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udang\Private\MARET 2024\"/>
    </mc:Choice>
  </mc:AlternateContent>
  <xr:revisionPtr revIDLastSave="0" documentId="13_ncr:1_{286DC17C-41A3-45BE-B679-662744E0DE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MASUK" sheetId="2" r:id="rId2"/>
    <sheet name="KELUAR" sheetId="5" r:id="rId3"/>
    <sheet name="SUMMARY" sheetId="7" state="hidden" r:id="rId4"/>
    <sheet name="MANG EWOK" sheetId="13" r:id="rId5"/>
  </sheets>
  <definedNames>
    <definedName name="KELUAR">MASUK8[]</definedName>
    <definedName name="_xlnm.Print_Area" localSheetId="2">KELUAR!$D$6:$I$219</definedName>
    <definedName name="_xlnm.Print_Area" localSheetId="4">'MANG EWOK'!$B$4:$H$1686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5" l="1"/>
  <c r="E29" i="5"/>
  <c r="F29" i="5"/>
  <c r="G29" i="5"/>
  <c r="D121" i="5"/>
  <c r="E121" i="5"/>
  <c r="F121" i="5"/>
  <c r="G121" i="5"/>
  <c r="J422" i="5" l="1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959" i="5"/>
  <c r="J960" i="5"/>
  <c r="J961" i="5"/>
  <c r="J962" i="5"/>
  <c r="J963" i="5"/>
  <c r="J964" i="5"/>
  <c r="J965" i="5"/>
  <c r="J966" i="5"/>
  <c r="J967" i="5"/>
  <c r="J968" i="5"/>
  <c r="J969" i="5"/>
  <c r="J970" i="5"/>
  <c r="J971" i="5"/>
  <c r="J972" i="5"/>
  <c r="J973" i="5"/>
  <c r="J974" i="5"/>
  <c r="J975" i="5"/>
  <c r="J976" i="5"/>
  <c r="J977" i="5"/>
  <c r="J978" i="5"/>
  <c r="J979" i="5"/>
  <c r="J980" i="5"/>
  <c r="J981" i="5"/>
  <c r="J982" i="5"/>
  <c r="J983" i="5"/>
  <c r="J984" i="5"/>
  <c r="J985" i="5"/>
  <c r="J986" i="5"/>
  <c r="J987" i="5"/>
  <c r="J988" i="5"/>
  <c r="J989" i="5"/>
  <c r="J990" i="5"/>
  <c r="J991" i="5"/>
  <c r="J992" i="5"/>
  <c r="J993" i="5"/>
  <c r="J994" i="5"/>
  <c r="J995" i="5"/>
  <c r="J996" i="5"/>
  <c r="J997" i="5"/>
  <c r="J998" i="5"/>
  <c r="J999" i="5"/>
  <c r="J1000" i="5"/>
  <c r="J1001" i="5"/>
  <c r="J1002" i="5"/>
  <c r="J1003" i="5"/>
  <c r="J1004" i="5"/>
  <c r="J1005" i="5"/>
  <c r="J1006" i="5"/>
  <c r="J1007" i="5"/>
  <c r="J1008" i="5"/>
  <c r="J1009" i="5"/>
  <c r="J1010" i="5"/>
  <c r="J1011" i="5"/>
  <c r="J1012" i="5"/>
  <c r="J1013" i="5"/>
  <c r="J1014" i="5"/>
  <c r="J1015" i="5"/>
  <c r="J1016" i="5"/>
  <c r="J1017" i="5"/>
  <c r="J1018" i="5"/>
  <c r="J1019" i="5"/>
  <c r="J1020" i="5"/>
  <c r="J1021" i="5"/>
  <c r="J1022" i="5"/>
  <c r="J1023" i="5"/>
  <c r="J1024" i="5"/>
  <c r="J1025" i="5"/>
  <c r="J1026" i="5"/>
  <c r="J1027" i="5"/>
  <c r="J1028" i="5"/>
  <c r="J1029" i="5"/>
  <c r="J1030" i="5"/>
  <c r="J1031" i="5"/>
  <c r="J1032" i="5"/>
  <c r="J1033" i="5"/>
  <c r="J1034" i="5"/>
  <c r="J1035" i="5"/>
  <c r="J1036" i="5"/>
  <c r="J1037" i="5"/>
  <c r="J1038" i="5"/>
  <c r="J1039" i="5"/>
  <c r="J1040" i="5"/>
  <c r="J1041" i="5"/>
  <c r="J1042" i="5"/>
  <c r="J1043" i="5"/>
  <c r="J1044" i="5"/>
  <c r="J1045" i="5"/>
  <c r="J1046" i="5"/>
  <c r="J1047" i="5"/>
  <c r="J1048" i="5"/>
  <c r="J1049" i="5"/>
  <c r="J1050" i="5"/>
  <c r="J1051" i="5"/>
  <c r="J1052" i="5"/>
  <c r="J1053" i="5"/>
  <c r="J1054" i="5"/>
  <c r="J1055" i="5"/>
  <c r="J1056" i="5"/>
  <c r="J1057" i="5"/>
  <c r="J1058" i="5"/>
  <c r="J1059" i="5"/>
  <c r="J1060" i="5"/>
  <c r="J1061" i="5"/>
  <c r="J1062" i="5"/>
  <c r="J1063" i="5"/>
  <c r="J1064" i="5"/>
  <c r="J1065" i="5"/>
  <c r="J1066" i="5"/>
  <c r="J1067" i="5"/>
  <c r="J1068" i="5"/>
  <c r="J1069" i="5"/>
  <c r="J1070" i="5"/>
  <c r="J1071" i="5"/>
  <c r="J1072" i="5"/>
  <c r="J1073" i="5"/>
  <c r="J1074" i="5"/>
  <c r="J1075" i="5"/>
  <c r="J1076" i="5"/>
  <c r="J1077" i="5"/>
  <c r="J1078" i="5"/>
  <c r="J1079" i="5"/>
  <c r="J1080" i="5"/>
  <c r="J1081" i="5"/>
  <c r="J1082" i="5"/>
  <c r="J1083" i="5"/>
  <c r="J1084" i="5"/>
  <c r="J1085" i="5"/>
  <c r="J1086" i="5"/>
  <c r="J1087" i="5"/>
  <c r="J1088" i="5"/>
  <c r="J1089" i="5"/>
  <c r="J1090" i="5"/>
  <c r="J1091" i="5"/>
  <c r="J1092" i="5"/>
  <c r="J1093" i="5"/>
  <c r="J1094" i="5"/>
  <c r="J1095" i="5"/>
  <c r="J1096" i="5"/>
  <c r="J1097" i="5"/>
  <c r="J1098" i="5"/>
  <c r="J1099" i="5"/>
  <c r="J1100" i="5"/>
  <c r="J1101" i="5"/>
  <c r="J1102" i="5"/>
  <c r="J1103" i="5"/>
  <c r="J1104" i="5"/>
  <c r="J1105" i="5"/>
  <c r="J1106" i="5"/>
  <c r="J1107" i="5"/>
  <c r="J1108" i="5"/>
  <c r="J1109" i="5"/>
  <c r="J1110" i="5"/>
  <c r="J1111" i="5"/>
  <c r="J1112" i="5"/>
  <c r="J1113" i="5"/>
  <c r="J1114" i="5"/>
  <c r="J1115" i="5"/>
  <c r="J1116" i="5"/>
  <c r="J1117" i="5"/>
  <c r="J1118" i="5"/>
  <c r="J1119" i="5"/>
  <c r="J1120" i="5"/>
  <c r="J1121" i="5"/>
  <c r="J1122" i="5"/>
  <c r="J1123" i="5"/>
  <c r="J1124" i="5"/>
  <c r="J1125" i="5"/>
  <c r="J1126" i="5"/>
  <c r="J1127" i="5"/>
  <c r="J1128" i="5"/>
  <c r="J1129" i="5"/>
  <c r="J1130" i="5"/>
  <c r="J1131" i="5"/>
  <c r="J1132" i="5"/>
  <c r="J1133" i="5"/>
  <c r="J1134" i="5"/>
  <c r="J1135" i="5"/>
  <c r="J1136" i="5"/>
  <c r="J1137" i="5"/>
  <c r="J1138" i="5"/>
  <c r="J1139" i="5"/>
  <c r="J1140" i="5"/>
  <c r="J1141" i="5"/>
  <c r="J1142" i="5"/>
  <c r="J1143" i="5"/>
  <c r="J1144" i="5"/>
  <c r="J1145" i="5"/>
  <c r="J1146" i="5"/>
  <c r="J1147" i="5"/>
  <c r="J1148" i="5"/>
  <c r="J1149" i="5"/>
  <c r="J1150" i="5"/>
  <c r="J1151" i="5"/>
  <c r="J1152" i="5"/>
  <c r="J1153" i="5"/>
  <c r="J1154" i="5"/>
  <c r="J1155" i="5"/>
  <c r="J1156" i="5"/>
  <c r="J1157" i="5"/>
  <c r="J1158" i="5"/>
  <c r="J1159" i="5"/>
  <c r="J1160" i="5"/>
  <c r="J1161" i="5"/>
  <c r="J1162" i="5"/>
  <c r="J1163" i="5"/>
  <c r="J1164" i="5"/>
  <c r="J1165" i="5"/>
  <c r="J1166" i="5"/>
  <c r="J1167" i="5"/>
  <c r="J1168" i="5"/>
  <c r="J1169" i="5"/>
  <c r="J1170" i="5"/>
  <c r="J1171" i="5"/>
  <c r="J1172" i="5"/>
  <c r="J1173" i="5"/>
  <c r="J1174" i="5"/>
  <c r="J1175" i="5"/>
  <c r="J1176" i="5"/>
  <c r="J1177" i="5"/>
  <c r="J1178" i="5"/>
  <c r="J1179" i="5"/>
  <c r="J1180" i="5"/>
  <c r="J1181" i="5"/>
  <c r="J1182" i="5"/>
  <c r="J1183" i="5"/>
  <c r="J1184" i="5"/>
  <c r="J1185" i="5"/>
  <c r="J1186" i="5"/>
  <c r="J1187" i="5"/>
  <c r="J1188" i="5"/>
  <c r="J1189" i="5"/>
  <c r="J1190" i="5"/>
  <c r="J1191" i="5"/>
  <c r="J1192" i="5"/>
  <c r="J1193" i="5"/>
  <c r="J1194" i="5"/>
  <c r="J1195" i="5"/>
  <c r="J1196" i="5"/>
  <c r="J1197" i="5"/>
  <c r="J1198" i="5"/>
  <c r="J1199" i="5"/>
  <c r="J1200" i="5"/>
  <c r="J1201" i="5"/>
  <c r="J1202" i="5"/>
  <c r="J1203" i="5"/>
  <c r="J1204" i="5"/>
  <c r="J1205" i="5"/>
  <c r="J1206" i="5"/>
  <c r="C1206" i="13"/>
  <c r="B1206" i="13"/>
  <c r="C1205" i="13"/>
  <c r="B1205" i="13"/>
  <c r="C1204" i="13"/>
  <c r="B1204" i="13"/>
  <c r="C1203" i="13"/>
  <c r="B1203" i="13"/>
  <c r="C1202" i="13"/>
  <c r="B1202" i="13"/>
  <c r="C1201" i="13"/>
  <c r="B1201" i="13"/>
  <c r="C1200" i="13"/>
  <c r="B1200" i="13"/>
  <c r="C1199" i="13"/>
  <c r="B1199" i="13"/>
  <c r="C1198" i="13"/>
  <c r="B1198" i="13"/>
  <c r="C1197" i="13"/>
  <c r="B1197" i="13"/>
  <c r="C1196" i="13"/>
  <c r="B1196" i="13"/>
  <c r="C1195" i="13"/>
  <c r="B1195" i="13"/>
  <c r="C1194" i="13"/>
  <c r="B1194" i="13"/>
  <c r="C1193" i="13"/>
  <c r="B1193" i="13"/>
  <c r="C1192" i="13"/>
  <c r="B1192" i="13"/>
  <c r="C1191" i="13"/>
  <c r="B1191" i="13"/>
  <c r="C1190" i="13"/>
  <c r="B1190" i="13"/>
  <c r="C1189" i="13"/>
  <c r="B1189" i="13"/>
  <c r="C1188" i="13"/>
  <c r="B1188" i="13"/>
  <c r="C1187" i="13"/>
  <c r="B1187" i="13"/>
  <c r="C1186" i="13"/>
  <c r="B1186" i="13"/>
  <c r="C1185" i="13"/>
  <c r="B1185" i="13"/>
  <c r="C1184" i="13"/>
  <c r="B1184" i="13"/>
  <c r="C1183" i="13"/>
  <c r="B1183" i="13"/>
  <c r="C1182" i="13"/>
  <c r="B1182" i="13"/>
  <c r="C1181" i="13"/>
  <c r="B1181" i="13"/>
  <c r="C1180" i="13"/>
  <c r="B1180" i="13"/>
  <c r="C1179" i="13"/>
  <c r="B1179" i="13"/>
  <c r="C1178" i="13"/>
  <c r="B1178" i="13"/>
  <c r="C1177" i="13"/>
  <c r="B1177" i="13"/>
  <c r="C1176" i="13"/>
  <c r="B1176" i="13"/>
  <c r="C1175" i="13"/>
  <c r="B1175" i="13"/>
  <c r="C1174" i="13"/>
  <c r="B1174" i="13"/>
  <c r="C1173" i="13"/>
  <c r="B1173" i="13"/>
  <c r="C1172" i="13"/>
  <c r="B1172" i="13"/>
  <c r="C1171" i="13"/>
  <c r="B1171" i="13"/>
  <c r="C1170" i="13"/>
  <c r="B1170" i="13"/>
  <c r="C1169" i="13"/>
  <c r="B1169" i="13"/>
  <c r="C1168" i="13"/>
  <c r="B1168" i="13"/>
  <c r="C1167" i="13"/>
  <c r="B1167" i="13"/>
  <c r="C1166" i="13"/>
  <c r="B1166" i="13"/>
  <c r="C1165" i="13"/>
  <c r="B1165" i="13"/>
  <c r="C1164" i="13"/>
  <c r="B1164" i="13"/>
  <c r="C1163" i="13"/>
  <c r="B1163" i="13"/>
  <c r="C1162" i="13"/>
  <c r="B1162" i="13"/>
  <c r="C1161" i="13"/>
  <c r="B1161" i="13"/>
  <c r="C1160" i="13"/>
  <c r="B1160" i="13"/>
  <c r="C1159" i="13"/>
  <c r="B1159" i="13"/>
  <c r="C1158" i="13"/>
  <c r="B1158" i="13"/>
  <c r="C1157" i="13"/>
  <c r="B1157" i="13"/>
  <c r="C1156" i="13"/>
  <c r="B1156" i="13"/>
  <c r="C1155" i="13"/>
  <c r="B1155" i="13"/>
  <c r="C1154" i="13"/>
  <c r="B1154" i="13"/>
  <c r="C1153" i="13"/>
  <c r="B1153" i="13"/>
  <c r="C1152" i="13"/>
  <c r="B1152" i="13"/>
  <c r="C1151" i="13"/>
  <c r="B1151" i="13"/>
  <c r="C1150" i="13"/>
  <c r="B1150" i="13"/>
  <c r="C1149" i="13"/>
  <c r="B1149" i="13"/>
  <c r="C1148" i="13"/>
  <c r="B1148" i="13"/>
  <c r="C1147" i="13"/>
  <c r="B1147" i="13"/>
  <c r="C1146" i="13"/>
  <c r="B1146" i="13"/>
  <c r="C1145" i="13"/>
  <c r="B1145" i="13"/>
  <c r="C1144" i="13"/>
  <c r="B1144" i="13"/>
  <c r="C1143" i="13"/>
  <c r="B1143" i="13"/>
  <c r="C1142" i="13"/>
  <c r="B1142" i="13"/>
  <c r="C1141" i="13"/>
  <c r="B1141" i="13"/>
  <c r="C1140" i="13"/>
  <c r="B1140" i="13"/>
  <c r="C1139" i="13"/>
  <c r="B1139" i="13"/>
  <c r="C1138" i="13"/>
  <c r="B1138" i="13"/>
  <c r="C1137" i="13"/>
  <c r="B1137" i="13"/>
  <c r="C1136" i="13"/>
  <c r="B1136" i="13"/>
  <c r="C1135" i="13"/>
  <c r="B1135" i="13"/>
  <c r="C1134" i="13"/>
  <c r="B1134" i="13"/>
  <c r="C1133" i="13"/>
  <c r="B1133" i="13"/>
  <c r="C1132" i="13"/>
  <c r="B1132" i="13"/>
  <c r="C1131" i="13"/>
  <c r="B1131" i="13"/>
  <c r="C1130" i="13"/>
  <c r="B1130" i="13"/>
  <c r="C1129" i="13"/>
  <c r="B1129" i="13"/>
  <c r="C1128" i="13"/>
  <c r="B1128" i="13"/>
  <c r="C1127" i="13"/>
  <c r="B1127" i="13"/>
  <c r="C1126" i="13"/>
  <c r="B1126" i="13"/>
  <c r="C1125" i="13"/>
  <c r="B1125" i="13"/>
  <c r="C1124" i="13"/>
  <c r="B1124" i="13"/>
  <c r="C1123" i="13"/>
  <c r="B1123" i="13"/>
  <c r="C1122" i="13"/>
  <c r="B1122" i="13"/>
  <c r="C1121" i="13"/>
  <c r="B1121" i="13"/>
  <c r="C1120" i="13"/>
  <c r="B1120" i="13"/>
  <c r="C1119" i="13"/>
  <c r="B1119" i="13"/>
  <c r="C1118" i="13"/>
  <c r="B1118" i="13"/>
  <c r="C1117" i="13"/>
  <c r="B1117" i="13"/>
  <c r="C1116" i="13"/>
  <c r="B1116" i="13"/>
  <c r="C1115" i="13"/>
  <c r="B1115" i="13"/>
  <c r="C1114" i="13"/>
  <c r="B1114" i="13"/>
  <c r="C1113" i="13"/>
  <c r="B1113" i="13"/>
  <c r="C1112" i="13"/>
  <c r="B1112" i="13"/>
  <c r="C1111" i="13"/>
  <c r="B1111" i="13"/>
  <c r="C1110" i="13"/>
  <c r="B1110" i="13"/>
  <c r="C1109" i="13"/>
  <c r="B1109" i="13"/>
  <c r="C1108" i="13"/>
  <c r="B1108" i="13"/>
  <c r="C1107" i="13"/>
  <c r="B1107" i="13"/>
  <c r="C1106" i="13"/>
  <c r="B1106" i="13"/>
  <c r="C1105" i="13"/>
  <c r="B1105" i="13"/>
  <c r="C1104" i="13"/>
  <c r="B1104" i="13"/>
  <c r="C1103" i="13"/>
  <c r="B1103" i="13"/>
  <c r="C1102" i="13"/>
  <c r="B1102" i="13"/>
  <c r="C1101" i="13"/>
  <c r="B1101" i="13"/>
  <c r="C1100" i="13"/>
  <c r="B1100" i="13"/>
  <c r="C1099" i="13"/>
  <c r="B1099" i="13"/>
  <c r="C1098" i="13"/>
  <c r="B1098" i="13"/>
  <c r="C1097" i="13"/>
  <c r="B1097" i="13"/>
  <c r="C1096" i="13"/>
  <c r="B1096" i="13"/>
  <c r="C1095" i="13"/>
  <c r="B1095" i="13"/>
  <c r="C1094" i="13"/>
  <c r="B1094" i="13"/>
  <c r="C1093" i="13"/>
  <c r="B1093" i="13"/>
  <c r="C1092" i="13"/>
  <c r="B1092" i="13"/>
  <c r="C1091" i="13"/>
  <c r="B1091" i="13"/>
  <c r="C1090" i="13"/>
  <c r="B1090" i="13"/>
  <c r="C1089" i="13"/>
  <c r="B1089" i="13"/>
  <c r="C1088" i="13"/>
  <c r="B1088" i="13"/>
  <c r="C1087" i="13"/>
  <c r="B1087" i="13"/>
  <c r="C1086" i="13"/>
  <c r="B1086" i="13"/>
  <c r="C1085" i="13"/>
  <c r="B1085" i="13"/>
  <c r="C1084" i="13"/>
  <c r="B1084" i="13"/>
  <c r="C1083" i="13"/>
  <c r="B1083" i="13"/>
  <c r="C1082" i="13"/>
  <c r="B1082" i="13"/>
  <c r="C1081" i="13"/>
  <c r="B1081" i="13"/>
  <c r="C1080" i="13"/>
  <c r="B1080" i="13"/>
  <c r="C1079" i="13"/>
  <c r="B1079" i="13"/>
  <c r="C1078" i="13"/>
  <c r="B1078" i="13"/>
  <c r="C1077" i="13"/>
  <c r="B1077" i="13"/>
  <c r="C1076" i="13"/>
  <c r="B1076" i="13"/>
  <c r="C1075" i="13"/>
  <c r="B1075" i="13"/>
  <c r="C1074" i="13"/>
  <c r="B1074" i="13"/>
  <c r="C1073" i="13"/>
  <c r="B1073" i="13"/>
  <c r="C1072" i="13"/>
  <c r="B1072" i="13"/>
  <c r="C1071" i="13"/>
  <c r="B1071" i="13"/>
  <c r="C1070" i="13"/>
  <c r="B1070" i="13"/>
  <c r="C1069" i="13"/>
  <c r="B1069" i="13"/>
  <c r="C1068" i="13"/>
  <c r="B1068" i="13"/>
  <c r="C1067" i="13"/>
  <c r="B1067" i="13"/>
  <c r="C1066" i="13"/>
  <c r="B1066" i="13"/>
  <c r="C1065" i="13"/>
  <c r="B1065" i="13"/>
  <c r="C1064" i="13"/>
  <c r="B1064" i="13"/>
  <c r="C1063" i="13"/>
  <c r="B1063" i="13"/>
  <c r="C1062" i="13"/>
  <c r="B1062" i="13"/>
  <c r="C1061" i="13"/>
  <c r="B1061" i="13"/>
  <c r="C1060" i="13"/>
  <c r="B1060" i="13"/>
  <c r="C1059" i="13"/>
  <c r="B1059" i="13"/>
  <c r="C1058" i="13"/>
  <c r="B1058" i="13"/>
  <c r="C1057" i="13"/>
  <c r="B1057" i="13"/>
  <c r="C1056" i="13"/>
  <c r="B1056" i="13"/>
  <c r="C1055" i="13"/>
  <c r="B1055" i="13"/>
  <c r="C1054" i="13"/>
  <c r="B1054" i="13"/>
  <c r="C1053" i="13"/>
  <c r="B1053" i="13"/>
  <c r="C1052" i="13"/>
  <c r="B1052" i="13"/>
  <c r="C1051" i="13"/>
  <c r="B1051" i="13"/>
  <c r="C1050" i="13"/>
  <c r="B1050" i="13"/>
  <c r="C1049" i="13"/>
  <c r="B1049" i="13"/>
  <c r="C1048" i="13"/>
  <c r="B1048" i="13"/>
  <c r="C1047" i="13"/>
  <c r="B1047" i="13"/>
  <c r="C1046" i="13"/>
  <c r="B1046" i="13"/>
  <c r="C1045" i="13"/>
  <c r="B1045" i="13"/>
  <c r="C1044" i="13"/>
  <c r="B1044" i="13"/>
  <c r="C1043" i="13"/>
  <c r="B1043" i="13"/>
  <c r="C1042" i="13"/>
  <c r="B1042" i="13"/>
  <c r="C1041" i="13"/>
  <c r="B1041" i="13"/>
  <c r="C1040" i="13"/>
  <c r="B1040" i="13"/>
  <c r="C1039" i="13"/>
  <c r="B1039" i="13"/>
  <c r="C1038" i="13"/>
  <c r="B1038" i="13"/>
  <c r="C1037" i="13"/>
  <c r="B1037" i="13"/>
  <c r="C1036" i="13"/>
  <c r="B1036" i="13"/>
  <c r="C1035" i="13"/>
  <c r="B1035" i="13"/>
  <c r="C1034" i="13"/>
  <c r="B1034" i="13"/>
  <c r="C1033" i="13"/>
  <c r="B1033" i="13"/>
  <c r="C1032" i="13"/>
  <c r="B1032" i="13"/>
  <c r="C1031" i="13"/>
  <c r="B1031" i="13"/>
  <c r="C1030" i="13"/>
  <c r="B1030" i="13"/>
  <c r="C1029" i="13"/>
  <c r="B1029" i="13"/>
  <c r="C1028" i="13"/>
  <c r="B1028" i="13"/>
  <c r="C1027" i="13"/>
  <c r="B1027" i="13"/>
  <c r="C1026" i="13"/>
  <c r="B1026" i="13"/>
  <c r="C1025" i="13"/>
  <c r="B1025" i="13"/>
  <c r="C1024" i="13"/>
  <c r="B1024" i="13"/>
  <c r="C1023" i="13"/>
  <c r="B1023" i="13"/>
  <c r="C1022" i="13"/>
  <c r="B1022" i="13"/>
  <c r="C1021" i="13"/>
  <c r="B1021" i="13"/>
  <c r="C1020" i="13"/>
  <c r="B1020" i="13"/>
  <c r="C1019" i="13"/>
  <c r="B1019" i="13"/>
  <c r="C1018" i="13"/>
  <c r="B1018" i="13"/>
  <c r="C1017" i="13"/>
  <c r="B1017" i="13"/>
  <c r="C1016" i="13"/>
  <c r="B1016" i="13"/>
  <c r="C1015" i="13"/>
  <c r="B1015" i="13"/>
  <c r="C1014" i="13"/>
  <c r="B1014" i="13"/>
  <c r="C1013" i="13"/>
  <c r="B1013" i="13"/>
  <c r="C1012" i="13"/>
  <c r="B1012" i="13"/>
  <c r="C1011" i="13"/>
  <c r="B1011" i="13"/>
  <c r="C1010" i="13"/>
  <c r="B1010" i="13"/>
  <c r="C1009" i="13"/>
  <c r="B1009" i="13"/>
  <c r="C1008" i="13"/>
  <c r="B1008" i="13"/>
  <c r="C1007" i="13"/>
  <c r="B1007" i="13"/>
  <c r="C1006" i="13"/>
  <c r="B1006" i="13"/>
  <c r="C1005" i="13"/>
  <c r="B1005" i="13"/>
  <c r="C1004" i="13"/>
  <c r="B1004" i="13"/>
  <c r="C1003" i="13"/>
  <c r="B1003" i="13"/>
  <c r="C1002" i="13"/>
  <c r="B1002" i="13"/>
  <c r="C1001" i="13"/>
  <c r="B1001" i="13"/>
  <c r="C1000" i="13"/>
  <c r="B1000" i="13"/>
  <c r="C999" i="13"/>
  <c r="B999" i="13"/>
  <c r="C998" i="13"/>
  <c r="B998" i="13"/>
  <c r="C997" i="13"/>
  <c r="B997" i="13"/>
  <c r="C996" i="13"/>
  <c r="B996" i="13"/>
  <c r="C995" i="13"/>
  <c r="B995" i="13"/>
  <c r="C994" i="13"/>
  <c r="B994" i="13"/>
  <c r="C993" i="13"/>
  <c r="B993" i="13"/>
  <c r="C992" i="13"/>
  <c r="B992" i="13"/>
  <c r="C991" i="13"/>
  <c r="B991" i="13"/>
  <c r="C990" i="13"/>
  <c r="B990" i="13"/>
  <c r="C989" i="13"/>
  <c r="B989" i="13"/>
  <c r="C988" i="13"/>
  <c r="B988" i="13"/>
  <c r="C987" i="13"/>
  <c r="B987" i="13"/>
  <c r="C986" i="13"/>
  <c r="B986" i="13"/>
  <c r="C985" i="13"/>
  <c r="B985" i="13"/>
  <c r="C984" i="13"/>
  <c r="B984" i="13"/>
  <c r="C983" i="13"/>
  <c r="B983" i="13"/>
  <c r="C982" i="13"/>
  <c r="B982" i="13"/>
  <c r="C981" i="13"/>
  <c r="B981" i="13"/>
  <c r="C980" i="13"/>
  <c r="B980" i="13"/>
  <c r="C979" i="13"/>
  <c r="B979" i="13"/>
  <c r="C978" i="13"/>
  <c r="B978" i="13"/>
  <c r="C977" i="13"/>
  <c r="B977" i="13"/>
  <c r="C976" i="13"/>
  <c r="B976" i="13"/>
  <c r="C975" i="13"/>
  <c r="B975" i="13"/>
  <c r="C974" i="13"/>
  <c r="B974" i="13"/>
  <c r="C973" i="13"/>
  <c r="B973" i="13"/>
  <c r="C972" i="13"/>
  <c r="B972" i="13"/>
  <c r="C971" i="13"/>
  <c r="B971" i="13"/>
  <c r="C970" i="13"/>
  <c r="B970" i="13"/>
  <c r="C969" i="13"/>
  <c r="B969" i="13"/>
  <c r="C968" i="13"/>
  <c r="B968" i="13"/>
  <c r="C967" i="13"/>
  <c r="B967" i="13"/>
  <c r="C966" i="13"/>
  <c r="B966" i="13"/>
  <c r="C965" i="13"/>
  <c r="B965" i="13"/>
  <c r="C964" i="13"/>
  <c r="B964" i="13"/>
  <c r="C963" i="13"/>
  <c r="B963" i="13"/>
  <c r="C962" i="13"/>
  <c r="B962" i="13"/>
  <c r="C961" i="13"/>
  <c r="B961" i="13"/>
  <c r="C960" i="13"/>
  <c r="B960" i="13"/>
  <c r="C959" i="13"/>
  <c r="B959" i="13"/>
  <c r="C958" i="13"/>
  <c r="B958" i="13"/>
  <c r="C957" i="13"/>
  <c r="B957" i="13"/>
  <c r="C956" i="13"/>
  <c r="B956" i="13"/>
  <c r="C955" i="13"/>
  <c r="B955" i="13"/>
  <c r="C954" i="13"/>
  <c r="B954" i="13"/>
  <c r="C953" i="13"/>
  <c r="B953" i="13"/>
  <c r="C952" i="13"/>
  <c r="B952" i="13"/>
  <c r="C951" i="13"/>
  <c r="B951" i="13"/>
  <c r="C950" i="13"/>
  <c r="B950" i="13"/>
  <c r="C949" i="13"/>
  <c r="B949" i="13"/>
  <c r="C948" i="13"/>
  <c r="B948" i="13"/>
  <c r="C947" i="13"/>
  <c r="B947" i="13"/>
  <c r="C946" i="13"/>
  <c r="B946" i="13"/>
  <c r="C945" i="13"/>
  <c r="B945" i="13"/>
  <c r="C944" i="13"/>
  <c r="B944" i="13"/>
  <c r="C943" i="13"/>
  <c r="B943" i="13"/>
  <c r="C942" i="13"/>
  <c r="B942" i="13"/>
  <c r="C941" i="13"/>
  <c r="B941" i="13"/>
  <c r="C940" i="13"/>
  <c r="B940" i="13"/>
  <c r="C939" i="13"/>
  <c r="B939" i="13"/>
  <c r="C938" i="13"/>
  <c r="B938" i="13"/>
  <c r="C937" i="13"/>
  <c r="B937" i="13"/>
  <c r="C936" i="13"/>
  <c r="B936" i="13"/>
  <c r="C935" i="13"/>
  <c r="B935" i="13"/>
  <c r="C934" i="13"/>
  <c r="B934" i="13"/>
  <c r="C933" i="13"/>
  <c r="B933" i="13"/>
  <c r="C932" i="13"/>
  <c r="B932" i="13"/>
  <c r="C931" i="13"/>
  <c r="B931" i="13"/>
  <c r="C930" i="13"/>
  <c r="B930" i="13"/>
  <c r="C929" i="13"/>
  <c r="B929" i="13"/>
  <c r="C928" i="13"/>
  <c r="B928" i="13"/>
  <c r="C927" i="13"/>
  <c r="B927" i="13"/>
  <c r="C926" i="13"/>
  <c r="B926" i="13"/>
  <c r="C925" i="13"/>
  <c r="B925" i="13"/>
  <c r="C924" i="13"/>
  <c r="B924" i="13"/>
  <c r="C923" i="13"/>
  <c r="B923" i="13"/>
  <c r="C922" i="13"/>
  <c r="B922" i="13"/>
  <c r="C921" i="13"/>
  <c r="B921" i="13"/>
  <c r="C920" i="13"/>
  <c r="B920" i="13"/>
  <c r="C919" i="13"/>
  <c r="B919" i="13"/>
  <c r="C918" i="13"/>
  <c r="B918" i="13"/>
  <c r="C917" i="13"/>
  <c r="B917" i="13"/>
  <c r="C916" i="13"/>
  <c r="B916" i="13"/>
  <c r="C915" i="13"/>
  <c r="B915" i="13"/>
  <c r="C914" i="13"/>
  <c r="B914" i="13"/>
  <c r="C913" i="13"/>
  <c r="B913" i="13"/>
  <c r="C912" i="13"/>
  <c r="B912" i="13"/>
  <c r="C911" i="13"/>
  <c r="B911" i="13"/>
  <c r="C910" i="13"/>
  <c r="B910" i="13"/>
  <c r="C909" i="13"/>
  <c r="B909" i="13"/>
  <c r="C908" i="13"/>
  <c r="B908" i="13"/>
  <c r="C907" i="13"/>
  <c r="B907" i="13"/>
  <c r="C906" i="13"/>
  <c r="B906" i="13"/>
  <c r="C905" i="13"/>
  <c r="B905" i="13"/>
  <c r="C904" i="13"/>
  <c r="B904" i="13"/>
  <c r="C903" i="13"/>
  <c r="B903" i="13"/>
  <c r="C902" i="13"/>
  <c r="B902" i="13"/>
  <c r="C901" i="13"/>
  <c r="B901" i="13"/>
  <c r="C900" i="13"/>
  <c r="B900" i="13"/>
  <c r="C899" i="13"/>
  <c r="B899" i="13"/>
  <c r="C898" i="13"/>
  <c r="B898" i="13"/>
  <c r="C897" i="13"/>
  <c r="B897" i="13"/>
  <c r="C896" i="13"/>
  <c r="B896" i="13"/>
  <c r="C895" i="13"/>
  <c r="B895" i="13"/>
  <c r="C894" i="13"/>
  <c r="B894" i="13"/>
  <c r="C893" i="13"/>
  <c r="B893" i="13"/>
  <c r="C892" i="13"/>
  <c r="B892" i="13"/>
  <c r="C891" i="13"/>
  <c r="B891" i="13"/>
  <c r="C890" i="13"/>
  <c r="B890" i="13"/>
  <c r="C889" i="13"/>
  <c r="B889" i="13"/>
  <c r="C888" i="13"/>
  <c r="B888" i="13"/>
  <c r="C887" i="13"/>
  <c r="B887" i="13"/>
  <c r="C886" i="13"/>
  <c r="B886" i="13"/>
  <c r="C885" i="13"/>
  <c r="B885" i="13"/>
  <c r="C884" i="13"/>
  <c r="B884" i="13"/>
  <c r="C883" i="13"/>
  <c r="B883" i="13"/>
  <c r="C882" i="13"/>
  <c r="B882" i="13"/>
  <c r="C881" i="13"/>
  <c r="B881" i="13"/>
  <c r="C880" i="13"/>
  <c r="B880" i="13"/>
  <c r="C879" i="13"/>
  <c r="B879" i="13"/>
  <c r="C878" i="13"/>
  <c r="B878" i="13"/>
  <c r="C877" i="13"/>
  <c r="B877" i="13"/>
  <c r="C876" i="13"/>
  <c r="B876" i="13"/>
  <c r="C875" i="13"/>
  <c r="B875" i="13"/>
  <c r="C874" i="13"/>
  <c r="B874" i="13"/>
  <c r="C873" i="13"/>
  <c r="B873" i="13"/>
  <c r="C872" i="13"/>
  <c r="B872" i="13"/>
  <c r="C871" i="13"/>
  <c r="B871" i="13"/>
  <c r="C870" i="13"/>
  <c r="B870" i="13"/>
  <c r="C869" i="13"/>
  <c r="B869" i="13"/>
  <c r="C868" i="13"/>
  <c r="B868" i="13"/>
  <c r="C867" i="13"/>
  <c r="B867" i="13"/>
  <c r="C866" i="13"/>
  <c r="B866" i="13"/>
  <c r="C865" i="13"/>
  <c r="B865" i="13"/>
  <c r="C864" i="13"/>
  <c r="B864" i="13"/>
  <c r="C863" i="13"/>
  <c r="B863" i="13"/>
  <c r="C862" i="13"/>
  <c r="B862" i="13"/>
  <c r="C861" i="13"/>
  <c r="B861" i="13"/>
  <c r="C860" i="13"/>
  <c r="B860" i="13"/>
  <c r="C859" i="13"/>
  <c r="B859" i="13"/>
  <c r="C858" i="13"/>
  <c r="B858" i="13"/>
  <c r="C857" i="13"/>
  <c r="B857" i="13"/>
  <c r="C856" i="13"/>
  <c r="B856" i="13"/>
  <c r="C855" i="13"/>
  <c r="B855" i="13"/>
  <c r="C854" i="13"/>
  <c r="B854" i="13"/>
  <c r="C853" i="13"/>
  <c r="B853" i="13"/>
  <c r="C852" i="13"/>
  <c r="B852" i="13"/>
  <c r="C851" i="13"/>
  <c r="B851" i="13"/>
  <c r="C850" i="13"/>
  <c r="B850" i="13"/>
  <c r="C849" i="13"/>
  <c r="B849" i="13"/>
  <c r="C848" i="13"/>
  <c r="B848" i="13"/>
  <c r="C847" i="13"/>
  <c r="B847" i="13"/>
  <c r="C846" i="13"/>
  <c r="B846" i="13"/>
  <c r="C845" i="13"/>
  <c r="B845" i="13"/>
  <c r="C844" i="13"/>
  <c r="B844" i="13"/>
  <c r="C843" i="13"/>
  <c r="B843" i="13"/>
  <c r="C842" i="13"/>
  <c r="B842" i="13"/>
  <c r="C841" i="13"/>
  <c r="B841" i="13"/>
  <c r="C840" i="13"/>
  <c r="B840" i="13"/>
  <c r="C839" i="13"/>
  <c r="B839" i="13"/>
  <c r="C838" i="13"/>
  <c r="B838" i="13"/>
  <c r="C837" i="13"/>
  <c r="B837" i="13"/>
  <c r="C836" i="13"/>
  <c r="B836" i="13"/>
  <c r="C835" i="13"/>
  <c r="B835" i="13"/>
  <c r="C834" i="13"/>
  <c r="B834" i="13"/>
  <c r="C833" i="13"/>
  <c r="B833" i="13"/>
  <c r="C832" i="13"/>
  <c r="B832" i="13"/>
  <c r="C831" i="13"/>
  <c r="B831" i="13"/>
  <c r="C830" i="13"/>
  <c r="B830" i="13"/>
  <c r="C829" i="13"/>
  <c r="B829" i="13"/>
  <c r="C828" i="13"/>
  <c r="B828" i="13"/>
  <c r="C827" i="13"/>
  <c r="B827" i="13"/>
  <c r="C826" i="13"/>
  <c r="B826" i="13"/>
  <c r="C825" i="13"/>
  <c r="B825" i="13"/>
  <c r="C824" i="13"/>
  <c r="B824" i="13"/>
  <c r="C823" i="13"/>
  <c r="B823" i="13"/>
  <c r="C822" i="13"/>
  <c r="B822" i="13"/>
  <c r="C821" i="13"/>
  <c r="B821" i="13"/>
  <c r="C820" i="13"/>
  <c r="B820" i="13"/>
  <c r="C819" i="13"/>
  <c r="B819" i="13"/>
  <c r="C818" i="13"/>
  <c r="B818" i="13"/>
  <c r="C817" i="13"/>
  <c r="B817" i="13"/>
  <c r="C816" i="13"/>
  <c r="B816" i="13"/>
  <c r="C815" i="13"/>
  <c r="B815" i="13"/>
  <c r="C814" i="13"/>
  <c r="B814" i="13"/>
  <c r="C813" i="13"/>
  <c r="B813" i="13"/>
  <c r="C812" i="13"/>
  <c r="B812" i="13"/>
  <c r="C811" i="13"/>
  <c r="B811" i="13"/>
  <c r="C810" i="13"/>
  <c r="B810" i="13"/>
  <c r="C809" i="13"/>
  <c r="B809" i="13"/>
  <c r="C808" i="13"/>
  <c r="B808" i="13"/>
  <c r="C807" i="13"/>
  <c r="B807" i="13"/>
  <c r="C806" i="13"/>
  <c r="B806" i="13"/>
  <c r="C805" i="13"/>
  <c r="B805" i="13"/>
  <c r="C804" i="13"/>
  <c r="B804" i="13"/>
  <c r="C803" i="13"/>
  <c r="B803" i="13"/>
  <c r="C802" i="13"/>
  <c r="B802" i="13"/>
  <c r="C801" i="13"/>
  <c r="B801" i="13"/>
  <c r="C800" i="13"/>
  <c r="B800" i="13"/>
  <c r="C799" i="13"/>
  <c r="B799" i="13"/>
  <c r="C798" i="13"/>
  <c r="B798" i="13"/>
  <c r="C797" i="13"/>
  <c r="B797" i="13"/>
  <c r="C796" i="13"/>
  <c r="B796" i="13"/>
  <c r="C795" i="13"/>
  <c r="B795" i="13"/>
  <c r="C794" i="13"/>
  <c r="B794" i="13"/>
  <c r="C793" i="13"/>
  <c r="B793" i="13"/>
  <c r="C792" i="13"/>
  <c r="B792" i="13"/>
  <c r="C791" i="13"/>
  <c r="B791" i="13"/>
  <c r="C790" i="13"/>
  <c r="B790" i="13"/>
  <c r="C789" i="13"/>
  <c r="B789" i="13"/>
  <c r="C788" i="13"/>
  <c r="B788" i="13"/>
  <c r="C787" i="13"/>
  <c r="B787" i="13"/>
  <c r="C786" i="13"/>
  <c r="B786" i="13"/>
  <c r="C785" i="13"/>
  <c r="B785" i="13"/>
  <c r="C784" i="13"/>
  <c r="B784" i="13"/>
  <c r="C783" i="13"/>
  <c r="B783" i="13"/>
  <c r="C782" i="13"/>
  <c r="B782" i="13"/>
  <c r="C781" i="13"/>
  <c r="B781" i="13"/>
  <c r="C780" i="13"/>
  <c r="B780" i="13"/>
  <c r="C779" i="13"/>
  <c r="B779" i="13"/>
  <c r="C778" i="13"/>
  <c r="B778" i="13"/>
  <c r="C777" i="13"/>
  <c r="B777" i="13"/>
  <c r="C776" i="13"/>
  <c r="B776" i="13"/>
  <c r="C775" i="13"/>
  <c r="B775" i="13"/>
  <c r="C774" i="13"/>
  <c r="B774" i="13"/>
  <c r="C773" i="13"/>
  <c r="B773" i="13"/>
  <c r="C772" i="13"/>
  <c r="B772" i="13"/>
  <c r="C771" i="13"/>
  <c r="B771" i="13"/>
  <c r="C770" i="13"/>
  <c r="B770" i="13"/>
  <c r="C769" i="13"/>
  <c r="B769" i="13"/>
  <c r="C768" i="13"/>
  <c r="B768" i="13"/>
  <c r="C767" i="13"/>
  <c r="B767" i="13"/>
  <c r="C766" i="13"/>
  <c r="B766" i="13"/>
  <c r="C765" i="13"/>
  <c r="B765" i="13"/>
  <c r="C764" i="13"/>
  <c r="B764" i="13"/>
  <c r="C763" i="13"/>
  <c r="B763" i="13"/>
  <c r="C762" i="13"/>
  <c r="B762" i="13"/>
  <c r="C761" i="13"/>
  <c r="B761" i="13"/>
  <c r="C760" i="13"/>
  <c r="B760" i="13"/>
  <c r="C759" i="13"/>
  <c r="B759" i="13"/>
  <c r="C758" i="13"/>
  <c r="B758" i="13"/>
  <c r="C757" i="13"/>
  <c r="B757" i="13"/>
  <c r="C756" i="13"/>
  <c r="B756" i="13"/>
  <c r="C755" i="13"/>
  <c r="B755" i="13"/>
  <c r="C754" i="13"/>
  <c r="B754" i="13"/>
  <c r="C753" i="13"/>
  <c r="B753" i="13"/>
  <c r="C752" i="13"/>
  <c r="B752" i="13"/>
  <c r="C751" i="13"/>
  <c r="B751" i="13"/>
  <c r="C750" i="13"/>
  <c r="B750" i="13"/>
  <c r="C749" i="13"/>
  <c r="B749" i="13"/>
  <c r="C748" i="13"/>
  <c r="B748" i="13"/>
  <c r="C747" i="13"/>
  <c r="B747" i="13"/>
  <c r="C746" i="13"/>
  <c r="B746" i="13"/>
  <c r="C745" i="13"/>
  <c r="B745" i="13"/>
  <c r="C744" i="13"/>
  <c r="B744" i="13"/>
  <c r="C743" i="13"/>
  <c r="B743" i="13"/>
  <c r="C742" i="13"/>
  <c r="B742" i="13"/>
  <c r="C741" i="13"/>
  <c r="B741" i="13"/>
  <c r="C740" i="13"/>
  <c r="B740" i="13"/>
  <c r="C739" i="13"/>
  <c r="B739" i="13"/>
  <c r="C738" i="13"/>
  <c r="B738" i="13"/>
  <c r="C737" i="13"/>
  <c r="B737" i="13"/>
  <c r="C736" i="13"/>
  <c r="B736" i="13"/>
  <c r="C735" i="13"/>
  <c r="B735" i="13"/>
  <c r="C734" i="13"/>
  <c r="B734" i="13"/>
  <c r="C733" i="13"/>
  <c r="B733" i="13"/>
  <c r="C732" i="13"/>
  <c r="B732" i="13"/>
  <c r="C731" i="13"/>
  <c r="B731" i="13"/>
  <c r="C730" i="13"/>
  <c r="B730" i="13"/>
  <c r="C729" i="13"/>
  <c r="B729" i="13"/>
  <c r="C728" i="13"/>
  <c r="B728" i="13"/>
  <c r="C727" i="13"/>
  <c r="B727" i="13"/>
  <c r="C726" i="13"/>
  <c r="B726" i="13"/>
  <c r="C725" i="13"/>
  <c r="B725" i="13"/>
  <c r="C724" i="13"/>
  <c r="B724" i="13"/>
  <c r="C723" i="13"/>
  <c r="B723" i="13"/>
  <c r="C722" i="13"/>
  <c r="B722" i="13"/>
  <c r="C721" i="13"/>
  <c r="B721" i="13"/>
  <c r="C720" i="13"/>
  <c r="B720" i="13"/>
  <c r="C719" i="13"/>
  <c r="B719" i="13"/>
  <c r="C718" i="13"/>
  <c r="B718" i="13"/>
  <c r="C717" i="13"/>
  <c r="B717" i="13"/>
  <c r="C716" i="13"/>
  <c r="B716" i="13"/>
  <c r="C715" i="13"/>
  <c r="B715" i="13"/>
  <c r="C714" i="13"/>
  <c r="B714" i="13"/>
  <c r="C713" i="13"/>
  <c r="B713" i="13"/>
  <c r="C712" i="13"/>
  <c r="B712" i="13"/>
  <c r="C711" i="13"/>
  <c r="B711" i="13"/>
  <c r="C710" i="13"/>
  <c r="B710" i="13"/>
  <c r="C709" i="13"/>
  <c r="B709" i="13"/>
  <c r="C708" i="13"/>
  <c r="B708" i="13"/>
  <c r="C707" i="13"/>
  <c r="B707" i="13"/>
  <c r="C706" i="13"/>
  <c r="B706" i="13"/>
  <c r="C705" i="13"/>
  <c r="B705" i="13"/>
  <c r="C704" i="13"/>
  <c r="B704" i="13"/>
  <c r="C703" i="13"/>
  <c r="B703" i="13"/>
  <c r="C702" i="13"/>
  <c r="B702" i="13"/>
  <c r="C701" i="13"/>
  <c r="B701" i="13"/>
  <c r="C700" i="13"/>
  <c r="B700" i="13"/>
  <c r="C699" i="13"/>
  <c r="B699" i="13"/>
  <c r="C698" i="13"/>
  <c r="B698" i="13"/>
  <c r="C697" i="13"/>
  <c r="B697" i="13"/>
  <c r="C696" i="13"/>
  <c r="B696" i="13"/>
  <c r="C695" i="13"/>
  <c r="B695" i="13"/>
  <c r="C694" i="13"/>
  <c r="B694" i="13"/>
  <c r="C693" i="13"/>
  <c r="B693" i="13"/>
  <c r="C692" i="13"/>
  <c r="B692" i="13"/>
  <c r="C691" i="13"/>
  <c r="B691" i="13"/>
  <c r="C690" i="13"/>
  <c r="B690" i="13"/>
  <c r="C689" i="13"/>
  <c r="B689" i="13"/>
  <c r="C688" i="13"/>
  <c r="B688" i="13"/>
  <c r="C687" i="13"/>
  <c r="B687" i="13"/>
  <c r="C686" i="13"/>
  <c r="B686" i="13"/>
  <c r="C685" i="13"/>
  <c r="B685" i="13"/>
  <c r="C684" i="13"/>
  <c r="B684" i="13"/>
  <c r="C683" i="13"/>
  <c r="B683" i="13"/>
  <c r="C682" i="13"/>
  <c r="B682" i="13"/>
  <c r="C681" i="13"/>
  <c r="B681" i="13"/>
  <c r="C680" i="13"/>
  <c r="B680" i="13"/>
  <c r="C679" i="13"/>
  <c r="B679" i="13"/>
  <c r="C678" i="13"/>
  <c r="B678" i="13"/>
  <c r="C677" i="13"/>
  <c r="B677" i="13"/>
  <c r="C676" i="13"/>
  <c r="B676" i="13"/>
  <c r="C675" i="13"/>
  <c r="B675" i="13"/>
  <c r="C674" i="13"/>
  <c r="B674" i="13"/>
  <c r="C673" i="13"/>
  <c r="B673" i="13"/>
  <c r="C672" i="13"/>
  <c r="B672" i="13"/>
  <c r="C671" i="13"/>
  <c r="B671" i="13"/>
  <c r="C670" i="13"/>
  <c r="B670" i="13"/>
  <c r="C669" i="13"/>
  <c r="B669" i="13"/>
  <c r="C668" i="13"/>
  <c r="B668" i="13"/>
  <c r="C667" i="13"/>
  <c r="B667" i="13"/>
  <c r="C666" i="13"/>
  <c r="B666" i="13"/>
  <c r="C665" i="13"/>
  <c r="B665" i="13"/>
  <c r="C664" i="13"/>
  <c r="B664" i="13"/>
  <c r="C663" i="13"/>
  <c r="B663" i="13"/>
  <c r="C662" i="13"/>
  <c r="B662" i="13"/>
  <c r="C661" i="13"/>
  <c r="B661" i="13"/>
  <c r="C660" i="13"/>
  <c r="B660" i="13"/>
  <c r="C659" i="13"/>
  <c r="B659" i="13"/>
  <c r="C658" i="13"/>
  <c r="B658" i="13"/>
  <c r="C657" i="13"/>
  <c r="B657" i="13"/>
  <c r="C656" i="13"/>
  <c r="B656" i="13"/>
  <c r="C655" i="13"/>
  <c r="B655" i="13"/>
  <c r="C654" i="13"/>
  <c r="B654" i="13"/>
  <c r="C653" i="13"/>
  <c r="B653" i="13"/>
  <c r="C652" i="13"/>
  <c r="B652" i="13"/>
  <c r="C651" i="13"/>
  <c r="B651" i="13"/>
  <c r="C650" i="13"/>
  <c r="B650" i="13"/>
  <c r="C649" i="13"/>
  <c r="B649" i="13"/>
  <c r="C648" i="13"/>
  <c r="B648" i="13"/>
  <c r="C647" i="13"/>
  <c r="B647" i="13"/>
  <c r="C646" i="13"/>
  <c r="B646" i="13"/>
  <c r="C645" i="13"/>
  <c r="B645" i="13"/>
  <c r="C644" i="13"/>
  <c r="B644" i="13"/>
  <c r="C643" i="13"/>
  <c r="B643" i="13"/>
  <c r="C642" i="13"/>
  <c r="B642" i="13"/>
  <c r="C641" i="13"/>
  <c r="B641" i="13"/>
  <c r="C640" i="13"/>
  <c r="B640" i="13"/>
  <c r="C639" i="13"/>
  <c r="B639" i="13"/>
  <c r="C638" i="13"/>
  <c r="B638" i="13"/>
  <c r="C637" i="13"/>
  <c r="B637" i="13"/>
  <c r="C636" i="13"/>
  <c r="B636" i="13"/>
  <c r="C635" i="13"/>
  <c r="B635" i="13"/>
  <c r="C634" i="13"/>
  <c r="B634" i="13"/>
  <c r="C633" i="13"/>
  <c r="B633" i="13"/>
  <c r="C632" i="13"/>
  <c r="B632" i="13"/>
  <c r="C631" i="13"/>
  <c r="B631" i="13"/>
  <c r="C630" i="13"/>
  <c r="B630" i="13"/>
  <c r="C629" i="13"/>
  <c r="B629" i="13"/>
  <c r="C628" i="13"/>
  <c r="B628" i="13"/>
  <c r="C627" i="13"/>
  <c r="B627" i="13"/>
  <c r="C626" i="13"/>
  <c r="B626" i="13"/>
  <c r="C625" i="13"/>
  <c r="B625" i="13"/>
  <c r="C624" i="13"/>
  <c r="B624" i="13"/>
  <c r="C623" i="13"/>
  <c r="B623" i="13"/>
  <c r="C622" i="13"/>
  <c r="B622" i="13"/>
  <c r="C621" i="13"/>
  <c r="B621" i="13"/>
  <c r="C620" i="13"/>
  <c r="B620" i="13"/>
  <c r="C619" i="13"/>
  <c r="B619" i="13"/>
  <c r="C618" i="13"/>
  <c r="B618" i="13"/>
  <c r="C617" i="13"/>
  <c r="B617" i="13"/>
  <c r="C616" i="13"/>
  <c r="B616" i="13"/>
  <c r="C615" i="13"/>
  <c r="B615" i="13"/>
  <c r="C614" i="13"/>
  <c r="B614" i="13"/>
  <c r="C613" i="13"/>
  <c r="B613" i="13"/>
  <c r="C612" i="13"/>
  <c r="B612" i="13"/>
  <c r="C611" i="13"/>
  <c r="B611" i="13"/>
  <c r="C610" i="13"/>
  <c r="B610" i="13"/>
  <c r="C609" i="13"/>
  <c r="B609" i="13"/>
  <c r="C608" i="13"/>
  <c r="B608" i="13"/>
  <c r="C607" i="13"/>
  <c r="B607" i="13"/>
  <c r="C606" i="13"/>
  <c r="B606" i="13"/>
  <c r="C605" i="13"/>
  <c r="B605" i="13"/>
  <c r="C604" i="13"/>
  <c r="B604" i="13"/>
  <c r="C603" i="13"/>
  <c r="B603" i="13"/>
  <c r="C602" i="13"/>
  <c r="B602" i="13"/>
  <c r="C601" i="13"/>
  <c r="B601" i="13"/>
  <c r="C600" i="13"/>
  <c r="B600" i="13"/>
  <c r="C599" i="13"/>
  <c r="B599" i="13"/>
  <c r="C598" i="13"/>
  <c r="B598" i="13"/>
  <c r="C597" i="13"/>
  <c r="B597" i="13"/>
  <c r="C596" i="13"/>
  <c r="B596" i="13"/>
  <c r="C595" i="13"/>
  <c r="B595" i="13"/>
  <c r="C594" i="13"/>
  <c r="B594" i="13"/>
  <c r="C593" i="13"/>
  <c r="B593" i="13"/>
  <c r="C592" i="13"/>
  <c r="B592" i="13"/>
  <c r="C591" i="13"/>
  <c r="B591" i="13"/>
  <c r="C590" i="13"/>
  <c r="B590" i="13"/>
  <c r="C589" i="13"/>
  <c r="B589" i="13"/>
  <c r="C588" i="13"/>
  <c r="B588" i="13"/>
  <c r="C587" i="13"/>
  <c r="B587" i="13"/>
  <c r="C586" i="13"/>
  <c r="B586" i="13"/>
  <c r="C585" i="13"/>
  <c r="B585" i="13"/>
  <c r="C584" i="13"/>
  <c r="B584" i="13"/>
  <c r="C583" i="13"/>
  <c r="B583" i="13"/>
  <c r="C582" i="13"/>
  <c r="B582" i="13"/>
  <c r="C581" i="13"/>
  <c r="B581" i="13"/>
  <c r="C580" i="13"/>
  <c r="B580" i="13"/>
  <c r="C579" i="13"/>
  <c r="B579" i="13"/>
  <c r="C578" i="13"/>
  <c r="B578" i="13"/>
  <c r="C577" i="13"/>
  <c r="B577" i="13"/>
  <c r="C576" i="13"/>
  <c r="B576" i="13"/>
  <c r="C575" i="13"/>
  <c r="B575" i="13"/>
  <c r="C574" i="13"/>
  <c r="B574" i="13"/>
  <c r="C573" i="13"/>
  <c r="B573" i="13"/>
  <c r="C572" i="13"/>
  <c r="B572" i="13"/>
  <c r="C571" i="13"/>
  <c r="B571" i="13"/>
  <c r="C570" i="13"/>
  <c r="B570" i="13"/>
  <c r="C569" i="13"/>
  <c r="B569" i="13"/>
  <c r="C568" i="13"/>
  <c r="B568" i="13"/>
  <c r="C567" i="13"/>
  <c r="B567" i="13"/>
  <c r="C566" i="13"/>
  <c r="B566" i="13"/>
  <c r="C565" i="13"/>
  <c r="B565" i="13"/>
  <c r="C564" i="13"/>
  <c r="B564" i="13"/>
  <c r="C563" i="13"/>
  <c r="B563" i="13"/>
  <c r="C562" i="13"/>
  <c r="B562" i="13"/>
  <c r="C561" i="13"/>
  <c r="B561" i="13"/>
  <c r="C560" i="13"/>
  <c r="B560" i="13"/>
  <c r="C559" i="13"/>
  <c r="B559" i="13"/>
  <c r="C558" i="13"/>
  <c r="B558" i="13"/>
  <c r="C557" i="13"/>
  <c r="B557" i="13"/>
  <c r="C556" i="13"/>
  <c r="B556" i="13"/>
  <c r="C555" i="13"/>
  <c r="B555" i="13"/>
  <c r="C554" i="13"/>
  <c r="B554" i="13"/>
  <c r="C553" i="13"/>
  <c r="B553" i="13"/>
  <c r="C552" i="13"/>
  <c r="B552" i="13"/>
  <c r="C551" i="13"/>
  <c r="B551" i="13"/>
  <c r="C550" i="13"/>
  <c r="B550" i="13"/>
  <c r="C549" i="13"/>
  <c r="B549" i="13"/>
  <c r="C548" i="13"/>
  <c r="B548" i="13"/>
  <c r="C547" i="13"/>
  <c r="B547" i="13"/>
  <c r="C546" i="13"/>
  <c r="B546" i="13"/>
  <c r="C545" i="13"/>
  <c r="B545" i="13"/>
  <c r="C544" i="13"/>
  <c r="B544" i="13"/>
  <c r="C543" i="13"/>
  <c r="B543" i="13"/>
  <c r="C542" i="13"/>
  <c r="B542" i="13"/>
  <c r="C541" i="13"/>
  <c r="B541" i="13"/>
  <c r="C540" i="13"/>
  <c r="B540" i="13"/>
  <c r="C539" i="13"/>
  <c r="B539" i="13"/>
  <c r="C538" i="13"/>
  <c r="B538" i="13"/>
  <c r="C537" i="13"/>
  <c r="B537" i="13"/>
  <c r="C536" i="13"/>
  <c r="B536" i="13"/>
  <c r="C535" i="13"/>
  <c r="B535" i="13"/>
  <c r="C534" i="13"/>
  <c r="B534" i="13"/>
  <c r="C533" i="13"/>
  <c r="B533" i="13"/>
  <c r="C532" i="13"/>
  <c r="B532" i="13"/>
  <c r="C531" i="13"/>
  <c r="B531" i="13"/>
  <c r="C530" i="13"/>
  <c r="B530" i="13"/>
  <c r="C529" i="13"/>
  <c r="B529" i="13"/>
  <c r="C528" i="13"/>
  <c r="B528" i="13"/>
  <c r="C527" i="13"/>
  <c r="B527" i="13"/>
  <c r="C526" i="13"/>
  <c r="B526" i="13"/>
  <c r="C525" i="13"/>
  <c r="B525" i="13"/>
  <c r="C524" i="13"/>
  <c r="B524" i="13"/>
  <c r="C523" i="13"/>
  <c r="B523" i="13"/>
  <c r="C522" i="13"/>
  <c r="B522" i="13"/>
  <c r="C521" i="13"/>
  <c r="B521" i="13"/>
  <c r="C520" i="13"/>
  <c r="B520" i="13"/>
  <c r="C519" i="13"/>
  <c r="B519" i="13"/>
  <c r="C518" i="13"/>
  <c r="B518" i="13"/>
  <c r="C517" i="13"/>
  <c r="B517" i="13"/>
  <c r="C516" i="13"/>
  <c r="B516" i="13"/>
  <c r="C515" i="13"/>
  <c r="B515" i="13"/>
  <c r="C514" i="13"/>
  <c r="B514" i="13"/>
  <c r="C513" i="13"/>
  <c r="B513" i="13"/>
  <c r="C512" i="13"/>
  <c r="B512" i="13"/>
  <c r="C511" i="13"/>
  <c r="B511" i="13"/>
  <c r="C510" i="13"/>
  <c r="B510" i="13"/>
  <c r="C509" i="13"/>
  <c r="B509" i="13"/>
  <c r="C508" i="13"/>
  <c r="B508" i="13"/>
  <c r="C507" i="13"/>
  <c r="B507" i="13"/>
  <c r="C506" i="13"/>
  <c r="B506" i="13"/>
  <c r="C505" i="13"/>
  <c r="B505" i="13"/>
  <c r="C504" i="13"/>
  <c r="B504" i="13"/>
  <c r="C503" i="13"/>
  <c r="B503" i="13"/>
  <c r="C502" i="13"/>
  <c r="B502" i="13"/>
  <c r="C501" i="13"/>
  <c r="B501" i="13"/>
  <c r="C500" i="13"/>
  <c r="B500" i="13"/>
  <c r="C499" i="13"/>
  <c r="B499" i="13"/>
  <c r="C498" i="13"/>
  <c r="B498" i="13"/>
  <c r="C497" i="13"/>
  <c r="B497" i="13"/>
  <c r="C496" i="13"/>
  <c r="B496" i="13"/>
  <c r="C495" i="13"/>
  <c r="B495" i="13"/>
  <c r="C494" i="13"/>
  <c r="B494" i="13"/>
  <c r="C493" i="13"/>
  <c r="B493" i="13"/>
  <c r="C492" i="13"/>
  <c r="B492" i="13"/>
  <c r="C491" i="13"/>
  <c r="B491" i="13"/>
  <c r="C490" i="13"/>
  <c r="B490" i="13"/>
  <c r="C489" i="13"/>
  <c r="B489" i="13"/>
  <c r="C488" i="13"/>
  <c r="B488" i="13"/>
  <c r="C487" i="13"/>
  <c r="B487" i="13"/>
  <c r="C486" i="13"/>
  <c r="B486" i="13"/>
  <c r="C485" i="13"/>
  <c r="B485" i="13"/>
  <c r="C484" i="13"/>
  <c r="B484" i="13"/>
  <c r="C483" i="13"/>
  <c r="B483" i="13"/>
  <c r="C482" i="13"/>
  <c r="B482" i="13"/>
  <c r="C481" i="13"/>
  <c r="B481" i="13"/>
  <c r="C480" i="13"/>
  <c r="B480" i="13"/>
  <c r="C479" i="13"/>
  <c r="B479" i="13"/>
  <c r="C478" i="13"/>
  <c r="B478" i="13"/>
  <c r="C477" i="13"/>
  <c r="B477" i="13"/>
  <c r="C476" i="13"/>
  <c r="B476" i="13"/>
  <c r="C475" i="13"/>
  <c r="B475" i="13"/>
  <c r="C474" i="13"/>
  <c r="B474" i="13"/>
  <c r="C473" i="13"/>
  <c r="B473" i="13"/>
  <c r="C472" i="13"/>
  <c r="B472" i="13"/>
  <c r="C471" i="13"/>
  <c r="B471" i="13"/>
  <c r="C470" i="13"/>
  <c r="B470" i="13"/>
  <c r="C469" i="13"/>
  <c r="B469" i="13"/>
  <c r="C468" i="13"/>
  <c r="B468" i="13"/>
  <c r="C467" i="13"/>
  <c r="B467" i="13"/>
  <c r="C466" i="13"/>
  <c r="B466" i="13"/>
  <c r="C465" i="13"/>
  <c r="B465" i="13"/>
  <c r="C464" i="13"/>
  <c r="B464" i="13"/>
  <c r="C463" i="13"/>
  <c r="B463" i="13"/>
  <c r="C462" i="13"/>
  <c r="B462" i="13"/>
  <c r="C461" i="13"/>
  <c r="B461" i="13"/>
  <c r="C460" i="13"/>
  <c r="B460" i="13"/>
  <c r="C459" i="13"/>
  <c r="B459" i="13"/>
  <c r="C458" i="13"/>
  <c r="B458" i="13"/>
  <c r="C457" i="13"/>
  <c r="B457" i="13"/>
  <c r="C456" i="13"/>
  <c r="B456" i="13"/>
  <c r="C455" i="13"/>
  <c r="B455" i="13"/>
  <c r="C454" i="13"/>
  <c r="B454" i="13"/>
  <c r="C453" i="13"/>
  <c r="B453" i="13"/>
  <c r="C452" i="13"/>
  <c r="B452" i="13"/>
  <c r="C451" i="13"/>
  <c r="B451" i="13"/>
  <c r="C450" i="13"/>
  <c r="B450" i="13"/>
  <c r="C449" i="13"/>
  <c r="B449" i="13"/>
  <c r="C448" i="13"/>
  <c r="B448" i="13"/>
  <c r="C447" i="13"/>
  <c r="B447" i="13"/>
  <c r="C446" i="13"/>
  <c r="B446" i="13"/>
  <c r="C445" i="13"/>
  <c r="B445" i="13"/>
  <c r="C444" i="13"/>
  <c r="B444" i="13"/>
  <c r="C443" i="13"/>
  <c r="B443" i="13"/>
  <c r="C442" i="13"/>
  <c r="B442" i="13"/>
  <c r="C441" i="13"/>
  <c r="B441" i="13"/>
  <c r="C440" i="13"/>
  <c r="B440" i="13"/>
  <c r="C439" i="13"/>
  <c r="B439" i="13"/>
  <c r="C438" i="13"/>
  <c r="B438" i="13"/>
  <c r="C437" i="13"/>
  <c r="B437" i="13"/>
  <c r="C436" i="13"/>
  <c r="B436" i="13"/>
  <c r="C435" i="13"/>
  <c r="B435" i="13"/>
  <c r="C434" i="13"/>
  <c r="B434" i="13"/>
  <c r="C433" i="13"/>
  <c r="B433" i="13"/>
  <c r="C432" i="13"/>
  <c r="B432" i="13"/>
  <c r="C431" i="13"/>
  <c r="B431" i="13"/>
  <c r="C430" i="13"/>
  <c r="B430" i="13"/>
  <c r="C429" i="13"/>
  <c r="B429" i="13"/>
  <c r="C428" i="13"/>
  <c r="B428" i="13"/>
  <c r="C427" i="13"/>
  <c r="B427" i="13"/>
  <c r="C426" i="13"/>
  <c r="B426" i="13"/>
  <c r="C425" i="13"/>
  <c r="B425" i="13"/>
  <c r="C424" i="13"/>
  <c r="B424" i="13"/>
  <c r="C423" i="13"/>
  <c r="B423" i="13"/>
  <c r="C422" i="13"/>
  <c r="B422" i="13"/>
  <c r="C421" i="13"/>
  <c r="B421" i="13"/>
  <c r="C420" i="13"/>
  <c r="B420" i="13"/>
  <c r="C419" i="13"/>
  <c r="B419" i="13"/>
  <c r="C418" i="13"/>
  <c r="B418" i="13"/>
  <c r="C417" i="13"/>
  <c r="B417" i="13"/>
  <c r="C416" i="13"/>
  <c r="B416" i="13"/>
  <c r="C415" i="13"/>
  <c r="B415" i="13"/>
  <c r="C414" i="13"/>
  <c r="B414" i="13"/>
  <c r="C413" i="13"/>
  <c r="B413" i="13"/>
  <c r="C412" i="13"/>
  <c r="B412" i="13"/>
  <c r="C411" i="13"/>
  <c r="B411" i="13"/>
  <c r="C410" i="13"/>
  <c r="B410" i="13"/>
  <c r="C409" i="13"/>
  <c r="B409" i="13"/>
  <c r="C408" i="13"/>
  <c r="B408" i="13"/>
  <c r="C407" i="13"/>
  <c r="B407" i="13"/>
  <c r="C406" i="13"/>
  <c r="B406" i="13"/>
  <c r="C405" i="13"/>
  <c r="B405" i="13"/>
  <c r="C404" i="13"/>
  <c r="B404" i="13"/>
  <c r="C403" i="13"/>
  <c r="B403" i="13"/>
  <c r="C402" i="13"/>
  <c r="B402" i="13"/>
  <c r="C401" i="13"/>
  <c r="B401" i="13"/>
  <c r="C400" i="13"/>
  <c r="B400" i="13"/>
  <c r="C399" i="13"/>
  <c r="B399" i="13"/>
  <c r="C398" i="13"/>
  <c r="B398" i="13"/>
  <c r="C397" i="13"/>
  <c r="B397" i="13"/>
  <c r="C396" i="13"/>
  <c r="B396" i="13"/>
  <c r="C395" i="13"/>
  <c r="B395" i="13"/>
  <c r="C394" i="13"/>
  <c r="B394" i="13"/>
  <c r="C393" i="13"/>
  <c r="B393" i="13"/>
  <c r="C392" i="13"/>
  <c r="B392" i="13"/>
  <c r="C391" i="13"/>
  <c r="B391" i="13"/>
  <c r="C390" i="13"/>
  <c r="B390" i="13"/>
  <c r="C389" i="13"/>
  <c r="B389" i="13"/>
  <c r="C388" i="13"/>
  <c r="B388" i="13"/>
  <c r="C387" i="13"/>
  <c r="B387" i="13"/>
  <c r="C386" i="13"/>
  <c r="B386" i="13"/>
  <c r="C385" i="13"/>
  <c r="B385" i="13"/>
  <c r="C384" i="13"/>
  <c r="B384" i="13"/>
  <c r="C383" i="13"/>
  <c r="B383" i="13"/>
  <c r="C382" i="13"/>
  <c r="B382" i="13"/>
  <c r="C381" i="13"/>
  <c r="B381" i="13"/>
  <c r="C380" i="13"/>
  <c r="B380" i="13"/>
  <c r="C379" i="13"/>
  <c r="B379" i="13"/>
  <c r="C378" i="13"/>
  <c r="B378" i="13"/>
  <c r="C377" i="13"/>
  <c r="B377" i="13"/>
  <c r="C376" i="13"/>
  <c r="B376" i="13"/>
  <c r="C375" i="13"/>
  <c r="B375" i="13"/>
  <c r="C374" i="13"/>
  <c r="B374" i="13"/>
  <c r="C373" i="13"/>
  <c r="B373" i="13"/>
  <c r="C372" i="13"/>
  <c r="B372" i="13"/>
  <c r="C371" i="13"/>
  <c r="B371" i="13"/>
  <c r="C370" i="13"/>
  <c r="B370" i="13"/>
  <c r="C369" i="13"/>
  <c r="B369" i="13"/>
  <c r="C368" i="13"/>
  <c r="B368" i="13"/>
  <c r="C367" i="13"/>
  <c r="B367" i="13"/>
  <c r="C366" i="13"/>
  <c r="B366" i="13"/>
  <c r="C365" i="13"/>
  <c r="B365" i="13"/>
  <c r="C364" i="13"/>
  <c r="B364" i="13"/>
  <c r="C363" i="13"/>
  <c r="B363" i="13"/>
  <c r="C362" i="13"/>
  <c r="B362" i="13"/>
  <c r="C361" i="13"/>
  <c r="B361" i="13"/>
  <c r="C360" i="13"/>
  <c r="B360" i="13"/>
  <c r="C359" i="13"/>
  <c r="B359" i="13"/>
  <c r="C358" i="13"/>
  <c r="B358" i="13"/>
  <c r="C357" i="13"/>
  <c r="B357" i="13"/>
  <c r="C356" i="13"/>
  <c r="B356" i="13"/>
  <c r="C355" i="13"/>
  <c r="B355" i="13"/>
  <c r="C354" i="13"/>
  <c r="B354" i="13"/>
  <c r="C353" i="13"/>
  <c r="B353" i="13"/>
  <c r="C352" i="13"/>
  <c r="B352" i="13"/>
  <c r="C351" i="13"/>
  <c r="B351" i="13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228" i="13"/>
  <c r="C227" i="13"/>
  <c r="B227" i="13"/>
  <c r="C226" i="13"/>
  <c r="B226" i="13"/>
  <c r="C225" i="13"/>
  <c r="B225" i="13"/>
  <c r="C224" i="13"/>
  <c r="B224" i="13"/>
  <c r="C223" i="13"/>
  <c r="B223" i="13"/>
  <c r="C222" i="13"/>
  <c r="B222" i="13"/>
  <c r="C221" i="13"/>
  <c r="B221" i="13"/>
  <c r="C220" i="13"/>
  <c r="B220" i="13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200" i="13"/>
  <c r="B200" i="13"/>
  <c r="C199" i="13"/>
  <c r="B199" i="13"/>
  <c r="C198" i="13"/>
  <c r="B198" i="13"/>
  <c r="C197" i="13"/>
  <c r="B197" i="13"/>
  <c r="C196" i="13"/>
  <c r="B196" i="13"/>
  <c r="C195" i="13"/>
  <c r="B195" i="13"/>
  <c r="C194" i="13"/>
  <c r="B194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C185" i="13"/>
  <c r="B185" i="13"/>
  <c r="C184" i="13"/>
  <c r="B184" i="13"/>
  <c r="C183" i="13"/>
  <c r="B183" i="13"/>
  <c r="C182" i="13"/>
  <c r="B182" i="13"/>
  <c r="C181" i="13"/>
  <c r="B181" i="13"/>
  <c r="C180" i="13"/>
  <c r="B180" i="13"/>
  <c r="C179" i="13"/>
  <c r="B179" i="13"/>
  <c r="C178" i="13"/>
  <c r="B178" i="13"/>
  <c r="C177" i="13"/>
  <c r="B177" i="13"/>
  <c r="C176" i="13"/>
  <c r="B176" i="13"/>
  <c r="C175" i="13"/>
  <c r="B175" i="13"/>
  <c r="C174" i="13"/>
  <c r="B174" i="13"/>
  <c r="C173" i="13"/>
  <c r="B173" i="13"/>
  <c r="C172" i="13"/>
  <c r="B172" i="13"/>
  <c r="C171" i="13"/>
  <c r="B171" i="13"/>
  <c r="C170" i="13"/>
  <c r="B170" i="13"/>
  <c r="C169" i="13"/>
  <c r="B169" i="13"/>
  <c r="C168" i="13"/>
  <c r="B168" i="13"/>
  <c r="C167" i="13"/>
  <c r="B167" i="13"/>
  <c r="C166" i="13"/>
  <c r="B166" i="13"/>
  <c r="C165" i="13"/>
  <c r="B165" i="13"/>
  <c r="C164" i="13"/>
  <c r="B164" i="13"/>
  <c r="C163" i="13"/>
  <c r="B163" i="13"/>
  <c r="C162" i="13"/>
  <c r="B162" i="13"/>
  <c r="C161" i="13"/>
  <c r="B161" i="13"/>
  <c r="C160" i="13"/>
  <c r="B160" i="13"/>
  <c r="C159" i="13"/>
  <c r="B159" i="13"/>
  <c r="C158" i="13"/>
  <c r="B158" i="13"/>
  <c r="C157" i="13"/>
  <c r="B157" i="13"/>
  <c r="C156" i="13"/>
  <c r="B156" i="13"/>
  <c r="C155" i="13"/>
  <c r="B155" i="13"/>
  <c r="C154" i="13"/>
  <c r="B154" i="13"/>
  <c r="C153" i="13"/>
  <c r="B153" i="13"/>
  <c r="C152" i="13"/>
  <c r="B152" i="13"/>
  <c r="C151" i="13"/>
  <c r="B151" i="13"/>
  <c r="C150" i="13"/>
  <c r="B150" i="13"/>
  <c r="C149" i="13"/>
  <c r="B149" i="13"/>
  <c r="C148" i="13"/>
  <c r="B148" i="13"/>
  <c r="C147" i="13"/>
  <c r="B147" i="13"/>
  <c r="C146" i="13"/>
  <c r="B146" i="13"/>
  <c r="C145" i="13"/>
  <c r="B145" i="13"/>
  <c r="C144" i="13"/>
  <c r="B144" i="13"/>
  <c r="C143" i="13"/>
  <c r="B143" i="13"/>
  <c r="C142" i="13"/>
  <c r="B142" i="13"/>
  <c r="C141" i="13"/>
  <c r="B141" i="13"/>
  <c r="C140" i="13"/>
  <c r="B140" i="13"/>
  <c r="C139" i="13"/>
  <c r="B139" i="13"/>
  <c r="C138" i="13"/>
  <c r="B138" i="13"/>
  <c r="C137" i="13"/>
  <c r="B137" i="13"/>
  <c r="C136" i="13"/>
  <c r="B136" i="13"/>
  <c r="C135" i="13"/>
  <c r="B135" i="13"/>
  <c r="C134" i="13"/>
  <c r="B134" i="13"/>
  <c r="C133" i="13"/>
  <c r="B133" i="13"/>
  <c r="C132" i="13"/>
  <c r="B132" i="13"/>
  <c r="C131" i="13"/>
  <c r="B131" i="13"/>
  <c r="C130" i="13"/>
  <c r="B130" i="13"/>
  <c r="C129" i="13"/>
  <c r="B129" i="13"/>
  <c r="C128" i="13"/>
  <c r="B128" i="13"/>
  <c r="C127" i="13"/>
  <c r="B127" i="13"/>
  <c r="C126" i="13"/>
  <c r="B126" i="13"/>
  <c r="C125" i="13"/>
  <c r="B125" i="13"/>
  <c r="C124" i="13"/>
  <c r="B124" i="13"/>
  <c r="C123" i="13"/>
  <c r="B123" i="13"/>
  <c r="C122" i="13"/>
  <c r="B122" i="13"/>
  <c r="C121" i="13"/>
  <c r="B121" i="13"/>
  <c r="C120" i="13"/>
  <c r="B120" i="13"/>
  <c r="C119" i="13"/>
  <c r="B119" i="13"/>
  <c r="C118" i="13"/>
  <c r="B118" i="13"/>
  <c r="C117" i="13"/>
  <c r="B117" i="13"/>
  <c r="C116" i="13"/>
  <c r="B116" i="13"/>
  <c r="C115" i="13"/>
  <c r="B115" i="13"/>
  <c r="C114" i="13"/>
  <c r="B114" i="13"/>
  <c r="C113" i="13"/>
  <c r="B113" i="13"/>
  <c r="C112" i="13"/>
  <c r="B112" i="13"/>
  <c r="C111" i="13"/>
  <c r="B111" i="13"/>
  <c r="C110" i="13"/>
  <c r="B110" i="13"/>
  <c r="C109" i="13"/>
  <c r="B109" i="13"/>
  <c r="C108" i="13"/>
  <c r="B108" i="13"/>
  <c r="C107" i="13"/>
  <c r="B107" i="13"/>
  <c r="C106" i="13"/>
  <c r="B106" i="13"/>
  <c r="C105" i="13"/>
  <c r="B105" i="13"/>
  <c r="C104" i="13"/>
  <c r="B104" i="13"/>
  <c r="C103" i="13"/>
  <c r="B103" i="13"/>
  <c r="C102" i="13"/>
  <c r="B102" i="13"/>
  <c r="C101" i="13"/>
  <c r="B101" i="13"/>
  <c r="C100" i="13"/>
  <c r="B100" i="13"/>
  <c r="C99" i="13"/>
  <c r="B99" i="13"/>
  <c r="C98" i="13"/>
  <c r="B98" i="13"/>
  <c r="C97" i="13"/>
  <c r="B97" i="13"/>
  <c r="C96" i="13"/>
  <c r="B96" i="13"/>
  <c r="C95" i="13"/>
  <c r="B95" i="13"/>
  <c r="C94" i="13"/>
  <c r="B94" i="13"/>
  <c r="C93" i="13"/>
  <c r="B93" i="13"/>
  <c r="C92" i="13"/>
  <c r="B92" i="13"/>
  <c r="C91" i="13"/>
  <c r="B91" i="13"/>
  <c r="C90" i="13"/>
  <c r="B90" i="13"/>
  <c r="C89" i="13"/>
  <c r="B89" i="13"/>
  <c r="C88" i="13"/>
  <c r="B88" i="13"/>
  <c r="C87" i="13"/>
  <c r="B87" i="13"/>
  <c r="C86" i="13"/>
  <c r="B86" i="13"/>
  <c r="C85" i="13"/>
  <c r="B85" i="13"/>
  <c r="C84" i="13"/>
  <c r="B84" i="13"/>
  <c r="C83" i="13"/>
  <c r="B83" i="13"/>
  <c r="C82" i="13"/>
  <c r="B82" i="13"/>
  <c r="C81" i="13"/>
  <c r="B81" i="13"/>
  <c r="C80" i="13"/>
  <c r="B80" i="13"/>
  <c r="C79" i="13"/>
  <c r="B79" i="13"/>
  <c r="C78" i="13"/>
  <c r="B78" i="13"/>
  <c r="C77" i="13"/>
  <c r="B77" i="13"/>
  <c r="C76" i="13"/>
  <c r="B76" i="13"/>
  <c r="C75" i="13"/>
  <c r="B75" i="13"/>
  <c r="C74" i="13"/>
  <c r="B74" i="13"/>
  <c r="C73" i="13"/>
  <c r="B73" i="13"/>
  <c r="C72" i="13"/>
  <c r="B72" i="13"/>
  <c r="C71" i="13"/>
  <c r="B71" i="13"/>
  <c r="C70" i="13"/>
  <c r="B70" i="13"/>
  <c r="C69" i="13"/>
  <c r="B69" i="13"/>
  <c r="C68" i="13"/>
  <c r="B68" i="13"/>
  <c r="C67" i="13"/>
  <c r="B67" i="13"/>
  <c r="C66" i="13"/>
  <c r="B66" i="13"/>
  <c r="C65" i="13"/>
  <c r="B65" i="13"/>
  <c r="C64" i="13"/>
  <c r="B64" i="13"/>
  <c r="C63" i="13"/>
  <c r="B63" i="13"/>
  <c r="C62" i="13"/>
  <c r="B62" i="13"/>
  <c r="C61" i="13"/>
  <c r="B61" i="13"/>
  <c r="C60" i="13"/>
  <c r="B60" i="13"/>
  <c r="C59" i="13"/>
  <c r="B59" i="13"/>
  <c r="C58" i="13"/>
  <c r="B58" i="13"/>
  <c r="C57" i="13"/>
  <c r="B57" i="13"/>
  <c r="C56" i="13"/>
  <c r="B56" i="13"/>
  <c r="C55" i="13"/>
  <c r="B55" i="13"/>
  <c r="C54" i="13"/>
  <c r="B54" i="13"/>
  <c r="C53" i="13"/>
  <c r="B53" i="13"/>
  <c r="C52" i="13"/>
  <c r="B52" i="13"/>
  <c r="C51" i="13"/>
  <c r="B51" i="13"/>
  <c r="C50" i="13"/>
  <c r="B50" i="13"/>
  <c r="C49" i="13"/>
  <c r="B49" i="13"/>
  <c r="C48" i="13"/>
  <c r="B48" i="13"/>
  <c r="C47" i="13"/>
  <c r="B47" i="13"/>
  <c r="C46" i="13"/>
  <c r="B46" i="13"/>
  <c r="C45" i="13"/>
  <c r="B45" i="13"/>
  <c r="C44" i="13"/>
  <c r="B44" i="13"/>
  <c r="C43" i="13"/>
  <c r="B43" i="13"/>
  <c r="C42" i="13"/>
  <c r="B42" i="13"/>
  <c r="C41" i="13"/>
  <c r="B41" i="13"/>
  <c r="C40" i="13"/>
  <c r="B40" i="13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C9" i="13"/>
  <c r="B9" i="13"/>
  <c r="C8" i="13"/>
  <c r="B8" i="13"/>
  <c r="C7" i="13"/>
  <c r="B7" i="13"/>
  <c r="D157" i="2" l="1"/>
  <c r="E157" i="2"/>
  <c r="F157" i="2"/>
  <c r="G157" i="2"/>
  <c r="K157" i="2" s="1"/>
  <c r="I644" i="1" l="1"/>
  <c r="I645" i="1"/>
  <c r="D67" i="2"/>
  <c r="E67" i="2"/>
  <c r="F67" i="2"/>
  <c r="D68" i="2"/>
  <c r="E68" i="2"/>
  <c r="F68" i="2"/>
  <c r="D120" i="2" l="1"/>
  <c r="E120" i="2"/>
  <c r="F120" i="2"/>
  <c r="G120" i="2"/>
  <c r="D77" i="2" l="1"/>
  <c r="E77" i="2"/>
  <c r="F77" i="2"/>
  <c r="A220" i="5" l="1"/>
  <c r="D220" i="5"/>
  <c r="E220" i="5"/>
  <c r="F220" i="5"/>
  <c r="G220" i="5"/>
  <c r="M220" i="5" s="1"/>
  <c r="A221" i="5"/>
  <c r="D221" i="5"/>
  <c r="E221" i="5"/>
  <c r="F221" i="5"/>
  <c r="G221" i="5"/>
  <c r="M221" i="5" s="1"/>
  <c r="A222" i="5"/>
  <c r="D222" i="5"/>
  <c r="E222" i="5"/>
  <c r="F222" i="5"/>
  <c r="G222" i="5"/>
  <c r="M222" i="5" s="1"/>
  <c r="A247" i="5"/>
  <c r="D247" i="5"/>
  <c r="E247" i="5"/>
  <c r="F247" i="5"/>
  <c r="G247" i="5"/>
  <c r="M247" i="5" s="1"/>
  <c r="A248" i="5"/>
  <c r="D248" i="5"/>
  <c r="E248" i="5"/>
  <c r="F248" i="5"/>
  <c r="G248" i="5"/>
  <c r="M248" i="5" s="1"/>
  <c r="A249" i="5"/>
  <c r="D249" i="5"/>
  <c r="E249" i="5"/>
  <c r="F249" i="5"/>
  <c r="G249" i="5"/>
  <c r="M249" i="5" s="1"/>
  <c r="A291" i="5"/>
  <c r="D291" i="5"/>
  <c r="E291" i="5"/>
  <c r="F291" i="5"/>
  <c r="G291" i="5"/>
  <c r="M291" i="5" s="1"/>
  <c r="A292" i="5"/>
  <c r="D292" i="5"/>
  <c r="E292" i="5"/>
  <c r="F292" i="5"/>
  <c r="G292" i="5"/>
  <c r="M292" i="5" s="1"/>
  <c r="A293" i="5"/>
  <c r="D293" i="5"/>
  <c r="E293" i="5"/>
  <c r="F293" i="5"/>
  <c r="G293" i="5"/>
  <c r="M293" i="5" s="1"/>
  <c r="D26" i="5"/>
  <c r="H3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109" i="1"/>
  <c r="J426" i="1"/>
  <c r="J427" i="1"/>
  <c r="J428" i="1"/>
  <c r="J429" i="1"/>
  <c r="J430" i="1"/>
  <c r="J1110" i="1"/>
  <c r="J431" i="1"/>
  <c r="J1111" i="1"/>
  <c r="J1112" i="1"/>
  <c r="J57" i="1"/>
  <c r="J1113" i="1"/>
  <c r="J1114" i="1"/>
  <c r="J1115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8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109" i="1"/>
  <c r="I426" i="1"/>
  <c r="I427" i="1"/>
  <c r="I428" i="1"/>
  <c r="I429" i="1"/>
  <c r="I430" i="1"/>
  <c r="I1110" i="1"/>
  <c r="I431" i="1"/>
  <c r="I1111" i="1"/>
  <c r="I1112" i="1"/>
  <c r="I57" i="1"/>
  <c r="I1113" i="1"/>
  <c r="I1114" i="1"/>
  <c r="I1115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G118" i="2"/>
  <c r="G70" i="2"/>
  <c r="G71" i="2"/>
  <c r="G69" i="2"/>
  <c r="G66" i="2"/>
  <c r="G64" i="2"/>
  <c r="G63" i="2"/>
  <c r="G62" i="2"/>
  <c r="G68" i="2"/>
  <c r="G65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9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40" i="2"/>
  <c r="G141" i="2"/>
  <c r="G142" i="2"/>
  <c r="G143" i="2"/>
  <c r="G144" i="2"/>
  <c r="G145" i="2"/>
  <c r="G146" i="2"/>
  <c r="G147" i="2"/>
  <c r="G148" i="2"/>
  <c r="G149" i="2"/>
  <c r="G151" i="2"/>
  <c r="G152" i="2"/>
  <c r="G153" i="2"/>
  <c r="G154" i="2"/>
  <c r="G155" i="2"/>
  <c r="G165" i="2"/>
  <c r="G166" i="2"/>
  <c r="G167" i="2"/>
  <c r="G168" i="2"/>
  <c r="G169" i="2"/>
  <c r="G170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93" i="2"/>
  <c r="G94" i="2"/>
  <c r="G95" i="2"/>
  <c r="G133" i="2"/>
  <c r="G134" i="2"/>
  <c r="G171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7" i="2"/>
  <c r="G15" i="2"/>
  <c r="G16" i="2"/>
  <c r="G17" i="2"/>
  <c r="G18" i="2"/>
  <c r="G19" i="2"/>
  <c r="G20" i="2"/>
  <c r="G21" i="2"/>
  <c r="G22" i="2"/>
  <c r="G23" i="2"/>
  <c r="G24" i="2"/>
  <c r="G25" i="2"/>
  <c r="G41" i="2"/>
  <c r="G42" i="2"/>
  <c r="G43" i="2"/>
  <c r="G44" i="2"/>
  <c r="G45" i="2"/>
  <c r="G46" i="2"/>
  <c r="G47" i="2"/>
  <c r="G48" i="2"/>
  <c r="G49" i="2"/>
  <c r="G50" i="2"/>
  <c r="G51" i="2"/>
  <c r="G135" i="2"/>
  <c r="G150" i="2"/>
  <c r="G156" i="2"/>
  <c r="G158" i="2"/>
  <c r="G159" i="2"/>
  <c r="G160" i="2"/>
  <c r="G161" i="2"/>
  <c r="G162" i="2"/>
  <c r="G163" i="2"/>
  <c r="G164" i="2"/>
  <c r="G8" i="2"/>
  <c r="G9" i="2"/>
  <c r="G10" i="2"/>
  <c r="G11" i="2"/>
  <c r="G12" i="2"/>
  <c r="G13" i="2"/>
  <c r="G26" i="2"/>
  <c r="G52" i="2"/>
  <c r="G53" i="2"/>
  <c r="G54" i="2"/>
  <c r="G55" i="2"/>
  <c r="G56" i="2"/>
  <c r="G57" i="2"/>
  <c r="G58" i="2"/>
  <c r="G59" i="2"/>
  <c r="G60" i="2"/>
  <c r="G61" i="2"/>
  <c r="G136" i="2"/>
  <c r="G137" i="2"/>
  <c r="G14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96" i="2"/>
  <c r="G97" i="2"/>
  <c r="G98" i="2"/>
  <c r="G138" i="2"/>
  <c r="G139" i="2"/>
  <c r="G172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I3" i="1" l="1"/>
  <c r="J3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" i="1"/>
  <c r="Q6" i="1"/>
  <c r="Q7" i="1"/>
  <c r="Q8" i="1"/>
  <c r="Q1116" i="1"/>
  <c r="Q1117" i="1"/>
  <c r="Q1118" i="1"/>
  <c r="Q1119" i="1"/>
  <c r="Q1120" i="1"/>
  <c r="Q1121" i="1"/>
  <c r="Q1122" i="1"/>
  <c r="Q1123" i="1"/>
  <c r="Q1124" i="1"/>
  <c r="Q1125" i="1"/>
  <c r="Q425" i="1"/>
  <c r="Q1109" i="1"/>
  <c r="Q426" i="1"/>
  <c r="Q427" i="1"/>
  <c r="Q428" i="1"/>
  <c r="Q429" i="1"/>
  <c r="Q430" i="1"/>
  <c r="Q1110" i="1"/>
  <c r="Q431" i="1"/>
  <c r="Q1111" i="1"/>
  <c r="Q1112" i="1"/>
  <c r="Q57" i="1"/>
  <c r="Q1113" i="1"/>
  <c r="Q1114" i="1"/>
  <c r="Q1115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G18" i="5"/>
  <c r="G19" i="5"/>
  <c r="G20" i="5"/>
  <c r="G21" i="5"/>
  <c r="G22" i="5"/>
  <c r="G14" i="5"/>
  <c r="M14" i="5" s="1"/>
  <c r="G15" i="5"/>
  <c r="M15" i="5" s="1"/>
  <c r="G7" i="5"/>
  <c r="M7" i="5" s="1"/>
  <c r="G8" i="5"/>
  <c r="M8" i="5" s="1"/>
  <c r="G9" i="5"/>
  <c r="M9" i="5" s="1"/>
  <c r="G217" i="5"/>
  <c r="M217" i="5" s="1"/>
  <c r="G218" i="5"/>
  <c r="M218" i="5" s="1"/>
  <c r="G219" i="5"/>
  <c r="M219" i="5" s="1"/>
  <c r="G181" i="5"/>
  <c r="M181" i="5" s="1"/>
  <c r="G182" i="5"/>
  <c r="M182" i="5" s="1"/>
  <c r="G194" i="5"/>
  <c r="M194" i="5" s="1"/>
  <c r="G195" i="5"/>
  <c r="M195" i="5" s="1"/>
  <c r="G196" i="5"/>
  <c r="M196" i="5" s="1"/>
  <c r="G197" i="5"/>
  <c r="M197" i="5" s="1"/>
  <c r="G198" i="5"/>
  <c r="M198" i="5" s="1"/>
  <c r="G190" i="5"/>
  <c r="M190" i="5" s="1"/>
  <c r="G183" i="5"/>
  <c r="M183" i="5" s="1"/>
  <c r="G177" i="5"/>
  <c r="M177" i="5" s="1"/>
  <c r="G178" i="5"/>
  <c r="M178" i="5" s="1"/>
  <c r="G179" i="5"/>
  <c r="M179" i="5" s="1"/>
  <c r="G172" i="5"/>
  <c r="M172" i="5" s="1"/>
  <c r="G173" i="5"/>
  <c r="M173" i="5" s="1"/>
  <c r="G174" i="5"/>
  <c r="M174" i="5" s="1"/>
  <c r="G175" i="5"/>
  <c r="M175" i="5" s="1"/>
  <c r="G176" i="5"/>
  <c r="M176" i="5" s="1"/>
  <c r="G138" i="5"/>
  <c r="M138" i="5" s="1"/>
  <c r="G139" i="5"/>
  <c r="M139" i="5" s="1"/>
  <c r="G140" i="5"/>
  <c r="M140" i="5" s="1"/>
  <c r="G141" i="5"/>
  <c r="M141" i="5" s="1"/>
  <c r="G142" i="5"/>
  <c r="M142" i="5" s="1"/>
  <c r="G143" i="5"/>
  <c r="M143" i="5" s="1"/>
  <c r="G144" i="5"/>
  <c r="M144" i="5" s="1"/>
  <c r="G145" i="5"/>
  <c r="M145" i="5" s="1"/>
  <c r="G146" i="5"/>
  <c r="M146" i="5" s="1"/>
  <c r="G136" i="5"/>
  <c r="M136" i="5" s="1"/>
  <c r="G137" i="5"/>
  <c r="M137" i="5" s="1"/>
  <c r="G124" i="5"/>
  <c r="M124" i="5" s="1"/>
  <c r="G125" i="5"/>
  <c r="M125" i="5" s="1"/>
  <c r="G126" i="5"/>
  <c r="M126" i="5" s="1"/>
  <c r="G127" i="5"/>
  <c r="M127" i="5" s="1"/>
  <c r="G128" i="5"/>
  <c r="M128" i="5" s="1"/>
  <c r="G129" i="5"/>
  <c r="M129" i="5" s="1"/>
  <c r="G99" i="5"/>
  <c r="M99" i="5" s="1"/>
  <c r="G100" i="5"/>
  <c r="M100" i="5" s="1"/>
  <c r="G101" i="5"/>
  <c r="M101" i="5" s="1"/>
  <c r="G102" i="5"/>
  <c r="M102" i="5" s="1"/>
  <c r="G103" i="5"/>
  <c r="M103" i="5" s="1"/>
  <c r="G104" i="5"/>
  <c r="M104" i="5" s="1"/>
  <c r="G105" i="5"/>
  <c r="M105" i="5" s="1"/>
  <c r="G106" i="5"/>
  <c r="M106" i="5" s="1"/>
  <c r="G107" i="5"/>
  <c r="M107" i="5" s="1"/>
  <c r="G108" i="5"/>
  <c r="M108" i="5" s="1"/>
  <c r="G109" i="5"/>
  <c r="M109" i="5" s="1"/>
  <c r="G110" i="5"/>
  <c r="M110" i="5" s="1"/>
  <c r="G111" i="5"/>
  <c r="M111" i="5" s="1"/>
  <c r="G112" i="5"/>
  <c r="M112" i="5" s="1"/>
  <c r="G113" i="5"/>
  <c r="M113" i="5" s="1"/>
  <c r="G93" i="5"/>
  <c r="M93" i="5" s="1"/>
  <c r="G94" i="5"/>
  <c r="M94" i="5" s="1"/>
  <c r="G95" i="5"/>
  <c r="M95" i="5" s="1"/>
  <c r="G96" i="5"/>
  <c r="M96" i="5" s="1"/>
  <c r="G97" i="5"/>
  <c r="M97" i="5" s="1"/>
  <c r="G98" i="5"/>
  <c r="M98" i="5" s="1"/>
  <c r="G57" i="5"/>
  <c r="M57" i="5" s="1"/>
  <c r="G58" i="5"/>
  <c r="M58" i="5" s="1"/>
  <c r="G59" i="5"/>
  <c r="M59" i="5" s="1"/>
  <c r="G60" i="5"/>
  <c r="M60" i="5" s="1"/>
  <c r="G61" i="5"/>
  <c r="M61" i="5" s="1"/>
  <c r="G62" i="5"/>
  <c r="M62" i="5" s="1"/>
  <c r="G63" i="5"/>
  <c r="M63" i="5" s="1"/>
  <c r="G64" i="5"/>
  <c r="M64" i="5" s="1"/>
  <c r="G31" i="5"/>
  <c r="M31" i="5" s="1"/>
  <c r="G32" i="5"/>
  <c r="M32" i="5" s="1"/>
  <c r="G33" i="5"/>
  <c r="M33" i="5" s="1"/>
  <c r="G34" i="5"/>
  <c r="M34" i="5" s="1"/>
  <c r="G23" i="5"/>
  <c r="M23" i="5" s="1"/>
  <c r="G24" i="5"/>
  <c r="M24" i="5" s="1"/>
  <c r="G25" i="5"/>
  <c r="M25" i="5" s="1"/>
  <c r="G180" i="5"/>
  <c r="M180" i="5" s="1"/>
  <c r="G199" i="5"/>
  <c r="M199" i="5" s="1"/>
  <c r="G191" i="5"/>
  <c r="M191" i="5" s="1"/>
  <c r="G200" i="5"/>
  <c r="M200" i="5" s="1"/>
  <c r="G147" i="5"/>
  <c r="M147" i="5" s="1"/>
  <c r="G184" i="5"/>
  <c r="M184" i="5" s="1"/>
  <c r="G201" i="5"/>
  <c r="M201" i="5" s="1"/>
  <c r="G294" i="5"/>
  <c r="M294" i="5" s="1"/>
  <c r="G295" i="5"/>
  <c r="M295" i="5" s="1"/>
  <c r="G296" i="5"/>
  <c r="M296" i="5" s="1"/>
  <c r="G286" i="5"/>
  <c r="M286" i="5" s="1"/>
  <c r="G287" i="5"/>
  <c r="M287" i="5" s="1"/>
  <c r="G297" i="5"/>
  <c r="M297" i="5" s="1"/>
  <c r="G10" i="5"/>
  <c r="M10" i="5" s="1"/>
  <c r="G16" i="5"/>
  <c r="M16" i="5" s="1"/>
  <c r="G17" i="5"/>
  <c r="M17" i="5" s="1"/>
  <c r="G26" i="5"/>
  <c r="M26" i="5" s="1"/>
  <c r="G27" i="5"/>
  <c r="M27" i="5" s="1"/>
  <c r="G28" i="5"/>
  <c r="M28" i="5" s="1"/>
  <c r="G35" i="5"/>
  <c r="M35" i="5" s="1"/>
  <c r="G36" i="5"/>
  <c r="M36" i="5" s="1"/>
  <c r="G37" i="5"/>
  <c r="M37" i="5" s="1"/>
  <c r="G38" i="5"/>
  <c r="M38" i="5" s="1"/>
  <c r="G39" i="5"/>
  <c r="M39" i="5" s="1"/>
  <c r="G40" i="5"/>
  <c r="M40" i="5" s="1"/>
  <c r="G41" i="5"/>
  <c r="M41" i="5" s="1"/>
  <c r="G42" i="5"/>
  <c r="M42" i="5" s="1"/>
  <c r="G43" i="5"/>
  <c r="M43" i="5" s="1"/>
  <c r="G44" i="5"/>
  <c r="M44" i="5" s="1"/>
  <c r="G45" i="5"/>
  <c r="M45" i="5" s="1"/>
  <c r="G46" i="5"/>
  <c r="M46" i="5" s="1"/>
  <c r="G47" i="5"/>
  <c r="M47" i="5" s="1"/>
  <c r="G48" i="5"/>
  <c r="M48" i="5" s="1"/>
  <c r="G49" i="5"/>
  <c r="M49" i="5" s="1"/>
  <c r="G50" i="5"/>
  <c r="M50" i="5" s="1"/>
  <c r="G51" i="5"/>
  <c r="M51" i="5" s="1"/>
  <c r="G52" i="5"/>
  <c r="M52" i="5" s="1"/>
  <c r="G53" i="5"/>
  <c r="M53" i="5" s="1"/>
  <c r="G54" i="5"/>
  <c r="M54" i="5" s="1"/>
  <c r="G55" i="5"/>
  <c r="M55" i="5" s="1"/>
  <c r="G56" i="5"/>
  <c r="M56" i="5" s="1"/>
  <c r="G65" i="5"/>
  <c r="M65" i="5" s="1"/>
  <c r="G66" i="5"/>
  <c r="M66" i="5" s="1"/>
  <c r="G67" i="5"/>
  <c r="M67" i="5" s="1"/>
  <c r="G68" i="5"/>
  <c r="M68" i="5" s="1"/>
  <c r="G69" i="5"/>
  <c r="M69" i="5" s="1"/>
  <c r="G70" i="5"/>
  <c r="M70" i="5" s="1"/>
  <c r="G71" i="5"/>
  <c r="M71" i="5" s="1"/>
  <c r="G72" i="5"/>
  <c r="M72" i="5" s="1"/>
  <c r="G73" i="5"/>
  <c r="M73" i="5" s="1"/>
  <c r="G74" i="5"/>
  <c r="M74" i="5" s="1"/>
  <c r="G75" i="5"/>
  <c r="M75" i="5" s="1"/>
  <c r="G76" i="5"/>
  <c r="M76" i="5" s="1"/>
  <c r="G77" i="5"/>
  <c r="M77" i="5" s="1"/>
  <c r="G78" i="5"/>
  <c r="M78" i="5" s="1"/>
  <c r="G79" i="5"/>
  <c r="M79" i="5" s="1"/>
  <c r="G80" i="5"/>
  <c r="M80" i="5" s="1"/>
  <c r="G81" i="5"/>
  <c r="M81" i="5" s="1"/>
  <c r="G82" i="5"/>
  <c r="M82" i="5" s="1"/>
  <c r="G83" i="5"/>
  <c r="M83" i="5" s="1"/>
  <c r="G84" i="5"/>
  <c r="M84" i="5" s="1"/>
  <c r="G85" i="5"/>
  <c r="M85" i="5" s="1"/>
  <c r="G86" i="5"/>
  <c r="M86" i="5" s="1"/>
  <c r="G87" i="5"/>
  <c r="M87" i="5" s="1"/>
  <c r="G88" i="5"/>
  <c r="M88" i="5" s="1"/>
  <c r="G89" i="5"/>
  <c r="M89" i="5" s="1"/>
  <c r="G90" i="5"/>
  <c r="M90" i="5" s="1"/>
  <c r="G91" i="5"/>
  <c r="M91" i="5" s="1"/>
  <c r="G92" i="5"/>
  <c r="M92" i="5" s="1"/>
  <c r="G114" i="5"/>
  <c r="M114" i="5" s="1"/>
  <c r="G115" i="5"/>
  <c r="M115" i="5" s="1"/>
  <c r="G116" i="5"/>
  <c r="M116" i="5" s="1"/>
  <c r="G117" i="5"/>
  <c r="M117" i="5" s="1"/>
  <c r="G118" i="5"/>
  <c r="M118" i="5" s="1"/>
  <c r="G119" i="5"/>
  <c r="M119" i="5" s="1"/>
  <c r="G120" i="5"/>
  <c r="M120" i="5" s="1"/>
  <c r="G130" i="5"/>
  <c r="M130" i="5" s="1"/>
  <c r="G131" i="5"/>
  <c r="M131" i="5" s="1"/>
  <c r="G132" i="5"/>
  <c r="M132" i="5" s="1"/>
  <c r="G133" i="5"/>
  <c r="M133" i="5" s="1"/>
  <c r="G134" i="5"/>
  <c r="M134" i="5" s="1"/>
  <c r="G148" i="5"/>
  <c r="M148" i="5" s="1"/>
  <c r="G149" i="5"/>
  <c r="M149" i="5" s="1"/>
  <c r="G150" i="5"/>
  <c r="M150" i="5" s="1"/>
  <c r="G151" i="5"/>
  <c r="M151" i="5" s="1"/>
  <c r="G152" i="5"/>
  <c r="M152" i="5" s="1"/>
  <c r="G153" i="5"/>
  <c r="M153" i="5" s="1"/>
  <c r="G154" i="5"/>
  <c r="M154" i="5" s="1"/>
  <c r="G155" i="5"/>
  <c r="M155" i="5" s="1"/>
  <c r="G156" i="5"/>
  <c r="M156" i="5" s="1"/>
  <c r="G157" i="5"/>
  <c r="M157" i="5" s="1"/>
  <c r="G158" i="5"/>
  <c r="M158" i="5" s="1"/>
  <c r="G159" i="5"/>
  <c r="M159" i="5" s="1"/>
  <c r="G160" i="5"/>
  <c r="M160" i="5" s="1"/>
  <c r="G161" i="5"/>
  <c r="M161" i="5" s="1"/>
  <c r="G162" i="5"/>
  <c r="M162" i="5" s="1"/>
  <c r="G163" i="5"/>
  <c r="M163" i="5" s="1"/>
  <c r="G164" i="5"/>
  <c r="M164" i="5" s="1"/>
  <c r="G165" i="5"/>
  <c r="M165" i="5" s="1"/>
  <c r="G166" i="5"/>
  <c r="M166" i="5" s="1"/>
  <c r="G167" i="5"/>
  <c r="M167" i="5" s="1"/>
  <c r="G168" i="5"/>
  <c r="M168" i="5" s="1"/>
  <c r="G169" i="5"/>
  <c r="M169" i="5" s="1"/>
  <c r="G170" i="5"/>
  <c r="M170" i="5" s="1"/>
  <c r="G171" i="5"/>
  <c r="M171" i="5" s="1"/>
  <c r="G185" i="5"/>
  <c r="M185" i="5" s="1"/>
  <c r="G186" i="5"/>
  <c r="M186" i="5" s="1"/>
  <c r="G187" i="5"/>
  <c r="M187" i="5" s="1"/>
  <c r="G188" i="5"/>
  <c r="M188" i="5" s="1"/>
  <c r="G189" i="5"/>
  <c r="M189" i="5" s="1"/>
  <c r="G192" i="5"/>
  <c r="M192" i="5" s="1"/>
  <c r="G193" i="5"/>
  <c r="M193" i="5" s="1"/>
  <c r="G202" i="5"/>
  <c r="M202" i="5" s="1"/>
  <c r="G203" i="5"/>
  <c r="M203" i="5" s="1"/>
  <c r="G204" i="5"/>
  <c r="M204" i="5" s="1"/>
  <c r="G205" i="5"/>
  <c r="M205" i="5" s="1"/>
  <c r="G206" i="5"/>
  <c r="M206" i="5" s="1"/>
  <c r="G207" i="5"/>
  <c r="M207" i="5" s="1"/>
  <c r="G208" i="5"/>
  <c r="M208" i="5" s="1"/>
  <c r="G209" i="5"/>
  <c r="M209" i="5" s="1"/>
  <c r="G210" i="5"/>
  <c r="M210" i="5" s="1"/>
  <c r="G11" i="5"/>
  <c r="M11" i="5" s="1"/>
  <c r="G12" i="5"/>
  <c r="M12" i="5" s="1"/>
  <c r="G13" i="5"/>
  <c r="M13" i="5" s="1"/>
  <c r="G211" i="5"/>
  <c r="M211" i="5" s="1"/>
  <c r="G212" i="5"/>
  <c r="M212" i="5" s="1"/>
  <c r="G213" i="5"/>
  <c r="M213" i="5" s="1"/>
  <c r="G214" i="5"/>
  <c r="M214" i="5" s="1"/>
  <c r="G215" i="5"/>
  <c r="M215" i="5" s="1"/>
  <c r="G216" i="5"/>
  <c r="M216" i="5" s="1"/>
  <c r="G223" i="5"/>
  <c r="M223" i="5" s="1"/>
  <c r="G224" i="5"/>
  <c r="M224" i="5" s="1"/>
  <c r="G225" i="5"/>
  <c r="M225" i="5" s="1"/>
  <c r="G226" i="5"/>
  <c r="M226" i="5" s="1"/>
  <c r="G227" i="5"/>
  <c r="M227" i="5" s="1"/>
  <c r="G228" i="5"/>
  <c r="M228" i="5" s="1"/>
  <c r="G229" i="5"/>
  <c r="M229" i="5" s="1"/>
  <c r="G230" i="5"/>
  <c r="M230" i="5" s="1"/>
  <c r="G231" i="5"/>
  <c r="M231" i="5" s="1"/>
  <c r="G232" i="5"/>
  <c r="M232" i="5" s="1"/>
  <c r="G233" i="5"/>
  <c r="M233" i="5" s="1"/>
  <c r="G234" i="5"/>
  <c r="M234" i="5" s="1"/>
  <c r="G235" i="5"/>
  <c r="M235" i="5" s="1"/>
  <c r="G236" i="5"/>
  <c r="M236" i="5" s="1"/>
  <c r="G237" i="5"/>
  <c r="M237" i="5" s="1"/>
  <c r="G238" i="5"/>
  <c r="M238" i="5" s="1"/>
  <c r="G239" i="5"/>
  <c r="M239" i="5" s="1"/>
  <c r="G240" i="5"/>
  <c r="M240" i="5" s="1"/>
  <c r="G241" i="5"/>
  <c r="M241" i="5" s="1"/>
  <c r="G242" i="5"/>
  <c r="G243" i="5"/>
  <c r="M243" i="5" s="1"/>
  <c r="G244" i="5"/>
  <c r="M244" i="5" s="1"/>
  <c r="G250" i="5"/>
  <c r="M250" i="5" s="1"/>
  <c r="G251" i="5"/>
  <c r="M251" i="5" s="1"/>
  <c r="G252" i="5"/>
  <c r="M252" i="5" s="1"/>
  <c r="G253" i="5"/>
  <c r="M253" i="5" s="1"/>
  <c r="G254" i="5"/>
  <c r="M254" i="5" s="1"/>
  <c r="G255" i="5"/>
  <c r="M255" i="5" s="1"/>
  <c r="G262" i="5"/>
  <c r="M262" i="5" s="1"/>
  <c r="G263" i="5"/>
  <c r="M263" i="5" s="1"/>
  <c r="G264" i="5"/>
  <c r="M264" i="5" s="1"/>
  <c r="G274" i="5"/>
  <c r="M274" i="5" s="1"/>
  <c r="G275" i="5"/>
  <c r="M275" i="5" s="1"/>
  <c r="G311" i="5"/>
  <c r="M311" i="5" s="1"/>
  <c r="G312" i="5"/>
  <c r="M312" i="5" s="1"/>
  <c r="G313" i="5"/>
  <c r="M313" i="5" s="1"/>
  <c r="G314" i="5"/>
  <c r="M314" i="5" s="1"/>
  <c r="G315" i="5"/>
  <c r="M315" i="5" s="1"/>
  <c r="G316" i="5"/>
  <c r="M316" i="5" s="1"/>
  <c r="G317" i="5"/>
  <c r="M317" i="5" s="1"/>
  <c r="G318" i="5"/>
  <c r="M318" i="5" s="1"/>
  <c r="G319" i="5"/>
  <c r="M319" i="5" s="1"/>
  <c r="G320" i="5"/>
  <c r="M320" i="5" s="1"/>
  <c r="G321" i="5"/>
  <c r="M321" i="5" s="1"/>
  <c r="G322" i="5"/>
  <c r="M322" i="5" s="1"/>
  <c r="G323" i="5"/>
  <c r="M323" i="5" s="1"/>
  <c r="G324" i="5"/>
  <c r="M324" i="5" s="1"/>
  <c r="G325" i="5"/>
  <c r="M325" i="5" s="1"/>
  <c r="G326" i="5"/>
  <c r="M326" i="5" s="1"/>
  <c r="G327" i="5"/>
  <c r="M327" i="5" s="1"/>
  <c r="G328" i="5"/>
  <c r="M328" i="5" s="1"/>
  <c r="G340" i="5"/>
  <c r="M340" i="5" s="1"/>
  <c r="G341" i="5"/>
  <c r="M341" i="5" s="1"/>
  <c r="G342" i="5"/>
  <c r="M342" i="5" s="1"/>
  <c r="G343" i="5"/>
  <c r="M343" i="5" s="1"/>
  <c r="G344" i="5"/>
  <c r="M344" i="5" s="1"/>
  <c r="G345" i="5"/>
  <c r="M345" i="5" s="1"/>
  <c r="G346" i="5"/>
  <c r="M346" i="5" s="1"/>
  <c r="G347" i="5"/>
  <c r="M347" i="5" s="1"/>
  <c r="G348" i="5"/>
  <c r="M348" i="5" s="1"/>
  <c r="G349" i="5"/>
  <c r="M349" i="5" s="1"/>
  <c r="G350" i="5"/>
  <c r="M350" i="5" s="1"/>
  <c r="G351" i="5"/>
  <c r="M351" i="5" s="1"/>
  <c r="G352" i="5"/>
  <c r="M352" i="5" s="1"/>
  <c r="G353" i="5"/>
  <c r="M353" i="5" s="1"/>
  <c r="G354" i="5"/>
  <c r="M354" i="5" s="1"/>
  <c r="G355" i="5"/>
  <c r="M355" i="5" s="1"/>
  <c r="G356" i="5"/>
  <c r="M356" i="5" s="1"/>
  <c r="G357" i="5"/>
  <c r="M357" i="5" s="1"/>
  <c r="G358" i="5"/>
  <c r="M358" i="5" s="1"/>
  <c r="G359" i="5"/>
  <c r="M359" i="5" s="1"/>
  <c r="G360" i="5"/>
  <c r="M360" i="5" s="1"/>
  <c r="G361" i="5"/>
  <c r="M361" i="5" s="1"/>
  <c r="G362" i="5"/>
  <c r="M362" i="5" s="1"/>
  <c r="G363" i="5"/>
  <c r="M363" i="5" s="1"/>
  <c r="G364" i="5"/>
  <c r="M364" i="5" s="1"/>
  <c r="G365" i="5"/>
  <c r="M365" i="5" s="1"/>
  <c r="G366" i="5"/>
  <c r="M366" i="5" s="1"/>
  <c r="G367" i="5"/>
  <c r="M367" i="5" s="1"/>
  <c r="G368" i="5"/>
  <c r="M368" i="5" s="1"/>
  <c r="G369" i="5"/>
  <c r="M369" i="5" s="1"/>
  <c r="G370" i="5"/>
  <c r="M370" i="5" s="1"/>
  <c r="G371" i="5"/>
  <c r="M371" i="5" s="1"/>
  <c r="G372" i="5"/>
  <c r="M372" i="5" s="1"/>
  <c r="G377" i="5"/>
  <c r="M377" i="5" s="1"/>
  <c r="G378" i="5"/>
  <c r="M378" i="5" s="1"/>
  <c r="G379" i="5"/>
  <c r="M379" i="5" s="1"/>
  <c r="G380" i="5"/>
  <c r="M380" i="5" s="1"/>
  <c r="G381" i="5"/>
  <c r="M381" i="5" s="1"/>
  <c r="G382" i="5"/>
  <c r="M382" i="5" s="1"/>
  <c r="G383" i="5"/>
  <c r="M383" i="5" s="1"/>
  <c r="G384" i="5"/>
  <c r="M384" i="5" s="1"/>
  <c r="G385" i="5"/>
  <c r="M385" i="5" s="1"/>
  <c r="G386" i="5"/>
  <c r="M386" i="5" s="1"/>
  <c r="G387" i="5"/>
  <c r="M387" i="5" s="1"/>
  <c r="G388" i="5"/>
  <c r="M388" i="5" s="1"/>
  <c r="G389" i="5"/>
  <c r="M389" i="5" s="1"/>
  <c r="G390" i="5"/>
  <c r="M390" i="5" s="1"/>
  <c r="G391" i="5"/>
  <c r="M391" i="5" s="1"/>
  <c r="G392" i="5"/>
  <c r="M392" i="5" s="1"/>
  <c r="G393" i="5"/>
  <c r="M393" i="5" s="1"/>
  <c r="G394" i="5"/>
  <c r="M394" i="5" s="1"/>
  <c r="G395" i="5"/>
  <c r="M395" i="5" s="1"/>
  <c r="G396" i="5"/>
  <c r="M396" i="5" s="1"/>
  <c r="G397" i="5"/>
  <c r="M397" i="5" s="1"/>
  <c r="G398" i="5"/>
  <c r="M398" i="5" s="1"/>
  <c r="G399" i="5"/>
  <c r="M399" i="5" s="1"/>
  <c r="G400" i="5"/>
  <c r="M400" i="5" s="1"/>
  <c r="G401" i="5"/>
  <c r="M401" i="5" s="1"/>
  <c r="G402" i="5"/>
  <c r="M402" i="5" s="1"/>
  <c r="G403" i="5"/>
  <c r="M403" i="5" s="1"/>
  <c r="G404" i="5"/>
  <c r="M404" i="5" s="1"/>
  <c r="G405" i="5"/>
  <c r="M405" i="5" s="1"/>
  <c r="G406" i="5"/>
  <c r="M406" i="5" s="1"/>
  <c r="G407" i="5"/>
  <c r="M407" i="5" s="1"/>
  <c r="G408" i="5"/>
  <c r="M408" i="5" s="1"/>
  <c r="G409" i="5"/>
  <c r="M409" i="5" s="1"/>
  <c r="G410" i="5"/>
  <c r="M410" i="5" s="1"/>
  <c r="G411" i="5"/>
  <c r="M411" i="5" s="1"/>
  <c r="G412" i="5"/>
  <c r="M412" i="5" s="1"/>
  <c r="G413" i="5"/>
  <c r="M413" i="5" s="1"/>
  <c r="G414" i="5"/>
  <c r="M414" i="5" s="1"/>
  <c r="G415" i="5"/>
  <c r="M415" i="5" s="1"/>
  <c r="G416" i="5"/>
  <c r="M416" i="5" s="1"/>
  <c r="G417" i="5"/>
  <c r="M417" i="5" s="1"/>
  <c r="G418" i="5"/>
  <c r="M418" i="5" s="1"/>
  <c r="M29" i="5"/>
  <c r="M121" i="5"/>
  <c r="G122" i="5"/>
  <c r="M122" i="5" s="1"/>
  <c r="G123" i="5"/>
  <c r="M123" i="5" s="1"/>
  <c r="G135" i="5"/>
  <c r="M135" i="5" s="1"/>
  <c r="G30" i="5"/>
  <c r="M30" i="5" s="1"/>
  <c r="G245" i="5"/>
  <c r="M245" i="5" s="1"/>
  <c r="G246" i="5"/>
  <c r="M246" i="5" s="1"/>
  <c r="G256" i="5"/>
  <c r="M256" i="5" s="1"/>
  <c r="G257" i="5"/>
  <c r="M257" i="5" s="1"/>
  <c r="G258" i="5"/>
  <c r="M258" i="5" s="1"/>
  <c r="G259" i="5"/>
  <c r="M259" i="5" s="1"/>
  <c r="G260" i="5"/>
  <c r="M260" i="5" s="1"/>
  <c r="G261" i="5"/>
  <c r="M261" i="5" s="1"/>
  <c r="G265" i="5"/>
  <c r="M265" i="5" s="1"/>
  <c r="G266" i="5"/>
  <c r="M266" i="5" s="1"/>
  <c r="G267" i="5"/>
  <c r="M267" i="5" s="1"/>
  <c r="G268" i="5"/>
  <c r="M268" i="5" s="1"/>
  <c r="G269" i="5"/>
  <c r="M269" i="5" s="1"/>
  <c r="G270" i="5"/>
  <c r="M270" i="5" s="1"/>
  <c r="G271" i="5"/>
  <c r="M271" i="5" s="1"/>
  <c r="G272" i="5"/>
  <c r="M272" i="5" s="1"/>
  <c r="G273" i="5"/>
  <c r="M273" i="5" s="1"/>
  <c r="G276" i="5"/>
  <c r="M276" i="5" s="1"/>
  <c r="G277" i="5"/>
  <c r="M277" i="5" s="1"/>
  <c r="G278" i="5"/>
  <c r="M278" i="5" s="1"/>
  <c r="G279" i="5"/>
  <c r="M279" i="5" s="1"/>
  <c r="G280" i="5"/>
  <c r="M280" i="5" s="1"/>
  <c r="G281" i="5"/>
  <c r="M281" i="5" s="1"/>
  <c r="G282" i="5"/>
  <c r="M282" i="5" s="1"/>
  <c r="G283" i="5"/>
  <c r="M283" i="5" s="1"/>
  <c r="G284" i="5"/>
  <c r="M284" i="5" s="1"/>
  <c r="G285" i="5"/>
  <c r="M285" i="5" s="1"/>
  <c r="G288" i="5"/>
  <c r="M288" i="5" s="1"/>
  <c r="G289" i="5"/>
  <c r="M289" i="5" s="1"/>
  <c r="G290" i="5"/>
  <c r="M290" i="5" s="1"/>
  <c r="G298" i="5"/>
  <c r="M298" i="5" s="1"/>
  <c r="G299" i="5"/>
  <c r="M299" i="5" s="1"/>
  <c r="G300" i="5"/>
  <c r="M300" i="5" s="1"/>
  <c r="G301" i="5"/>
  <c r="M301" i="5" s="1"/>
  <c r="G302" i="5"/>
  <c r="M302" i="5" s="1"/>
  <c r="G303" i="5"/>
  <c r="M303" i="5" s="1"/>
  <c r="G304" i="5"/>
  <c r="M304" i="5" s="1"/>
  <c r="G305" i="5"/>
  <c r="M305" i="5" s="1"/>
  <c r="G306" i="5"/>
  <c r="M306" i="5" s="1"/>
  <c r="G307" i="5"/>
  <c r="M307" i="5" s="1"/>
  <c r="G308" i="5"/>
  <c r="M308" i="5" s="1"/>
  <c r="G309" i="5"/>
  <c r="M309" i="5" s="1"/>
  <c r="G310" i="5"/>
  <c r="M310" i="5" s="1"/>
  <c r="G329" i="5"/>
  <c r="M329" i="5" s="1"/>
  <c r="G330" i="5"/>
  <c r="M330" i="5" s="1"/>
  <c r="G331" i="5"/>
  <c r="M331" i="5" s="1"/>
  <c r="G332" i="5"/>
  <c r="M332" i="5" s="1"/>
  <c r="G333" i="5"/>
  <c r="M333" i="5" s="1"/>
  <c r="G334" i="5"/>
  <c r="M334" i="5" s="1"/>
  <c r="G335" i="5"/>
  <c r="M335" i="5" s="1"/>
  <c r="G336" i="5"/>
  <c r="M336" i="5" s="1"/>
  <c r="G337" i="5"/>
  <c r="M337" i="5" s="1"/>
  <c r="G338" i="5"/>
  <c r="M338" i="5" s="1"/>
  <c r="G339" i="5"/>
  <c r="M339" i="5" s="1"/>
  <c r="G373" i="5"/>
  <c r="M373" i="5" s="1"/>
  <c r="G374" i="5"/>
  <c r="M374" i="5" s="1"/>
  <c r="G375" i="5"/>
  <c r="M375" i="5" s="1"/>
  <c r="G376" i="5"/>
  <c r="M376" i="5" s="1"/>
  <c r="G419" i="5"/>
  <c r="M419" i="5" s="1"/>
  <c r="G420" i="5"/>
  <c r="M420" i="5" s="1"/>
  <c r="G421" i="5"/>
  <c r="M421" i="5" s="1"/>
  <c r="G422" i="5"/>
  <c r="M422" i="5" s="1"/>
  <c r="G423" i="5"/>
  <c r="M423" i="5" s="1"/>
  <c r="G424" i="5"/>
  <c r="M424" i="5" s="1"/>
  <c r="G425" i="5"/>
  <c r="M425" i="5" s="1"/>
  <c r="G426" i="5"/>
  <c r="M426" i="5" s="1"/>
  <c r="G427" i="5"/>
  <c r="M427" i="5" s="1"/>
  <c r="G428" i="5"/>
  <c r="M428" i="5" s="1"/>
  <c r="G429" i="5"/>
  <c r="M429" i="5" s="1"/>
  <c r="G430" i="5"/>
  <c r="M430" i="5" s="1"/>
  <c r="G431" i="5"/>
  <c r="M431" i="5" s="1"/>
  <c r="G432" i="5"/>
  <c r="M432" i="5" s="1"/>
  <c r="G433" i="5"/>
  <c r="M433" i="5" s="1"/>
  <c r="G434" i="5"/>
  <c r="M434" i="5" s="1"/>
  <c r="G435" i="5"/>
  <c r="M435" i="5" s="1"/>
  <c r="G436" i="5"/>
  <c r="M436" i="5" s="1"/>
  <c r="G437" i="5"/>
  <c r="M437" i="5" s="1"/>
  <c r="G438" i="5"/>
  <c r="M438" i="5" s="1"/>
  <c r="G439" i="5"/>
  <c r="M439" i="5" s="1"/>
  <c r="G440" i="5"/>
  <c r="M440" i="5" s="1"/>
  <c r="G441" i="5"/>
  <c r="M441" i="5" s="1"/>
  <c r="G442" i="5"/>
  <c r="M442" i="5" s="1"/>
  <c r="G443" i="5"/>
  <c r="M443" i="5" s="1"/>
  <c r="G444" i="5"/>
  <c r="M444" i="5" s="1"/>
  <c r="G445" i="5"/>
  <c r="M445" i="5" s="1"/>
  <c r="G446" i="5"/>
  <c r="M446" i="5" s="1"/>
  <c r="G447" i="5"/>
  <c r="M447" i="5" s="1"/>
  <c r="G448" i="5"/>
  <c r="M448" i="5" s="1"/>
  <c r="G449" i="5"/>
  <c r="M449" i="5" s="1"/>
  <c r="G450" i="5"/>
  <c r="M450" i="5" s="1"/>
  <c r="G451" i="5"/>
  <c r="M451" i="5" s="1"/>
  <c r="G452" i="5"/>
  <c r="M452" i="5" s="1"/>
  <c r="G453" i="5"/>
  <c r="M453" i="5" s="1"/>
  <c r="G454" i="5"/>
  <c r="M454" i="5" s="1"/>
  <c r="G455" i="5"/>
  <c r="M455" i="5" s="1"/>
  <c r="G456" i="5"/>
  <c r="M456" i="5" s="1"/>
  <c r="G457" i="5"/>
  <c r="M457" i="5" s="1"/>
  <c r="G458" i="5"/>
  <c r="M458" i="5" s="1"/>
  <c r="G459" i="5"/>
  <c r="M459" i="5" s="1"/>
  <c r="G460" i="5"/>
  <c r="M460" i="5" s="1"/>
  <c r="G461" i="5"/>
  <c r="M461" i="5" s="1"/>
  <c r="G462" i="5"/>
  <c r="M462" i="5" s="1"/>
  <c r="G463" i="5"/>
  <c r="M463" i="5" s="1"/>
  <c r="G464" i="5"/>
  <c r="M464" i="5" s="1"/>
  <c r="G465" i="5"/>
  <c r="M465" i="5" s="1"/>
  <c r="G466" i="5"/>
  <c r="M466" i="5" s="1"/>
  <c r="G467" i="5"/>
  <c r="M467" i="5" s="1"/>
  <c r="G468" i="5"/>
  <c r="M468" i="5" s="1"/>
  <c r="G469" i="5"/>
  <c r="M469" i="5" s="1"/>
  <c r="G470" i="5"/>
  <c r="M470" i="5" s="1"/>
  <c r="G471" i="5"/>
  <c r="M471" i="5" s="1"/>
  <c r="G472" i="5"/>
  <c r="M472" i="5" s="1"/>
  <c r="G473" i="5"/>
  <c r="M473" i="5" s="1"/>
  <c r="G474" i="5"/>
  <c r="M474" i="5" s="1"/>
  <c r="G475" i="5"/>
  <c r="M475" i="5" s="1"/>
  <c r="G476" i="5"/>
  <c r="M476" i="5" s="1"/>
  <c r="G477" i="5"/>
  <c r="M477" i="5" s="1"/>
  <c r="G478" i="5"/>
  <c r="M478" i="5" s="1"/>
  <c r="G479" i="5"/>
  <c r="M479" i="5" s="1"/>
  <c r="G480" i="5"/>
  <c r="M480" i="5" s="1"/>
  <c r="G481" i="5"/>
  <c r="M481" i="5" s="1"/>
  <c r="G482" i="5"/>
  <c r="M482" i="5" s="1"/>
  <c r="G483" i="5"/>
  <c r="M483" i="5" s="1"/>
  <c r="G484" i="5"/>
  <c r="M484" i="5" s="1"/>
  <c r="G485" i="5"/>
  <c r="M485" i="5" s="1"/>
  <c r="G486" i="5"/>
  <c r="M486" i="5" s="1"/>
  <c r="G487" i="5"/>
  <c r="M487" i="5" s="1"/>
  <c r="G488" i="5"/>
  <c r="M488" i="5" s="1"/>
  <c r="G489" i="5"/>
  <c r="M489" i="5" s="1"/>
  <c r="G490" i="5"/>
  <c r="M490" i="5" s="1"/>
  <c r="G491" i="5"/>
  <c r="M491" i="5" s="1"/>
  <c r="G492" i="5"/>
  <c r="M492" i="5" s="1"/>
  <c r="G493" i="5"/>
  <c r="M493" i="5" s="1"/>
  <c r="G494" i="5"/>
  <c r="M494" i="5" s="1"/>
  <c r="G495" i="5"/>
  <c r="M495" i="5" s="1"/>
  <c r="G496" i="5"/>
  <c r="M496" i="5" s="1"/>
  <c r="G497" i="5"/>
  <c r="M497" i="5" s="1"/>
  <c r="G498" i="5"/>
  <c r="M498" i="5" s="1"/>
  <c r="G499" i="5"/>
  <c r="M499" i="5" s="1"/>
  <c r="G500" i="5"/>
  <c r="M500" i="5" s="1"/>
  <c r="G501" i="5"/>
  <c r="M501" i="5" s="1"/>
  <c r="G502" i="5"/>
  <c r="M502" i="5" s="1"/>
  <c r="G503" i="5"/>
  <c r="M503" i="5" s="1"/>
  <c r="G504" i="5"/>
  <c r="M504" i="5" s="1"/>
  <c r="G505" i="5"/>
  <c r="M505" i="5" s="1"/>
  <c r="G506" i="5"/>
  <c r="M506" i="5" s="1"/>
  <c r="G507" i="5"/>
  <c r="M507" i="5" s="1"/>
  <c r="G508" i="5"/>
  <c r="M508" i="5" s="1"/>
  <c r="G509" i="5"/>
  <c r="M509" i="5" s="1"/>
  <c r="G510" i="5"/>
  <c r="M510" i="5" s="1"/>
  <c r="G511" i="5"/>
  <c r="M511" i="5" s="1"/>
  <c r="G512" i="5"/>
  <c r="M512" i="5" s="1"/>
  <c r="G513" i="5"/>
  <c r="M513" i="5" s="1"/>
  <c r="G514" i="5"/>
  <c r="M514" i="5" s="1"/>
  <c r="G515" i="5"/>
  <c r="M515" i="5" s="1"/>
  <c r="G516" i="5"/>
  <c r="M516" i="5" s="1"/>
  <c r="G517" i="5"/>
  <c r="M517" i="5" s="1"/>
  <c r="G518" i="5"/>
  <c r="M518" i="5" s="1"/>
  <c r="G519" i="5"/>
  <c r="M519" i="5" s="1"/>
  <c r="G520" i="5"/>
  <c r="M520" i="5" s="1"/>
  <c r="G521" i="5"/>
  <c r="M521" i="5" s="1"/>
  <c r="G522" i="5"/>
  <c r="M522" i="5" s="1"/>
  <c r="G523" i="5"/>
  <c r="M523" i="5" s="1"/>
  <c r="G524" i="5"/>
  <c r="M524" i="5" s="1"/>
  <c r="G525" i="5"/>
  <c r="M525" i="5" s="1"/>
  <c r="G526" i="5"/>
  <c r="M526" i="5" s="1"/>
  <c r="G527" i="5"/>
  <c r="M527" i="5" s="1"/>
  <c r="G528" i="5"/>
  <c r="M528" i="5" s="1"/>
  <c r="G529" i="5"/>
  <c r="M529" i="5" s="1"/>
  <c r="G530" i="5"/>
  <c r="M530" i="5" s="1"/>
  <c r="G531" i="5"/>
  <c r="M531" i="5" s="1"/>
  <c r="G532" i="5"/>
  <c r="M532" i="5" s="1"/>
  <c r="G533" i="5"/>
  <c r="M533" i="5" s="1"/>
  <c r="G534" i="5"/>
  <c r="M534" i="5" s="1"/>
  <c r="G535" i="5"/>
  <c r="M535" i="5" s="1"/>
  <c r="G536" i="5"/>
  <c r="M536" i="5" s="1"/>
  <c r="G537" i="5"/>
  <c r="M537" i="5" s="1"/>
  <c r="G538" i="5"/>
  <c r="M538" i="5" s="1"/>
  <c r="G539" i="5"/>
  <c r="M539" i="5" s="1"/>
  <c r="G540" i="5"/>
  <c r="M540" i="5" s="1"/>
  <c r="G541" i="5"/>
  <c r="M541" i="5" s="1"/>
  <c r="G542" i="5"/>
  <c r="M542" i="5" s="1"/>
  <c r="G543" i="5"/>
  <c r="M543" i="5" s="1"/>
  <c r="G544" i="5"/>
  <c r="M544" i="5" s="1"/>
  <c r="G545" i="5"/>
  <c r="M545" i="5" s="1"/>
  <c r="G546" i="5"/>
  <c r="M546" i="5" s="1"/>
  <c r="G547" i="5"/>
  <c r="M547" i="5" s="1"/>
  <c r="G548" i="5"/>
  <c r="M548" i="5" s="1"/>
  <c r="G549" i="5"/>
  <c r="M549" i="5" s="1"/>
  <c r="G550" i="5"/>
  <c r="M550" i="5" s="1"/>
  <c r="G551" i="5"/>
  <c r="M551" i="5" s="1"/>
  <c r="G552" i="5"/>
  <c r="M552" i="5" s="1"/>
  <c r="G553" i="5"/>
  <c r="M553" i="5" s="1"/>
  <c r="G554" i="5"/>
  <c r="M554" i="5" s="1"/>
  <c r="G555" i="5"/>
  <c r="M555" i="5" s="1"/>
  <c r="G556" i="5"/>
  <c r="M556" i="5" s="1"/>
  <c r="G557" i="5"/>
  <c r="M557" i="5" s="1"/>
  <c r="G558" i="5"/>
  <c r="M558" i="5" s="1"/>
  <c r="G559" i="5"/>
  <c r="M559" i="5" s="1"/>
  <c r="G560" i="5"/>
  <c r="M560" i="5" s="1"/>
  <c r="G561" i="5"/>
  <c r="M561" i="5" s="1"/>
  <c r="G562" i="5"/>
  <c r="M562" i="5" s="1"/>
  <c r="G563" i="5"/>
  <c r="M563" i="5" s="1"/>
  <c r="G564" i="5"/>
  <c r="M564" i="5" s="1"/>
  <c r="G565" i="5"/>
  <c r="M565" i="5" s="1"/>
  <c r="G566" i="5"/>
  <c r="M566" i="5" s="1"/>
  <c r="G567" i="5"/>
  <c r="M567" i="5" s="1"/>
  <c r="G568" i="5"/>
  <c r="M568" i="5" s="1"/>
  <c r="G569" i="5"/>
  <c r="M569" i="5" s="1"/>
  <c r="G570" i="5"/>
  <c r="M570" i="5" s="1"/>
  <c r="G571" i="5"/>
  <c r="M571" i="5" s="1"/>
  <c r="G572" i="5"/>
  <c r="M572" i="5" s="1"/>
  <c r="G573" i="5"/>
  <c r="M573" i="5" s="1"/>
  <c r="G574" i="5"/>
  <c r="M574" i="5" s="1"/>
  <c r="G575" i="5"/>
  <c r="M575" i="5" s="1"/>
  <c r="G576" i="5"/>
  <c r="M576" i="5" s="1"/>
  <c r="G577" i="5"/>
  <c r="M577" i="5" s="1"/>
  <c r="G578" i="5"/>
  <c r="M578" i="5" s="1"/>
  <c r="G579" i="5"/>
  <c r="M579" i="5" s="1"/>
  <c r="G580" i="5"/>
  <c r="M580" i="5" s="1"/>
  <c r="G581" i="5"/>
  <c r="M581" i="5" s="1"/>
  <c r="G582" i="5"/>
  <c r="M582" i="5" s="1"/>
  <c r="G583" i="5"/>
  <c r="M583" i="5" s="1"/>
  <c r="G584" i="5"/>
  <c r="M584" i="5" s="1"/>
  <c r="G585" i="5"/>
  <c r="M585" i="5" s="1"/>
  <c r="G586" i="5"/>
  <c r="M586" i="5" s="1"/>
  <c r="G587" i="5"/>
  <c r="M587" i="5" s="1"/>
  <c r="G588" i="5"/>
  <c r="M588" i="5" s="1"/>
  <c r="G589" i="5"/>
  <c r="M589" i="5" s="1"/>
  <c r="G590" i="5"/>
  <c r="M590" i="5" s="1"/>
  <c r="G591" i="5"/>
  <c r="M591" i="5" s="1"/>
  <c r="G592" i="5"/>
  <c r="M592" i="5" s="1"/>
  <c r="G593" i="5"/>
  <c r="M593" i="5" s="1"/>
  <c r="G594" i="5"/>
  <c r="M594" i="5" s="1"/>
  <c r="G595" i="5"/>
  <c r="M595" i="5" s="1"/>
  <c r="G596" i="5"/>
  <c r="M596" i="5" s="1"/>
  <c r="G597" i="5"/>
  <c r="M597" i="5" s="1"/>
  <c r="G598" i="5"/>
  <c r="M598" i="5" s="1"/>
  <c r="G599" i="5"/>
  <c r="M599" i="5" s="1"/>
  <c r="G600" i="5"/>
  <c r="M600" i="5" s="1"/>
  <c r="G601" i="5"/>
  <c r="M601" i="5" s="1"/>
  <c r="G602" i="5"/>
  <c r="M602" i="5" s="1"/>
  <c r="G603" i="5"/>
  <c r="M603" i="5" s="1"/>
  <c r="G604" i="5"/>
  <c r="M604" i="5" s="1"/>
  <c r="G605" i="5"/>
  <c r="M605" i="5" s="1"/>
  <c r="G606" i="5"/>
  <c r="M606" i="5" s="1"/>
  <c r="G607" i="5"/>
  <c r="M607" i="5" s="1"/>
  <c r="G608" i="5"/>
  <c r="M608" i="5" s="1"/>
  <c r="G609" i="5"/>
  <c r="M609" i="5" s="1"/>
  <c r="G610" i="5"/>
  <c r="M610" i="5" s="1"/>
  <c r="G611" i="5"/>
  <c r="M611" i="5" s="1"/>
  <c r="G612" i="5"/>
  <c r="M612" i="5" s="1"/>
  <c r="G613" i="5"/>
  <c r="M613" i="5" s="1"/>
  <c r="G614" i="5"/>
  <c r="M614" i="5" s="1"/>
  <c r="G615" i="5"/>
  <c r="M615" i="5" s="1"/>
  <c r="G616" i="5"/>
  <c r="M616" i="5" s="1"/>
  <c r="G617" i="5"/>
  <c r="M617" i="5" s="1"/>
  <c r="G618" i="5"/>
  <c r="M618" i="5" s="1"/>
  <c r="G619" i="5"/>
  <c r="M619" i="5" s="1"/>
  <c r="G620" i="5"/>
  <c r="M620" i="5" s="1"/>
  <c r="G621" i="5"/>
  <c r="M621" i="5" s="1"/>
  <c r="G622" i="5"/>
  <c r="M622" i="5" s="1"/>
  <c r="G623" i="5"/>
  <c r="M623" i="5" s="1"/>
  <c r="G624" i="5"/>
  <c r="M624" i="5" s="1"/>
  <c r="G625" i="5"/>
  <c r="M625" i="5" s="1"/>
  <c r="G626" i="5"/>
  <c r="M626" i="5" s="1"/>
  <c r="G627" i="5"/>
  <c r="M627" i="5" s="1"/>
  <c r="G628" i="5"/>
  <c r="M628" i="5" s="1"/>
  <c r="G629" i="5"/>
  <c r="M629" i="5" s="1"/>
  <c r="G630" i="5"/>
  <c r="M630" i="5" s="1"/>
  <c r="G631" i="5"/>
  <c r="M631" i="5" s="1"/>
  <c r="G632" i="5"/>
  <c r="M632" i="5" s="1"/>
  <c r="G633" i="5"/>
  <c r="M633" i="5" s="1"/>
  <c r="G634" i="5"/>
  <c r="M634" i="5" s="1"/>
  <c r="G635" i="5"/>
  <c r="M635" i="5" s="1"/>
  <c r="G636" i="5"/>
  <c r="M636" i="5" s="1"/>
  <c r="G637" i="5"/>
  <c r="M637" i="5" s="1"/>
  <c r="G638" i="5"/>
  <c r="M638" i="5" s="1"/>
  <c r="G639" i="5"/>
  <c r="M639" i="5" s="1"/>
  <c r="G640" i="5"/>
  <c r="M640" i="5" s="1"/>
  <c r="G641" i="5"/>
  <c r="M641" i="5" s="1"/>
  <c r="G642" i="5"/>
  <c r="M642" i="5" s="1"/>
  <c r="G643" i="5"/>
  <c r="M643" i="5" s="1"/>
  <c r="G644" i="5"/>
  <c r="M644" i="5" s="1"/>
  <c r="G645" i="5"/>
  <c r="M645" i="5" s="1"/>
  <c r="G646" i="5"/>
  <c r="M646" i="5" s="1"/>
  <c r="G647" i="5"/>
  <c r="M647" i="5" s="1"/>
  <c r="G648" i="5"/>
  <c r="M648" i="5" s="1"/>
  <c r="G649" i="5"/>
  <c r="M649" i="5" s="1"/>
  <c r="G650" i="5"/>
  <c r="M650" i="5" s="1"/>
  <c r="G651" i="5"/>
  <c r="M651" i="5" s="1"/>
  <c r="G652" i="5"/>
  <c r="M652" i="5" s="1"/>
  <c r="G653" i="5"/>
  <c r="M653" i="5" s="1"/>
  <c r="G654" i="5"/>
  <c r="M654" i="5" s="1"/>
  <c r="G655" i="5"/>
  <c r="M655" i="5" s="1"/>
  <c r="G656" i="5"/>
  <c r="M656" i="5" s="1"/>
  <c r="G657" i="5"/>
  <c r="M657" i="5" s="1"/>
  <c r="G658" i="5"/>
  <c r="M658" i="5" s="1"/>
  <c r="G659" i="5"/>
  <c r="M659" i="5" s="1"/>
  <c r="G660" i="5"/>
  <c r="M660" i="5" s="1"/>
  <c r="G661" i="5"/>
  <c r="M661" i="5" s="1"/>
  <c r="G662" i="5"/>
  <c r="M662" i="5" s="1"/>
  <c r="G663" i="5"/>
  <c r="M663" i="5" s="1"/>
  <c r="G664" i="5"/>
  <c r="M664" i="5" s="1"/>
  <c r="G665" i="5"/>
  <c r="M665" i="5" s="1"/>
  <c r="G666" i="5"/>
  <c r="M666" i="5" s="1"/>
  <c r="G667" i="5"/>
  <c r="M667" i="5" s="1"/>
  <c r="G668" i="5"/>
  <c r="M668" i="5" s="1"/>
  <c r="G669" i="5"/>
  <c r="M669" i="5" s="1"/>
  <c r="G670" i="5"/>
  <c r="M670" i="5" s="1"/>
  <c r="G671" i="5"/>
  <c r="M671" i="5" s="1"/>
  <c r="G672" i="5"/>
  <c r="M672" i="5" s="1"/>
  <c r="G673" i="5"/>
  <c r="M673" i="5" s="1"/>
  <c r="G674" i="5"/>
  <c r="M674" i="5" s="1"/>
  <c r="G675" i="5"/>
  <c r="M675" i="5" s="1"/>
  <c r="G676" i="5"/>
  <c r="M676" i="5" s="1"/>
  <c r="G677" i="5"/>
  <c r="M677" i="5" s="1"/>
  <c r="G678" i="5"/>
  <c r="M678" i="5" s="1"/>
  <c r="G679" i="5"/>
  <c r="M679" i="5" s="1"/>
  <c r="G680" i="5"/>
  <c r="M680" i="5" s="1"/>
  <c r="G681" i="5"/>
  <c r="M681" i="5" s="1"/>
  <c r="G682" i="5"/>
  <c r="M682" i="5" s="1"/>
  <c r="G683" i="5"/>
  <c r="M683" i="5" s="1"/>
  <c r="G684" i="5"/>
  <c r="M684" i="5" s="1"/>
  <c r="G685" i="5"/>
  <c r="M685" i="5" s="1"/>
  <c r="G686" i="5"/>
  <c r="M686" i="5" s="1"/>
  <c r="G687" i="5"/>
  <c r="M687" i="5" s="1"/>
  <c r="G688" i="5"/>
  <c r="M688" i="5" s="1"/>
  <c r="G689" i="5"/>
  <c r="M689" i="5" s="1"/>
  <c r="G690" i="5"/>
  <c r="M690" i="5" s="1"/>
  <c r="G691" i="5"/>
  <c r="M691" i="5" s="1"/>
  <c r="G692" i="5"/>
  <c r="M692" i="5" s="1"/>
  <c r="G693" i="5"/>
  <c r="M693" i="5" s="1"/>
  <c r="G694" i="5"/>
  <c r="M694" i="5" s="1"/>
  <c r="G695" i="5"/>
  <c r="M695" i="5" s="1"/>
  <c r="G696" i="5"/>
  <c r="M696" i="5" s="1"/>
  <c r="G697" i="5"/>
  <c r="M697" i="5" s="1"/>
  <c r="G698" i="5"/>
  <c r="M698" i="5" s="1"/>
  <c r="G699" i="5"/>
  <c r="M699" i="5" s="1"/>
  <c r="G700" i="5"/>
  <c r="M700" i="5" s="1"/>
  <c r="G701" i="5"/>
  <c r="M701" i="5" s="1"/>
  <c r="G702" i="5"/>
  <c r="M702" i="5" s="1"/>
  <c r="G703" i="5"/>
  <c r="M703" i="5" s="1"/>
  <c r="G704" i="5"/>
  <c r="M704" i="5" s="1"/>
  <c r="G705" i="5"/>
  <c r="M705" i="5" s="1"/>
  <c r="G706" i="5"/>
  <c r="M706" i="5" s="1"/>
  <c r="G707" i="5"/>
  <c r="M707" i="5" s="1"/>
  <c r="G708" i="5"/>
  <c r="M708" i="5" s="1"/>
  <c r="G709" i="5"/>
  <c r="M709" i="5" s="1"/>
  <c r="G710" i="5"/>
  <c r="M710" i="5" s="1"/>
  <c r="G711" i="5"/>
  <c r="M711" i="5" s="1"/>
  <c r="G712" i="5"/>
  <c r="M712" i="5" s="1"/>
  <c r="G713" i="5"/>
  <c r="M713" i="5" s="1"/>
  <c r="G714" i="5"/>
  <c r="M714" i="5" s="1"/>
  <c r="G715" i="5"/>
  <c r="M715" i="5" s="1"/>
  <c r="G716" i="5"/>
  <c r="M716" i="5" s="1"/>
  <c r="G717" i="5"/>
  <c r="M717" i="5" s="1"/>
  <c r="G718" i="5"/>
  <c r="M718" i="5" s="1"/>
  <c r="G719" i="5"/>
  <c r="M719" i="5" s="1"/>
  <c r="G720" i="5"/>
  <c r="M720" i="5" s="1"/>
  <c r="G721" i="5"/>
  <c r="M721" i="5" s="1"/>
  <c r="G722" i="5"/>
  <c r="M722" i="5" s="1"/>
  <c r="G723" i="5"/>
  <c r="M723" i="5" s="1"/>
  <c r="G724" i="5"/>
  <c r="M724" i="5" s="1"/>
  <c r="G725" i="5"/>
  <c r="M725" i="5" s="1"/>
  <c r="G726" i="5"/>
  <c r="M726" i="5" s="1"/>
  <c r="G727" i="5"/>
  <c r="M727" i="5" s="1"/>
  <c r="G728" i="5"/>
  <c r="M728" i="5" s="1"/>
  <c r="G729" i="5"/>
  <c r="M729" i="5" s="1"/>
  <c r="G730" i="5"/>
  <c r="M730" i="5" s="1"/>
  <c r="G731" i="5"/>
  <c r="M731" i="5" s="1"/>
  <c r="G732" i="5"/>
  <c r="M732" i="5" s="1"/>
  <c r="G733" i="5"/>
  <c r="M733" i="5" s="1"/>
  <c r="G734" i="5"/>
  <c r="M734" i="5" s="1"/>
  <c r="G735" i="5"/>
  <c r="M735" i="5" s="1"/>
  <c r="G736" i="5"/>
  <c r="M736" i="5" s="1"/>
  <c r="G737" i="5"/>
  <c r="M737" i="5" s="1"/>
  <c r="G738" i="5"/>
  <c r="M738" i="5" s="1"/>
  <c r="G739" i="5"/>
  <c r="M739" i="5" s="1"/>
  <c r="G740" i="5"/>
  <c r="M740" i="5" s="1"/>
  <c r="G741" i="5"/>
  <c r="M741" i="5" s="1"/>
  <c r="G742" i="5"/>
  <c r="M742" i="5" s="1"/>
  <c r="G743" i="5"/>
  <c r="M743" i="5" s="1"/>
  <c r="G744" i="5"/>
  <c r="M744" i="5" s="1"/>
  <c r="G745" i="5"/>
  <c r="M745" i="5" s="1"/>
  <c r="G746" i="5"/>
  <c r="M746" i="5" s="1"/>
  <c r="G747" i="5"/>
  <c r="M747" i="5" s="1"/>
  <c r="G748" i="5"/>
  <c r="M748" i="5" s="1"/>
  <c r="G749" i="5"/>
  <c r="M749" i="5" s="1"/>
  <c r="G750" i="5"/>
  <c r="M750" i="5" s="1"/>
  <c r="G751" i="5"/>
  <c r="M751" i="5" s="1"/>
  <c r="G752" i="5"/>
  <c r="M752" i="5" s="1"/>
  <c r="G753" i="5"/>
  <c r="M753" i="5" s="1"/>
  <c r="G754" i="5"/>
  <c r="M754" i="5" s="1"/>
  <c r="G755" i="5"/>
  <c r="M755" i="5" s="1"/>
  <c r="G756" i="5"/>
  <c r="M756" i="5" s="1"/>
  <c r="G757" i="5"/>
  <c r="M757" i="5" s="1"/>
  <c r="G758" i="5"/>
  <c r="M758" i="5" s="1"/>
  <c r="G759" i="5"/>
  <c r="M759" i="5" s="1"/>
  <c r="G760" i="5"/>
  <c r="M760" i="5" s="1"/>
  <c r="G761" i="5"/>
  <c r="M761" i="5" s="1"/>
  <c r="G762" i="5"/>
  <c r="M762" i="5" s="1"/>
  <c r="G763" i="5"/>
  <c r="M763" i="5" s="1"/>
  <c r="G764" i="5"/>
  <c r="M764" i="5" s="1"/>
  <c r="G765" i="5"/>
  <c r="M765" i="5" s="1"/>
  <c r="G766" i="5"/>
  <c r="M766" i="5" s="1"/>
  <c r="G767" i="5"/>
  <c r="M767" i="5" s="1"/>
  <c r="G768" i="5"/>
  <c r="M768" i="5" s="1"/>
  <c r="G769" i="5"/>
  <c r="M769" i="5" s="1"/>
  <c r="G770" i="5"/>
  <c r="M770" i="5" s="1"/>
  <c r="G771" i="5"/>
  <c r="M771" i="5" s="1"/>
  <c r="G772" i="5"/>
  <c r="M772" i="5" s="1"/>
  <c r="G773" i="5"/>
  <c r="M773" i="5" s="1"/>
  <c r="G774" i="5"/>
  <c r="M774" i="5" s="1"/>
  <c r="G775" i="5"/>
  <c r="M775" i="5" s="1"/>
  <c r="G776" i="5"/>
  <c r="M776" i="5" s="1"/>
  <c r="G777" i="5"/>
  <c r="M777" i="5" s="1"/>
  <c r="G778" i="5"/>
  <c r="M778" i="5" s="1"/>
  <c r="G779" i="5"/>
  <c r="M779" i="5" s="1"/>
  <c r="G780" i="5"/>
  <c r="M780" i="5" s="1"/>
  <c r="G781" i="5"/>
  <c r="M781" i="5" s="1"/>
  <c r="G782" i="5"/>
  <c r="M782" i="5" s="1"/>
  <c r="G783" i="5"/>
  <c r="M783" i="5" s="1"/>
  <c r="G784" i="5"/>
  <c r="M784" i="5" s="1"/>
  <c r="G785" i="5"/>
  <c r="M785" i="5" s="1"/>
  <c r="G786" i="5"/>
  <c r="M786" i="5" s="1"/>
  <c r="G787" i="5"/>
  <c r="M787" i="5" s="1"/>
  <c r="G788" i="5"/>
  <c r="M788" i="5" s="1"/>
  <c r="G789" i="5"/>
  <c r="M789" i="5" s="1"/>
  <c r="G790" i="5"/>
  <c r="M790" i="5" s="1"/>
  <c r="G791" i="5"/>
  <c r="M791" i="5" s="1"/>
  <c r="G792" i="5"/>
  <c r="M792" i="5" s="1"/>
  <c r="G793" i="5"/>
  <c r="M793" i="5" s="1"/>
  <c r="G794" i="5"/>
  <c r="M794" i="5" s="1"/>
  <c r="G795" i="5"/>
  <c r="M795" i="5" s="1"/>
  <c r="G796" i="5"/>
  <c r="M796" i="5" s="1"/>
  <c r="G797" i="5"/>
  <c r="M797" i="5" s="1"/>
  <c r="G798" i="5"/>
  <c r="M798" i="5" s="1"/>
  <c r="G799" i="5"/>
  <c r="M799" i="5" s="1"/>
  <c r="G800" i="5"/>
  <c r="M800" i="5" s="1"/>
  <c r="G801" i="5"/>
  <c r="M801" i="5" s="1"/>
  <c r="G802" i="5"/>
  <c r="M802" i="5" s="1"/>
  <c r="G803" i="5"/>
  <c r="M803" i="5" s="1"/>
  <c r="G804" i="5"/>
  <c r="M804" i="5" s="1"/>
  <c r="G805" i="5"/>
  <c r="M805" i="5" s="1"/>
  <c r="G806" i="5"/>
  <c r="M806" i="5" s="1"/>
  <c r="G807" i="5"/>
  <c r="M807" i="5" s="1"/>
  <c r="G808" i="5"/>
  <c r="M808" i="5" s="1"/>
  <c r="G809" i="5"/>
  <c r="M809" i="5" s="1"/>
  <c r="G810" i="5"/>
  <c r="M810" i="5" s="1"/>
  <c r="G811" i="5"/>
  <c r="M811" i="5" s="1"/>
  <c r="G812" i="5"/>
  <c r="M812" i="5" s="1"/>
  <c r="G813" i="5"/>
  <c r="M813" i="5" s="1"/>
  <c r="G814" i="5"/>
  <c r="M814" i="5" s="1"/>
  <c r="G815" i="5"/>
  <c r="M815" i="5" s="1"/>
  <c r="G816" i="5"/>
  <c r="M816" i="5" s="1"/>
  <c r="G817" i="5"/>
  <c r="M817" i="5" s="1"/>
  <c r="G818" i="5"/>
  <c r="M818" i="5" s="1"/>
  <c r="G819" i="5"/>
  <c r="M819" i="5" s="1"/>
  <c r="G820" i="5"/>
  <c r="M820" i="5" s="1"/>
  <c r="G821" i="5"/>
  <c r="M821" i="5" s="1"/>
  <c r="G822" i="5"/>
  <c r="M822" i="5" s="1"/>
  <c r="G823" i="5"/>
  <c r="M823" i="5" s="1"/>
  <c r="G824" i="5"/>
  <c r="M824" i="5" s="1"/>
  <c r="G825" i="5"/>
  <c r="M825" i="5" s="1"/>
  <c r="G826" i="5"/>
  <c r="M826" i="5" s="1"/>
  <c r="G827" i="5"/>
  <c r="M827" i="5" s="1"/>
  <c r="G828" i="5"/>
  <c r="M828" i="5" s="1"/>
  <c r="G829" i="5"/>
  <c r="M829" i="5" s="1"/>
  <c r="G830" i="5"/>
  <c r="M830" i="5" s="1"/>
  <c r="G831" i="5"/>
  <c r="M831" i="5" s="1"/>
  <c r="G832" i="5"/>
  <c r="M832" i="5" s="1"/>
  <c r="G833" i="5"/>
  <c r="M833" i="5" s="1"/>
  <c r="G834" i="5"/>
  <c r="M834" i="5" s="1"/>
  <c r="G835" i="5"/>
  <c r="M835" i="5" s="1"/>
  <c r="G836" i="5"/>
  <c r="M836" i="5" s="1"/>
  <c r="G837" i="5"/>
  <c r="M837" i="5" s="1"/>
  <c r="G838" i="5"/>
  <c r="M838" i="5" s="1"/>
  <c r="G839" i="5"/>
  <c r="M839" i="5" s="1"/>
  <c r="G840" i="5"/>
  <c r="M840" i="5" s="1"/>
  <c r="G841" i="5"/>
  <c r="M841" i="5" s="1"/>
  <c r="G842" i="5"/>
  <c r="M842" i="5" s="1"/>
  <c r="G843" i="5"/>
  <c r="M843" i="5" s="1"/>
  <c r="G844" i="5"/>
  <c r="M844" i="5" s="1"/>
  <c r="G845" i="5"/>
  <c r="M845" i="5" s="1"/>
  <c r="G846" i="5"/>
  <c r="M846" i="5" s="1"/>
  <c r="G847" i="5"/>
  <c r="M847" i="5" s="1"/>
  <c r="G848" i="5"/>
  <c r="M848" i="5" s="1"/>
  <c r="G849" i="5"/>
  <c r="M849" i="5" s="1"/>
  <c r="G850" i="5"/>
  <c r="M850" i="5" s="1"/>
  <c r="G851" i="5"/>
  <c r="M851" i="5" s="1"/>
  <c r="G852" i="5"/>
  <c r="M852" i="5" s="1"/>
  <c r="G853" i="5"/>
  <c r="M853" i="5" s="1"/>
  <c r="G854" i="5"/>
  <c r="M854" i="5" s="1"/>
  <c r="G855" i="5"/>
  <c r="M855" i="5" s="1"/>
  <c r="G856" i="5"/>
  <c r="M856" i="5" s="1"/>
  <c r="G857" i="5"/>
  <c r="M857" i="5" s="1"/>
  <c r="G858" i="5"/>
  <c r="M858" i="5" s="1"/>
  <c r="G859" i="5"/>
  <c r="M859" i="5" s="1"/>
  <c r="G860" i="5"/>
  <c r="M860" i="5" s="1"/>
  <c r="G861" i="5"/>
  <c r="M861" i="5" s="1"/>
  <c r="G862" i="5"/>
  <c r="M862" i="5" s="1"/>
  <c r="G863" i="5"/>
  <c r="M863" i="5" s="1"/>
  <c r="G864" i="5"/>
  <c r="M864" i="5" s="1"/>
  <c r="G865" i="5"/>
  <c r="M865" i="5" s="1"/>
  <c r="G866" i="5"/>
  <c r="M866" i="5" s="1"/>
  <c r="G867" i="5"/>
  <c r="M867" i="5" s="1"/>
  <c r="G868" i="5"/>
  <c r="M868" i="5" s="1"/>
  <c r="G869" i="5"/>
  <c r="M869" i="5" s="1"/>
  <c r="G870" i="5"/>
  <c r="M870" i="5" s="1"/>
  <c r="G871" i="5"/>
  <c r="M871" i="5" s="1"/>
  <c r="G872" i="5"/>
  <c r="M872" i="5" s="1"/>
  <c r="G873" i="5"/>
  <c r="M873" i="5" s="1"/>
  <c r="G874" i="5"/>
  <c r="M874" i="5" s="1"/>
  <c r="G875" i="5"/>
  <c r="M875" i="5" s="1"/>
  <c r="G876" i="5"/>
  <c r="M876" i="5" s="1"/>
  <c r="G877" i="5"/>
  <c r="M877" i="5" s="1"/>
  <c r="G878" i="5"/>
  <c r="M878" i="5" s="1"/>
  <c r="G879" i="5"/>
  <c r="M879" i="5" s="1"/>
  <c r="G880" i="5"/>
  <c r="M880" i="5" s="1"/>
  <c r="G881" i="5"/>
  <c r="M881" i="5" s="1"/>
  <c r="G882" i="5"/>
  <c r="M882" i="5" s="1"/>
  <c r="G883" i="5"/>
  <c r="M883" i="5" s="1"/>
  <c r="G884" i="5"/>
  <c r="M884" i="5" s="1"/>
  <c r="G885" i="5"/>
  <c r="M885" i="5" s="1"/>
  <c r="G886" i="5"/>
  <c r="M886" i="5" s="1"/>
  <c r="G887" i="5"/>
  <c r="M887" i="5" s="1"/>
  <c r="G888" i="5"/>
  <c r="M888" i="5" s="1"/>
  <c r="G889" i="5"/>
  <c r="M889" i="5" s="1"/>
  <c r="G890" i="5"/>
  <c r="M890" i="5" s="1"/>
  <c r="G891" i="5"/>
  <c r="M891" i="5" s="1"/>
  <c r="G892" i="5"/>
  <c r="M892" i="5" s="1"/>
  <c r="G893" i="5"/>
  <c r="M893" i="5" s="1"/>
  <c r="G894" i="5"/>
  <c r="M894" i="5" s="1"/>
  <c r="G895" i="5"/>
  <c r="M895" i="5" s="1"/>
  <c r="G896" i="5"/>
  <c r="M896" i="5" s="1"/>
  <c r="G897" i="5"/>
  <c r="M897" i="5" s="1"/>
  <c r="G898" i="5"/>
  <c r="M898" i="5" s="1"/>
  <c r="G899" i="5"/>
  <c r="M899" i="5" s="1"/>
  <c r="G900" i="5"/>
  <c r="M900" i="5" s="1"/>
  <c r="G901" i="5"/>
  <c r="M901" i="5" s="1"/>
  <c r="G902" i="5"/>
  <c r="M902" i="5" s="1"/>
  <c r="G903" i="5"/>
  <c r="M903" i="5" s="1"/>
  <c r="G904" i="5"/>
  <c r="M904" i="5" s="1"/>
  <c r="G905" i="5"/>
  <c r="M905" i="5" s="1"/>
  <c r="G906" i="5"/>
  <c r="M906" i="5" s="1"/>
  <c r="G907" i="5"/>
  <c r="M907" i="5" s="1"/>
  <c r="G908" i="5"/>
  <c r="M908" i="5" s="1"/>
  <c r="G909" i="5"/>
  <c r="M909" i="5" s="1"/>
  <c r="G910" i="5"/>
  <c r="M910" i="5" s="1"/>
  <c r="G911" i="5"/>
  <c r="M911" i="5" s="1"/>
  <c r="G912" i="5"/>
  <c r="M912" i="5" s="1"/>
  <c r="G913" i="5"/>
  <c r="M913" i="5" s="1"/>
  <c r="G914" i="5"/>
  <c r="M914" i="5" s="1"/>
  <c r="G915" i="5"/>
  <c r="M915" i="5" s="1"/>
  <c r="G916" i="5"/>
  <c r="M916" i="5" s="1"/>
  <c r="G917" i="5"/>
  <c r="M917" i="5" s="1"/>
  <c r="G918" i="5"/>
  <c r="M918" i="5" s="1"/>
  <c r="G919" i="5"/>
  <c r="M919" i="5" s="1"/>
  <c r="G920" i="5"/>
  <c r="M920" i="5" s="1"/>
  <c r="G921" i="5"/>
  <c r="M921" i="5" s="1"/>
  <c r="G922" i="5"/>
  <c r="M922" i="5" s="1"/>
  <c r="G923" i="5"/>
  <c r="M923" i="5" s="1"/>
  <c r="G924" i="5"/>
  <c r="M924" i="5" s="1"/>
  <c r="G925" i="5"/>
  <c r="M925" i="5" s="1"/>
  <c r="G926" i="5"/>
  <c r="M926" i="5" s="1"/>
  <c r="G927" i="5"/>
  <c r="M927" i="5" s="1"/>
  <c r="G928" i="5"/>
  <c r="M928" i="5" s="1"/>
  <c r="G929" i="5"/>
  <c r="M929" i="5" s="1"/>
  <c r="G930" i="5"/>
  <c r="M930" i="5" s="1"/>
  <c r="G931" i="5"/>
  <c r="M931" i="5" s="1"/>
  <c r="G932" i="5"/>
  <c r="M932" i="5" s="1"/>
  <c r="G933" i="5"/>
  <c r="M933" i="5" s="1"/>
  <c r="G934" i="5"/>
  <c r="M934" i="5" s="1"/>
  <c r="G935" i="5"/>
  <c r="M935" i="5" s="1"/>
  <c r="G936" i="5"/>
  <c r="M936" i="5" s="1"/>
  <c r="G937" i="5"/>
  <c r="M937" i="5" s="1"/>
  <c r="G938" i="5"/>
  <c r="M938" i="5" s="1"/>
  <c r="G939" i="5"/>
  <c r="M939" i="5" s="1"/>
  <c r="G940" i="5"/>
  <c r="M940" i="5" s="1"/>
  <c r="G941" i="5"/>
  <c r="M941" i="5" s="1"/>
  <c r="G942" i="5"/>
  <c r="M942" i="5" s="1"/>
  <c r="G943" i="5"/>
  <c r="M943" i="5" s="1"/>
  <c r="G944" i="5"/>
  <c r="M944" i="5" s="1"/>
  <c r="G945" i="5"/>
  <c r="M945" i="5" s="1"/>
  <c r="G946" i="5"/>
  <c r="M946" i="5" s="1"/>
  <c r="G947" i="5"/>
  <c r="M947" i="5" s="1"/>
  <c r="G948" i="5"/>
  <c r="M948" i="5" s="1"/>
  <c r="G949" i="5"/>
  <c r="M949" i="5" s="1"/>
  <c r="G950" i="5"/>
  <c r="M950" i="5" s="1"/>
  <c r="G951" i="5"/>
  <c r="M951" i="5" s="1"/>
  <c r="G952" i="5"/>
  <c r="M952" i="5" s="1"/>
  <c r="G953" i="5"/>
  <c r="M953" i="5" s="1"/>
  <c r="G954" i="5"/>
  <c r="M954" i="5" s="1"/>
  <c r="G955" i="5"/>
  <c r="M955" i="5" s="1"/>
  <c r="G956" i="5"/>
  <c r="M956" i="5" s="1"/>
  <c r="G957" i="5"/>
  <c r="M957" i="5" s="1"/>
  <c r="G958" i="5"/>
  <c r="M958" i="5" s="1"/>
  <c r="G959" i="5"/>
  <c r="M959" i="5" s="1"/>
  <c r="G960" i="5"/>
  <c r="M960" i="5" s="1"/>
  <c r="G961" i="5"/>
  <c r="M961" i="5" s="1"/>
  <c r="G962" i="5"/>
  <c r="M962" i="5" s="1"/>
  <c r="G963" i="5"/>
  <c r="M963" i="5" s="1"/>
  <c r="G964" i="5"/>
  <c r="M964" i="5" s="1"/>
  <c r="G965" i="5"/>
  <c r="M965" i="5" s="1"/>
  <c r="G966" i="5"/>
  <c r="M966" i="5" s="1"/>
  <c r="G967" i="5"/>
  <c r="M967" i="5" s="1"/>
  <c r="G968" i="5"/>
  <c r="M968" i="5" s="1"/>
  <c r="G969" i="5"/>
  <c r="M969" i="5" s="1"/>
  <c r="G970" i="5"/>
  <c r="M970" i="5" s="1"/>
  <c r="G971" i="5"/>
  <c r="M971" i="5" s="1"/>
  <c r="G972" i="5"/>
  <c r="M972" i="5" s="1"/>
  <c r="G973" i="5"/>
  <c r="M973" i="5" s="1"/>
  <c r="G974" i="5"/>
  <c r="M974" i="5" s="1"/>
  <c r="G975" i="5"/>
  <c r="M975" i="5" s="1"/>
  <c r="G976" i="5"/>
  <c r="M976" i="5" s="1"/>
  <c r="G977" i="5"/>
  <c r="M977" i="5" s="1"/>
  <c r="G978" i="5"/>
  <c r="M978" i="5" s="1"/>
  <c r="G979" i="5"/>
  <c r="M979" i="5" s="1"/>
  <c r="G980" i="5"/>
  <c r="M980" i="5" s="1"/>
  <c r="G981" i="5"/>
  <c r="M981" i="5" s="1"/>
  <c r="G982" i="5"/>
  <c r="M982" i="5" s="1"/>
  <c r="G983" i="5"/>
  <c r="M983" i="5" s="1"/>
  <c r="G984" i="5"/>
  <c r="M984" i="5" s="1"/>
  <c r="G985" i="5"/>
  <c r="M985" i="5" s="1"/>
  <c r="G986" i="5"/>
  <c r="M986" i="5" s="1"/>
  <c r="G987" i="5"/>
  <c r="M987" i="5" s="1"/>
  <c r="G988" i="5"/>
  <c r="M988" i="5" s="1"/>
  <c r="G989" i="5"/>
  <c r="M989" i="5" s="1"/>
  <c r="G990" i="5"/>
  <c r="M990" i="5" s="1"/>
  <c r="G991" i="5"/>
  <c r="M991" i="5" s="1"/>
  <c r="G992" i="5"/>
  <c r="M992" i="5" s="1"/>
  <c r="G993" i="5"/>
  <c r="M993" i="5" s="1"/>
  <c r="G994" i="5"/>
  <c r="M994" i="5" s="1"/>
  <c r="G995" i="5"/>
  <c r="M995" i="5" s="1"/>
  <c r="G996" i="5"/>
  <c r="M996" i="5" s="1"/>
  <c r="G997" i="5"/>
  <c r="M997" i="5" s="1"/>
  <c r="G998" i="5"/>
  <c r="M998" i="5" s="1"/>
  <c r="G999" i="5"/>
  <c r="M999" i="5" s="1"/>
  <c r="G1000" i="5"/>
  <c r="M1000" i="5" s="1"/>
  <c r="G1001" i="5"/>
  <c r="M1001" i="5" s="1"/>
  <c r="G1002" i="5"/>
  <c r="M1002" i="5" s="1"/>
  <c r="G1003" i="5"/>
  <c r="M1003" i="5" s="1"/>
  <c r="G1004" i="5"/>
  <c r="M1004" i="5" s="1"/>
  <c r="G1005" i="5"/>
  <c r="M1005" i="5" s="1"/>
  <c r="G1006" i="5"/>
  <c r="M1006" i="5" s="1"/>
  <c r="G1007" i="5"/>
  <c r="M1007" i="5" s="1"/>
  <c r="G1008" i="5"/>
  <c r="M1008" i="5" s="1"/>
  <c r="G1009" i="5"/>
  <c r="M1009" i="5" s="1"/>
  <c r="G1010" i="5"/>
  <c r="M1010" i="5" s="1"/>
  <c r="G1011" i="5"/>
  <c r="M1011" i="5" s="1"/>
  <c r="G1012" i="5"/>
  <c r="M1012" i="5" s="1"/>
  <c r="G1013" i="5"/>
  <c r="M1013" i="5" s="1"/>
  <c r="G1014" i="5"/>
  <c r="M1014" i="5" s="1"/>
  <c r="G1015" i="5"/>
  <c r="M1015" i="5" s="1"/>
  <c r="G1016" i="5"/>
  <c r="M1016" i="5" s="1"/>
  <c r="G1017" i="5"/>
  <c r="M1017" i="5" s="1"/>
  <c r="G1018" i="5"/>
  <c r="M1018" i="5" s="1"/>
  <c r="G1019" i="5"/>
  <c r="M1019" i="5" s="1"/>
  <c r="G1020" i="5"/>
  <c r="M1020" i="5" s="1"/>
  <c r="G1021" i="5"/>
  <c r="M1021" i="5" s="1"/>
  <c r="G1022" i="5"/>
  <c r="M1022" i="5" s="1"/>
  <c r="G1023" i="5"/>
  <c r="M1023" i="5" s="1"/>
  <c r="G1024" i="5"/>
  <c r="M1024" i="5" s="1"/>
  <c r="G1025" i="5"/>
  <c r="M1025" i="5" s="1"/>
  <c r="G1026" i="5"/>
  <c r="M1026" i="5" s="1"/>
  <c r="G1027" i="5"/>
  <c r="M1027" i="5" s="1"/>
  <c r="G1028" i="5"/>
  <c r="M1028" i="5" s="1"/>
  <c r="G1029" i="5"/>
  <c r="M1029" i="5" s="1"/>
  <c r="G1030" i="5"/>
  <c r="M1030" i="5" s="1"/>
  <c r="G1031" i="5"/>
  <c r="M1031" i="5" s="1"/>
  <c r="G1032" i="5"/>
  <c r="M1032" i="5" s="1"/>
  <c r="G1033" i="5"/>
  <c r="M1033" i="5" s="1"/>
  <c r="G1034" i="5"/>
  <c r="M1034" i="5" s="1"/>
  <c r="G1035" i="5"/>
  <c r="M1035" i="5" s="1"/>
  <c r="G1036" i="5"/>
  <c r="M1036" i="5" s="1"/>
  <c r="G1037" i="5"/>
  <c r="M1037" i="5" s="1"/>
  <c r="G1038" i="5"/>
  <c r="M1038" i="5" s="1"/>
  <c r="G1039" i="5"/>
  <c r="M1039" i="5" s="1"/>
  <c r="G1040" i="5"/>
  <c r="M1040" i="5" s="1"/>
  <c r="G1041" i="5"/>
  <c r="M1041" i="5" s="1"/>
  <c r="G1042" i="5"/>
  <c r="M1042" i="5" s="1"/>
  <c r="G1043" i="5"/>
  <c r="M1043" i="5" s="1"/>
  <c r="G1044" i="5"/>
  <c r="M1044" i="5" s="1"/>
  <c r="G1045" i="5"/>
  <c r="M1045" i="5" s="1"/>
  <c r="G1046" i="5"/>
  <c r="M1046" i="5" s="1"/>
  <c r="G1047" i="5"/>
  <c r="M1047" i="5" s="1"/>
  <c r="G1048" i="5"/>
  <c r="M1048" i="5" s="1"/>
  <c r="G1049" i="5"/>
  <c r="M1049" i="5" s="1"/>
  <c r="G1050" i="5"/>
  <c r="M1050" i="5" s="1"/>
  <c r="G1051" i="5"/>
  <c r="M1051" i="5" s="1"/>
  <c r="G1052" i="5"/>
  <c r="M1052" i="5" s="1"/>
  <c r="G1053" i="5"/>
  <c r="M1053" i="5" s="1"/>
  <c r="G1054" i="5"/>
  <c r="M1054" i="5" s="1"/>
  <c r="G1055" i="5"/>
  <c r="M1055" i="5" s="1"/>
  <c r="G1056" i="5"/>
  <c r="M1056" i="5" s="1"/>
  <c r="G1057" i="5"/>
  <c r="M1057" i="5" s="1"/>
  <c r="G1058" i="5"/>
  <c r="M1058" i="5" s="1"/>
  <c r="G1059" i="5"/>
  <c r="M1059" i="5" s="1"/>
  <c r="G1060" i="5"/>
  <c r="M1060" i="5" s="1"/>
  <c r="G1061" i="5"/>
  <c r="M1061" i="5" s="1"/>
  <c r="G1062" i="5"/>
  <c r="M1062" i="5" s="1"/>
  <c r="G1063" i="5"/>
  <c r="M1063" i="5" s="1"/>
  <c r="G1064" i="5"/>
  <c r="M1064" i="5" s="1"/>
  <c r="G1065" i="5"/>
  <c r="M1065" i="5" s="1"/>
  <c r="G1066" i="5"/>
  <c r="M1066" i="5" s="1"/>
  <c r="G1067" i="5"/>
  <c r="M1067" i="5" s="1"/>
  <c r="G1068" i="5"/>
  <c r="M1068" i="5" s="1"/>
  <c r="G1069" i="5"/>
  <c r="M1069" i="5" s="1"/>
  <c r="G1070" i="5"/>
  <c r="M1070" i="5" s="1"/>
  <c r="G1071" i="5"/>
  <c r="M1071" i="5" s="1"/>
  <c r="G1072" i="5"/>
  <c r="M1072" i="5" s="1"/>
  <c r="G1073" i="5"/>
  <c r="M1073" i="5" s="1"/>
  <c r="G1074" i="5"/>
  <c r="M1074" i="5" s="1"/>
  <c r="G1075" i="5"/>
  <c r="M1075" i="5" s="1"/>
  <c r="G1076" i="5"/>
  <c r="M1076" i="5" s="1"/>
  <c r="G1077" i="5"/>
  <c r="M1077" i="5" s="1"/>
  <c r="G1078" i="5"/>
  <c r="M1078" i="5" s="1"/>
  <c r="G1079" i="5"/>
  <c r="M1079" i="5" s="1"/>
  <c r="G1080" i="5"/>
  <c r="M1080" i="5" s="1"/>
  <c r="G1081" i="5"/>
  <c r="M1081" i="5" s="1"/>
  <c r="G1082" i="5"/>
  <c r="M1082" i="5" s="1"/>
  <c r="G1083" i="5"/>
  <c r="M1083" i="5" s="1"/>
  <c r="G1084" i="5"/>
  <c r="M1084" i="5" s="1"/>
  <c r="G1085" i="5"/>
  <c r="M1085" i="5" s="1"/>
  <c r="G1086" i="5"/>
  <c r="M1086" i="5" s="1"/>
  <c r="G1087" i="5"/>
  <c r="M1087" i="5" s="1"/>
  <c r="G1088" i="5"/>
  <c r="M1088" i="5" s="1"/>
  <c r="G1089" i="5"/>
  <c r="M1089" i="5" s="1"/>
  <c r="G1090" i="5"/>
  <c r="M1090" i="5" s="1"/>
  <c r="G1091" i="5"/>
  <c r="M1091" i="5" s="1"/>
  <c r="G1092" i="5"/>
  <c r="M1092" i="5" s="1"/>
  <c r="G1093" i="5"/>
  <c r="M1093" i="5" s="1"/>
  <c r="G1094" i="5"/>
  <c r="M1094" i="5" s="1"/>
  <c r="G1095" i="5"/>
  <c r="M1095" i="5" s="1"/>
  <c r="G1096" i="5"/>
  <c r="M1096" i="5" s="1"/>
  <c r="G1097" i="5"/>
  <c r="M1097" i="5" s="1"/>
  <c r="G1098" i="5"/>
  <c r="M1098" i="5" s="1"/>
  <c r="G1099" i="5"/>
  <c r="M1099" i="5" s="1"/>
  <c r="G1100" i="5"/>
  <c r="M1100" i="5" s="1"/>
  <c r="G1101" i="5"/>
  <c r="M1101" i="5" s="1"/>
  <c r="G1102" i="5"/>
  <c r="M1102" i="5" s="1"/>
  <c r="G1103" i="5"/>
  <c r="M1103" i="5" s="1"/>
  <c r="G1104" i="5"/>
  <c r="M1104" i="5" s="1"/>
  <c r="G1105" i="5"/>
  <c r="M1105" i="5" s="1"/>
  <c r="G1106" i="5"/>
  <c r="M1106" i="5" s="1"/>
  <c r="G1107" i="5"/>
  <c r="M1107" i="5" s="1"/>
  <c r="G1108" i="5"/>
  <c r="M1108" i="5" s="1"/>
  <c r="G1109" i="5"/>
  <c r="M1109" i="5" s="1"/>
  <c r="G1110" i="5"/>
  <c r="M1110" i="5" s="1"/>
  <c r="G1111" i="5"/>
  <c r="M1111" i="5" s="1"/>
  <c r="G1112" i="5"/>
  <c r="M1112" i="5" s="1"/>
  <c r="G1113" i="5"/>
  <c r="M1113" i="5" s="1"/>
  <c r="G1114" i="5"/>
  <c r="M1114" i="5" s="1"/>
  <c r="G1115" i="5"/>
  <c r="M1115" i="5" s="1"/>
  <c r="G1116" i="5"/>
  <c r="M1116" i="5" s="1"/>
  <c r="G1117" i="5"/>
  <c r="M1117" i="5" s="1"/>
  <c r="G1118" i="5"/>
  <c r="M1118" i="5" s="1"/>
  <c r="G1119" i="5"/>
  <c r="M1119" i="5" s="1"/>
  <c r="G1120" i="5"/>
  <c r="M1120" i="5" s="1"/>
  <c r="G1121" i="5"/>
  <c r="M1121" i="5" s="1"/>
  <c r="G1122" i="5"/>
  <c r="M1122" i="5" s="1"/>
  <c r="G1123" i="5"/>
  <c r="M1123" i="5" s="1"/>
  <c r="G1124" i="5"/>
  <c r="M1124" i="5" s="1"/>
  <c r="G1125" i="5"/>
  <c r="M1125" i="5" s="1"/>
  <c r="G1126" i="5"/>
  <c r="M1126" i="5" s="1"/>
  <c r="G1127" i="5"/>
  <c r="M1127" i="5" s="1"/>
  <c r="G1128" i="5"/>
  <c r="M1128" i="5" s="1"/>
  <c r="G1129" i="5"/>
  <c r="M1129" i="5" s="1"/>
  <c r="G1130" i="5"/>
  <c r="M1130" i="5" s="1"/>
  <c r="G1131" i="5"/>
  <c r="M1131" i="5" s="1"/>
  <c r="G1132" i="5"/>
  <c r="M1132" i="5" s="1"/>
  <c r="G1133" i="5"/>
  <c r="M1133" i="5" s="1"/>
  <c r="G1134" i="5"/>
  <c r="M1134" i="5" s="1"/>
  <c r="G1135" i="5"/>
  <c r="M1135" i="5" s="1"/>
  <c r="G1136" i="5"/>
  <c r="M1136" i="5" s="1"/>
  <c r="G1137" i="5"/>
  <c r="M1137" i="5" s="1"/>
  <c r="G1138" i="5"/>
  <c r="M1138" i="5" s="1"/>
  <c r="G1139" i="5"/>
  <c r="M1139" i="5" s="1"/>
  <c r="G1140" i="5"/>
  <c r="M1140" i="5" s="1"/>
  <c r="G1141" i="5"/>
  <c r="M1141" i="5" s="1"/>
  <c r="G1142" i="5"/>
  <c r="M1142" i="5" s="1"/>
  <c r="G1143" i="5"/>
  <c r="M1143" i="5" s="1"/>
  <c r="G1144" i="5"/>
  <c r="M1144" i="5" s="1"/>
  <c r="G1145" i="5"/>
  <c r="M1145" i="5" s="1"/>
  <c r="G1146" i="5"/>
  <c r="M1146" i="5" s="1"/>
  <c r="G1147" i="5"/>
  <c r="M1147" i="5" s="1"/>
  <c r="G1148" i="5"/>
  <c r="M1148" i="5" s="1"/>
  <c r="G1149" i="5"/>
  <c r="M1149" i="5" s="1"/>
  <c r="G1150" i="5"/>
  <c r="M1150" i="5" s="1"/>
  <c r="G1151" i="5"/>
  <c r="M1151" i="5" s="1"/>
  <c r="G1152" i="5"/>
  <c r="M1152" i="5" s="1"/>
  <c r="G1153" i="5"/>
  <c r="M1153" i="5" s="1"/>
  <c r="G1154" i="5"/>
  <c r="M1154" i="5" s="1"/>
  <c r="G1155" i="5"/>
  <c r="M1155" i="5" s="1"/>
  <c r="G1156" i="5"/>
  <c r="M1156" i="5" s="1"/>
  <c r="G1157" i="5"/>
  <c r="M1157" i="5" s="1"/>
  <c r="G1158" i="5"/>
  <c r="M1158" i="5" s="1"/>
  <c r="G1159" i="5"/>
  <c r="M1159" i="5" s="1"/>
  <c r="G1160" i="5"/>
  <c r="M1160" i="5" s="1"/>
  <c r="G1161" i="5"/>
  <c r="M1161" i="5" s="1"/>
  <c r="G1162" i="5"/>
  <c r="M1162" i="5" s="1"/>
  <c r="G1163" i="5"/>
  <c r="M1163" i="5" s="1"/>
  <c r="G1164" i="5"/>
  <c r="M1164" i="5" s="1"/>
  <c r="G1165" i="5"/>
  <c r="M1165" i="5" s="1"/>
  <c r="G1166" i="5"/>
  <c r="M1166" i="5" s="1"/>
  <c r="G1167" i="5"/>
  <c r="M1167" i="5" s="1"/>
  <c r="G1168" i="5"/>
  <c r="M1168" i="5" s="1"/>
  <c r="G1169" i="5"/>
  <c r="M1169" i="5" s="1"/>
  <c r="G1170" i="5"/>
  <c r="M1170" i="5" s="1"/>
  <c r="G1171" i="5"/>
  <c r="M1171" i="5" s="1"/>
  <c r="G1172" i="5"/>
  <c r="M1172" i="5" s="1"/>
  <c r="G1173" i="5"/>
  <c r="M1173" i="5" s="1"/>
  <c r="G1174" i="5"/>
  <c r="M1174" i="5" s="1"/>
  <c r="G1175" i="5"/>
  <c r="M1175" i="5" s="1"/>
  <c r="G1176" i="5"/>
  <c r="M1176" i="5" s="1"/>
  <c r="G1177" i="5"/>
  <c r="M1177" i="5" s="1"/>
  <c r="G1178" i="5"/>
  <c r="M1178" i="5" s="1"/>
  <c r="G1179" i="5"/>
  <c r="M1179" i="5" s="1"/>
  <c r="G1180" i="5"/>
  <c r="M1180" i="5" s="1"/>
  <c r="G1181" i="5"/>
  <c r="M1181" i="5" s="1"/>
  <c r="G1182" i="5"/>
  <c r="M1182" i="5" s="1"/>
  <c r="G1183" i="5"/>
  <c r="M1183" i="5" s="1"/>
  <c r="G1184" i="5"/>
  <c r="M1184" i="5" s="1"/>
  <c r="G1185" i="5"/>
  <c r="M1185" i="5" s="1"/>
  <c r="G1186" i="5"/>
  <c r="M1186" i="5" s="1"/>
  <c r="G1187" i="5"/>
  <c r="M1187" i="5" s="1"/>
  <c r="G1188" i="5"/>
  <c r="M1188" i="5" s="1"/>
  <c r="G1189" i="5"/>
  <c r="M1189" i="5" s="1"/>
  <c r="G1190" i="5"/>
  <c r="M1190" i="5" s="1"/>
  <c r="G1191" i="5"/>
  <c r="M1191" i="5" s="1"/>
  <c r="G1192" i="5"/>
  <c r="M1192" i="5" s="1"/>
  <c r="G1193" i="5"/>
  <c r="M1193" i="5" s="1"/>
  <c r="G1194" i="5"/>
  <c r="M1194" i="5" s="1"/>
  <c r="G1195" i="5"/>
  <c r="M1195" i="5" s="1"/>
  <c r="G1196" i="5"/>
  <c r="M1196" i="5" s="1"/>
  <c r="G1197" i="5"/>
  <c r="M1197" i="5" s="1"/>
  <c r="G1198" i="5"/>
  <c r="M1198" i="5" s="1"/>
  <c r="G1199" i="5"/>
  <c r="M1199" i="5" s="1"/>
  <c r="G1200" i="5"/>
  <c r="M1200" i="5" s="1"/>
  <c r="G1201" i="5"/>
  <c r="M1201" i="5" s="1"/>
  <c r="G1202" i="5"/>
  <c r="M1202" i="5" s="1"/>
  <c r="G1203" i="5"/>
  <c r="M1203" i="5" s="1"/>
  <c r="G1204" i="5"/>
  <c r="M1204" i="5" s="1"/>
  <c r="G1205" i="5"/>
  <c r="M1205" i="5" s="1"/>
  <c r="G1206" i="5"/>
  <c r="M1206" i="5" s="1"/>
  <c r="O3" i="1"/>
  <c r="F18" i="5"/>
  <c r="F19" i="5"/>
  <c r="F20" i="5"/>
  <c r="F21" i="5"/>
  <c r="F22" i="5"/>
  <c r="F14" i="5"/>
  <c r="F15" i="5"/>
  <c r="F7" i="5"/>
  <c r="F8" i="5"/>
  <c r="F9" i="5"/>
  <c r="F217" i="5"/>
  <c r="F218" i="5"/>
  <c r="F219" i="5"/>
  <c r="F181" i="5"/>
  <c r="F182" i="5"/>
  <c r="F194" i="5"/>
  <c r="F195" i="5"/>
  <c r="F196" i="5"/>
  <c r="F197" i="5"/>
  <c r="F198" i="5"/>
  <c r="F190" i="5"/>
  <c r="F183" i="5"/>
  <c r="F177" i="5"/>
  <c r="F178" i="5"/>
  <c r="F179" i="5"/>
  <c r="F172" i="5"/>
  <c r="F173" i="5"/>
  <c r="F174" i="5"/>
  <c r="F175" i="5"/>
  <c r="F176" i="5"/>
  <c r="F138" i="5"/>
  <c r="F139" i="5"/>
  <c r="F140" i="5"/>
  <c r="F141" i="5"/>
  <c r="F142" i="5"/>
  <c r="F143" i="5"/>
  <c r="F144" i="5"/>
  <c r="F145" i="5"/>
  <c r="F146" i="5"/>
  <c r="F136" i="5"/>
  <c r="F137" i="5"/>
  <c r="F124" i="5"/>
  <c r="F125" i="5"/>
  <c r="F126" i="5"/>
  <c r="F127" i="5"/>
  <c r="F128" i="5"/>
  <c r="F129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93" i="5"/>
  <c r="F94" i="5"/>
  <c r="F95" i="5"/>
  <c r="F96" i="5"/>
  <c r="F97" i="5"/>
  <c r="F98" i="5"/>
  <c r="F57" i="5"/>
  <c r="F58" i="5"/>
  <c r="F59" i="5"/>
  <c r="F60" i="5"/>
  <c r="F61" i="5"/>
  <c r="F62" i="5"/>
  <c r="F63" i="5"/>
  <c r="F64" i="5"/>
  <c r="F31" i="5"/>
  <c r="F32" i="5"/>
  <c r="F33" i="5"/>
  <c r="F34" i="5"/>
  <c r="F23" i="5"/>
  <c r="F24" i="5"/>
  <c r="F25" i="5"/>
  <c r="F180" i="5"/>
  <c r="F199" i="5"/>
  <c r="F191" i="5"/>
  <c r="F200" i="5"/>
  <c r="F147" i="5"/>
  <c r="F184" i="5"/>
  <c r="F201" i="5"/>
  <c r="F294" i="5"/>
  <c r="F295" i="5"/>
  <c r="F296" i="5"/>
  <c r="F286" i="5"/>
  <c r="F287" i="5"/>
  <c r="F297" i="5"/>
  <c r="F10" i="5"/>
  <c r="F16" i="5"/>
  <c r="F17" i="5"/>
  <c r="F26" i="5"/>
  <c r="F27" i="5"/>
  <c r="F28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114" i="5"/>
  <c r="F115" i="5"/>
  <c r="F116" i="5"/>
  <c r="F117" i="5"/>
  <c r="F118" i="5"/>
  <c r="F119" i="5"/>
  <c r="F120" i="5"/>
  <c r="F130" i="5"/>
  <c r="F131" i="5"/>
  <c r="F132" i="5"/>
  <c r="F133" i="5"/>
  <c r="F134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85" i="5"/>
  <c r="F186" i="5"/>
  <c r="F187" i="5"/>
  <c r="F188" i="5"/>
  <c r="F189" i="5"/>
  <c r="F192" i="5"/>
  <c r="F193" i="5"/>
  <c r="F202" i="5"/>
  <c r="F203" i="5"/>
  <c r="F204" i="5"/>
  <c r="F205" i="5"/>
  <c r="F206" i="5"/>
  <c r="F207" i="5"/>
  <c r="F208" i="5"/>
  <c r="F209" i="5"/>
  <c r="F210" i="5"/>
  <c r="F11" i="5"/>
  <c r="F12" i="5"/>
  <c r="F13" i="5"/>
  <c r="F211" i="5"/>
  <c r="F212" i="5"/>
  <c r="F213" i="5"/>
  <c r="F214" i="5"/>
  <c r="F215" i="5"/>
  <c r="F216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50" i="5"/>
  <c r="F251" i="5"/>
  <c r="F252" i="5"/>
  <c r="F253" i="5"/>
  <c r="F254" i="5"/>
  <c r="F255" i="5"/>
  <c r="F262" i="5"/>
  <c r="F263" i="5"/>
  <c r="F264" i="5"/>
  <c r="F274" i="5"/>
  <c r="F275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122" i="5"/>
  <c r="F123" i="5"/>
  <c r="F135" i="5"/>
  <c r="F30" i="5"/>
  <c r="F245" i="5"/>
  <c r="F246" i="5"/>
  <c r="F256" i="5"/>
  <c r="F257" i="5"/>
  <c r="F258" i="5"/>
  <c r="F259" i="5"/>
  <c r="F260" i="5"/>
  <c r="F261" i="5"/>
  <c r="F265" i="5"/>
  <c r="F266" i="5"/>
  <c r="F267" i="5"/>
  <c r="F268" i="5"/>
  <c r="F269" i="5"/>
  <c r="F270" i="5"/>
  <c r="F271" i="5"/>
  <c r="F272" i="5"/>
  <c r="F273" i="5"/>
  <c r="F276" i="5"/>
  <c r="F277" i="5"/>
  <c r="F278" i="5"/>
  <c r="F279" i="5"/>
  <c r="F280" i="5"/>
  <c r="F281" i="5"/>
  <c r="F282" i="5"/>
  <c r="F283" i="5"/>
  <c r="F284" i="5"/>
  <c r="F285" i="5"/>
  <c r="F288" i="5"/>
  <c r="F289" i="5"/>
  <c r="F290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29" i="5"/>
  <c r="F330" i="5"/>
  <c r="F331" i="5"/>
  <c r="F332" i="5"/>
  <c r="F333" i="5"/>
  <c r="F334" i="5"/>
  <c r="F335" i="5"/>
  <c r="F336" i="5"/>
  <c r="F337" i="5"/>
  <c r="F338" i="5"/>
  <c r="F339" i="5"/>
  <c r="F373" i="5"/>
  <c r="F374" i="5"/>
  <c r="F375" i="5"/>
  <c r="F376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E18" i="5"/>
  <c r="E19" i="5"/>
  <c r="E20" i="5"/>
  <c r="E21" i="5"/>
  <c r="E22" i="5"/>
  <c r="E14" i="5"/>
  <c r="E15" i="5"/>
  <c r="E7" i="5"/>
  <c r="E8" i="5"/>
  <c r="E9" i="5"/>
  <c r="E217" i="5"/>
  <c r="E218" i="5"/>
  <c r="E219" i="5"/>
  <c r="E181" i="5"/>
  <c r="E182" i="5"/>
  <c r="E194" i="5"/>
  <c r="E195" i="5"/>
  <c r="E196" i="5"/>
  <c r="E197" i="5"/>
  <c r="E198" i="5"/>
  <c r="E190" i="5"/>
  <c r="E183" i="5"/>
  <c r="E177" i="5"/>
  <c r="E178" i="5"/>
  <c r="E179" i="5"/>
  <c r="E172" i="5"/>
  <c r="E173" i="5"/>
  <c r="E174" i="5"/>
  <c r="E175" i="5"/>
  <c r="E176" i="5"/>
  <c r="E138" i="5"/>
  <c r="E139" i="5"/>
  <c r="E140" i="5"/>
  <c r="E141" i="5"/>
  <c r="E142" i="5"/>
  <c r="E143" i="5"/>
  <c r="E144" i="5"/>
  <c r="E145" i="5"/>
  <c r="E146" i="5"/>
  <c r="E136" i="5"/>
  <c r="E137" i="5"/>
  <c r="E124" i="5"/>
  <c r="E125" i="5"/>
  <c r="E126" i="5"/>
  <c r="E127" i="5"/>
  <c r="E128" i="5"/>
  <c r="E129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93" i="5"/>
  <c r="E94" i="5"/>
  <c r="E95" i="5"/>
  <c r="E96" i="5"/>
  <c r="E97" i="5"/>
  <c r="E98" i="5"/>
  <c r="E57" i="5"/>
  <c r="E58" i="5"/>
  <c r="E59" i="5"/>
  <c r="E60" i="5"/>
  <c r="E61" i="5"/>
  <c r="E62" i="5"/>
  <c r="E63" i="5"/>
  <c r="E64" i="5"/>
  <c r="E31" i="5"/>
  <c r="E32" i="5"/>
  <c r="E33" i="5"/>
  <c r="E34" i="5"/>
  <c r="E23" i="5"/>
  <c r="E24" i="5"/>
  <c r="E25" i="5"/>
  <c r="E180" i="5"/>
  <c r="E199" i="5"/>
  <c r="E191" i="5"/>
  <c r="E200" i="5"/>
  <c r="E147" i="5"/>
  <c r="E184" i="5"/>
  <c r="E201" i="5"/>
  <c r="E294" i="5"/>
  <c r="E295" i="5"/>
  <c r="E296" i="5"/>
  <c r="E286" i="5"/>
  <c r="E287" i="5"/>
  <c r="E297" i="5"/>
  <c r="E10" i="5"/>
  <c r="E16" i="5"/>
  <c r="E17" i="5"/>
  <c r="E26" i="5"/>
  <c r="E27" i="5"/>
  <c r="E28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114" i="5"/>
  <c r="E115" i="5"/>
  <c r="E116" i="5"/>
  <c r="E117" i="5"/>
  <c r="E118" i="5"/>
  <c r="E119" i="5"/>
  <c r="E120" i="5"/>
  <c r="E130" i="5"/>
  <c r="E131" i="5"/>
  <c r="E132" i="5"/>
  <c r="E133" i="5"/>
  <c r="E134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85" i="5"/>
  <c r="E186" i="5"/>
  <c r="E187" i="5"/>
  <c r="E188" i="5"/>
  <c r="E189" i="5"/>
  <c r="E192" i="5"/>
  <c r="E193" i="5"/>
  <c r="E202" i="5"/>
  <c r="E203" i="5"/>
  <c r="E204" i="5"/>
  <c r="E205" i="5"/>
  <c r="E206" i="5"/>
  <c r="E207" i="5"/>
  <c r="E208" i="5"/>
  <c r="E209" i="5"/>
  <c r="E210" i="5"/>
  <c r="E11" i="5"/>
  <c r="E12" i="5"/>
  <c r="E13" i="5"/>
  <c r="E211" i="5"/>
  <c r="E212" i="5"/>
  <c r="E213" i="5"/>
  <c r="E214" i="5"/>
  <c r="E215" i="5"/>
  <c r="E216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50" i="5"/>
  <c r="E251" i="5"/>
  <c r="E252" i="5"/>
  <c r="E253" i="5"/>
  <c r="E254" i="5"/>
  <c r="E255" i="5"/>
  <c r="E262" i="5"/>
  <c r="E263" i="5"/>
  <c r="E264" i="5"/>
  <c r="E274" i="5"/>
  <c r="E275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122" i="5"/>
  <c r="E123" i="5"/>
  <c r="E135" i="5"/>
  <c r="E30" i="5"/>
  <c r="E245" i="5"/>
  <c r="E246" i="5"/>
  <c r="E256" i="5"/>
  <c r="E257" i="5"/>
  <c r="E258" i="5"/>
  <c r="E259" i="5"/>
  <c r="E260" i="5"/>
  <c r="E261" i="5"/>
  <c r="E265" i="5"/>
  <c r="E266" i="5"/>
  <c r="E267" i="5"/>
  <c r="E268" i="5"/>
  <c r="E269" i="5"/>
  <c r="E270" i="5"/>
  <c r="E271" i="5"/>
  <c r="E272" i="5"/>
  <c r="E273" i="5"/>
  <c r="E276" i="5"/>
  <c r="E277" i="5"/>
  <c r="E278" i="5"/>
  <c r="E279" i="5"/>
  <c r="E280" i="5"/>
  <c r="E281" i="5"/>
  <c r="E282" i="5"/>
  <c r="E283" i="5"/>
  <c r="E284" i="5"/>
  <c r="E285" i="5"/>
  <c r="E288" i="5"/>
  <c r="E289" i="5"/>
  <c r="E290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29" i="5"/>
  <c r="E330" i="5"/>
  <c r="E331" i="5"/>
  <c r="E332" i="5"/>
  <c r="E333" i="5"/>
  <c r="E334" i="5"/>
  <c r="E335" i="5"/>
  <c r="E336" i="5"/>
  <c r="E337" i="5"/>
  <c r="E338" i="5"/>
  <c r="E339" i="5"/>
  <c r="E373" i="5"/>
  <c r="E374" i="5"/>
  <c r="E375" i="5"/>
  <c r="E376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18" i="2"/>
  <c r="E70" i="2"/>
  <c r="E71" i="2"/>
  <c r="E69" i="2"/>
  <c r="E66" i="2"/>
  <c r="E64" i="2"/>
  <c r="E63" i="2"/>
  <c r="E62" i="2"/>
  <c r="E65" i="2"/>
  <c r="E72" i="2"/>
  <c r="E73" i="2"/>
  <c r="E74" i="2"/>
  <c r="E75" i="2"/>
  <c r="E76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9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40" i="2"/>
  <c r="E141" i="2"/>
  <c r="E142" i="2"/>
  <c r="E143" i="2"/>
  <c r="E144" i="2"/>
  <c r="E145" i="2"/>
  <c r="E146" i="2"/>
  <c r="E147" i="2"/>
  <c r="E148" i="2"/>
  <c r="E149" i="2"/>
  <c r="E151" i="2"/>
  <c r="E152" i="2"/>
  <c r="E153" i="2"/>
  <c r="E154" i="2"/>
  <c r="E155" i="2"/>
  <c r="E165" i="2"/>
  <c r="E166" i="2"/>
  <c r="E167" i="2"/>
  <c r="E168" i="2"/>
  <c r="E169" i="2"/>
  <c r="E170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93" i="2"/>
  <c r="E94" i="2"/>
  <c r="E95" i="2"/>
  <c r="E133" i="2"/>
  <c r="E134" i="2"/>
  <c r="E171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7" i="2"/>
  <c r="E15" i="2"/>
  <c r="E16" i="2"/>
  <c r="E17" i="2"/>
  <c r="E18" i="2"/>
  <c r="E19" i="2"/>
  <c r="E20" i="2"/>
  <c r="E21" i="2"/>
  <c r="E22" i="2"/>
  <c r="E23" i="2"/>
  <c r="E24" i="2"/>
  <c r="E25" i="2"/>
  <c r="E41" i="2"/>
  <c r="E42" i="2"/>
  <c r="E43" i="2"/>
  <c r="E44" i="2"/>
  <c r="E45" i="2"/>
  <c r="E46" i="2"/>
  <c r="E47" i="2"/>
  <c r="E48" i="2"/>
  <c r="E49" i="2"/>
  <c r="E50" i="2"/>
  <c r="E51" i="2"/>
  <c r="E135" i="2"/>
  <c r="E150" i="2"/>
  <c r="E156" i="2"/>
  <c r="E158" i="2"/>
  <c r="E159" i="2"/>
  <c r="E160" i="2"/>
  <c r="E161" i="2"/>
  <c r="E162" i="2"/>
  <c r="E163" i="2"/>
  <c r="E164" i="2"/>
  <c r="E8" i="2"/>
  <c r="E9" i="2"/>
  <c r="E10" i="2"/>
  <c r="E11" i="2"/>
  <c r="E12" i="2"/>
  <c r="E13" i="2"/>
  <c r="E26" i="2"/>
  <c r="E52" i="2"/>
  <c r="E53" i="2"/>
  <c r="E54" i="2"/>
  <c r="E55" i="2"/>
  <c r="E56" i="2"/>
  <c r="E57" i="2"/>
  <c r="E58" i="2"/>
  <c r="E59" i="2"/>
  <c r="E60" i="2"/>
  <c r="E61" i="2"/>
  <c r="E136" i="2"/>
  <c r="E137" i="2"/>
  <c r="E14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96" i="2"/>
  <c r="E97" i="2"/>
  <c r="E98" i="2"/>
  <c r="E138" i="2"/>
  <c r="E139" i="2"/>
  <c r="E172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F118" i="2"/>
  <c r="F70" i="2"/>
  <c r="F71" i="2"/>
  <c r="F69" i="2"/>
  <c r="F66" i="2"/>
  <c r="F64" i="2"/>
  <c r="F63" i="2"/>
  <c r="F62" i="2"/>
  <c r="F65" i="2"/>
  <c r="F72" i="2"/>
  <c r="F73" i="2"/>
  <c r="F74" i="2"/>
  <c r="F75" i="2"/>
  <c r="F76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9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40" i="2"/>
  <c r="F141" i="2"/>
  <c r="F142" i="2"/>
  <c r="F143" i="2"/>
  <c r="F144" i="2"/>
  <c r="F145" i="2"/>
  <c r="F146" i="2"/>
  <c r="F147" i="2"/>
  <c r="F148" i="2"/>
  <c r="F149" i="2"/>
  <c r="F151" i="2"/>
  <c r="F152" i="2"/>
  <c r="F153" i="2"/>
  <c r="F154" i="2"/>
  <c r="F155" i="2"/>
  <c r="F165" i="2"/>
  <c r="F166" i="2"/>
  <c r="F167" i="2"/>
  <c r="F168" i="2"/>
  <c r="F169" i="2"/>
  <c r="F170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93" i="2"/>
  <c r="F94" i="2"/>
  <c r="F95" i="2"/>
  <c r="F133" i="2"/>
  <c r="F134" i="2"/>
  <c r="F171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7" i="2"/>
  <c r="F15" i="2"/>
  <c r="F16" i="2"/>
  <c r="F17" i="2"/>
  <c r="F18" i="2"/>
  <c r="F19" i="2"/>
  <c r="F20" i="2"/>
  <c r="F21" i="2"/>
  <c r="F22" i="2"/>
  <c r="F23" i="2"/>
  <c r="F24" i="2"/>
  <c r="F25" i="2"/>
  <c r="F41" i="2"/>
  <c r="F42" i="2"/>
  <c r="F43" i="2"/>
  <c r="F44" i="2"/>
  <c r="F45" i="2"/>
  <c r="F46" i="2"/>
  <c r="F47" i="2"/>
  <c r="F48" i="2"/>
  <c r="F49" i="2"/>
  <c r="F50" i="2"/>
  <c r="F51" i="2"/>
  <c r="F135" i="2"/>
  <c r="F150" i="2"/>
  <c r="F156" i="2"/>
  <c r="F158" i="2"/>
  <c r="F159" i="2"/>
  <c r="F160" i="2"/>
  <c r="F161" i="2"/>
  <c r="F162" i="2"/>
  <c r="F163" i="2"/>
  <c r="F164" i="2"/>
  <c r="F8" i="2"/>
  <c r="F9" i="2"/>
  <c r="F10" i="2"/>
  <c r="F11" i="2"/>
  <c r="F12" i="2"/>
  <c r="F13" i="2"/>
  <c r="F26" i="2"/>
  <c r="F52" i="2"/>
  <c r="F53" i="2"/>
  <c r="F54" i="2"/>
  <c r="F55" i="2"/>
  <c r="F56" i="2"/>
  <c r="F57" i="2"/>
  <c r="F58" i="2"/>
  <c r="F59" i="2"/>
  <c r="F60" i="2"/>
  <c r="F61" i="2"/>
  <c r="F136" i="2"/>
  <c r="F137" i="2"/>
  <c r="F14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96" i="2"/>
  <c r="F97" i="2"/>
  <c r="F98" i="2"/>
  <c r="F138" i="2"/>
  <c r="F139" i="2"/>
  <c r="F172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K118" i="2"/>
  <c r="K70" i="2"/>
  <c r="K71" i="2"/>
  <c r="K69" i="2"/>
  <c r="K66" i="2"/>
  <c r="K64" i="2"/>
  <c r="K63" i="2"/>
  <c r="K62" i="2"/>
  <c r="K68" i="2"/>
  <c r="K65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9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40" i="2"/>
  <c r="K141" i="2"/>
  <c r="K142" i="2"/>
  <c r="K143" i="2"/>
  <c r="K144" i="2"/>
  <c r="K145" i="2"/>
  <c r="K146" i="2"/>
  <c r="K147" i="2"/>
  <c r="K148" i="2"/>
  <c r="K149" i="2"/>
  <c r="K151" i="2"/>
  <c r="K152" i="2"/>
  <c r="K153" i="2"/>
  <c r="K154" i="2"/>
  <c r="K155" i="2"/>
  <c r="K165" i="2"/>
  <c r="K166" i="2"/>
  <c r="K167" i="2"/>
  <c r="K168" i="2"/>
  <c r="K169" i="2"/>
  <c r="K170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93" i="2"/>
  <c r="K94" i="2"/>
  <c r="K95" i="2"/>
  <c r="K133" i="2"/>
  <c r="K134" i="2"/>
  <c r="K171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7" i="2"/>
  <c r="K15" i="2"/>
  <c r="K16" i="2"/>
  <c r="K17" i="2"/>
  <c r="K18" i="2"/>
  <c r="K19" i="2"/>
  <c r="K20" i="2"/>
  <c r="K21" i="2"/>
  <c r="K22" i="2"/>
  <c r="K23" i="2"/>
  <c r="K24" i="2"/>
  <c r="K25" i="2"/>
  <c r="K41" i="2"/>
  <c r="K42" i="2"/>
  <c r="K43" i="2"/>
  <c r="K44" i="2"/>
  <c r="K45" i="2"/>
  <c r="K46" i="2"/>
  <c r="K47" i="2"/>
  <c r="K48" i="2"/>
  <c r="K49" i="2"/>
  <c r="K50" i="2"/>
  <c r="K51" i="2"/>
  <c r="K135" i="2"/>
  <c r="K150" i="2"/>
  <c r="K156" i="2"/>
  <c r="K158" i="2"/>
  <c r="K159" i="2"/>
  <c r="K160" i="2"/>
  <c r="K161" i="2"/>
  <c r="K162" i="2"/>
  <c r="K163" i="2"/>
  <c r="K164" i="2"/>
  <c r="K8" i="2"/>
  <c r="K9" i="2"/>
  <c r="K10" i="2"/>
  <c r="K11" i="2"/>
  <c r="K12" i="2"/>
  <c r="K13" i="2"/>
  <c r="K26" i="2"/>
  <c r="K52" i="2"/>
  <c r="K53" i="2"/>
  <c r="K54" i="2"/>
  <c r="K55" i="2"/>
  <c r="K56" i="2"/>
  <c r="K57" i="2"/>
  <c r="K58" i="2"/>
  <c r="K59" i="2"/>
  <c r="K60" i="2"/>
  <c r="K61" i="2"/>
  <c r="K136" i="2"/>
  <c r="K137" i="2"/>
  <c r="K14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96" i="2"/>
  <c r="K97" i="2"/>
  <c r="K98" i="2"/>
  <c r="K138" i="2"/>
  <c r="K139" i="2"/>
  <c r="K172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E3" i="1"/>
  <c r="C3" i="1"/>
  <c r="D3" i="1"/>
  <c r="F3" i="1"/>
  <c r="B5" i="5" a="1"/>
  <c r="B5" i="5" s="1"/>
  <c r="C5" i="5" a="1"/>
  <c r="C5" i="5" s="1"/>
  <c r="H5" i="5" a="1"/>
  <c r="H5" i="5" s="1"/>
  <c r="I5" i="5" a="1"/>
  <c r="I5" i="5" s="1"/>
  <c r="L5" i="5" a="1"/>
  <c r="L5" i="5" s="1"/>
  <c r="N5" i="5" a="1"/>
  <c r="N5" i="5" s="1"/>
  <c r="B5" i="2" a="1"/>
  <c r="B5" i="2" s="1"/>
  <c r="C5" i="2" a="1"/>
  <c r="C5" i="2" s="1"/>
  <c r="H5" i="2" a="1"/>
  <c r="H5" i="2" s="1"/>
  <c r="I5" i="2" a="1"/>
  <c r="I5" i="2" s="1"/>
  <c r="J5" i="2" a="1"/>
  <c r="J5" i="2" s="1"/>
  <c r="L5" i="2" a="1"/>
  <c r="L5" i="2" s="1"/>
  <c r="D197" i="5"/>
  <c r="D198" i="5"/>
  <c r="D190" i="5"/>
  <c r="D183" i="5"/>
  <c r="D177" i="5"/>
  <c r="D178" i="5"/>
  <c r="D179" i="5"/>
  <c r="D172" i="5"/>
  <c r="D173" i="5"/>
  <c r="D174" i="5"/>
  <c r="D175" i="5"/>
  <c r="D176" i="5"/>
  <c r="D138" i="5"/>
  <c r="D139" i="5"/>
  <c r="D140" i="5"/>
  <c r="D141" i="5"/>
  <c r="D142" i="5"/>
  <c r="D143" i="5"/>
  <c r="D144" i="5"/>
  <c r="D145" i="5"/>
  <c r="D146" i="5"/>
  <c r="D136" i="5"/>
  <c r="D137" i="5"/>
  <c r="D124" i="5"/>
  <c r="D125" i="5"/>
  <c r="D126" i="5"/>
  <c r="D127" i="5"/>
  <c r="D128" i="5"/>
  <c r="D129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93" i="5"/>
  <c r="D94" i="5"/>
  <c r="D95" i="5"/>
  <c r="D96" i="5"/>
  <c r="D97" i="5"/>
  <c r="D98" i="5"/>
  <c r="D57" i="5"/>
  <c r="D58" i="5"/>
  <c r="D59" i="5"/>
  <c r="D60" i="5"/>
  <c r="D61" i="5"/>
  <c r="D62" i="5"/>
  <c r="D63" i="5"/>
  <c r="D64" i="5"/>
  <c r="D31" i="5"/>
  <c r="D32" i="5"/>
  <c r="D33" i="5"/>
  <c r="D34" i="5"/>
  <c r="D23" i="5"/>
  <c r="D24" i="5"/>
  <c r="D25" i="5"/>
  <c r="D180" i="5"/>
  <c r="D199" i="5"/>
  <c r="D191" i="5"/>
  <c r="D200" i="5"/>
  <c r="D147" i="5"/>
  <c r="D184" i="5"/>
  <c r="D201" i="5"/>
  <c r="D294" i="5"/>
  <c r="D295" i="5"/>
  <c r="D296" i="5"/>
  <c r="D286" i="5"/>
  <c r="D287" i="5"/>
  <c r="D297" i="5"/>
  <c r="D10" i="5"/>
  <c r="D16" i="5"/>
  <c r="D17" i="5"/>
  <c r="D27" i="5"/>
  <c r="D28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114" i="5"/>
  <c r="D115" i="5"/>
  <c r="D116" i="5"/>
  <c r="D117" i="5"/>
  <c r="D118" i="5"/>
  <c r="D119" i="5"/>
  <c r="D120" i="5"/>
  <c r="D130" i="5"/>
  <c r="D131" i="5"/>
  <c r="D132" i="5"/>
  <c r="D133" i="5"/>
  <c r="D134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85" i="5"/>
  <c r="D186" i="5"/>
  <c r="D187" i="5"/>
  <c r="D188" i="5"/>
  <c r="D189" i="5"/>
  <c r="D192" i="5"/>
  <c r="D193" i="5"/>
  <c r="D202" i="5"/>
  <c r="D203" i="5"/>
  <c r="D204" i="5"/>
  <c r="D205" i="5"/>
  <c r="D206" i="5"/>
  <c r="D207" i="5"/>
  <c r="D208" i="5"/>
  <c r="D209" i="5"/>
  <c r="D210" i="5"/>
  <c r="D11" i="5"/>
  <c r="D12" i="5"/>
  <c r="D13" i="5"/>
  <c r="D211" i="5"/>
  <c r="D212" i="5"/>
  <c r="D213" i="5"/>
  <c r="D214" i="5"/>
  <c r="D215" i="5"/>
  <c r="D216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50" i="5"/>
  <c r="D251" i="5"/>
  <c r="D252" i="5"/>
  <c r="D253" i="5"/>
  <c r="D254" i="5"/>
  <c r="D255" i="5"/>
  <c r="D262" i="5"/>
  <c r="D263" i="5"/>
  <c r="D264" i="5"/>
  <c r="D274" i="5"/>
  <c r="D275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122" i="5"/>
  <c r="D123" i="5"/>
  <c r="D135" i="5"/>
  <c r="D30" i="5"/>
  <c r="D245" i="5"/>
  <c r="D246" i="5"/>
  <c r="D256" i="5"/>
  <c r="D257" i="5"/>
  <c r="D258" i="5"/>
  <c r="D259" i="5"/>
  <c r="D260" i="5"/>
  <c r="D261" i="5"/>
  <c r="D265" i="5"/>
  <c r="D266" i="5"/>
  <c r="D267" i="5"/>
  <c r="D268" i="5"/>
  <c r="D269" i="5"/>
  <c r="D270" i="5"/>
  <c r="D271" i="5"/>
  <c r="D272" i="5"/>
  <c r="D273" i="5"/>
  <c r="D276" i="5"/>
  <c r="D277" i="5"/>
  <c r="D278" i="5"/>
  <c r="D279" i="5"/>
  <c r="D280" i="5"/>
  <c r="D281" i="5"/>
  <c r="D282" i="5"/>
  <c r="D283" i="5"/>
  <c r="D284" i="5"/>
  <c r="D285" i="5"/>
  <c r="D288" i="5"/>
  <c r="D289" i="5"/>
  <c r="D290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29" i="5"/>
  <c r="D330" i="5"/>
  <c r="D331" i="5"/>
  <c r="D332" i="5"/>
  <c r="D333" i="5"/>
  <c r="D334" i="5"/>
  <c r="D335" i="5"/>
  <c r="D336" i="5"/>
  <c r="D337" i="5"/>
  <c r="D338" i="5"/>
  <c r="D339" i="5"/>
  <c r="D373" i="5"/>
  <c r="D374" i="5"/>
  <c r="D375" i="5"/>
  <c r="D376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A197" i="5"/>
  <c r="A198" i="5"/>
  <c r="A190" i="5"/>
  <c r="A183" i="5"/>
  <c r="A177" i="5"/>
  <c r="A178" i="5"/>
  <c r="A179" i="5"/>
  <c r="A172" i="5"/>
  <c r="A173" i="5"/>
  <c r="A174" i="5"/>
  <c r="A175" i="5"/>
  <c r="A176" i="5"/>
  <c r="A138" i="5"/>
  <c r="A139" i="5"/>
  <c r="A140" i="5"/>
  <c r="A141" i="5"/>
  <c r="A142" i="5"/>
  <c r="A143" i="5"/>
  <c r="A144" i="5"/>
  <c r="A145" i="5"/>
  <c r="A146" i="5"/>
  <c r="A136" i="5"/>
  <c r="A137" i="5"/>
  <c r="A124" i="5"/>
  <c r="A125" i="5"/>
  <c r="A126" i="5"/>
  <c r="A127" i="5"/>
  <c r="A128" i="5"/>
  <c r="A129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93" i="5"/>
  <c r="A94" i="5"/>
  <c r="A95" i="5"/>
  <c r="A96" i="5"/>
  <c r="A97" i="5"/>
  <c r="A98" i="5"/>
  <c r="A57" i="5"/>
  <c r="A58" i="5"/>
  <c r="A59" i="5"/>
  <c r="A60" i="5"/>
  <c r="A61" i="5"/>
  <c r="A62" i="5"/>
  <c r="A63" i="5"/>
  <c r="A64" i="5"/>
  <c r="A31" i="5"/>
  <c r="A32" i="5"/>
  <c r="A33" i="5"/>
  <c r="A34" i="5"/>
  <c r="A23" i="5"/>
  <c r="A24" i="5"/>
  <c r="A25" i="5"/>
  <c r="A180" i="5"/>
  <c r="A199" i="5"/>
  <c r="A191" i="5"/>
  <c r="A200" i="5"/>
  <c r="A147" i="5"/>
  <c r="A184" i="5"/>
  <c r="A201" i="5"/>
  <c r="A294" i="5"/>
  <c r="A295" i="5"/>
  <c r="A296" i="5"/>
  <c r="A286" i="5"/>
  <c r="A287" i="5"/>
  <c r="A297" i="5"/>
  <c r="A10" i="5"/>
  <c r="A16" i="5"/>
  <c r="A17" i="5"/>
  <c r="A26" i="5"/>
  <c r="A27" i="5"/>
  <c r="A28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114" i="5"/>
  <c r="A115" i="5"/>
  <c r="A116" i="5"/>
  <c r="A117" i="5"/>
  <c r="A118" i="5"/>
  <c r="A119" i="5"/>
  <c r="A120" i="5"/>
  <c r="A130" i="5"/>
  <c r="A131" i="5"/>
  <c r="A132" i="5"/>
  <c r="A133" i="5"/>
  <c r="A134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85" i="5"/>
  <c r="A186" i="5"/>
  <c r="A187" i="5"/>
  <c r="A188" i="5"/>
  <c r="A189" i="5"/>
  <c r="A192" i="5"/>
  <c r="A193" i="5"/>
  <c r="A202" i="5"/>
  <c r="A203" i="5"/>
  <c r="A204" i="5"/>
  <c r="A205" i="5"/>
  <c r="A206" i="5"/>
  <c r="A207" i="5"/>
  <c r="A208" i="5"/>
  <c r="A209" i="5"/>
  <c r="A210" i="5"/>
  <c r="A11" i="5"/>
  <c r="A12" i="5"/>
  <c r="A13" i="5"/>
  <c r="A211" i="5"/>
  <c r="A212" i="5"/>
  <c r="A213" i="5"/>
  <c r="A214" i="5"/>
  <c r="A215" i="5"/>
  <c r="A216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50" i="5"/>
  <c r="A251" i="5"/>
  <c r="A252" i="5"/>
  <c r="A253" i="5"/>
  <c r="A254" i="5"/>
  <c r="A255" i="5"/>
  <c r="A262" i="5"/>
  <c r="A263" i="5"/>
  <c r="A264" i="5"/>
  <c r="A274" i="5"/>
  <c r="A275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29" i="5"/>
  <c r="A121" i="5"/>
  <c r="A122" i="5"/>
  <c r="A123" i="5"/>
  <c r="A135" i="5"/>
  <c r="A30" i="5"/>
  <c r="A245" i="5"/>
  <c r="A246" i="5"/>
  <c r="A256" i="5"/>
  <c r="A257" i="5"/>
  <c r="A258" i="5"/>
  <c r="A259" i="5"/>
  <c r="A260" i="5"/>
  <c r="A261" i="5"/>
  <c r="A265" i="5"/>
  <c r="A266" i="5"/>
  <c r="A267" i="5"/>
  <c r="A268" i="5"/>
  <c r="A269" i="5"/>
  <c r="A270" i="5"/>
  <c r="A271" i="5"/>
  <c r="A272" i="5"/>
  <c r="A273" i="5"/>
  <c r="A276" i="5"/>
  <c r="A277" i="5"/>
  <c r="A278" i="5"/>
  <c r="A279" i="5"/>
  <c r="A280" i="5"/>
  <c r="A281" i="5"/>
  <c r="A282" i="5"/>
  <c r="A283" i="5"/>
  <c r="A284" i="5"/>
  <c r="A285" i="5"/>
  <c r="A288" i="5"/>
  <c r="A289" i="5"/>
  <c r="A290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29" i="5"/>
  <c r="A330" i="5"/>
  <c r="A331" i="5"/>
  <c r="A332" i="5"/>
  <c r="A333" i="5"/>
  <c r="A334" i="5"/>
  <c r="A335" i="5"/>
  <c r="A336" i="5"/>
  <c r="A337" i="5"/>
  <c r="A338" i="5"/>
  <c r="A339" i="5"/>
  <c r="A373" i="5"/>
  <c r="A374" i="5"/>
  <c r="A375" i="5"/>
  <c r="A376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1001" i="5"/>
  <c r="A1002" i="5"/>
  <c r="A1003" i="5"/>
  <c r="A1004" i="5"/>
  <c r="A1005" i="5"/>
  <c r="A1006" i="5"/>
  <c r="A1007" i="5"/>
  <c r="A1008" i="5"/>
  <c r="A1009" i="5"/>
  <c r="A1010" i="5"/>
  <c r="A1011" i="5"/>
  <c r="A1012" i="5"/>
  <c r="A1013" i="5"/>
  <c r="A1014" i="5"/>
  <c r="A1015" i="5"/>
  <c r="A1016" i="5"/>
  <c r="A1017" i="5"/>
  <c r="A1018" i="5"/>
  <c r="A1019" i="5"/>
  <c r="A1020" i="5"/>
  <c r="A1021" i="5"/>
  <c r="A1022" i="5"/>
  <c r="A1023" i="5"/>
  <c r="A1024" i="5"/>
  <c r="A1025" i="5"/>
  <c r="A1026" i="5"/>
  <c r="A1027" i="5"/>
  <c r="A1028" i="5"/>
  <c r="A1029" i="5"/>
  <c r="A1030" i="5"/>
  <c r="A1031" i="5"/>
  <c r="A1032" i="5"/>
  <c r="A1033" i="5"/>
  <c r="A1034" i="5"/>
  <c r="A1035" i="5"/>
  <c r="A1036" i="5"/>
  <c r="A1037" i="5"/>
  <c r="A1038" i="5"/>
  <c r="A1039" i="5"/>
  <c r="A1040" i="5"/>
  <c r="A1041" i="5"/>
  <c r="A1042" i="5"/>
  <c r="A1043" i="5"/>
  <c r="A1044" i="5"/>
  <c r="A1045" i="5"/>
  <c r="A1046" i="5"/>
  <c r="A1047" i="5"/>
  <c r="A1048" i="5"/>
  <c r="A1049" i="5"/>
  <c r="A1050" i="5"/>
  <c r="A1051" i="5"/>
  <c r="A1052" i="5"/>
  <c r="A1053" i="5"/>
  <c r="A1054" i="5"/>
  <c r="A1055" i="5"/>
  <c r="A1056" i="5"/>
  <c r="A1057" i="5"/>
  <c r="A1058" i="5"/>
  <c r="A1059" i="5"/>
  <c r="A1060" i="5"/>
  <c r="A1061" i="5"/>
  <c r="A1062" i="5"/>
  <c r="A1063" i="5"/>
  <c r="A1064" i="5"/>
  <c r="A1065" i="5"/>
  <c r="A1066" i="5"/>
  <c r="A1067" i="5"/>
  <c r="A1068" i="5"/>
  <c r="A1069" i="5"/>
  <c r="A1070" i="5"/>
  <c r="A1071" i="5"/>
  <c r="A1072" i="5"/>
  <c r="A1073" i="5"/>
  <c r="A1074" i="5"/>
  <c r="A1075" i="5"/>
  <c r="A1076" i="5"/>
  <c r="A1077" i="5"/>
  <c r="A1078" i="5"/>
  <c r="A1079" i="5"/>
  <c r="A1080" i="5"/>
  <c r="A1081" i="5"/>
  <c r="A1082" i="5"/>
  <c r="A1083" i="5"/>
  <c r="A1084" i="5"/>
  <c r="A1085" i="5"/>
  <c r="A1086" i="5"/>
  <c r="A1087" i="5"/>
  <c r="A1088" i="5"/>
  <c r="A1089" i="5"/>
  <c r="A1090" i="5"/>
  <c r="A1091" i="5"/>
  <c r="A1092" i="5"/>
  <c r="A1093" i="5"/>
  <c r="A1094" i="5"/>
  <c r="A1095" i="5"/>
  <c r="A1096" i="5"/>
  <c r="A1097" i="5"/>
  <c r="A1098" i="5"/>
  <c r="A1099" i="5"/>
  <c r="A1100" i="5"/>
  <c r="A1101" i="5"/>
  <c r="A1102" i="5"/>
  <c r="A1103" i="5"/>
  <c r="A1104" i="5"/>
  <c r="A1105" i="5"/>
  <c r="A1106" i="5"/>
  <c r="A1107" i="5"/>
  <c r="A1108" i="5"/>
  <c r="A1109" i="5"/>
  <c r="A1110" i="5"/>
  <c r="A1111" i="5"/>
  <c r="A1112" i="5"/>
  <c r="A1113" i="5"/>
  <c r="A1114" i="5"/>
  <c r="A1115" i="5"/>
  <c r="A1116" i="5"/>
  <c r="A1117" i="5"/>
  <c r="A1118" i="5"/>
  <c r="A1119" i="5"/>
  <c r="A1120" i="5"/>
  <c r="A1121" i="5"/>
  <c r="A1122" i="5"/>
  <c r="A1123" i="5"/>
  <c r="A1124" i="5"/>
  <c r="A1125" i="5"/>
  <c r="A1126" i="5"/>
  <c r="A1127" i="5"/>
  <c r="A1128" i="5"/>
  <c r="A1129" i="5"/>
  <c r="A1130" i="5"/>
  <c r="A1131" i="5"/>
  <c r="A1132" i="5"/>
  <c r="A1133" i="5"/>
  <c r="A1134" i="5"/>
  <c r="A1135" i="5"/>
  <c r="A1136" i="5"/>
  <c r="A1137" i="5"/>
  <c r="A1138" i="5"/>
  <c r="A1139" i="5"/>
  <c r="A1140" i="5"/>
  <c r="A1141" i="5"/>
  <c r="A1142" i="5"/>
  <c r="A1143" i="5"/>
  <c r="A1144" i="5"/>
  <c r="A1145" i="5"/>
  <c r="A1146" i="5"/>
  <c r="A1147" i="5"/>
  <c r="A1148" i="5"/>
  <c r="A1149" i="5"/>
  <c r="A1150" i="5"/>
  <c r="A1151" i="5"/>
  <c r="A1152" i="5"/>
  <c r="A1153" i="5"/>
  <c r="A1154" i="5"/>
  <c r="A1155" i="5"/>
  <c r="A1156" i="5"/>
  <c r="A1157" i="5"/>
  <c r="A1158" i="5"/>
  <c r="A1159" i="5"/>
  <c r="A1160" i="5"/>
  <c r="A1161" i="5"/>
  <c r="A1162" i="5"/>
  <c r="A1163" i="5"/>
  <c r="A1164" i="5"/>
  <c r="A1165" i="5"/>
  <c r="A1166" i="5"/>
  <c r="A1167" i="5"/>
  <c r="A1168" i="5"/>
  <c r="A1169" i="5"/>
  <c r="A1170" i="5"/>
  <c r="A1171" i="5"/>
  <c r="A1172" i="5"/>
  <c r="A1173" i="5"/>
  <c r="A1174" i="5"/>
  <c r="A1175" i="5"/>
  <c r="A1176" i="5"/>
  <c r="A1177" i="5"/>
  <c r="A1178" i="5"/>
  <c r="A1179" i="5"/>
  <c r="A1180" i="5"/>
  <c r="A1181" i="5"/>
  <c r="A1182" i="5"/>
  <c r="A1183" i="5"/>
  <c r="A1184" i="5"/>
  <c r="A1185" i="5"/>
  <c r="A1186" i="5"/>
  <c r="A1187" i="5"/>
  <c r="A1188" i="5"/>
  <c r="A1189" i="5"/>
  <c r="A1190" i="5"/>
  <c r="A1191" i="5"/>
  <c r="A1192" i="5"/>
  <c r="A1193" i="5"/>
  <c r="A1194" i="5"/>
  <c r="A1195" i="5"/>
  <c r="A1196" i="5"/>
  <c r="A1197" i="5"/>
  <c r="A1198" i="5"/>
  <c r="A1199" i="5"/>
  <c r="A1200" i="5"/>
  <c r="A1201" i="5"/>
  <c r="A1202" i="5"/>
  <c r="A1203" i="5"/>
  <c r="A1204" i="5"/>
  <c r="A1205" i="5"/>
  <c r="A1206" i="5"/>
  <c r="L53" i="1" l="1"/>
  <c r="L57" i="1"/>
  <c r="L61" i="1"/>
  <c r="L65" i="1"/>
  <c r="L69" i="1"/>
  <c r="L73" i="1"/>
  <c r="L77" i="1"/>
  <c r="L81" i="1"/>
  <c r="L85" i="1"/>
  <c r="L89" i="1"/>
  <c r="L93" i="1"/>
  <c r="L97" i="1"/>
  <c r="L101" i="1"/>
  <c r="L105" i="1"/>
  <c r="L109" i="1"/>
  <c r="L113" i="1"/>
  <c r="L117" i="1"/>
  <c r="L121" i="1"/>
  <c r="L125" i="1"/>
  <c r="L129" i="1"/>
  <c r="L133" i="1"/>
  <c r="L137" i="1"/>
  <c r="L141" i="1"/>
  <c r="L145" i="1"/>
  <c r="L149" i="1"/>
  <c r="L153" i="1"/>
  <c r="L157" i="1"/>
  <c r="L161" i="1"/>
  <c r="L165" i="1"/>
  <c r="L169" i="1"/>
  <c r="L173" i="1"/>
  <c r="L177" i="1"/>
  <c r="L181" i="1"/>
  <c r="L185" i="1"/>
  <c r="L189" i="1"/>
  <c r="L193" i="1"/>
  <c r="L50" i="1"/>
  <c r="L54" i="1"/>
  <c r="L58" i="1"/>
  <c r="L62" i="1"/>
  <c r="L66" i="1"/>
  <c r="L70" i="1"/>
  <c r="L74" i="1"/>
  <c r="L78" i="1"/>
  <c r="L82" i="1"/>
  <c r="L86" i="1"/>
  <c r="L90" i="1"/>
  <c r="L94" i="1"/>
  <c r="L98" i="1"/>
  <c r="L102" i="1"/>
  <c r="L106" i="1"/>
  <c r="L110" i="1"/>
  <c r="L114" i="1"/>
  <c r="L118" i="1"/>
  <c r="L122" i="1"/>
  <c r="L126" i="1"/>
  <c r="L130" i="1"/>
  <c r="L134" i="1"/>
  <c r="L138" i="1"/>
  <c r="L142" i="1"/>
  <c r="L146" i="1"/>
  <c r="L150" i="1"/>
  <c r="L154" i="1"/>
  <c r="L158" i="1"/>
  <c r="L162" i="1"/>
  <c r="L166" i="1"/>
  <c r="L170" i="1"/>
  <c r="L174" i="1"/>
  <c r="L51" i="1"/>
  <c r="L55" i="1"/>
  <c r="L59" i="1"/>
  <c r="L63" i="1"/>
  <c r="L67" i="1"/>
  <c r="L71" i="1"/>
  <c r="L75" i="1"/>
  <c r="L79" i="1"/>
  <c r="L83" i="1"/>
  <c r="L87" i="1"/>
  <c r="L91" i="1"/>
  <c r="L95" i="1"/>
  <c r="L99" i="1"/>
  <c r="L103" i="1"/>
  <c r="L107" i="1"/>
  <c r="L111" i="1"/>
  <c r="L115" i="1"/>
  <c r="L52" i="1"/>
  <c r="L56" i="1"/>
  <c r="L60" i="1"/>
  <c r="L64" i="1"/>
  <c r="L68" i="1"/>
  <c r="L72" i="1"/>
  <c r="L76" i="1"/>
  <c r="L80" i="1"/>
  <c r="L84" i="1"/>
  <c r="L88" i="1"/>
  <c r="L92" i="1"/>
  <c r="L96" i="1"/>
  <c r="L100" i="1"/>
  <c r="L104" i="1"/>
  <c r="L108" i="1"/>
  <c r="L112" i="1"/>
  <c r="L116" i="1"/>
  <c r="L120" i="1"/>
  <c r="L124" i="1"/>
  <c r="L128" i="1"/>
  <c r="L132" i="1"/>
  <c r="L136" i="1"/>
  <c r="L140" i="1"/>
  <c r="L144" i="1"/>
  <c r="L148" i="1"/>
  <c r="L152" i="1"/>
  <c r="L156" i="1"/>
  <c r="L160" i="1"/>
  <c r="L164" i="1"/>
  <c r="L168" i="1"/>
  <c r="L172" i="1"/>
  <c r="L176" i="1"/>
  <c r="L180" i="1"/>
  <c r="L184" i="1"/>
  <c r="L188" i="1"/>
  <c r="L192" i="1"/>
  <c r="L119" i="1"/>
  <c r="L135" i="1"/>
  <c r="L151" i="1"/>
  <c r="L167" i="1"/>
  <c r="L179" i="1"/>
  <c r="L187" i="1"/>
  <c r="L195" i="1"/>
  <c r="L199" i="1"/>
  <c r="L203" i="1"/>
  <c r="L207" i="1"/>
  <c r="L211" i="1"/>
  <c r="L215" i="1"/>
  <c r="L219" i="1"/>
  <c r="L223" i="1"/>
  <c r="L227" i="1"/>
  <c r="L231" i="1"/>
  <c r="L235" i="1"/>
  <c r="L239" i="1"/>
  <c r="L243" i="1"/>
  <c r="L247" i="1"/>
  <c r="L251" i="1"/>
  <c r="L255" i="1"/>
  <c r="L259" i="1"/>
  <c r="L263" i="1"/>
  <c r="L267" i="1"/>
  <c r="L271" i="1"/>
  <c r="L275" i="1"/>
  <c r="L279" i="1"/>
  <c r="L283" i="1"/>
  <c r="L287" i="1"/>
  <c r="L291" i="1"/>
  <c r="L295" i="1"/>
  <c r="L299" i="1"/>
  <c r="L303" i="1"/>
  <c r="L307" i="1"/>
  <c r="L311" i="1"/>
  <c r="L315" i="1"/>
  <c r="L319" i="1"/>
  <c r="L323" i="1"/>
  <c r="L327" i="1"/>
  <c r="L331" i="1"/>
  <c r="L335" i="1"/>
  <c r="L339" i="1"/>
  <c r="L343" i="1"/>
  <c r="L347" i="1"/>
  <c r="L351" i="1"/>
  <c r="L355" i="1"/>
  <c r="L359" i="1"/>
  <c r="L363" i="1"/>
  <c r="L367" i="1"/>
  <c r="L371" i="1"/>
  <c r="L375" i="1"/>
  <c r="L379" i="1"/>
  <c r="L383" i="1"/>
  <c r="L387" i="1"/>
  <c r="L391" i="1"/>
  <c r="L395" i="1"/>
  <c r="L399" i="1"/>
  <c r="L403" i="1"/>
  <c r="L407" i="1"/>
  <c r="L411" i="1"/>
  <c r="L415" i="1"/>
  <c r="L419" i="1"/>
  <c r="L423" i="1"/>
  <c r="L427" i="1"/>
  <c r="L431" i="1"/>
  <c r="L434" i="1"/>
  <c r="L438" i="1"/>
  <c r="L442" i="1"/>
  <c r="L446" i="1"/>
  <c r="L450" i="1"/>
  <c r="L454" i="1"/>
  <c r="L458" i="1"/>
  <c r="L462" i="1"/>
  <c r="L466" i="1"/>
  <c r="L470" i="1"/>
  <c r="L474" i="1"/>
  <c r="L478" i="1"/>
  <c r="L482" i="1"/>
  <c r="L486" i="1"/>
  <c r="L490" i="1"/>
  <c r="L494" i="1"/>
  <c r="L498" i="1"/>
  <c r="L502" i="1"/>
  <c r="L506" i="1"/>
  <c r="L123" i="1"/>
  <c r="L139" i="1"/>
  <c r="L155" i="1"/>
  <c r="L171" i="1"/>
  <c r="L182" i="1"/>
  <c r="L190" i="1"/>
  <c r="L196" i="1"/>
  <c r="L200" i="1"/>
  <c r="L204" i="1"/>
  <c r="L208" i="1"/>
  <c r="L212" i="1"/>
  <c r="L216" i="1"/>
  <c r="L220" i="1"/>
  <c r="L224" i="1"/>
  <c r="L228" i="1"/>
  <c r="L232" i="1"/>
  <c r="L236" i="1"/>
  <c r="L240" i="1"/>
  <c r="L244" i="1"/>
  <c r="L248" i="1"/>
  <c r="L252" i="1"/>
  <c r="L256" i="1"/>
  <c r="L260" i="1"/>
  <c r="L264" i="1"/>
  <c r="L268" i="1"/>
  <c r="L272" i="1"/>
  <c r="L276" i="1"/>
  <c r="L280" i="1"/>
  <c r="L284" i="1"/>
  <c r="L288" i="1"/>
  <c r="L292" i="1"/>
  <c r="L296" i="1"/>
  <c r="L300" i="1"/>
  <c r="L304" i="1"/>
  <c r="L308" i="1"/>
  <c r="L312" i="1"/>
  <c r="L316" i="1"/>
  <c r="L320" i="1"/>
  <c r="L324" i="1"/>
  <c r="L328" i="1"/>
  <c r="L332" i="1"/>
  <c r="L336" i="1"/>
  <c r="L340" i="1"/>
  <c r="L344" i="1"/>
  <c r="L348" i="1"/>
  <c r="L352" i="1"/>
  <c r="L356" i="1"/>
  <c r="L360" i="1"/>
  <c r="L364" i="1"/>
  <c r="L368" i="1"/>
  <c r="L372" i="1"/>
  <c r="L376" i="1"/>
  <c r="L380" i="1"/>
  <c r="L384" i="1"/>
  <c r="L388" i="1"/>
  <c r="L392" i="1"/>
  <c r="L396" i="1"/>
  <c r="L400" i="1"/>
  <c r="L404" i="1"/>
  <c r="L408" i="1"/>
  <c r="L412" i="1"/>
  <c r="L416" i="1"/>
  <c r="L420" i="1"/>
  <c r="L424" i="1"/>
  <c r="L428" i="1"/>
  <c r="L435" i="1"/>
  <c r="L439" i="1"/>
  <c r="L443" i="1"/>
  <c r="L447" i="1"/>
  <c r="L451" i="1"/>
  <c r="L455" i="1"/>
  <c r="L459" i="1"/>
  <c r="L463" i="1"/>
  <c r="L467" i="1"/>
  <c r="L471" i="1"/>
  <c r="L475" i="1"/>
  <c r="L479" i="1"/>
  <c r="L483" i="1"/>
  <c r="L487" i="1"/>
  <c r="L491" i="1"/>
  <c r="L495" i="1"/>
  <c r="L499" i="1"/>
  <c r="L503" i="1"/>
  <c r="L127" i="1"/>
  <c r="L143" i="1"/>
  <c r="L159" i="1"/>
  <c r="L175" i="1"/>
  <c r="L183" i="1"/>
  <c r="L191" i="1"/>
  <c r="L197" i="1"/>
  <c r="L201" i="1"/>
  <c r="L205" i="1"/>
  <c r="L209" i="1"/>
  <c r="L213" i="1"/>
  <c r="L217" i="1"/>
  <c r="L221" i="1"/>
  <c r="L225" i="1"/>
  <c r="L229" i="1"/>
  <c r="L233" i="1"/>
  <c r="L237" i="1"/>
  <c r="L241" i="1"/>
  <c r="L245" i="1"/>
  <c r="L249" i="1"/>
  <c r="L253" i="1"/>
  <c r="L257" i="1"/>
  <c r="L261" i="1"/>
  <c r="L265" i="1"/>
  <c r="L269" i="1"/>
  <c r="L273" i="1"/>
  <c r="L277" i="1"/>
  <c r="L281" i="1"/>
  <c r="L285" i="1"/>
  <c r="L289" i="1"/>
  <c r="L293" i="1"/>
  <c r="L297" i="1"/>
  <c r="L301" i="1"/>
  <c r="L305" i="1"/>
  <c r="L309" i="1"/>
  <c r="L313" i="1"/>
  <c r="L317" i="1"/>
  <c r="L321" i="1"/>
  <c r="L325" i="1"/>
  <c r="L329" i="1"/>
  <c r="L333" i="1"/>
  <c r="L337" i="1"/>
  <c r="L341" i="1"/>
  <c r="L345" i="1"/>
  <c r="L349" i="1"/>
  <c r="L353" i="1"/>
  <c r="L357" i="1"/>
  <c r="L361" i="1"/>
  <c r="L365" i="1"/>
  <c r="L369" i="1"/>
  <c r="L373" i="1"/>
  <c r="L377" i="1"/>
  <c r="L381" i="1"/>
  <c r="L385" i="1"/>
  <c r="L389" i="1"/>
  <c r="L393" i="1"/>
  <c r="L397" i="1"/>
  <c r="L401" i="1"/>
  <c r="L405" i="1"/>
  <c r="L409" i="1"/>
  <c r="L413" i="1"/>
  <c r="L417" i="1"/>
  <c r="L421" i="1"/>
  <c r="L425" i="1"/>
  <c r="L429" i="1"/>
  <c r="L432" i="1"/>
  <c r="L436" i="1"/>
  <c r="L440" i="1"/>
  <c r="L444" i="1"/>
  <c r="L448" i="1"/>
  <c r="L452" i="1"/>
  <c r="L456" i="1"/>
  <c r="L460" i="1"/>
  <c r="L464" i="1"/>
  <c r="L468" i="1"/>
  <c r="L472" i="1"/>
  <c r="L476" i="1"/>
  <c r="L480" i="1"/>
  <c r="L484" i="1"/>
  <c r="L488" i="1"/>
  <c r="L492" i="1"/>
  <c r="L131" i="1"/>
  <c r="L147" i="1"/>
  <c r="L163" i="1"/>
  <c r="L178" i="1"/>
  <c r="L186" i="1"/>
  <c r="L194" i="1"/>
  <c r="L198" i="1"/>
  <c r="L202" i="1"/>
  <c r="L206" i="1"/>
  <c r="L210" i="1"/>
  <c r="L214" i="1"/>
  <c r="L218" i="1"/>
  <c r="L222" i="1"/>
  <c r="L226" i="1"/>
  <c r="L230" i="1"/>
  <c r="L234" i="1"/>
  <c r="L238" i="1"/>
  <c r="L242" i="1"/>
  <c r="L246" i="1"/>
  <c r="L250" i="1"/>
  <c r="L254" i="1"/>
  <c r="L258" i="1"/>
  <c r="L262" i="1"/>
  <c r="L266" i="1"/>
  <c r="L270" i="1"/>
  <c r="L274" i="1"/>
  <c r="L278" i="1"/>
  <c r="L282" i="1"/>
  <c r="L286" i="1"/>
  <c r="L290" i="1"/>
  <c r="L294" i="1"/>
  <c r="L298" i="1"/>
  <c r="L302" i="1"/>
  <c r="L306" i="1"/>
  <c r="L310" i="1"/>
  <c r="L314" i="1"/>
  <c r="L318" i="1"/>
  <c r="L322" i="1"/>
  <c r="L326" i="1"/>
  <c r="L330" i="1"/>
  <c r="L334" i="1"/>
  <c r="L338" i="1"/>
  <c r="L342" i="1"/>
  <c r="L346" i="1"/>
  <c r="L350" i="1"/>
  <c r="L354" i="1"/>
  <c r="L358" i="1"/>
  <c r="L362" i="1"/>
  <c r="L366" i="1"/>
  <c r="L370" i="1"/>
  <c r="L374" i="1"/>
  <c r="L378" i="1"/>
  <c r="L382" i="1"/>
  <c r="L386" i="1"/>
  <c r="L390" i="1"/>
  <c r="L394" i="1"/>
  <c r="L398" i="1"/>
  <c r="L402" i="1"/>
  <c r="L406" i="1"/>
  <c r="L410" i="1"/>
  <c r="L414" i="1"/>
  <c r="L418" i="1"/>
  <c r="L422" i="1"/>
  <c r="L426" i="1"/>
  <c r="L430" i="1"/>
  <c r="L433" i="1"/>
  <c r="L437" i="1"/>
  <c r="L441" i="1"/>
  <c r="L445" i="1"/>
  <c r="L449" i="1"/>
  <c r="L453" i="1"/>
  <c r="L457" i="1"/>
  <c r="L461" i="1"/>
  <c r="L465" i="1"/>
  <c r="L469" i="1"/>
  <c r="L473" i="1"/>
  <c r="L477" i="1"/>
  <c r="L481" i="1"/>
  <c r="L485" i="1"/>
  <c r="L489" i="1"/>
  <c r="L493" i="1"/>
  <c r="L497" i="1"/>
  <c r="L501" i="1"/>
  <c r="L505" i="1"/>
  <c r="L509" i="1"/>
  <c r="L513" i="1"/>
  <c r="L517" i="1"/>
  <c r="L521" i="1"/>
  <c r="L525" i="1"/>
  <c r="L529" i="1"/>
  <c r="L533" i="1"/>
  <c r="L537" i="1"/>
  <c r="L541" i="1"/>
  <c r="L545" i="1"/>
  <c r="L549" i="1"/>
  <c r="L553" i="1"/>
  <c r="L557" i="1"/>
  <c r="L561" i="1"/>
  <c r="L565" i="1"/>
  <c r="L569" i="1"/>
  <c r="L573" i="1"/>
  <c r="L577" i="1"/>
  <c r="L496" i="1"/>
  <c r="L508" i="1"/>
  <c r="L514" i="1"/>
  <c r="L519" i="1"/>
  <c r="L524" i="1"/>
  <c r="L530" i="1"/>
  <c r="L535" i="1"/>
  <c r="L540" i="1"/>
  <c r="L546" i="1"/>
  <c r="L551" i="1"/>
  <c r="L556" i="1"/>
  <c r="L562" i="1"/>
  <c r="L567" i="1"/>
  <c r="L572" i="1"/>
  <c r="L578" i="1"/>
  <c r="L582" i="1"/>
  <c r="L586" i="1"/>
  <c r="L590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L650" i="1"/>
  <c r="L654" i="1"/>
  <c r="L658" i="1"/>
  <c r="L662" i="1"/>
  <c r="L666" i="1"/>
  <c r="L670" i="1"/>
  <c r="L674" i="1"/>
  <c r="L678" i="1"/>
  <c r="L682" i="1"/>
  <c r="L686" i="1"/>
  <c r="L690" i="1"/>
  <c r="L694" i="1"/>
  <c r="L698" i="1"/>
  <c r="L702" i="1"/>
  <c r="L706" i="1"/>
  <c r="L710" i="1"/>
  <c r="L714" i="1"/>
  <c r="L718" i="1"/>
  <c r="L722" i="1"/>
  <c r="L726" i="1"/>
  <c r="L730" i="1"/>
  <c r="L734" i="1"/>
  <c r="L738" i="1"/>
  <c r="L742" i="1"/>
  <c r="L746" i="1"/>
  <c r="L750" i="1"/>
  <c r="L754" i="1"/>
  <c r="L758" i="1"/>
  <c r="L762" i="1"/>
  <c r="L766" i="1"/>
  <c r="L770" i="1"/>
  <c r="L774" i="1"/>
  <c r="L778" i="1"/>
  <c r="L782" i="1"/>
  <c r="L786" i="1"/>
  <c r="L790" i="1"/>
  <c r="L794" i="1"/>
  <c r="L798" i="1"/>
  <c r="L802" i="1"/>
  <c r="L806" i="1"/>
  <c r="L810" i="1"/>
  <c r="L814" i="1"/>
  <c r="L818" i="1"/>
  <c r="L822" i="1"/>
  <c r="L826" i="1"/>
  <c r="L830" i="1"/>
  <c r="L834" i="1"/>
  <c r="L838" i="1"/>
  <c r="L842" i="1"/>
  <c r="L846" i="1"/>
  <c r="L850" i="1"/>
  <c r="L854" i="1"/>
  <c r="L858" i="1"/>
  <c r="L862" i="1"/>
  <c r="L866" i="1"/>
  <c r="L870" i="1"/>
  <c r="L874" i="1"/>
  <c r="L878" i="1"/>
  <c r="L882" i="1"/>
  <c r="L500" i="1"/>
  <c r="L510" i="1"/>
  <c r="L515" i="1"/>
  <c r="L520" i="1"/>
  <c r="L526" i="1"/>
  <c r="L531" i="1"/>
  <c r="L536" i="1"/>
  <c r="L542" i="1"/>
  <c r="L547" i="1"/>
  <c r="L552" i="1"/>
  <c r="L558" i="1"/>
  <c r="L563" i="1"/>
  <c r="L568" i="1"/>
  <c r="L574" i="1"/>
  <c r="L579" i="1"/>
  <c r="L583" i="1"/>
  <c r="L587" i="1"/>
  <c r="L591" i="1"/>
  <c r="L595" i="1"/>
  <c r="L599" i="1"/>
  <c r="L603" i="1"/>
  <c r="L607" i="1"/>
  <c r="L611" i="1"/>
  <c r="L615" i="1"/>
  <c r="L619" i="1"/>
  <c r="L623" i="1"/>
  <c r="L627" i="1"/>
  <c r="L631" i="1"/>
  <c r="L635" i="1"/>
  <c r="L639" i="1"/>
  <c r="L643" i="1"/>
  <c r="L647" i="1"/>
  <c r="L651" i="1"/>
  <c r="L655" i="1"/>
  <c r="L659" i="1"/>
  <c r="L663" i="1"/>
  <c r="L667" i="1"/>
  <c r="L671" i="1"/>
  <c r="L675" i="1"/>
  <c r="L679" i="1"/>
  <c r="L683" i="1"/>
  <c r="L687" i="1"/>
  <c r="L691" i="1"/>
  <c r="L695" i="1"/>
  <c r="L699" i="1"/>
  <c r="L703" i="1"/>
  <c r="L707" i="1"/>
  <c r="L711" i="1"/>
  <c r="L715" i="1"/>
  <c r="L719" i="1"/>
  <c r="L723" i="1"/>
  <c r="L727" i="1"/>
  <c r="L731" i="1"/>
  <c r="L735" i="1"/>
  <c r="L739" i="1"/>
  <c r="L743" i="1"/>
  <c r="L747" i="1"/>
  <c r="L751" i="1"/>
  <c r="L755" i="1"/>
  <c r="L759" i="1"/>
  <c r="L763" i="1"/>
  <c r="L767" i="1"/>
  <c r="L771" i="1"/>
  <c r="L775" i="1"/>
  <c r="L779" i="1"/>
  <c r="L783" i="1"/>
  <c r="L787" i="1"/>
  <c r="L791" i="1"/>
  <c r="L795" i="1"/>
  <c r="L799" i="1"/>
  <c r="L803" i="1"/>
  <c r="L807" i="1"/>
  <c r="L811" i="1"/>
  <c r="L815" i="1"/>
  <c r="L819" i="1"/>
  <c r="L823" i="1"/>
  <c r="L827" i="1"/>
  <c r="L831" i="1"/>
  <c r="L835" i="1"/>
  <c r="L839" i="1"/>
  <c r="L843" i="1"/>
  <c r="L847" i="1"/>
  <c r="L851" i="1"/>
  <c r="L855" i="1"/>
  <c r="L859" i="1"/>
  <c r="L504" i="1"/>
  <c r="L511" i="1"/>
  <c r="L516" i="1"/>
  <c r="L522" i="1"/>
  <c r="L527" i="1"/>
  <c r="L532" i="1"/>
  <c r="L538" i="1"/>
  <c r="L543" i="1"/>
  <c r="L548" i="1"/>
  <c r="L554" i="1"/>
  <c r="L559" i="1"/>
  <c r="L564" i="1"/>
  <c r="L570" i="1"/>
  <c r="L575" i="1"/>
  <c r="L580" i="1"/>
  <c r="L584" i="1"/>
  <c r="L588" i="1"/>
  <c r="L592" i="1"/>
  <c r="L596" i="1"/>
  <c r="L600" i="1"/>
  <c r="L604" i="1"/>
  <c r="L608" i="1"/>
  <c r="L612" i="1"/>
  <c r="L616" i="1"/>
  <c r="L620" i="1"/>
  <c r="L624" i="1"/>
  <c r="L628" i="1"/>
  <c r="L632" i="1"/>
  <c r="L636" i="1"/>
  <c r="L640" i="1"/>
  <c r="L644" i="1"/>
  <c r="L648" i="1"/>
  <c r="L652" i="1"/>
  <c r="L656" i="1"/>
  <c r="L660" i="1"/>
  <c r="L664" i="1"/>
  <c r="L668" i="1"/>
  <c r="L672" i="1"/>
  <c r="L676" i="1"/>
  <c r="L680" i="1"/>
  <c r="L684" i="1"/>
  <c r="L688" i="1"/>
  <c r="L692" i="1"/>
  <c r="L696" i="1"/>
  <c r="L700" i="1"/>
  <c r="L704" i="1"/>
  <c r="L708" i="1"/>
  <c r="L712" i="1"/>
  <c r="L716" i="1"/>
  <c r="L720" i="1"/>
  <c r="L724" i="1"/>
  <c r="L728" i="1"/>
  <c r="L732" i="1"/>
  <c r="L736" i="1"/>
  <c r="L740" i="1"/>
  <c r="L744" i="1"/>
  <c r="L748" i="1"/>
  <c r="L752" i="1"/>
  <c r="L756" i="1"/>
  <c r="L760" i="1"/>
  <c r="L764" i="1"/>
  <c r="L768" i="1"/>
  <c r="L772" i="1"/>
  <c r="L776" i="1"/>
  <c r="L780" i="1"/>
  <c r="L784" i="1"/>
  <c r="L788" i="1"/>
  <c r="L792" i="1"/>
  <c r="L796" i="1"/>
  <c r="L800" i="1"/>
  <c r="L804" i="1"/>
  <c r="L808" i="1"/>
  <c r="L812" i="1"/>
  <c r="L816" i="1"/>
  <c r="L820" i="1"/>
  <c r="L824" i="1"/>
  <c r="L828" i="1"/>
  <c r="L832" i="1"/>
  <c r="L836" i="1"/>
  <c r="L840" i="1"/>
  <c r="L844" i="1"/>
  <c r="L848" i="1"/>
  <c r="L852" i="1"/>
  <c r="L507" i="1"/>
  <c r="L512" i="1"/>
  <c r="L518" i="1"/>
  <c r="L523" i="1"/>
  <c r="L528" i="1"/>
  <c r="L534" i="1"/>
  <c r="L539" i="1"/>
  <c r="L544" i="1"/>
  <c r="L550" i="1"/>
  <c r="L555" i="1"/>
  <c r="L560" i="1"/>
  <c r="L566" i="1"/>
  <c r="L571" i="1"/>
  <c r="L576" i="1"/>
  <c r="L581" i="1"/>
  <c r="L585" i="1"/>
  <c r="L589" i="1"/>
  <c r="L593" i="1"/>
  <c r="L597" i="1"/>
  <c r="L601" i="1"/>
  <c r="L605" i="1"/>
  <c r="L609" i="1"/>
  <c r="L613" i="1"/>
  <c r="L617" i="1"/>
  <c r="L621" i="1"/>
  <c r="L625" i="1"/>
  <c r="L629" i="1"/>
  <c r="L633" i="1"/>
  <c r="L637" i="1"/>
  <c r="L641" i="1"/>
  <c r="L645" i="1"/>
  <c r="L649" i="1"/>
  <c r="L653" i="1"/>
  <c r="L657" i="1"/>
  <c r="L661" i="1"/>
  <c r="L665" i="1"/>
  <c r="L669" i="1"/>
  <c r="L673" i="1"/>
  <c r="L677" i="1"/>
  <c r="L681" i="1"/>
  <c r="L685" i="1"/>
  <c r="L689" i="1"/>
  <c r="L693" i="1"/>
  <c r="L697" i="1"/>
  <c r="L701" i="1"/>
  <c r="L705" i="1"/>
  <c r="L709" i="1"/>
  <c r="L713" i="1"/>
  <c r="L717" i="1"/>
  <c r="L721" i="1"/>
  <c r="L725" i="1"/>
  <c r="L729" i="1"/>
  <c r="L733" i="1"/>
  <c r="L737" i="1"/>
  <c r="L741" i="1"/>
  <c r="L745" i="1"/>
  <c r="L749" i="1"/>
  <c r="L753" i="1"/>
  <c r="L757" i="1"/>
  <c r="L761" i="1"/>
  <c r="L765" i="1"/>
  <c r="L769" i="1"/>
  <c r="L773" i="1"/>
  <c r="L777" i="1"/>
  <c r="L781" i="1"/>
  <c r="L785" i="1"/>
  <c r="L789" i="1"/>
  <c r="L793" i="1"/>
  <c r="L797" i="1"/>
  <c r="L801" i="1"/>
  <c r="L805" i="1"/>
  <c r="L809" i="1"/>
  <c r="L813" i="1"/>
  <c r="L817" i="1"/>
  <c r="L821" i="1"/>
  <c r="L825" i="1"/>
  <c r="L829" i="1"/>
  <c r="L833" i="1"/>
  <c r="L837" i="1"/>
  <c r="L841" i="1"/>
  <c r="L845" i="1"/>
  <c r="L849" i="1"/>
  <c r="L853" i="1"/>
  <c r="L857" i="1"/>
  <c r="L861" i="1"/>
  <c r="L865" i="1"/>
  <c r="L869" i="1"/>
  <c r="L873" i="1"/>
  <c r="L877" i="1"/>
  <c r="L881" i="1"/>
  <c r="L885" i="1"/>
  <c r="L889" i="1"/>
  <c r="L893" i="1"/>
  <c r="L897" i="1"/>
  <c r="L901" i="1"/>
  <c r="L905" i="1"/>
  <c r="L909" i="1"/>
  <c r="L913" i="1"/>
  <c r="L917" i="1"/>
  <c r="L921" i="1"/>
  <c r="L925" i="1"/>
  <c r="L929" i="1"/>
  <c r="L933" i="1"/>
  <c r="L937" i="1"/>
  <c r="L941" i="1"/>
  <c r="L945" i="1"/>
  <c r="L949" i="1"/>
  <c r="L953" i="1"/>
  <c r="L957" i="1"/>
  <c r="L961" i="1"/>
  <c r="L856" i="1"/>
  <c r="L867" i="1"/>
  <c r="L875" i="1"/>
  <c r="L883" i="1"/>
  <c r="L888" i="1"/>
  <c r="L894" i="1"/>
  <c r="L899" i="1"/>
  <c r="L904" i="1"/>
  <c r="L910" i="1"/>
  <c r="L915" i="1"/>
  <c r="L920" i="1"/>
  <c r="L926" i="1"/>
  <c r="L931" i="1"/>
  <c r="L936" i="1"/>
  <c r="L942" i="1"/>
  <c r="L947" i="1"/>
  <c r="L952" i="1"/>
  <c r="L958" i="1"/>
  <c r="L963" i="1"/>
  <c r="L967" i="1"/>
  <c r="L971" i="1"/>
  <c r="L975" i="1"/>
  <c r="L979" i="1"/>
  <c r="L983" i="1"/>
  <c r="L987" i="1"/>
  <c r="L991" i="1"/>
  <c r="L995" i="1"/>
  <c r="L999" i="1"/>
  <c r="L1003" i="1"/>
  <c r="L1007" i="1"/>
  <c r="L1011" i="1"/>
  <c r="L1015" i="1"/>
  <c r="L1019" i="1"/>
  <c r="L1023" i="1"/>
  <c r="L1027" i="1"/>
  <c r="L1031" i="1"/>
  <c r="L1035" i="1"/>
  <c r="L1039" i="1"/>
  <c r="L1043" i="1"/>
  <c r="L1047" i="1"/>
  <c r="L1051" i="1"/>
  <c r="L1055" i="1"/>
  <c r="L1059" i="1"/>
  <c r="L1063" i="1"/>
  <c r="L1067" i="1"/>
  <c r="L1071" i="1"/>
  <c r="L1075" i="1"/>
  <c r="L1079" i="1"/>
  <c r="L1083" i="1"/>
  <c r="L1087" i="1"/>
  <c r="L1091" i="1"/>
  <c r="L1095" i="1"/>
  <c r="L1099" i="1"/>
  <c r="L1103" i="1"/>
  <c r="L1107" i="1"/>
  <c r="L1113" i="1"/>
  <c r="L1117" i="1"/>
  <c r="L1121" i="1"/>
  <c r="L1125" i="1"/>
  <c r="L1129" i="1"/>
  <c r="L1133" i="1"/>
  <c r="L1137" i="1"/>
  <c r="L1141" i="1"/>
  <c r="L1145" i="1"/>
  <c r="L1149" i="1"/>
  <c r="L1153" i="1"/>
  <c r="L1157" i="1"/>
  <c r="L1161" i="1"/>
  <c r="L1165" i="1"/>
  <c r="L1169" i="1"/>
  <c r="L1173" i="1"/>
  <c r="L1177" i="1"/>
  <c r="L1181" i="1"/>
  <c r="L1185" i="1"/>
  <c r="L1189" i="1"/>
  <c r="L1193" i="1"/>
  <c r="L1197" i="1"/>
  <c r="L1201" i="1"/>
  <c r="L1205" i="1"/>
  <c r="L1209" i="1"/>
  <c r="L1213" i="1"/>
  <c r="L1217" i="1"/>
  <c r="L1221" i="1"/>
  <c r="L860" i="1"/>
  <c r="L868" i="1"/>
  <c r="L876" i="1"/>
  <c r="L884" i="1"/>
  <c r="L890" i="1"/>
  <c r="L895" i="1"/>
  <c r="L900" i="1"/>
  <c r="L906" i="1"/>
  <c r="L911" i="1"/>
  <c r="L916" i="1"/>
  <c r="L922" i="1"/>
  <c r="L927" i="1"/>
  <c r="L932" i="1"/>
  <c r="L938" i="1"/>
  <c r="L943" i="1"/>
  <c r="L948" i="1"/>
  <c r="L954" i="1"/>
  <c r="L959" i="1"/>
  <c r="L964" i="1"/>
  <c r="L968" i="1"/>
  <c r="L972" i="1"/>
  <c r="L976" i="1"/>
  <c r="L980" i="1"/>
  <c r="L984" i="1"/>
  <c r="L988" i="1"/>
  <c r="L992" i="1"/>
  <c r="L996" i="1"/>
  <c r="L1000" i="1"/>
  <c r="L1004" i="1"/>
  <c r="L1008" i="1"/>
  <c r="L1012" i="1"/>
  <c r="L1016" i="1"/>
  <c r="L1020" i="1"/>
  <c r="L1024" i="1"/>
  <c r="L1028" i="1"/>
  <c r="L1032" i="1"/>
  <c r="L1036" i="1"/>
  <c r="L1040" i="1"/>
  <c r="L1044" i="1"/>
  <c r="L1048" i="1"/>
  <c r="L1052" i="1"/>
  <c r="L1056" i="1"/>
  <c r="L1060" i="1"/>
  <c r="L1064" i="1"/>
  <c r="L1068" i="1"/>
  <c r="L1072" i="1"/>
  <c r="L1076" i="1"/>
  <c r="L1080" i="1"/>
  <c r="L1084" i="1"/>
  <c r="L1088" i="1"/>
  <c r="L1092" i="1"/>
  <c r="L1096" i="1"/>
  <c r="L1100" i="1"/>
  <c r="L1104" i="1"/>
  <c r="L1108" i="1"/>
  <c r="L1110" i="1"/>
  <c r="L1114" i="1"/>
  <c r="L1118" i="1"/>
  <c r="L1122" i="1"/>
  <c r="L1126" i="1"/>
  <c r="L1130" i="1"/>
  <c r="L1134" i="1"/>
  <c r="L1138" i="1"/>
  <c r="L1142" i="1"/>
  <c r="L1146" i="1"/>
  <c r="L1150" i="1"/>
  <c r="L1154" i="1"/>
  <c r="L1158" i="1"/>
  <c r="L1162" i="1"/>
  <c r="L1166" i="1"/>
  <c r="L1170" i="1"/>
  <c r="L1174" i="1"/>
  <c r="L1178" i="1"/>
  <c r="L1182" i="1"/>
  <c r="L1186" i="1"/>
  <c r="L1190" i="1"/>
  <c r="L1194" i="1"/>
  <c r="L1198" i="1"/>
  <c r="L1202" i="1"/>
  <c r="L1206" i="1"/>
  <c r="L1210" i="1"/>
  <c r="L1214" i="1"/>
  <c r="L1218" i="1"/>
  <c r="L1222" i="1"/>
  <c r="L1226" i="1"/>
  <c r="L863" i="1"/>
  <c r="L871" i="1"/>
  <c r="L879" i="1"/>
  <c r="L886" i="1"/>
  <c r="L891" i="1"/>
  <c r="L896" i="1"/>
  <c r="L902" i="1"/>
  <c r="L907" i="1"/>
  <c r="L912" i="1"/>
  <c r="L918" i="1"/>
  <c r="L923" i="1"/>
  <c r="L928" i="1"/>
  <c r="L934" i="1"/>
  <c r="L939" i="1"/>
  <c r="L944" i="1"/>
  <c r="L950" i="1"/>
  <c r="L955" i="1"/>
  <c r="L960" i="1"/>
  <c r="L965" i="1"/>
  <c r="L969" i="1"/>
  <c r="L973" i="1"/>
  <c r="L977" i="1"/>
  <c r="L981" i="1"/>
  <c r="L985" i="1"/>
  <c r="L989" i="1"/>
  <c r="L993" i="1"/>
  <c r="L997" i="1"/>
  <c r="L1001" i="1"/>
  <c r="L1005" i="1"/>
  <c r="L1009" i="1"/>
  <c r="L1013" i="1"/>
  <c r="L1017" i="1"/>
  <c r="L1021" i="1"/>
  <c r="L1025" i="1"/>
  <c r="L1029" i="1"/>
  <c r="L1033" i="1"/>
  <c r="L1037" i="1"/>
  <c r="L1041" i="1"/>
  <c r="L1045" i="1"/>
  <c r="L1049" i="1"/>
  <c r="L1053" i="1"/>
  <c r="L1057" i="1"/>
  <c r="L1061" i="1"/>
  <c r="L1065" i="1"/>
  <c r="L1069" i="1"/>
  <c r="L1073" i="1"/>
  <c r="L1077" i="1"/>
  <c r="L1081" i="1"/>
  <c r="L1085" i="1"/>
  <c r="L1089" i="1"/>
  <c r="L1093" i="1"/>
  <c r="L1097" i="1"/>
  <c r="L1101" i="1"/>
  <c r="L1105" i="1"/>
  <c r="L1111" i="1"/>
  <c r="L1115" i="1"/>
  <c r="L1119" i="1"/>
  <c r="L1123" i="1"/>
  <c r="L1127" i="1"/>
  <c r="L1131" i="1"/>
  <c r="L1135" i="1"/>
  <c r="L1139" i="1"/>
  <c r="L1143" i="1"/>
  <c r="L1147" i="1"/>
  <c r="L1151" i="1"/>
  <c r="L1155" i="1"/>
  <c r="L1159" i="1"/>
  <c r="L1163" i="1"/>
  <c r="L1167" i="1"/>
  <c r="L1171" i="1"/>
  <c r="L1175" i="1"/>
  <c r="L1179" i="1"/>
  <c r="L1183" i="1"/>
  <c r="L1187" i="1"/>
  <c r="L1191" i="1"/>
  <c r="L1195" i="1"/>
  <c r="L1199" i="1"/>
  <c r="L1203" i="1"/>
  <c r="L1207" i="1"/>
  <c r="L1211" i="1"/>
  <c r="L1215" i="1"/>
  <c r="L1219" i="1"/>
  <c r="L1223" i="1"/>
  <c r="L1227" i="1"/>
  <c r="L864" i="1"/>
  <c r="L872" i="1"/>
  <c r="L880" i="1"/>
  <c r="L887" i="1"/>
  <c r="L892" i="1"/>
  <c r="L898" i="1"/>
  <c r="L903" i="1"/>
  <c r="L908" i="1"/>
  <c r="L914" i="1"/>
  <c r="L919" i="1"/>
  <c r="L924" i="1"/>
  <c r="L930" i="1"/>
  <c r="L935" i="1"/>
  <c r="L940" i="1"/>
  <c r="L946" i="1"/>
  <c r="L951" i="1"/>
  <c r="L956" i="1"/>
  <c r="L962" i="1"/>
  <c r="L966" i="1"/>
  <c r="L970" i="1"/>
  <c r="L974" i="1"/>
  <c r="L978" i="1"/>
  <c r="L982" i="1"/>
  <c r="L986" i="1"/>
  <c r="L990" i="1"/>
  <c r="L994" i="1"/>
  <c r="L998" i="1"/>
  <c r="L1002" i="1"/>
  <c r="L1006" i="1"/>
  <c r="L1010" i="1"/>
  <c r="L1014" i="1"/>
  <c r="L1018" i="1"/>
  <c r="L1022" i="1"/>
  <c r="L1026" i="1"/>
  <c r="L1030" i="1"/>
  <c r="L1034" i="1"/>
  <c r="L1038" i="1"/>
  <c r="L1042" i="1"/>
  <c r="L1046" i="1"/>
  <c r="L1050" i="1"/>
  <c r="L1054" i="1"/>
  <c r="L1058" i="1"/>
  <c r="L1062" i="1"/>
  <c r="L1066" i="1"/>
  <c r="L1070" i="1"/>
  <c r="L1074" i="1"/>
  <c r="L1078" i="1"/>
  <c r="L1082" i="1"/>
  <c r="L1086" i="1"/>
  <c r="L1090" i="1"/>
  <c r="L1094" i="1"/>
  <c r="L1098" i="1"/>
  <c r="L1102" i="1"/>
  <c r="L1106" i="1"/>
  <c r="L1109" i="1"/>
  <c r="L1112" i="1"/>
  <c r="L1116" i="1"/>
  <c r="L1120" i="1"/>
  <c r="L1124" i="1"/>
  <c r="L1128" i="1"/>
  <c r="L1132" i="1"/>
  <c r="L1136" i="1"/>
  <c r="L1140" i="1"/>
  <c r="L1144" i="1"/>
  <c r="L1148" i="1"/>
  <c r="L1152" i="1"/>
  <c r="L1156" i="1"/>
  <c r="L1160" i="1"/>
  <c r="L1164" i="1"/>
  <c r="L1168" i="1"/>
  <c r="L1172" i="1"/>
  <c r="L1176" i="1"/>
  <c r="L1180" i="1"/>
  <c r="L1184" i="1"/>
  <c r="L1188" i="1"/>
  <c r="L1192" i="1"/>
  <c r="L1196" i="1"/>
  <c r="L1200" i="1"/>
  <c r="L1204" i="1"/>
  <c r="L1208" i="1"/>
  <c r="L1212" i="1"/>
  <c r="L1216" i="1"/>
  <c r="L1220" i="1"/>
  <c r="L1224" i="1"/>
  <c r="L1228" i="1"/>
  <c r="L1232" i="1"/>
  <c r="L1236" i="1"/>
  <c r="L1240" i="1"/>
  <c r="L1244" i="1"/>
  <c r="L1248" i="1"/>
  <c r="L1252" i="1"/>
  <c r="L1256" i="1"/>
  <c r="L1260" i="1"/>
  <c r="L1264" i="1"/>
  <c r="L1268" i="1"/>
  <c r="L1272" i="1"/>
  <c r="L1276" i="1"/>
  <c r="L1280" i="1"/>
  <c r="L1284" i="1"/>
  <c r="L1288" i="1"/>
  <c r="L1292" i="1"/>
  <c r="L1296" i="1"/>
  <c r="L1300" i="1"/>
  <c r="L1304" i="1"/>
  <c r="L1308" i="1"/>
  <c r="L1312" i="1"/>
  <c r="L1316" i="1"/>
  <c r="L1320" i="1"/>
  <c r="L1324" i="1"/>
  <c r="L1328" i="1"/>
  <c r="L1332" i="1"/>
  <c r="L1336" i="1"/>
  <c r="L1340" i="1"/>
  <c r="L1225" i="1"/>
  <c r="L1233" i="1"/>
  <c r="L1238" i="1"/>
  <c r="L1243" i="1"/>
  <c r="L1249" i="1"/>
  <c r="L1254" i="1"/>
  <c r="L1259" i="1"/>
  <c r="L1265" i="1"/>
  <c r="L1270" i="1"/>
  <c r="L1275" i="1"/>
  <c r="L1281" i="1"/>
  <c r="L1286" i="1"/>
  <c r="L1291" i="1"/>
  <c r="L1297" i="1"/>
  <c r="L1302" i="1"/>
  <c r="L1307" i="1"/>
  <c r="L1313" i="1"/>
  <c r="L1318" i="1"/>
  <c r="L1323" i="1"/>
  <c r="L1329" i="1"/>
  <c r="L1334" i="1"/>
  <c r="L1339" i="1"/>
  <c r="L1344" i="1"/>
  <c r="L1348" i="1"/>
  <c r="L1352" i="1"/>
  <c r="L1356" i="1"/>
  <c r="L1360" i="1"/>
  <c r="L1364" i="1"/>
  <c r="L1368" i="1"/>
  <c r="L1372" i="1"/>
  <c r="L1376" i="1"/>
  <c r="L1380" i="1"/>
  <c r="L1384" i="1"/>
  <c r="L1388" i="1"/>
  <c r="L1392" i="1"/>
  <c r="L1396" i="1"/>
  <c r="L1400" i="1"/>
  <c r="L1404" i="1"/>
  <c r="L1408" i="1"/>
  <c r="L1412" i="1"/>
  <c r="L1416" i="1"/>
  <c r="L1420" i="1"/>
  <c r="L1424" i="1"/>
  <c r="L1428" i="1"/>
  <c r="L1432" i="1"/>
  <c r="L1436" i="1"/>
  <c r="L1440" i="1"/>
  <c r="L1444" i="1"/>
  <c r="L1448" i="1"/>
  <c r="L1452" i="1"/>
  <c r="L1456" i="1"/>
  <c r="L1460" i="1"/>
  <c r="L1464" i="1"/>
  <c r="L1468" i="1"/>
  <c r="L1472" i="1"/>
  <c r="L1476" i="1"/>
  <c r="L1480" i="1"/>
  <c r="L1484" i="1"/>
  <c r="L1488" i="1"/>
  <c r="L1492" i="1"/>
  <c r="L1496" i="1"/>
  <c r="L1500" i="1"/>
  <c r="L1504" i="1"/>
  <c r="L1508" i="1"/>
  <c r="L1512" i="1"/>
  <c r="L1516" i="1"/>
  <c r="L1520" i="1"/>
  <c r="L1524" i="1"/>
  <c r="L1528" i="1"/>
  <c r="L1532" i="1"/>
  <c r="L1536" i="1"/>
  <c r="L1540" i="1"/>
  <c r="L1544" i="1"/>
  <c r="L1548" i="1"/>
  <c r="L1552" i="1"/>
  <c r="L1556" i="1"/>
  <c r="L1560" i="1"/>
  <c r="L1564" i="1"/>
  <c r="L1568" i="1"/>
  <c r="L1572" i="1"/>
  <c r="L1576" i="1"/>
  <c r="L1580" i="1"/>
  <c r="L1584" i="1"/>
  <c r="L1588" i="1"/>
  <c r="L1592" i="1"/>
  <c r="L1596" i="1"/>
  <c r="L1600" i="1"/>
  <c r="L1604" i="1"/>
  <c r="L1608" i="1"/>
  <c r="L1612" i="1"/>
  <c r="L1616" i="1"/>
  <c r="L1620" i="1"/>
  <c r="L1624" i="1"/>
  <c r="L1628" i="1"/>
  <c r="L1632" i="1"/>
  <c r="L1636" i="1"/>
  <c r="L1640" i="1"/>
  <c r="L1644" i="1"/>
  <c r="L1648" i="1"/>
  <c r="L1652" i="1"/>
  <c r="L1656" i="1"/>
  <c r="L1660" i="1"/>
  <c r="L1664" i="1"/>
  <c r="L1668" i="1"/>
  <c r="L1672" i="1"/>
  <c r="L1676" i="1"/>
  <c r="L1680" i="1"/>
  <c r="L1684" i="1"/>
  <c r="L1688" i="1"/>
  <c r="L1692" i="1"/>
  <c r="L1696" i="1"/>
  <c r="L1700" i="1"/>
  <c r="L1704" i="1"/>
  <c r="L1708" i="1"/>
  <c r="L1712" i="1"/>
  <c r="L1716" i="1"/>
  <c r="L1720" i="1"/>
  <c r="L1724" i="1"/>
  <c r="L1728" i="1"/>
  <c r="L1732" i="1"/>
  <c r="L1736" i="1"/>
  <c r="L1740" i="1"/>
  <c r="L1229" i="1"/>
  <c r="L1234" i="1"/>
  <c r="L1239" i="1"/>
  <c r="L1245" i="1"/>
  <c r="L1250" i="1"/>
  <c r="L1255" i="1"/>
  <c r="L1261" i="1"/>
  <c r="L1266" i="1"/>
  <c r="L1271" i="1"/>
  <c r="L1277" i="1"/>
  <c r="L1282" i="1"/>
  <c r="L1287" i="1"/>
  <c r="L1293" i="1"/>
  <c r="L1298" i="1"/>
  <c r="L1303" i="1"/>
  <c r="L1309" i="1"/>
  <c r="L1314" i="1"/>
  <c r="L1319" i="1"/>
  <c r="L1325" i="1"/>
  <c r="L1330" i="1"/>
  <c r="L1335" i="1"/>
  <c r="L1341" i="1"/>
  <c r="L1345" i="1"/>
  <c r="L1349" i="1"/>
  <c r="L1353" i="1"/>
  <c r="L1357" i="1"/>
  <c r="L1361" i="1"/>
  <c r="L1365" i="1"/>
  <c r="L1369" i="1"/>
  <c r="L1373" i="1"/>
  <c r="L1377" i="1"/>
  <c r="L1381" i="1"/>
  <c r="L1385" i="1"/>
  <c r="L1389" i="1"/>
  <c r="L1393" i="1"/>
  <c r="L1397" i="1"/>
  <c r="L1401" i="1"/>
  <c r="L1405" i="1"/>
  <c r="L1409" i="1"/>
  <c r="L1413" i="1"/>
  <c r="L1417" i="1"/>
  <c r="L1421" i="1"/>
  <c r="L1425" i="1"/>
  <c r="L1429" i="1"/>
  <c r="L1433" i="1"/>
  <c r="L1437" i="1"/>
  <c r="L1441" i="1"/>
  <c r="L1445" i="1"/>
  <c r="L1449" i="1"/>
  <c r="L1453" i="1"/>
  <c r="L1457" i="1"/>
  <c r="L1461" i="1"/>
  <c r="L1465" i="1"/>
  <c r="L1469" i="1"/>
  <c r="L1473" i="1"/>
  <c r="L1477" i="1"/>
  <c r="L1481" i="1"/>
  <c r="L1485" i="1"/>
  <c r="L1489" i="1"/>
  <c r="L1493" i="1"/>
  <c r="L1497" i="1"/>
  <c r="L1501" i="1"/>
  <c r="L1505" i="1"/>
  <c r="L1509" i="1"/>
  <c r="L1513" i="1"/>
  <c r="L1517" i="1"/>
  <c r="L1521" i="1"/>
  <c r="L1525" i="1"/>
  <c r="L1529" i="1"/>
  <c r="L1533" i="1"/>
  <c r="L1537" i="1"/>
  <c r="L1541" i="1"/>
  <c r="L1545" i="1"/>
  <c r="L1549" i="1"/>
  <c r="L1553" i="1"/>
  <c r="L1557" i="1"/>
  <c r="L1561" i="1"/>
  <c r="L1565" i="1"/>
  <c r="L1569" i="1"/>
  <c r="L1573" i="1"/>
  <c r="L1577" i="1"/>
  <c r="L1581" i="1"/>
  <c r="L1585" i="1"/>
  <c r="L1589" i="1"/>
  <c r="L1593" i="1"/>
  <c r="L1597" i="1"/>
  <c r="L1601" i="1"/>
  <c r="L1605" i="1"/>
  <c r="L1609" i="1"/>
  <c r="L1613" i="1"/>
  <c r="L1617" i="1"/>
  <c r="L1621" i="1"/>
  <c r="L1625" i="1"/>
  <c r="L1629" i="1"/>
  <c r="L1633" i="1"/>
  <c r="L1637" i="1"/>
  <c r="L1641" i="1"/>
  <c r="L1645" i="1"/>
  <c r="L1649" i="1"/>
  <c r="L1653" i="1"/>
  <c r="L1657" i="1"/>
  <c r="L1661" i="1"/>
  <c r="L1665" i="1"/>
  <c r="L1669" i="1"/>
  <c r="L1673" i="1"/>
  <c r="L1230" i="1"/>
  <c r="L1235" i="1"/>
  <c r="L1241" i="1"/>
  <c r="L1246" i="1"/>
  <c r="L1251" i="1"/>
  <c r="L1257" i="1"/>
  <c r="L1262" i="1"/>
  <c r="L1267" i="1"/>
  <c r="L1273" i="1"/>
  <c r="L1278" i="1"/>
  <c r="L1283" i="1"/>
  <c r="L1289" i="1"/>
  <c r="L1294" i="1"/>
  <c r="L1299" i="1"/>
  <c r="L1305" i="1"/>
  <c r="L1310" i="1"/>
  <c r="L1315" i="1"/>
  <c r="L1321" i="1"/>
  <c r="L1326" i="1"/>
  <c r="L1331" i="1"/>
  <c r="L1337" i="1"/>
  <c r="L1342" i="1"/>
  <c r="L1346" i="1"/>
  <c r="L1350" i="1"/>
  <c r="L1354" i="1"/>
  <c r="L1358" i="1"/>
  <c r="L1362" i="1"/>
  <c r="L1366" i="1"/>
  <c r="L1370" i="1"/>
  <c r="L1374" i="1"/>
  <c r="L1378" i="1"/>
  <c r="L1382" i="1"/>
  <c r="L1386" i="1"/>
  <c r="L1390" i="1"/>
  <c r="L1394" i="1"/>
  <c r="L1398" i="1"/>
  <c r="L1402" i="1"/>
  <c r="L1406" i="1"/>
  <c r="L1410" i="1"/>
  <c r="L1414" i="1"/>
  <c r="L1418" i="1"/>
  <c r="L1422" i="1"/>
  <c r="L1426" i="1"/>
  <c r="L1430" i="1"/>
  <c r="L1434" i="1"/>
  <c r="L1438" i="1"/>
  <c r="L1442" i="1"/>
  <c r="L1446" i="1"/>
  <c r="L1450" i="1"/>
  <c r="L1454" i="1"/>
  <c r="L1458" i="1"/>
  <c r="L1462" i="1"/>
  <c r="L1466" i="1"/>
  <c r="L1470" i="1"/>
  <c r="L1474" i="1"/>
  <c r="L1478" i="1"/>
  <c r="L1482" i="1"/>
  <c r="L1486" i="1"/>
  <c r="L1490" i="1"/>
  <c r="L1494" i="1"/>
  <c r="L1498" i="1"/>
  <c r="L1502" i="1"/>
  <c r="L1506" i="1"/>
  <c r="L1510" i="1"/>
  <c r="L1514" i="1"/>
  <c r="L1518" i="1"/>
  <c r="L1522" i="1"/>
  <c r="L1526" i="1"/>
  <c r="L1530" i="1"/>
  <c r="L1534" i="1"/>
  <c r="L1538" i="1"/>
  <c r="L1542" i="1"/>
  <c r="L1546" i="1"/>
  <c r="L1550" i="1"/>
  <c r="L1554" i="1"/>
  <c r="L1558" i="1"/>
  <c r="L1562" i="1"/>
  <c r="L1566" i="1"/>
  <c r="L1570" i="1"/>
  <c r="L1574" i="1"/>
  <c r="L1578" i="1"/>
  <c r="L1582" i="1"/>
  <c r="L1586" i="1"/>
  <c r="L1590" i="1"/>
  <c r="L1594" i="1"/>
  <c r="L1598" i="1"/>
  <c r="L1602" i="1"/>
  <c r="L1606" i="1"/>
  <c r="L1610" i="1"/>
  <c r="L1614" i="1"/>
  <c r="L1618" i="1"/>
  <c r="L1622" i="1"/>
  <c r="L1626" i="1"/>
  <c r="L1630" i="1"/>
  <c r="L1634" i="1"/>
  <c r="L1638" i="1"/>
  <c r="L1642" i="1"/>
  <c r="L1646" i="1"/>
  <c r="L1650" i="1"/>
  <c r="L1654" i="1"/>
  <c r="L1658" i="1"/>
  <c r="L1662" i="1"/>
  <c r="L1666" i="1"/>
  <c r="L1670" i="1"/>
  <c r="L1231" i="1"/>
  <c r="L1237" i="1"/>
  <c r="L1242" i="1"/>
  <c r="L1247" i="1"/>
  <c r="L1253" i="1"/>
  <c r="L1258" i="1"/>
  <c r="L1263" i="1"/>
  <c r="L1269" i="1"/>
  <c r="L1274" i="1"/>
  <c r="L1279" i="1"/>
  <c r="L1285" i="1"/>
  <c r="L1290" i="1"/>
  <c r="L1295" i="1"/>
  <c r="L1301" i="1"/>
  <c r="L1306" i="1"/>
  <c r="L1311" i="1"/>
  <c r="L1317" i="1"/>
  <c r="L1322" i="1"/>
  <c r="L1327" i="1"/>
  <c r="L1333" i="1"/>
  <c r="L1338" i="1"/>
  <c r="L1343" i="1"/>
  <c r="L1347" i="1"/>
  <c r="L1351" i="1"/>
  <c r="L1355" i="1"/>
  <c r="L1359" i="1"/>
  <c r="L1363" i="1"/>
  <c r="L1367" i="1"/>
  <c r="L1371" i="1"/>
  <c r="L1375" i="1"/>
  <c r="L1379" i="1"/>
  <c r="L1383" i="1"/>
  <c r="L1387" i="1"/>
  <c r="L1391" i="1"/>
  <c r="L1395" i="1"/>
  <c r="L1399" i="1"/>
  <c r="L1403" i="1"/>
  <c r="L1407" i="1"/>
  <c r="L1411" i="1"/>
  <c r="L1415" i="1"/>
  <c r="L1419" i="1"/>
  <c r="L1423" i="1"/>
  <c r="L1427" i="1"/>
  <c r="L1431" i="1"/>
  <c r="L1435" i="1"/>
  <c r="L1439" i="1"/>
  <c r="L1443" i="1"/>
  <c r="L1447" i="1"/>
  <c r="L1451" i="1"/>
  <c r="L1455" i="1"/>
  <c r="L1459" i="1"/>
  <c r="L1463" i="1"/>
  <c r="L1467" i="1"/>
  <c r="L1471" i="1"/>
  <c r="L1475" i="1"/>
  <c r="L1479" i="1"/>
  <c r="L1483" i="1"/>
  <c r="L1487" i="1"/>
  <c r="L1491" i="1"/>
  <c r="L1495" i="1"/>
  <c r="L1499" i="1"/>
  <c r="L1503" i="1"/>
  <c r="L1507" i="1"/>
  <c r="L1511" i="1"/>
  <c r="L1515" i="1"/>
  <c r="L1519" i="1"/>
  <c r="L1523" i="1"/>
  <c r="L1527" i="1"/>
  <c r="L1531" i="1"/>
  <c r="L1535" i="1"/>
  <c r="L1539" i="1"/>
  <c r="L1543" i="1"/>
  <c r="L1547" i="1"/>
  <c r="L1551" i="1"/>
  <c r="L1555" i="1"/>
  <c r="L1559" i="1"/>
  <c r="L1563" i="1"/>
  <c r="L1567" i="1"/>
  <c r="L1571" i="1"/>
  <c r="L1575" i="1"/>
  <c r="L1579" i="1"/>
  <c r="L1583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L1683" i="1"/>
  <c r="L1687" i="1"/>
  <c r="L1691" i="1"/>
  <c r="L1695" i="1"/>
  <c r="L1699" i="1"/>
  <c r="L1703" i="1"/>
  <c r="L1707" i="1"/>
  <c r="L1711" i="1"/>
  <c r="L1715" i="1"/>
  <c r="L1719" i="1"/>
  <c r="L1723" i="1"/>
  <c r="L1727" i="1"/>
  <c r="L1731" i="1"/>
  <c r="L1735" i="1"/>
  <c r="L1739" i="1"/>
  <c r="L1743" i="1"/>
  <c r="L1747" i="1"/>
  <c r="L1751" i="1"/>
  <c r="L1755" i="1"/>
  <c r="L1759" i="1"/>
  <c r="L1763" i="1"/>
  <c r="L1767" i="1"/>
  <c r="L1771" i="1"/>
  <c r="L1775" i="1"/>
  <c r="L1779" i="1"/>
  <c r="L1783" i="1"/>
  <c r="L1787" i="1"/>
  <c r="L1791" i="1"/>
  <c r="L1795" i="1"/>
  <c r="L1799" i="1"/>
  <c r="L1803" i="1"/>
  <c r="L1807" i="1"/>
  <c r="L1811" i="1"/>
  <c r="L1815" i="1"/>
  <c r="L1819" i="1"/>
  <c r="L1823" i="1"/>
  <c r="L1827" i="1"/>
  <c r="L1831" i="1"/>
  <c r="L1835" i="1"/>
  <c r="L1839" i="1"/>
  <c r="L1843" i="1"/>
  <c r="L1847" i="1"/>
  <c r="L1851" i="1"/>
  <c r="L1855" i="1"/>
  <c r="L1859" i="1"/>
  <c r="L1863" i="1"/>
  <c r="L1867" i="1"/>
  <c r="L1871" i="1"/>
  <c r="L1875" i="1"/>
  <c r="L1879" i="1"/>
  <c r="L1883" i="1"/>
  <c r="L1887" i="1"/>
  <c r="L1891" i="1"/>
  <c r="L1895" i="1"/>
  <c r="L1899" i="1"/>
  <c r="L1903" i="1"/>
  <c r="L1907" i="1"/>
  <c r="L1911" i="1"/>
  <c r="L1915" i="1"/>
  <c r="L1919" i="1"/>
  <c r="L1923" i="1"/>
  <c r="L1927" i="1"/>
  <c r="L1931" i="1"/>
  <c r="L1935" i="1"/>
  <c r="L1674" i="1"/>
  <c r="L1682" i="1"/>
  <c r="L1690" i="1"/>
  <c r="L1698" i="1"/>
  <c r="L1706" i="1"/>
  <c r="L1714" i="1"/>
  <c r="L1722" i="1"/>
  <c r="L1730" i="1"/>
  <c r="L1738" i="1"/>
  <c r="L1745" i="1"/>
  <c r="L1750" i="1"/>
  <c r="L1756" i="1"/>
  <c r="L1761" i="1"/>
  <c r="L1766" i="1"/>
  <c r="L1772" i="1"/>
  <c r="L1777" i="1"/>
  <c r="L1782" i="1"/>
  <c r="L1788" i="1"/>
  <c r="L1793" i="1"/>
  <c r="L1798" i="1"/>
  <c r="L1804" i="1"/>
  <c r="L1809" i="1"/>
  <c r="L1814" i="1"/>
  <c r="L1820" i="1"/>
  <c r="L1825" i="1"/>
  <c r="L1830" i="1"/>
  <c r="L1836" i="1"/>
  <c r="L1841" i="1"/>
  <c r="L1846" i="1"/>
  <c r="L1852" i="1"/>
  <c r="L1857" i="1"/>
  <c r="L1862" i="1"/>
  <c r="L1868" i="1"/>
  <c r="L1873" i="1"/>
  <c r="L1878" i="1"/>
  <c r="L1884" i="1"/>
  <c r="L1889" i="1"/>
  <c r="L1894" i="1"/>
  <c r="L1900" i="1"/>
  <c r="L1905" i="1"/>
  <c r="L1910" i="1"/>
  <c r="L1916" i="1"/>
  <c r="L1921" i="1"/>
  <c r="L1926" i="1"/>
  <c r="L1932" i="1"/>
  <c r="L1937" i="1"/>
  <c r="L1941" i="1"/>
  <c r="L1949" i="1"/>
  <c r="L1953" i="1"/>
  <c r="L1961" i="1"/>
  <c r="L1969" i="1"/>
  <c r="L1977" i="1"/>
  <c r="L1985" i="1"/>
  <c r="L1993" i="1"/>
  <c r="L2001" i="1"/>
  <c r="L2013" i="1"/>
  <c r="L2021" i="1"/>
  <c r="L2029" i="1"/>
  <c r="L2037" i="1"/>
  <c r="L2045" i="1"/>
  <c r="L2053" i="1"/>
  <c r="L2065" i="1"/>
  <c r="L2073" i="1"/>
  <c r="L2081" i="1"/>
  <c r="L2089" i="1"/>
  <c r="L2097" i="1"/>
  <c r="L2105" i="1"/>
  <c r="L2113" i="1"/>
  <c r="L2125" i="1"/>
  <c r="L2133" i="1"/>
  <c r="L2141" i="1"/>
  <c r="L2149" i="1"/>
  <c r="L2157" i="1"/>
  <c r="L2165" i="1"/>
  <c r="L2173" i="1"/>
  <c r="L2181" i="1"/>
  <c r="L2189" i="1"/>
  <c r="L2197" i="1"/>
  <c r="L2205" i="1"/>
  <c r="L2217" i="1"/>
  <c r="L2086" i="1"/>
  <c r="L2102" i="1"/>
  <c r="L2114" i="1"/>
  <c r="L2126" i="1"/>
  <c r="L2138" i="1"/>
  <c r="L2146" i="1"/>
  <c r="L2158" i="1"/>
  <c r="L2170" i="1"/>
  <c r="L2182" i="1"/>
  <c r="L2194" i="1"/>
  <c r="L2206" i="1"/>
  <c r="L2218" i="1"/>
  <c r="L2127" i="1"/>
  <c r="L2143" i="1"/>
  <c r="L2155" i="1"/>
  <c r="L2171" i="1"/>
  <c r="L2187" i="1"/>
  <c r="L2203" i="1"/>
  <c r="L2219" i="1"/>
  <c r="L1677" i="1"/>
  <c r="L1685" i="1"/>
  <c r="L1693" i="1"/>
  <c r="L1701" i="1"/>
  <c r="L1709" i="1"/>
  <c r="L1717" i="1"/>
  <c r="L1725" i="1"/>
  <c r="L1733" i="1"/>
  <c r="L1741" i="1"/>
  <c r="L1746" i="1"/>
  <c r="L1752" i="1"/>
  <c r="L1757" i="1"/>
  <c r="L1762" i="1"/>
  <c r="L1768" i="1"/>
  <c r="L1773" i="1"/>
  <c r="L1778" i="1"/>
  <c r="L1784" i="1"/>
  <c r="L1789" i="1"/>
  <c r="L1794" i="1"/>
  <c r="L1800" i="1"/>
  <c r="L1805" i="1"/>
  <c r="L1810" i="1"/>
  <c r="L1816" i="1"/>
  <c r="L1821" i="1"/>
  <c r="L1826" i="1"/>
  <c r="L1832" i="1"/>
  <c r="L1837" i="1"/>
  <c r="L1842" i="1"/>
  <c r="L1848" i="1"/>
  <c r="L1853" i="1"/>
  <c r="L1858" i="1"/>
  <c r="L1864" i="1"/>
  <c r="L1869" i="1"/>
  <c r="L1874" i="1"/>
  <c r="L1880" i="1"/>
  <c r="L1885" i="1"/>
  <c r="L1890" i="1"/>
  <c r="L1896" i="1"/>
  <c r="L1901" i="1"/>
  <c r="L1906" i="1"/>
  <c r="L1912" i="1"/>
  <c r="L1917" i="1"/>
  <c r="L1922" i="1"/>
  <c r="L1928" i="1"/>
  <c r="L1933" i="1"/>
  <c r="L1938" i="1"/>
  <c r="L1942" i="1"/>
  <c r="L1946" i="1"/>
  <c r="L1950" i="1"/>
  <c r="L1954" i="1"/>
  <c r="L1958" i="1"/>
  <c r="L1962" i="1"/>
  <c r="L1966" i="1"/>
  <c r="L1970" i="1"/>
  <c r="L1974" i="1"/>
  <c r="L1978" i="1"/>
  <c r="L1982" i="1"/>
  <c r="L1986" i="1"/>
  <c r="L1990" i="1"/>
  <c r="L1994" i="1"/>
  <c r="L1998" i="1"/>
  <c r="L2002" i="1"/>
  <c r="L2006" i="1"/>
  <c r="L2010" i="1"/>
  <c r="L2014" i="1"/>
  <c r="L2018" i="1"/>
  <c r="L2022" i="1"/>
  <c r="L2026" i="1"/>
  <c r="L2030" i="1"/>
  <c r="L2034" i="1"/>
  <c r="L2038" i="1"/>
  <c r="L2042" i="1"/>
  <c r="L2046" i="1"/>
  <c r="L2050" i="1"/>
  <c r="L2054" i="1"/>
  <c r="L2058" i="1"/>
  <c r="L2062" i="1"/>
  <c r="L2066" i="1"/>
  <c r="L2070" i="1"/>
  <c r="L2074" i="1"/>
  <c r="L2078" i="1"/>
  <c r="L2090" i="1"/>
  <c r="L2098" i="1"/>
  <c r="L2110" i="1"/>
  <c r="L2122" i="1"/>
  <c r="L2134" i="1"/>
  <c r="L2154" i="1"/>
  <c r="L2166" i="1"/>
  <c r="L2178" i="1"/>
  <c r="L2190" i="1"/>
  <c r="L2202" i="1"/>
  <c r="L2214" i="1"/>
  <c r="L2131" i="1"/>
  <c r="L2147" i="1"/>
  <c r="L2163" i="1"/>
  <c r="L2175" i="1"/>
  <c r="L2191" i="1"/>
  <c r="L2207" i="1"/>
  <c r="L1678" i="1"/>
  <c r="L1686" i="1"/>
  <c r="L1694" i="1"/>
  <c r="L1702" i="1"/>
  <c r="L1710" i="1"/>
  <c r="L1718" i="1"/>
  <c r="L1726" i="1"/>
  <c r="L1734" i="1"/>
  <c r="L1742" i="1"/>
  <c r="L1748" i="1"/>
  <c r="L1753" i="1"/>
  <c r="L1758" i="1"/>
  <c r="L1764" i="1"/>
  <c r="L1769" i="1"/>
  <c r="L1774" i="1"/>
  <c r="L1780" i="1"/>
  <c r="L1785" i="1"/>
  <c r="L1790" i="1"/>
  <c r="L1796" i="1"/>
  <c r="L1801" i="1"/>
  <c r="L1806" i="1"/>
  <c r="L1812" i="1"/>
  <c r="L1817" i="1"/>
  <c r="L1822" i="1"/>
  <c r="L1828" i="1"/>
  <c r="L1833" i="1"/>
  <c r="L1838" i="1"/>
  <c r="L1844" i="1"/>
  <c r="L1849" i="1"/>
  <c r="L1854" i="1"/>
  <c r="L1860" i="1"/>
  <c r="L1865" i="1"/>
  <c r="L1870" i="1"/>
  <c r="L1876" i="1"/>
  <c r="L1881" i="1"/>
  <c r="L1886" i="1"/>
  <c r="L1892" i="1"/>
  <c r="L1897" i="1"/>
  <c r="L1902" i="1"/>
  <c r="L1908" i="1"/>
  <c r="L1913" i="1"/>
  <c r="L1918" i="1"/>
  <c r="L1924" i="1"/>
  <c r="L1929" i="1"/>
  <c r="L1934" i="1"/>
  <c r="L1939" i="1"/>
  <c r="L1943" i="1"/>
  <c r="L1947" i="1"/>
  <c r="L1951" i="1"/>
  <c r="L1955" i="1"/>
  <c r="L1959" i="1"/>
  <c r="L1963" i="1"/>
  <c r="L1967" i="1"/>
  <c r="L1971" i="1"/>
  <c r="L1975" i="1"/>
  <c r="L1979" i="1"/>
  <c r="L1983" i="1"/>
  <c r="L1987" i="1"/>
  <c r="L1991" i="1"/>
  <c r="L1995" i="1"/>
  <c r="L1999" i="1"/>
  <c r="L2003" i="1"/>
  <c r="L2007" i="1"/>
  <c r="L2011" i="1"/>
  <c r="L2015" i="1"/>
  <c r="L2019" i="1"/>
  <c r="L2023" i="1"/>
  <c r="L2027" i="1"/>
  <c r="L2031" i="1"/>
  <c r="L2035" i="1"/>
  <c r="L2039" i="1"/>
  <c r="L2043" i="1"/>
  <c r="L2047" i="1"/>
  <c r="L2051" i="1"/>
  <c r="L2055" i="1"/>
  <c r="L2059" i="1"/>
  <c r="L2063" i="1"/>
  <c r="L2067" i="1"/>
  <c r="L2071" i="1"/>
  <c r="L2075" i="1"/>
  <c r="L2079" i="1"/>
  <c r="L2083" i="1"/>
  <c r="L2087" i="1"/>
  <c r="L2091" i="1"/>
  <c r="L2095" i="1"/>
  <c r="L2099" i="1"/>
  <c r="L2103" i="1"/>
  <c r="L2107" i="1"/>
  <c r="L2111" i="1"/>
  <c r="L2115" i="1"/>
  <c r="L2123" i="1"/>
  <c r="L2139" i="1"/>
  <c r="L2159" i="1"/>
  <c r="L2183" i="1"/>
  <c r="L2199" i="1"/>
  <c r="L2215" i="1"/>
  <c r="L1681" i="1"/>
  <c r="L1689" i="1"/>
  <c r="L1697" i="1"/>
  <c r="L1705" i="1"/>
  <c r="L1713" i="1"/>
  <c r="L1721" i="1"/>
  <c r="L1729" i="1"/>
  <c r="L1737" i="1"/>
  <c r="L1744" i="1"/>
  <c r="L1749" i="1"/>
  <c r="L1754" i="1"/>
  <c r="L1760" i="1"/>
  <c r="L1765" i="1"/>
  <c r="L1770" i="1"/>
  <c r="L1776" i="1"/>
  <c r="L1781" i="1"/>
  <c r="L1786" i="1"/>
  <c r="L1792" i="1"/>
  <c r="L1797" i="1"/>
  <c r="L1802" i="1"/>
  <c r="L1808" i="1"/>
  <c r="L1813" i="1"/>
  <c r="L1818" i="1"/>
  <c r="L1824" i="1"/>
  <c r="L1829" i="1"/>
  <c r="L1834" i="1"/>
  <c r="L1840" i="1"/>
  <c r="L1845" i="1"/>
  <c r="L1850" i="1"/>
  <c r="L1856" i="1"/>
  <c r="L1861" i="1"/>
  <c r="L1866" i="1"/>
  <c r="L1872" i="1"/>
  <c r="L1877" i="1"/>
  <c r="L1882" i="1"/>
  <c r="L1888" i="1"/>
  <c r="L1893" i="1"/>
  <c r="L1898" i="1"/>
  <c r="L1904" i="1"/>
  <c r="L1909" i="1"/>
  <c r="L1914" i="1"/>
  <c r="L1920" i="1"/>
  <c r="L1925" i="1"/>
  <c r="L1930" i="1"/>
  <c r="L1936" i="1"/>
  <c r="L1940" i="1"/>
  <c r="L1944" i="1"/>
  <c r="L1948" i="1"/>
  <c r="L1952" i="1"/>
  <c r="L1956" i="1"/>
  <c r="L1960" i="1"/>
  <c r="L1964" i="1"/>
  <c r="L1968" i="1"/>
  <c r="L1972" i="1"/>
  <c r="L1976" i="1"/>
  <c r="L1980" i="1"/>
  <c r="L1984" i="1"/>
  <c r="L1988" i="1"/>
  <c r="L1992" i="1"/>
  <c r="L1996" i="1"/>
  <c r="L2000" i="1"/>
  <c r="L2004" i="1"/>
  <c r="L2008" i="1"/>
  <c r="L2012" i="1"/>
  <c r="L2016" i="1"/>
  <c r="L2020" i="1"/>
  <c r="L2024" i="1"/>
  <c r="L2028" i="1"/>
  <c r="L2032" i="1"/>
  <c r="L2036" i="1"/>
  <c r="L2040" i="1"/>
  <c r="L2044" i="1"/>
  <c r="L2048" i="1"/>
  <c r="L2052" i="1"/>
  <c r="L2056" i="1"/>
  <c r="L2060" i="1"/>
  <c r="L2064" i="1"/>
  <c r="L2068" i="1"/>
  <c r="L2072" i="1"/>
  <c r="L2076" i="1"/>
  <c r="L2080" i="1"/>
  <c r="L2084" i="1"/>
  <c r="L2088" i="1"/>
  <c r="L2092" i="1"/>
  <c r="L2096" i="1"/>
  <c r="L2100" i="1"/>
  <c r="L2104" i="1"/>
  <c r="L2108" i="1"/>
  <c r="L2112" i="1"/>
  <c r="L2116" i="1"/>
  <c r="L2120" i="1"/>
  <c r="L2124" i="1"/>
  <c r="L2128" i="1"/>
  <c r="L2132" i="1"/>
  <c r="L2136" i="1"/>
  <c r="L2140" i="1"/>
  <c r="L2144" i="1"/>
  <c r="L2148" i="1"/>
  <c r="L2152" i="1"/>
  <c r="L2156" i="1"/>
  <c r="L2160" i="1"/>
  <c r="L2164" i="1"/>
  <c r="L2168" i="1"/>
  <c r="L2172" i="1"/>
  <c r="L2176" i="1"/>
  <c r="L2180" i="1"/>
  <c r="L2184" i="1"/>
  <c r="L2188" i="1"/>
  <c r="L2192" i="1"/>
  <c r="L2196" i="1"/>
  <c r="L2200" i="1"/>
  <c r="L2204" i="1"/>
  <c r="L2208" i="1"/>
  <c r="L2212" i="1"/>
  <c r="L2216" i="1"/>
  <c r="L2220" i="1"/>
  <c r="L1945" i="1"/>
  <c r="L1957" i="1"/>
  <c r="L1965" i="1"/>
  <c r="L1973" i="1"/>
  <c r="L1981" i="1"/>
  <c r="L1989" i="1"/>
  <c r="L1997" i="1"/>
  <c r="L2005" i="1"/>
  <c r="L2009" i="1"/>
  <c r="L2017" i="1"/>
  <c r="L2025" i="1"/>
  <c r="L2033" i="1"/>
  <c r="L2041" i="1"/>
  <c r="L2049" i="1"/>
  <c r="L2057" i="1"/>
  <c r="L2061" i="1"/>
  <c r="L2069" i="1"/>
  <c r="L2077" i="1"/>
  <c r="L2085" i="1"/>
  <c r="L2093" i="1"/>
  <c r="L2101" i="1"/>
  <c r="L2109" i="1"/>
  <c r="L2117" i="1"/>
  <c r="L2121" i="1"/>
  <c r="L2129" i="1"/>
  <c r="L2137" i="1"/>
  <c r="L2145" i="1"/>
  <c r="L2153" i="1"/>
  <c r="L2161" i="1"/>
  <c r="L2169" i="1"/>
  <c r="L2177" i="1"/>
  <c r="L2185" i="1"/>
  <c r="L2193" i="1"/>
  <c r="L2201" i="1"/>
  <c r="L2209" i="1"/>
  <c r="L2213" i="1"/>
  <c r="L2082" i="1"/>
  <c r="L2094" i="1"/>
  <c r="L2106" i="1"/>
  <c r="L2118" i="1"/>
  <c r="L2130" i="1"/>
  <c r="L2142" i="1"/>
  <c r="L2150" i="1"/>
  <c r="L2162" i="1"/>
  <c r="L2174" i="1"/>
  <c r="L2186" i="1"/>
  <c r="L2198" i="1"/>
  <c r="L2210" i="1"/>
  <c r="L2119" i="1"/>
  <c r="L2135" i="1"/>
  <c r="L2151" i="1"/>
  <c r="L2167" i="1"/>
  <c r="L2179" i="1"/>
  <c r="L2195" i="1"/>
  <c r="L2211" i="1"/>
  <c r="C5" i="13" a="1"/>
  <c r="C5" i="13" s="1"/>
  <c r="M1959" i="1"/>
  <c r="M9" i="1"/>
  <c r="M2216" i="1"/>
  <c r="M1129" i="1"/>
  <c r="L6" i="1"/>
  <c r="L22" i="1"/>
  <c r="L38" i="1"/>
  <c r="L7" i="1"/>
  <c r="L8" i="1"/>
  <c r="L24" i="1"/>
  <c r="L40" i="1"/>
  <c r="L9" i="1"/>
  <c r="L25" i="1"/>
  <c r="L41" i="1"/>
  <c r="L10" i="1"/>
  <c r="L29" i="1"/>
  <c r="L47" i="1"/>
  <c r="L11" i="1"/>
  <c r="L30" i="1"/>
  <c r="L48" i="1"/>
  <c r="L12" i="1"/>
  <c r="L33" i="1"/>
  <c r="L13" i="1"/>
  <c r="L34" i="1"/>
  <c r="L14" i="1"/>
  <c r="L37" i="1"/>
  <c r="L15" i="1"/>
  <c r="L39" i="1"/>
  <c r="L16" i="1"/>
  <c r="L42" i="1"/>
  <c r="L17" i="1"/>
  <c r="L45" i="1"/>
  <c r="L44" i="1"/>
  <c r="L18" i="1"/>
  <c r="L26" i="1"/>
  <c r="L19" i="1"/>
  <c r="L20" i="1"/>
  <c r="L21" i="1"/>
  <c r="L23" i="1"/>
  <c r="L27" i="1"/>
  <c r="L28" i="1"/>
  <c r="L31" i="1"/>
  <c r="L32" i="1"/>
  <c r="L35" i="1"/>
  <c r="L36" i="1"/>
  <c r="L43" i="1"/>
  <c r="L46" i="1"/>
  <c r="L49" i="1"/>
  <c r="L5" i="1"/>
  <c r="Q3" i="1"/>
  <c r="M1303" i="1"/>
  <c r="M2011" i="1"/>
  <c r="M1565" i="1"/>
  <c r="M2009" i="1"/>
  <c r="M1489" i="1"/>
  <c r="M1960" i="1"/>
  <c r="M1397" i="1"/>
  <c r="M1900" i="1"/>
  <c r="M1206" i="1"/>
  <c r="M1899" i="1"/>
  <c r="M1085" i="1"/>
  <c r="M1840" i="1"/>
  <c r="M987" i="1"/>
  <c r="M1835" i="1"/>
  <c r="M981" i="1"/>
  <c r="M1780" i="1"/>
  <c r="M752" i="1"/>
  <c r="M2155" i="1"/>
  <c r="M1715" i="1"/>
  <c r="M519" i="1"/>
  <c r="M2206" i="1"/>
  <c r="M2205" i="1"/>
  <c r="M1720" i="1"/>
  <c r="M2111" i="1"/>
  <c r="M1118" i="1"/>
  <c r="M316" i="1"/>
  <c r="M854" i="1"/>
  <c r="M1779" i="1"/>
  <c r="M2156" i="1"/>
  <c r="M2109" i="1"/>
  <c r="M1117" i="1"/>
  <c r="M171" i="1"/>
  <c r="M637" i="1"/>
  <c r="M2061" i="1"/>
  <c r="M72" i="1"/>
  <c r="M88" i="1"/>
  <c r="M104" i="1"/>
  <c r="M120" i="1"/>
  <c r="M136" i="1"/>
  <c r="M152" i="1"/>
  <c r="M168" i="1"/>
  <c r="M184" i="1"/>
  <c r="M200" i="1"/>
  <c r="M216" i="1"/>
  <c r="M232" i="1"/>
  <c r="M248" i="1"/>
  <c r="M264" i="1"/>
  <c r="M280" i="1"/>
  <c r="M296" i="1"/>
  <c r="M312" i="1"/>
  <c r="M328" i="1"/>
  <c r="M344" i="1"/>
  <c r="M360" i="1"/>
  <c r="M376" i="1"/>
  <c r="M392" i="1"/>
  <c r="M408" i="1"/>
  <c r="M424" i="1"/>
  <c r="M478" i="1"/>
  <c r="M494" i="1"/>
  <c r="M510" i="1"/>
  <c r="M526" i="1"/>
  <c r="M542" i="1"/>
  <c r="M558" i="1"/>
  <c r="M574" i="1"/>
  <c r="M590" i="1"/>
  <c r="M606" i="1"/>
  <c r="M622" i="1"/>
  <c r="M638" i="1"/>
  <c r="M654" i="1"/>
  <c r="M670" i="1"/>
  <c r="M686" i="1"/>
  <c r="M702" i="1"/>
  <c r="M718" i="1"/>
  <c r="M73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5" i="1"/>
  <c r="M361" i="1"/>
  <c r="M377" i="1"/>
  <c r="M393" i="1"/>
  <c r="M409" i="1"/>
  <c r="M463" i="1"/>
  <c r="M479" i="1"/>
  <c r="M495" i="1"/>
  <c r="M511" i="1"/>
  <c r="M527" i="1"/>
  <c r="M543" i="1"/>
  <c r="M559" i="1"/>
  <c r="M575" i="1"/>
  <c r="M591" i="1"/>
  <c r="M607" i="1"/>
  <c r="M623" i="1"/>
  <c r="M639" i="1"/>
  <c r="M655" i="1"/>
  <c r="M671" i="1"/>
  <c r="M687" i="1"/>
  <c r="M703" i="1"/>
  <c r="M719" i="1"/>
  <c r="M735" i="1"/>
  <c r="M751" i="1"/>
  <c r="M767" i="1"/>
  <c r="M783" i="1"/>
  <c r="M799" i="1"/>
  <c r="M815" i="1"/>
  <c r="M831" i="1"/>
  <c r="M847" i="1"/>
  <c r="M863" i="1"/>
  <c r="M879" i="1"/>
  <c r="M895" i="1"/>
  <c r="M911" i="1"/>
  <c r="M927" i="1"/>
  <c r="M943" i="1"/>
  <c r="M959" i="1"/>
  <c r="M975" i="1"/>
  <c r="M991" i="1"/>
  <c r="M1007" i="1"/>
  <c r="M1023" i="1"/>
  <c r="M1039" i="1"/>
  <c r="M1055" i="1"/>
  <c r="M1071" i="1"/>
  <c r="M1087" i="1"/>
  <c r="M1103" i="1"/>
  <c r="M1136" i="1"/>
  <c r="M1152" i="1"/>
  <c r="M1168" i="1"/>
  <c r="M1184" i="1"/>
  <c r="M1200" i="1"/>
  <c r="M1216" i="1"/>
  <c r="M1232" i="1"/>
  <c r="M1248" i="1"/>
  <c r="M1264" i="1"/>
  <c r="M1280" i="1"/>
  <c r="M1296" i="1"/>
  <c r="M1312" i="1"/>
  <c r="M1328" i="1"/>
  <c r="M1344" i="1"/>
  <c r="M1360" i="1"/>
  <c r="M1376" i="1"/>
  <c r="M1392" i="1"/>
  <c r="M1408" i="1"/>
  <c r="M1424" i="1"/>
  <c r="M1440" i="1"/>
  <c r="M1456" i="1"/>
  <c r="M1472" i="1"/>
  <c r="M74" i="1"/>
  <c r="M92" i="1"/>
  <c r="M110" i="1"/>
  <c r="M128" i="1"/>
  <c r="M146" i="1"/>
  <c r="M164" i="1"/>
  <c r="M182" i="1"/>
  <c r="M202" i="1"/>
  <c r="M220" i="1"/>
  <c r="M238" i="1"/>
  <c r="M256" i="1"/>
  <c r="M274" i="1"/>
  <c r="M292" i="1"/>
  <c r="M310" i="1"/>
  <c r="M330" i="1"/>
  <c r="M348" i="1"/>
  <c r="M366" i="1"/>
  <c r="M384" i="1"/>
  <c r="M402" i="1"/>
  <c r="M420" i="1"/>
  <c r="M476" i="1"/>
  <c r="M496" i="1"/>
  <c r="M514" i="1"/>
  <c r="M532" i="1"/>
  <c r="M550" i="1"/>
  <c r="M568" i="1"/>
  <c r="M586" i="1"/>
  <c r="M604" i="1"/>
  <c r="M624" i="1"/>
  <c r="M642" i="1"/>
  <c r="M660" i="1"/>
  <c r="M678" i="1"/>
  <c r="M696" i="1"/>
  <c r="M714" i="1"/>
  <c r="M732" i="1"/>
  <c r="M749" i="1"/>
  <c r="M766" i="1"/>
  <c r="M784" i="1"/>
  <c r="M801" i="1"/>
  <c r="M818" i="1"/>
  <c r="M835" i="1"/>
  <c r="M852" i="1"/>
  <c r="M869" i="1"/>
  <c r="M886" i="1"/>
  <c r="M903" i="1"/>
  <c r="M920" i="1"/>
  <c r="M937" i="1"/>
  <c r="M954" i="1"/>
  <c r="M971" i="1"/>
  <c r="M988" i="1"/>
  <c r="M1005" i="1"/>
  <c r="M1022" i="1"/>
  <c r="M1040" i="1"/>
  <c r="M1057" i="1"/>
  <c r="M1074" i="1"/>
  <c r="M1091" i="1"/>
  <c r="M1108" i="1"/>
  <c r="M1142" i="1"/>
  <c r="M1159" i="1"/>
  <c r="M1176" i="1"/>
  <c r="M1193" i="1"/>
  <c r="M1210" i="1"/>
  <c r="M1227" i="1"/>
  <c r="M1244" i="1"/>
  <c r="M1261" i="1"/>
  <c r="M1278" i="1"/>
  <c r="M1295" i="1"/>
  <c r="M1313" i="1"/>
  <c r="M1330" i="1"/>
  <c r="M1347" i="1"/>
  <c r="M1364" i="1"/>
  <c r="M1381" i="1"/>
  <c r="M1398" i="1"/>
  <c r="M1415" i="1"/>
  <c r="M1432" i="1"/>
  <c r="M1449" i="1"/>
  <c r="M1466" i="1"/>
  <c r="M1483" i="1"/>
  <c r="M1499" i="1"/>
  <c r="M1515" i="1"/>
  <c r="M1531" i="1"/>
  <c r="M1547" i="1"/>
  <c r="M1563" i="1"/>
  <c r="M1579" i="1"/>
  <c r="M1595" i="1"/>
  <c r="M75" i="1"/>
  <c r="M93" i="1"/>
  <c r="M111" i="1"/>
  <c r="M129" i="1"/>
  <c r="M147" i="1"/>
  <c r="M165" i="1"/>
  <c r="M183" i="1"/>
  <c r="M203" i="1"/>
  <c r="M221" i="1"/>
  <c r="M239" i="1"/>
  <c r="M257" i="1"/>
  <c r="M275" i="1"/>
  <c r="M293" i="1"/>
  <c r="M311" i="1"/>
  <c r="M331" i="1"/>
  <c r="M349" i="1"/>
  <c r="M367" i="1"/>
  <c r="M385" i="1"/>
  <c r="M403" i="1"/>
  <c r="M421" i="1"/>
  <c r="M477" i="1"/>
  <c r="M497" i="1"/>
  <c r="M515" i="1"/>
  <c r="M533" i="1"/>
  <c r="M76" i="1"/>
  <c r="M96" i="1"/>
  <c r="M116" i="1"/>
  <c r="M138" i="1"/>
  <c r="M158" i="1"/>
  <c r="M178" i="1"/>
  <c r="M198" i="1"/>
  <c r="M222" i="1"/>
  <c r="M242" i="1"/>
  <c r="M262" i="1"/>
  <c r="M284" i="1"/>
  <c r="M304" i="1"/>
  <c r="M324" i="1"/>
  <c r="M346" i="1"/>
  <c r="M368" i="1"/>
  <c r="M388" i="1"/>
  <c r="M410" i="1"/>
  <c r="M468" i="1"/>
  <c r="M488" i="1"/>
  <c r="M508" i="1"/>
  <c r="M530" i="1"/>
  <c r="M551" i="1"/>
  <c r="M570" i="1"/>
  <c r="M589" i="1"/>
  <c r="M610" i="1"/>
  <c r="M629" i="1"/>
  <c r="M648" i="1"/>
  <c r="M77" i="1"/>
  <c r="M97" i="1"/>
  <c r="M117" i="1"/>
  <c r="M139" i="1"/>
  <c r="M159" i="1"/>
  <c r="M179" i="1"/>
  <c r="M199" i="1"/>
  <c r="M223" i="1"/>
  <c r="M243" i="1"/>
  <c r="M263" i="1"/>
  <c r="M285" i="1"/>
  <c r="M305" i="1"/>
  <c r="M325" i="1"/>
  <c r="M347" i="1"/>
  <c r="M369" i="1"/>
  <c r="M389" i="1"/>
  <c r="M411" i="1"/>
  <c r="M469" i="1"/>
  <c r="M489" i="1"/>
  <c r="M509" i="1"/>
  <c r="M531" i="1"/>
  <c r="M552" i="1"/>
  <c r="M571" i="1"/>
  <c r="M592" i="1"/>
  <c r="M611" i="1"/>
  <c r="M630" i="1"/>
  <c r="M649" i="1"/>
  <c r="M668" i="1"/>
  <c r="M689" i="1"/>
  <c r="M708" i="1"/>
  <c r="M727" i="1"/>
  <c r="M745" i="1"/>
  <c r="M763" i="1"/>
  <c r="M781" i="1"/>
  <c r="M800" i="1"/>
  <c r="M819" i="1"/>
  <c r="M837" i="1"/>
  <c r="M855" i="1"/>
  <c r="M873" i="1"/>
  <c r="M891" i="1"/>
  <c r="M909" i="1"/>
  <c r="M928" i="1"/>
  <c r="M946" i="1"/>
  <c r="M964" i="1"/>
  <c r="M982" i="1"/>
  <c r="M1000" i="1"/>
  <c r="M1018" i="1"/>
  <c r="M1036" i="1"/>
  <c r="M1054" i="1"/>
  <c r="M1073" i="1"/>
  <c r="M1092" i="1"/>
  <c r="M1127" i="1"/>
  <c r="M1145" i="1"/>
  <c r="M1163" i="1"/>
  <c r="M1181" i="1"/>
  <c r="M1199" i="1"/>
  <c r="M1218" i="1"/>
  <c r="M1236" i="1"/>
  <c r="M1254" i="1"/>
  <c r="M1272" i="1"/>
  <c r="M1290" i="1"/>
  <c r="M1308" i="1"/>
  <c r="M1326" i="1"/>
  <c r="M1345" i="1"/>
  <c r="M1363" i="1"/>
  <c r="M1382" i="1"/>
  <c r="M1400" i="1"/>
  <c r="M1418" i="1"/>
  <c r="M1436" i="1"/>
  <c r="M1454" i="1"/>
  <c r="M1473" i="1"/>
  <c r="M1490" i="1"/>
  <c r="M1507" i="1"/>
  <c r="M1524" i="1"/>
  <c r="M1541" i="1"/>
  <c r="M1558" i="1"/>
  <c r="M1575" i="1"/>
  <c r="M1592" i="1"/>
  <c r="M1609" i="1"/>
  <c r="M1625" i="1"/>
  <c r="M1641" i="1"/>
  <c r="M1657" i="1"/>
  <c r="M1673" i="1"/>
  <c r="M439" i="1"/>
  <c r="M455" i="1"/>
  <c r="M58" i="1"/>
  <c r="M78" i="1"/>
  <c r="M98" i="1"/>
  <c r="M118" i="1"/>
  <c r="M140" i="1"/>
  <c r="M160" i="1"/>
  <c r="M180" i="1"/>
  <c r="M204" i="1"/>
  <c r="M224" i="1"/>
  <c r="M244" i="1"/>
  <c r="M266" i="1"/>
  <c r="M286" i="1"/>
  <c r="M306" i="1"/>
  <c r="M326" i="1"/>
  <c r="M350" i="1"/>
  <c r="M370" i="1"/>
  <c r="M390" i="1"/>
  <c r="M412" i="1"/>
  <c r="M470" i="1"/>
  <c r="M490" i="1"/>
  <c r="M512" i="1"/>
  <c r="M534" i="1"/>
  <c r="M553" i="1"/>
  <c r="M572" i="1"/>
  <c r="M593" i="1"/>
  <c r="M612" i="1"/>
  <c r="M631" i="1"/>
  <c r="M650" i="1"/>
  <c r="M669" i="1"/>
  <c r="M690" i="1"/>
  <c r="M709" i="1"/>
  <c r="M728" i="1"/>
  <c r="M746" i="1"/>
  <c r="M764" i="1"/>
  <c r="M782" i="1"/>
  <c r="M802" i="1"/>
  <c r="M820" i="1"/>
  <c r="M838" i="1"/>
  <c r="M856" i="1"/>
  <c r="M874" i="1"/>
  <c r="M892" i="1"/>
  <c r="M910" i="1"/>
  <c r="M929" i="1"/>
  <c r="M947" i="1"/>
  <c r="M965" i="1"/>
  <c r="M983" i="1"/>
  <c r="M1001" i="1"/>
  <c r="M1019" i="1"/>
  <c r="M1037" i="1"/>
  <c r="M1056" i="1"/>
  <c r="M1075" i="1"/>
  <c r="M1093" i="1"/>
  <c r="M1128" i="1"/>
  <c r="M1146" i="1"/>
  <c r="M1164" i="1"/>
  <c r="M1182" i="1"/>
  <c r="M1201" i="1"/>
  <c r="M1219" i="1"/>
  <c r="M1237" i="1"/>
  <c r="M1255" i="1"/>
  <c r="M1273" i="1"/>
  <c r="M59" i="1"/>
  <c r="M79" i="1"/>
  <c r="M99" i="1"/>
  <c r="M119" i="1"/>
  <c r="M141" i="1"/>
  <c r="M161" i="1"/>
  <c r="M181" i="1"/>
  <c r="M205" i="1"/>
  <c r="M225" i="1"/>
  <c r="M245" i="1"/>
  <c r="M267" i="1"/>
  <c r="M287" i="1"/>
  <c r="M307" i="1"/>
  <c r="M327" i="1"/>
  <c r="M351" i="1"/>
  <c r="M371" i="1"/>
  <c r="M391" i="1"/>
  <c r="M413" i="1"/>
  <c r="M471" i="1"/>
  <c r="M491" i="1"/>
  <c r="M513" i="1"/>
  <c r="M535" i="1"/>
  <c r="M554" i="1"/>
  <c r="M573" i="1"/>
  <c r="M594" i="1"/>
  <c r="M613" i="1"/>
  <c r="M632" i="1"/>
  <c r="M651" i="1"/>
  <c r="M672" i="1"/>
  <c r="M691" i="1"/>
  <c r="M710" i="1"/>
  <c r="M729" i="1"/>
  <c r="M747" i="1"/>
  <c r="M765" i="1"/>
  <c r="M785" i="1"/>
  <c r="M803" i="1"/>
  <c r="M821" i="1"/>
  <c r="M839" i="1"/>
  <c r="M857" i="1"/>
  <c r="M875" i="1"/>
  <c r="M893" i="1"/>
  <c r="M912" i="1"/>
  <c r="M930" i="1"/>
  <c r="M948" i="1"/>
  <c r="M966" i="1"/>
  <c r="M984" i="1"/>
  <c r="M1002" i="1"/>
  <c r="M1020" i="1"/>
  <c r="M1038" i="1"/>
  <c r="M1058" i="1"/>
  <c r="M1076" i="1"/>
  <c r="M1094" i="1"/>
  <c r="M1147" i="1"/>
  <c r="M1165" i="1"/>
  <c r="M1183" i="1"/>
  <c r="M1202" i="1"/>
  <c r="M1220" i="1"/>
  <c r="M1238" i="1"/>
  <c r="M1256" i="1"/>
  <c r="M1274" i="1"/>
  <c r="M1292" i="1"/>
  <c r="M1310" i="1"/>
  <c r="M1329" i="1"/>
  <c r="M1348" i="1"/>
  <c r="M1366" i="1"/>
  <c r="M1384" i="1"/>
  <c r="M1402" i="1"/>
  <c r="M1420" i="1"/>
  <c r="M1438" i="1"/>
  <c r="M1457" i="1"/>
  <c r="M1475" i="1"/>
  <c r="M1492" i="1"/>
  <c r="M1509" i="1"/>
  <c r="M1526" i="1"/>
  <c r="M1543" i="1"/>
  <c r="M1560" i="1"/>
  <c r="M1577" i="1"/>
  <c r="M1594" i="1"/>
  <c r="M1611" i="1"/>
  <c r="M1627" i="1"/>
  <c r="M1643" i="1"/>
  <c r="M1659" i="1"/>
  <c r="M1675" i="1"/>
  <c r="M441" i="1"/>
  <c r="M82" i="1"/>
  <c r="M108" i="1"/>
  <c r="M134" i="1"/>
  <c r="M166" i="1"/>
  <c r="M192" i="1"/>
  <c r="M218" i="1"/>
  <c r="M250" i="1"/>
  <c r="M276" i="1"/>
  <c r="M302" i="1"/>
  <c r="M334" i="1"/>
  <c r="M358" i="1"/>
  <c r="M386" i="1"/>
  <c r="M416" i="1"/>
  <c r="M482" i="1"/>
  <c r="M506" i="1"/>
  <c r="M538" i="1"/>
  <c r="M563" i="1"/>
  <c r="M587" i="1"/>
  <c r="M616" i="1"/>
  <c r="M641" i="1"/>
  <c r="M665" i="1"/>
  <c r="M692" i="1"/>
  <c r="M715" i="1"/>
  <c r="M738" i="1"/>
  <c r="M759" i="1"/>
  <c r="M780" i="1"/>
  <c r="M806" i="1"/>
  <c r="M827" i="1"/>
  <c r="M849" i="1"/>
  <c r="M871" i="1"/>
  <c r="M896" i="1"/>
  <c r="M917" i="1"/>
  <c r="M939" i="1"/>
  <c r="M961" i="1"/>
  <c r="M985" i="1"/>
  <c r="M1008" i="1"/>
  <c r="M1029" i="1"/>
  <c r="M1050" i="1"/>
  <c r="M1072" i="1"/>
  <c r="M1097" i="1"/>
  <c r="M1135" i="1"/>
  <c r="M1157" i="1"/>
  <c r="M1179" i="1"/>
  <c r="M1204" i="1"/>
  <c r="M1225" i="1"/>
  <c r="M1247" i="1"/>
  <c r="M1269" i="1"/>
  <c r="M1291" i="1"/>
  <c r="M1314" i="1"/>
  <c r="M1334" i="1"/>
  <c r="M1354" i="1"/>
  <c r="M1374" i="1"/>
  <c r="M1395" i="1"/>
  <c r="M1416" i="1"/>
  <c r="M1437" i="1"/>
  <c r="M1459" i="1"/>
  <c r="M1479" i="1"/>
  <c r="M1498" i="1"/>
  <c r="M1518" i="1"/>
  <c r="M1537" i="1"/>
  <c r="M1556" i="1"/>
  <c r="M1576" i="1"/>
  <c r="M1597" i="1"/>
  <c r="M1615" i="1"/>
  <c r="M1633" i="1"/>
  <c r="M1651" i="1"/>
  <c r="M1669" i="1"/>
  <c r="M437" i="1"/>
  <c r="M456" i="1"/>
  <c r="M18" i="1"/>
  <c r="M34" i="1"/>
  <c r="M49" i="1"/>
  <c r="M1120" i="1"/>
  <c r="M431" i="1"/>
  <c r="M1690" i="1"/>
  <c r="M1706" i="1"/>
  <c r="M1722" i="1"/>
  <c r="M1738" i="1"/>
  <c r="M1754" i="1"/>
  <c r="M1770" i="1"/>
  <c r="M1786" i="1"/>
  <c r="M1802" i="1"/>
  <c r="M1818" i="1"/>
  <c r="M1834" i="1"/>
  <c r="M1850" i="1"/>
  <c r="M1866" i="1"/>
  <c r="M1882" i="1"/>
  <c r="M1898" i="1"/>
  <c r="M1914" i="1"/>
  <c r="M1930" i="1"/>
  <c r="M1946" i="1"/>
  <c r="M1962" i="1"/>
  <c r="M1978" i="1"/>
  <c r="M1994" i="1"/>
  <c r="M2010" i="1"/>
  <c r="M2026" i="1"/>
  <c r="M2042" i="1"/>
  <c r="M2058" i="1"/>
  <c r="M2074" i="1"/>
  <c r="M2090" i="1"/>
  <c r="M2106" i="1"/>
  <c r="M2122" i="1"/>
  <c r="M2138" i="1"/>
  <c r="M2154" i="1"/>
  <c r="M2170" i="1"/>
  <c r="M2186" i="1"/>
  <c r="M2202" i="1"/>
  <c r="M2218" i="1"/>
  <c r="M83" i="1"/>
  <c r="M109" i="1"/>
  <c r="M135" i="1"/>
  <c r="M167" i="1"/>
  <c r="M193" i="1"/>
  <c r="M219" i="1"/>
  <c r="M251" i="1"/>
  <c r="M277" i="1"/>
  <c r="M303" i="1"/>
  <c r="M335" i="1"/>
  <c r="M359" i="1"/>
  <c r="M387" i="1"/>
  <c r="M417" i="1"/>
  <c r="M483" i="1"/>
  <c r="M507" i="1"/>
  <c r="M539" i="1"/>
  <c r="M564" i="1"/>
  <c r="M588" i="1"/>
  <c r="M617" i="1"/>
  <c r="M643" i="1"/>
  <c r="M666" i="1"/>
  <c r="M693" i="1"/>
  <c r="M716" i="1"/>
  <c r="M739" i="1"/>
  <c r="M760" i="1"/>
  <c r="M786" i="1"/>
  <c r="M807" i="1"/>
  <c r="M828" i="1"/>
  <c r="M850" i="1"/>
  <c r="M872" i="1"/>
  <c r="M897" i="1"/>
  <c r="M918" i="1"/>
  <c r="M940" i="1"/>
  <c r="M962" i="1"/>
  <c r="M986" i="1"/>
  <c r="M1009" i="1"/>
  <c r="M1030" i="1"/>
  <c r="M1051" i="1"/>
  <c r="M1077" i="1"/>
  <c r="M1098" i="1"/>
  <c r="M1137" i="1"/>
  <c r="M1158" i="1"/>
  <c r="M1180" i="1"/>
  <c r="M1205" i="1"/>
  <c r="M1226" i="1"/>
  <c r="M1249" i="1"/>
  <c r="M1270" i="1"/>
  <c r="M1293" i="1"/>
  <c r="M1315" i="1"/>
  <c r="M1335" i="1"/>
  <c r="M1355" i="1"/>
  <c r="M1375" i="1"/>
  <c r="M1396" i="1"/>
  <c r="M1417" i="1"/>
  <c r="M1439" i="1"/>
  <c r="M1460" i="1"/>
  <c r="M1480" i="1"/>
  <c r="M1500" i="1"/>
  <c r="M1519" i="1"/>
  <c r="M1538" i="1"/>
  <c r="M1557" i="1"/>
  <c r="M1578" i="1"/>
  <c r="M84" i="1"/>
  <c r="M114" i="1"/>
  <c r="M148" i="1"/>
  <c r="M176" i="1"/>
  <c r="M210" i="1"/>
  <c r="M240" i="1"/>
  <c r="M272" i="1"/>
  <c r="M308" i="1"/>
  <c r="M338" i="1"/>
  <c r="M372" i="1"/>
  <c r="M400" i="1"/>
  <c r="M472" i="1"/>
  <c r="M502" i="1"/>
  <c r="M536" i="1"/>
  <c r="M565" i="1"/>
  <c r="M597" i="1"/>
  <c r="M625" i="1"/>
  <c r="M656" i="1"/>
  <c r="M681" i="1"/>
  <c r="M707" i="1"/>
  <c r="M736" i="1"/>
  <c r="M761" i="1"/>
  <c r="M789" i="1"/>
  <c r="M812" i="1"/>
  <c r="M840" i="1"/>
  <c r="M864" i="1"/>
  <c r="M888" i="1"/>
  <c r="M915" i="1"/>
  <c r="M941" i="1"/>
  <c r="M968" i="1"/>
  <c r="M993" i="1"/>
  <c r="M1016" i="1"/>
  <c r="M1044" i="1"/>
  <c r="M1067" i="1"/>
  <c r="M1095" i="1"/>
  <c r="M1138" i="1"/>
  <c r="M1162" i="1"/>
  <c r="M1189" i="1"/>
  <c r="M1213" i="1"/>
  <c r="M1240" i="1"/>
  <c r="M1265" i="1"/>
  <c r="M1288" i="1"/>
  <c r="M1316" i="1"/>
  <c r="M1338" i="1"/>
  <c r="M1361" i="1"/>
  <c r="M1386" i="1"/>
  <c r="M1409" i="1"/>
  <c r="M1431" i="1"/>
  <c r="M1455" i="1"/>
  <c r="M1481" i="1"/>
  <c r="M1503" i="1"/>
  <c r="M1525" i="1"/>
  <c r="M1548" i="1"/>
  <c r="M1569" i="1"/>
  <c r="M1590" i="1"/>
  <c r="M1612" i="1"/>
  <c r="M1631" i="1"/>
  <c r="M1650" i="1"/>
  <c r="M1670" i="1"/>
  <c r="M440" i="1"/>
  <c r="M459" i="1"/>
  <c r="M22" i="1"/>
  <c r="M39" i="1"/>
  <c r="M55" i="1"/>
  <c r="M1682" i="1"/>
  <c r="M1699" i="1"/>
  <c r="M1716" i="1"/>
  <c r="M1733" i="1"/>
  <c r="M1750" i="1"/>
  <c r="M1767" i="1"/>
  <c r="M1784" i="1"/>
  <c r="M1801" i="1"/>
  <c r="M1819" i="1"/>
  <c r="M1836" i="1"/>
  <c r="M1853" i="1"/>
  <c r="M1870" i="1"/>
  <c r="M1887" i="1"/>
  <c r="M1904" i="1"/>
  <c r="M1921" i="1"/>
  <c r="M1938" i="1"/>
  <c r="M1955" i="1"/>
  <c r="M1972" i="1"/>
  <c r="M1989" i="1"/>
  <c r="M85" i="1"/>
  <c r="M115" i="1"/>
  <c r="M149" i="1"/>
  <c r="M177" i="1"/>
  <c r="M211" i="1"/>
  <c r="M241" i="1"/>
  <c r="M273" i="1"/>
  <c r="M309" i="1"/>
  <c r="M339" i="1"/>
  <c r="M373" i="1"/>
  <c r="M401" i="1"/>
  <c r="M473" i="1"/>
  <c r="M503" i="1"/>
  <c r="M537" i="1"/>
  <c r="M566" i="1"/>
  <c r="M598" i="1"/>
  <c r="M626" i="1"/>
  <c r="M657" i="1"/>
  <c r="M682" i="1"/>
  <c r="M711" i="1"/>
  <c r="M737" i="1"/>
  <c r="M762" i="1"/>
  <c r="M790" i="1"/>
  <c r="M813" i="1"/>
  <c r="M841" i="1"/>
  <c r="M865" i="1"/>
  <c r="M889" i="1"/>
  <c r="M916" i="1"/>
  <c r="M942" i="1"/>
  <c r="M969" i="1"/>
  <c r="M994" i="1"/>
  <c r="M1017" i="1"/>
  <c r="M1045" i="1"/>
  <c r="M1068" i="1"/>
  <c r="M1096" i="1"/>
  <c r="M1139" i="1"/>
  <c r="M1166" i="1"/>
  <c r="M1190" i="1"/>
  <c r="M1214" i="1"/>
  <c r="M1241" i="1"/>
  <c r="M1266" i="1"/>
  <c r="M1289" i="1"/>
  <c r="M1317" i="1"/>
  <c r="M1339" i="1"/>
  <c r="M1362" i="1"/>
  <c r="M1387" i="1"/>
  <c r="M1410" i="1"/>
  <c r="M1433" i="1"/>
  <c r="M1458" i="1"/>
  <c r="M1482" i="1"/>
  <c r="M1504" i="1"/>
  <c r="M1527" i="1"/>
  <c r="M1549" i="1"/>
  <c r="M1570" i="1"/>
  <c r="M1591" i="1"/>
  <c r="M1613" i="1"/>
  <c r="M1632" i="1"/>
  <c r="M1652" i="1"/>
  <c r="M1671" i="1"/>
  <c r="M442" i="1"/>
  <c r="M460" i="1"/>
  <c r="M23" i="1"/>
  <c r="M40" i="1"/>
  <c r="M56" i="1"/>
  <c r="M1109" i="1"/>
  <c r="M1683" i="1"/>
  <c r="M1700" i="1"/>
  <c r="M1717" i="1"/>
  <c r="M1734" i="1"/>
  <c r="M1751" i="1"/>
  <c r="M1768" i="1"/>
  <c r="M1785" i="1"/>
  <c r="M1803" i="1"/>
  <c r="M1820" i="1"/>
  <c r="M1837" i="1"/>
  <c r="M1854" i="1"/>
  <c r="M1871" i="1"/>
  <c r="M1888" i="1"/>
  <c r="M1905" i="1"/>
  <c r="M1922" i="1"/>
  <c r="M1939" i="1"/>
  <c r="M1956" i="1"/>
  <c r="M1973" i="1"/>
  <c r="M1990" i="1"/>
  <c r="M2007" i="1"/>
  <c r="M2024" i="1"/>
  <c r="M2041" i="1"/>
  <c r="M2059" i="1"/>
  <c r="M2076" i="1"/>
  <c r="M2093" i="1"/>
  <c r="M2110" i="1"/>
  <c r="M2127" i="1"/>
  <c r="M2144" i="1"/>
  <c r="M2161" i="1"/>
  <c r="M2178" i="1"/>
  <c r="M2195" i="1"/>
  <c r="M2212" i="1"/>
  <c r="M60" i="1"/>
  <c r="M86" i="1"/>
  <c r="M122" i="1"/>
  <c r="M150" i="1"/>
  <c r="M186" i="1"/>
  <c r="M212" i="1"/>
  <c r="M246" i="1"/>
  <c r="M278" i="1"/>
  <c r="M314" i="1"/>
  <c r="M340" i="1"/>
  <c r="M374" i="1"/>
  <c r="M404" i="1"/>
  <c r="M474" i="1"/>
  <c r="M504" i="1"/>
  <c r="M540" i="1"/>
  <c r="M567" i="1"/>
  <c r="M599" i="1"/>
  <c r="M627" i="1"/>
  <c r="M658" i="1"/>
  <c r="M683" i="1"/>
  <c r="M712" i="1"/>
  <c r="M740" i="1"/>
  <c r="M768" i="1"/>
  <c r="M791" i="1"/>
  <c r="M814" i="1"/>
  <c r="M842" i="1"/>
  <c r="M866" i="1"/>
  <c r="M890" i="1"/>
  <c r="M919" i="1"/>
  <c r="M944" i="1"/>
  <c r="M970" i="1"/>
  <c r="M995" i="1"/>
  <c r="M1021" i="1"/>
  <c r="M1046" i="1"/>
  <c r="M1069" i="1"/>
  <c r="M1099" i="1"/>
  <c r="M1140" i="1"/>
  <c r="M1167" i="1"/>
  <c r="M1191" i="1"/>
  <c r="M1215" i="1"/>
  <c r="M1242" i="1"/>
  <c r="M1267" i="1"/>
  <c r="M1294" i="1"/>
  <c r="M1318" i="1"/>
  <c r="M1340" i="1"/>
  <c r="M1365" i="1"/>
  <c r="M1388" i="1"/>
  <c r="M1411" i="1"/>
  <c r="M1434" i="1"/>
  <c r="M1461" i="1"/>
  <c r="M1484" i="1"/>
  <c r="M1505" i="1"/>
  <c r="M1528" i="1"/>
  <c r="M1550" i="1"/>
  <c r="M1571" i="1"/>
  <c r="M1593" i="1"/>
  <c r="M1614" i="1"/>
  <c r="M1634" i="1"/>
  <c r="M1653" i="1"/>
  <c r="M1672" i="1"/>
  <c r="M443" i="1"/>
  <c r="M461" i="1"/>
  <c r="M24" i="1"/>
  <c r="M41" i="1"/>
  <c r="M5" i="1"/>
  <c r="M426" i="1"/>
  <c r="M1684" i="1"/>
  <c r="M1701" i="1"/>
  <c r="M1718" i="1"/>
  <c r="M1735" i="1"/>
  <c r="M1752" i="1"/>
  <c r="M1769" i="1"/>
  <c r="M1787" i="1"/>
  <c r="M1804" i="1"/>
  <c r="M1821" i="1"/>
  <c r="M1838" i="1"/>
  <c r="M1855" i="1"/>
  <c r="M1872" i="1"/>
  <c r="M1889" i="1"/>
  <c r="M1906" i="1"/>
  <c r="M1923" i="1"/>
  <c r="M1940" i="1"/>
  <c r="M1957" i="1"/>
  <c r="M1974" i="1"/>
  <c r="M1991" i="1"/>
  <c r="M61" i="1"/>
  <c r="M87" i="1"/>
  <c r="M123" i="1"/>
  <c r="M151" i="1"/>
  <c r="M187" i="1"/>
  <c r="M213" i="1"/>
  <c r="M247" i="1"/>
  <c r="M279" i="1"/>
  <c r="M315" i="1"/>
  <c r="M341" i="1"/>
  <c r="M375" i="1"/>
  <c r="M405" i="1"/>
  <c r="M475" i="1"/>
  <c r="M505" i="1"/>
  <c r="M541" i="1"/>
  <c r="M569" i="1"/>
  <c r="M600" i="1"/>
  <c r="M628" i="1"/>
  <c r="M659" i="1"/>
  <c r="M684" i="1"/>
  <c r="M713" i="1"/>
  <c r="M741" i="1"/>
  <c r="M769" i="1"/>
  <c r="M792" i="1"/>
  <c r="M816" i="1"/>
  <c r="M843" i="1"/>
  <c r="M867" i="1"/>
  <c r="M894" i="1"/>
  <c r="M921" i="1"/>
  <c r="M945" i="1"/>
  <c r="M972" i="1"/>
  <c r="M996" i="1"/>
  <c r="M1024" i="1"/>
  <c r="M1047" i="1"/>
  <c r="M1070" i="1"/>
  <c r="M1100" i="1"/>
  <c r="M1141" i="1"/>
  <c r="M1169" i="1"/>
  <c r="M1192" i="1"/>
  <c r="M1217" i="1"/>
  <c r="M1243" i="1"/>
  <c r="M1268" i="1"/>
  <c r="M1297" i="1"/>
  <c r="M1319" i="1"/>
  <c r="M1341" i="1"/>
  <c r="M1367" i="1"/>
  <c r="M1389" i="1"/>
  <c r="M1412" i="1"/>
  <c r="M1435" i="1"/>
  <c r="M1462" i="1"/>
  <c r="M1485" i="1"/>
  <c r="M1506" i="1"/>
  <c r="M1529" i="1"/>
  <c r="M1551" i="1"/>
  <c r="M1572" i="1"/>
  <c r="M1596" i="1"/>
  <c r="M1616" i="1"/>
  <c r="M1635" i="1"/>
  <c r="M1654" i="1"/>
  <c r="M1674" i="1"/>
  <c r="M444" i="1"/>
  <c r="M462" i="1"/>
  <c r="M25" i="1"/>
  <c r="M42" i="1"/>
  <c r="M6" i="1"/>
  <c r="M427" i="1"/>
  <c r="M1685" i="1"/>
  <c r="M1702" i="1"/>
  <c r="M1719" i="1"/>
  <c r="M1736" i="1"/>
  <c r="M1753" i="1"/>
  <c r="M1771" i="1"/>
  <c r="M1788" i="1"/>
  <c r="M1805" i="1"/>
  <c r="M1822" i="1"/>
  <c r="M1839" i="1"/>
  <c r="M1856" i="1"/>
  <c r="M1873" i="1"/>
  <c r="M1890" i="1"/>
  <c r="M1907" i="1"/>
  <c r="M62" i="1"/>
  <c r="M90" i="1"/>
  <c r="M124" i="1"/>
  <c r="M154" i="1"/>
  <c r="M188" i="1"/>
  <c r="M214" i="1"/>
  <c r="M252" i="1"/>
  <c r="M282" i="1"/>
  <c r="M100" i="1"/>
  <c r="M143" i="1"/>
  <c r="M191" i="1"/>
  <c r="M234" i="1"/>
  <c r="M288" i="1"/>
  <c r="M322" i="1"/>
  <c r="M364" i="1"/>
  <c r="M414" i="1"/>
  <c r="M492" i="1"/>
  <c r="M528" i="1"/>
  <c r="M578" i="1"/>
  <c r="M614" i="1"/>
  <c r="M652" i="1"/>
  <c r="M694" i="1"/>
  <c r="M725" i="1"/>
  <c r="M757" i="1"/>
  <c r="M795" i="1"/>
  <c r="M829" i="1"/>
  <c r="M861" i="1"/>
  <c r="M900" i="1"/>
  <c r="M932" i="1"/>
  <c r="M963" i="1"/>
  <c r="M999" i="1"/>
  <c r="M1033" i="1"/>
  <c r="M1065" i="1"/>
  <c r="M1104" i="1"/>
  <c r="M1153" i="1"/>
  <c r="M1187" i="1"/>
  <c r="M1223" i="1"/>
  <c r="M1257" i="1"/>
  <c r="M1286" i="1"/>
  <c r="M1322" i="1"/>
  <c r="M1352" i="1"/>
  <c r="M1383" i="1"/>
  <c r="M1419" i="1"/>
  <c r="M1447" i="1"/>
  <c r="M1477" i="1"/>
  <c r="M1511" i="1"/>
  <c r="M1539" i="1"/>
  <c r="M1567" i="1"/>
  <c r="M1600" i="1"/>
  <c r="M1623" i="1"/>
  <c r="M1648" i="1"/>
  <c r="M1678" i="1"/>
  <c r="M451" i="1"/>
  <c r="M20" i="1"/>
  <c r="M44" i="1"/>
  <c r="M1121" i="1"/>
  <c r="M1114" i="1"/>
  <c r="M1705" i="1"/>
  <c r="M1727" i="1"/>
  <c r="M1748" i="1"/>
  <c r="M1774" i="1"/>
  <c r="M1795" i="1"/>
  <c r="M1816" i="1"/>
  <c r="M1842" i="1"/>
  <c r="M1863" i="1"/>
  <c r="M1885" i="1"/>
  <c r="M1910" i="1"/>
  <c r="M1931" i="1"/>
  <c r="M1951" i="1"/>
  <c r="M1971" i="1"/>
  <c r="M1995" i="1"/>
  <c r="M2013" i="1"/>
  <c r="M2031" i="1"/>
  <c r="M2049" i="1"/>
  <c r="M2067" i="1"/>
  <c r="M2085" i="1"/>
  <c r="M2103" i="1"/>
  <c r="M2121" i="1"/>
  <c r="M2140" i="1"/>
  <c r="M2158" i="1"/>
  <c r="M2176" i="1"/>
  <c r="M2194" i="1"/>
  <c r="M2213" i="1"/>
  <c r="M63" i="1"/>
  <c r="M145" i="1"/>
  <c r="M195" i="1"/>
  <c r="M236" i="1"/>
  <c r="M290" i="1"/>
  <c r="M332" i="1"/>
  <c r="M418" i="1"/>
  <c r="M544" i="1"/>
  <c r="M618" i="1"/>
  <c r="M697" i="1"/>
  <c r="M770" i="1"/>
  <c r="M832" i="1"/>
  <c r="M902" i="1"/>
  <c r="M973" i="1"/>
  <c r="M1106" i="1"/>
  <c r="M1194" i="1"/>
  <c r="M1259" i="1"/>
  <c r="M1324" i="1"/>
  <c r="M1390" i="1"/>
  <c r="M1450" i="1"/>
  <c r="M1513" i="1"/>
  <c r="M1573" i="1"/>
  <c r="M1626" i="1"/>
  <c r="M1680" i="1"/>
  <c r="M26" i="1"/>
  <c r="M1123" i="1"/>
  <c r="M1729" i="1"/>
  <c r="M1776" i="1"/>
  <c r="M1844" i="1"/>
  <c r="M1891" i="1"/>
  <c r="M1933" i="1"/>
  <c r="M1976" i="1"/>
  <c r="M2015" i="1"/>
  <c r="M2051" i="1"/>
  <c r="M2087" i="1"/>
  <c r="M2142" i="1"/>
  <c r="M2179" i="1"/>
  <c r="M2215" i="1"/>
  <c r="M64" i="1"/>
  <c r="M155" i="1"/>
  <c r="M196" i="1"/>
  <c r="M237" i="1"/>
  <c r="M291" i="1"/>
  <c r="M333" i="1"/>
  <c r="M419" i="1"/>
  <c r="M545" i="1"/>
  <c r="M619" i="1"/>
  <c r="M698" i="1"/>
  <c r="M771" i="1"/>
  <c r="M833" i="1"/>
  <c r="M904" i="1"/>
  <c r="M974" i="1"/>
  <c r="M1041" i="1"/>
  <c r="M1107" i="1"/>
  <c r="M1195" i="1"/>
  <c r="M1260" i="1"/>
  <c r="M1325" i="1"/>
  <c r="M1391" i="1"/>
  <c r="M1451" i="1"/>
  <c r="M1514" i="1"/>
  <c r="M1574" i="1"/>
  <c r="M1628" i="1"/>
  <c r="M1681" i="1"/>
  <c r="M27" i="1"/>
  <c r="M1124" i="1"/>
  <c r="M1709" i="1"/>
  <c r="M1756" i="1"/>
  <c r="M1798" i="1"/>
  <c r="M1845" i="1"/>
  <c r="M1892" i="1"/>
  <c r="M1934" i="1"/>
  <c r="M1977" i="1"/>
  <c r="M2016" i="1"/>
  <c r="M2052" i="1"/>
  <c r="M2088" i="1"/>
  <c r="M2125" i="1"/>
  <c r="M2143" i="1"/>
  <c r="M2180" i="1"/>
  <c r="M106" i="1"/>
  <c r="M422" i="1"/>
  <c r="M546" i="1"/>
  <c r="M620" i="1"/>
  <c r="M699" i="1"/>
  <c r="M772" i="1"/>
  <c r="M834" i="1"/>
  <c r="M905" i="1"/>
  <c r="M976" i="1"/>
  <c r="M1042" i="1"/>
  <c r="M1126" i="1"/>
  <c r="M1196" i="1"/>
  <c r="M1262" i="1"/>
  <c r="M1327" i="1"/>
  <c r="M1393" i="1"/>
  <c r="M1452" i="1"/>
  <c r="M1516" i="1"/>
  <c r="M101" i="1"/>
  <c r="M144" i="1"/>
  <c r="M194" i="1"/>
  <c r="M235" i="1"/>
  <c r="M289" i="1"/>
  <c r="M323" i="1"/>
  <c r="M365" i="1"/>
  <c r="M415" i="1"/>
  <c r="M493" i="1"/>
  <c r="M529" i="1"/>
  <c r="M579" i="1"/>
  <c r="M615" i="1"/>
  <c r="M653" i="1"/>
  <c r="M695" i="1"/>
  <c r="M726" i="1"/>
  <c r="M758" i="1"/>
  <c r="M796" i="1"/>
  <c r="M830" i="1"/>
  <c r="M862" i="1"/>
  <c r="M901" i="1"/>
  <c r="M933" i="1"/>
  <c r="M967" i="1"/>
  <c r="M1003" i="1"/>
  <c r="M1034" i="1"/>
  <c r="M1066" i="1"/>
  <c r="M1105" i="1"/>
  <c r="M1154" i="1"/>
  <c r="M1188" i="1"/>
  <c r="M1224" i="1"/>
  <c r="M1258" i="1"/>
  <c r="M1287" i="1"/>
  <c r="M1323" i="1"/>
  <c r="M1353" i="1"/>
  <c r="M1385" i="1"/>
  <c r="M1421" i="1"/>
  <c r="M1448" i="1"/>
  <c r="M1478" i="1"/>
  <c r="M1512" i="1"/>
  <c r="M1540" i="1"/>
  <c r="M1568" i="1"/>
  <c r="M1601" i="1"/>
  <c r="M1624" i="1"/>
  <c r="M1649" i="1"/>
  <c r="M1679" i="1"/>
  <c r="M452" i="1"/>
  <c r="M21" i="1"/>
  <c r="M45" i="1"/>
  <c r="M1122" i="1"/>
  <c r="M1115" i="1"/>
  <c r="M1707" i="1"/>
  <c r="M1728" i="1"/>
  <c r="M1749" i="1"/>
  <c r="M1775" i="1"/>
  <c r="M1796" i="1"/>
  <c r="M1817" i="1"/>
  <c r="M1843" i="1"/>
  <c r="M1864" i="1"/>
  <c r="M1886" i="1"/>
  <c r="M1911" i="1"/>
  <c r="M1932" i="1"/>
  <c r="M1952" i="1"/>
  <c r="M1975" i="1"/>
  <c r="M1996" i="1"/>
  <c r="M2014" i="1"/>
  <c r="M2032" i="1"/>
  <c r="M2050" i="1"/>
  <c r="M2068" i="1"/>
  <c r="M2086" i="1"/>
  <c r="M2104" i="1"/>
  <c r="M2123" i="1"/>
  <c r="M2141" i="1"/>
  <c r="M2159" i="1"/>
  <c r="M2177" i="1"/>
  <c r="M2196" i="1"/>
  <c r="M2214" i="1"/>
  <c r="M102" i="1"/>
  <c r="M378" i="1"/>
  <c r="M498" i="1"/>
  <c r="M580" i="1"/>
  <c r="M661" i="1"/>
  <c r="M730" i="1"/>
  <c r="M797" i="1"/>
  <c r="M868" i="1"/>
  <c r="M934" i="1"/>
  <c r="M1004" i="1"/>
  <c r="M1035" i="1"/>
  <c r="M1078" i="1"/>
  <c r="M1155" i="1"/>
  <c r="M1228" i="1"/>
  <c r="M1298" i="1"/>
  <c r="M1356" i="1"/>
  <c r="M1422" i="1"/>
  <c r="M1486" i="1"/>
  <c r="M1542" i="1"/>
  <c r="M1602" i="1"/>
  <c r="M1655" i="1"/>
  <c r="M453" i="1"/>
  <c r="M46" i="1"/>
  <c r="M1686" i="1"/>
  <c r="M1708" i="1"/>
  <c r="M1755" i="1"/>
  <c r="M1797" i="1"/>
  <c r="M1823" i="1"/>
  <c r="M1865" i="1"/>
  <c r="M1912" i="1"/>
  <c r="M1953" i="1"/>
  <c r="M1997" i="1"/>
  <c r="M2033" i="1"/>
  <c r="M2069" i="1"/>
  <c r="M2105" i="1"/>
  <c r="M2124" i="1"/>
  <c r="M2160" i="1"/>
  <c r="M2197" i="1"/>
  <c r="M103" i="1"/>
  <c r="M379" i="1"/>
  <c r="M499" i="1"/>
  <c r="M581" i="1"/>
  <c r="M662" i="1"/>
  <c r="M731" i="1"/>
  <c r="M798" i="1"/>
  <c r="M870" i="1"/>
  <c r="M935" i="1"/>
  <c r="M1006" i="1"/>
  <c r="M1079" i="1"/>
  <c r="M1156" i="1"/>
  <c r="M1229" i="1"/>
  <c r="M1299" i="1"/>
  <c r="M1357" i="1"/>
  <c r="M1423" i="1"/>
  <c r="M1487" i="1"/>
  <c r="M1544" i="1"/>
  <c r="M1603" i="1"/>
  <c r="M1656" i="1"/>
  <c r="M454" i="1"/>
  <c r="M47" i="1"/>
  <c r="M1687" i="1"/>
  <c r="M1730" i="1"/>
  <c r="M1777" i="1"/>
  <c r="M1824" i="1"/>
  <c r="M1867" i="1"/>
  <c r="M1913" i="1"/>
  <c r="M1954" i="1"/>
  <c r="M1998" i="1"/>
  <c r="M2034" i="1"/>
  <c r="M2070" i="1"/>
  <c r="M2107" i="1"/>
  <c r="M2162" i="1"/>
  <c r="M2198" i="1"/>
  <c r="M65" i="1"/>
  <c r="M156" i="1"/>
  <c r="M197" i="1"/>
  <c r="M253" i="1"/>
  <c r="M294" i="1"/>
  <c r="M336" i="1"/>
  <c r="M380" i="1"/>
  <c r="M500" i="1"/>
  <c r="M582" i="1"/>
  <c r="M663" i="1"/>
  <c r="M733" i="1"/>
  <c r="M804" i="1"/>
  <c r="M876" i="1"/>
  <c r="M936" i="1"/>
  <c r="M1010" i="1"/>
  <c r="M1080" i="1"/>
  <c r="M1160" i="1"/>
  <c r="M1230" i="1"/>
  <c r="M1300" i="1"/>
  <c r="M1358" i="1"/>
  <c r="M1425" i="1"/>
  <c r="M1488" i="1"/>
  <c r="M125" i="1"/>
  <c r="M175" i="1"/>
  <c r="M258" i="1"/>
  <c r="M318" i="1"/>
  <c r="M382" i="1"/>
  <c r="M481" i="1"/>
  <c r="M547" i="1"/>
  <c r="M601" i="1"/>
  <c r="M647" i="1"/>
  <c r="M706" i="1"/>
  <c r="M755" i="1"/>
  <c r="M810" i="1"/>
  <c r="M858" i="1"/>
  <c r="M908" i="1"/>
  <c r="M956" i="1"/>
  <c r="M1012" i="1"/>
  <c r="M1060" i="1"/>
  <c r="M1130" i="1"/>
  <c r="M1174" i="1"/>
  <c r="M1222" i="1"/>
  <c r="M1277" i="1"/>
  <c r="M1320" i="1"/>
  <c r="M1370" i="1"/>
  <c r="M1407" i="1"/>
  <c r="M1464" i="1"/>
  <c r="M1501" i="1"/>
  <c r="M1546" i="1"/>
  <c r="M1585" i="1"/>
  <c r="M1620" i="1"/>
  <c r="M1660" i="1"/>
  <c r="M438" i="1"/>
  <c r="M16" i="1"/>
  <c r="M50" i="1"/>
  <c r="M1698" i="1"/>
  <c r="M1732" i="1"/>
  <c r="M1762" i="1"/>
  <c r="M1792" i="1"/>
  <c r="M1826" i="1"/>
  <c r="M1852" i="1"/>
  <c r="M1881" i="1"/>
  <c r="M1916" i="1"/>
  <c r="M1943" i="1"/>
  <c r="M1968" i="1"/>
  <c r="M2000" i="1"/>
  <c r="M2022" i="1"/>
  <c r="M2046" i="1"/>
  <c r="M2072" i="1"/>
  <c r="M2096" i="1"/>
  <c r="M2118" i="1"/>
  <c r="M2146" i="1"/>
  <c r="M2168" i="1"/>
  <c r="M2191" i="1"/>
  <c r="M2219" i="1"/>
  <c r="M130" i="1"/>
  <c r="M1629" i="1"/>
  <c r="M53" i="1"/>
  <c r="M1765" i="1"/>
  <c r="M1893" i="1"/>
  <c r="M1979" i="1"/>
  <c r="M2053" i="1"/>
  <c r="M2126" i="1"/>
  <c r="M2199" i="1"/>
  <c r="M207" i="1"/>
  <c r="M487" i="1"/>
  <c r="M775" i="1"/>
  <c r="M923" i="1"/>
  <c r="M1064" i="1"/>
  <c r="M1235" i="1"/>
  <c r="M1377" i="1"/>
  <c r="M1517" i="1"/>
  <c r="M1630" i="1"/>
  <c r="M54" i="1"/>
  <c r="M1766" i="1"/>
  <c r="M1860" i="1"/>
  <c r="M1948" i="1"/>
  <c r="M2054" i="1"/>
  <c r="M2173" i="1"/>
  <c r="M208" i="1"/>
  <c r="M501" i="1"/>
  <c r="M675" i="1"/>
  <c r="M824" i="1"/>
  <c r="M978" i="1"/>
  <c r="M1143" i="1"/>
  <c r="M1284" i="1"/>
  <c r="M1428" i="1"/>
  <c r="M1559" i="1"/>
  <c r="M1665" i="1"/>
  <c r="M7" i="1"/>
  <c r="M1772" i="1"/>
  <c r="M1924" i="1"/>
  <c r="M2005" i="1"/>
  <c r="M2079" i="1"/>
  <c r="M2151" i="1"/>
  <c r="M209" i="1"/>
  <c r="M516" i="1"/>
  <c r="M724" i="1"/>
  <c r="M925" i="1"/>
  <c r="M1082" i="1"/>
  <c r="M1245" i="1"/>
  <c r="M1429" i="1"/>
  <c r="M1637" i="1"/>
  <c r="M31" i="1"/>
  <c r="M1713" i="1"/>
  <c r="M1832" i="1"/>
  <c r="M1950" i="1"/>
  <c r="M2006" i="1"/>
  <c r="M2080" i="1"/>
  <c r="M2152" i="1"/>
  <c r="M215" i="1"/>
  <c r="M561" i="1"/>
  <c r="M778" i="1"/>
  <c r="M926" i="1"/>
  <c r="M1083" i="1"/>
  <c r="M1246" i="1"/>
  <c r="M1380" i="1"/>
  <c r="M1522" i="1"/>
  <c r="M1638" i="1"/>
  <c r="M32" i="1"/>
  <c r="M1714" i="1"/>
  <c r="M1868" i="1"/>
  <c r="M1958" i="1"/>
  <c r="M2035" i="1"/>
  <c r="M2108" i="1"/>
  <c r="M2181" i="1"/>
  <c r="M226" i="1"/>
  <c r="M634" i="1"/>
  <c r="M779" i="1"/>
  <c r="M931" i="1"/>
  <c r="M126" i="1"/>
  <c r="M189" i="1"/>
  <c r="M259" i="1"/>
  <c r="M319" i="1"/>
  <c r="M383" i="1"/>
  <c r="M484" i="1"/>
  <c r="M548" i="1"/>
  <c r="M602" i="1"/>
  <c r="M664" i="1"/>
  <c r="M717" i="1"/>
  <c r="M756" i="1"/>
  <c r="M811" i="1"/>
  <c r="M859" i="1"/>
  <c r="M913" i="1"/>
  <c r="M957" i="1"/>
  <c r="M1013" i="1"/>
  <c r="M1061" i="1"/>
  <c r="M1131" i="1"/>
  <c r="M1175" i="1"/>
  <c r="M1231" i="1"/>
  <c r="M1279" i="1"/>
  <c r="M1321" i="1"/>
  <c r="M1371" i="1"/>
  <c r="M1413" i="1"/>
  <c r="M1465" i="1"/>
  <c r="M1502" i="1"/>
  <c r="M1552" i="1"/>
  <c r="M1586" i="1"/>
  <c r="M1621" i="1"/>
  <c r="M1661" i="1"/>
  <c r="M445" i="1"/>
  <c r="M17" i="1"/>
  <c r="M51" i="1"/>
  <c r="M1110" i="1"/>
  <c r="M1703" i="1"/>
  <c r="M1737" i="1"/>
  <c r="M1763" i="1"/>
  <c r="M1793" i="1"/>
  <c r="M1827" i="1"/>
  <c r="M1857" i="1"/>
  <c r="M1883" i="1"/>
  <c r="M1917" i="1"/>
  <c r="M1944" i="1"/>
  <c r="M1969" i="1"/>
  <c r="M2001" i="1"/>
  <c r="M2023" i="1"/>
  <c r="M2047" i="1"/>
  <c r="M2073" i="1"/>
  <c r="M2097" i="1"/>
  <c r="M2119" i="1"/>
  <c r="M2147" i="1"/>
  <c r="M2169" i="1"/>
  <c r="M2192" i="1"/>
  <c r="M2220" i="1"/>
  <c r="M206" i="1"/>
  <c r="M28" i="1"/>
  <c r="M1740" i="1"/>
  <c r="M1829" i="1"/>
  <c r="M1919" i="1"/>
  <c r="M2027" i="1"/>
  <c r="M2077" i="1"/>
  <c r="M2149" i="1"/>
  <c r="M68" i="1"/>
  <c r="M337" i="1"/>
  <c r="M556" i="1"/>
  <c r="M674" i="1"/>
  <c r="M823" i="1"/>
  <c r="M977" i="1"/>
  <c r="M1134" i="1"/>
  <c r="M1283" i="1"/>
  <c r="M1427" i="1"/>
  <c r="M1555" i="1"/>
  <c r="M1664" i="1"/>
  <c r="M29" i="1"/>
  <c r="M1711" i="1"/>
  <c r="M1800" i="1"/>
  <c r="M1894" i="1"/>
  <c r="M2004" i="1"/>
  <c r="M2078" i="1"/>
  <c r="M2128" i="1"/>
  <c r="M2200" i="1"/>
  <c r="M69" i="1"/>
  <c r="M342" i="1"/>
  <c r="M557" i="1"/>
  <c r="M723" i="1"/>
  <c r="M880" i="1"/>
  <c r="M1026" i="1"/>
  <c r="M1186" i="1"/>
  <c r="M1336" i="1"/>
  <c r="M1470" i="1"/>
  <c r="M1598" i="1"/>
  <c r="M449" i="1"/>
  <c r="M57" i="1"/>
  <c r="M1742" i="1"/>
  <c r="M1831" i="1"/>
  <c r="M1895" i="1"/>
  <c r="M1981" i="1"/>
  <c r="M2055" i="1"/>
  <c r="M2101" i="1"/>
  <c r="M2174" i="1"/>
  <c r="M70" i="1"/>
  <c r="M343" i="1"/>
  <c r="M560" i="1"/>
  <c r="M676" i="1"/>
  <c r="M825" i="1"/>
  <c r="M979" i="1"/>
  <c r="M1144" i="1"/>
  <c r="M1285" i="1"/>
  <c r="M1471" i="1"/>
  <c r="M1561" i="1"/>
  <c r="M1666" i="1"/>
  <c r="M8" i="1"/>
  <c r="M1773" i="1"/>
  <c r="M1925" i="1"/>
  <c r="M2056" i="1"/>
  <c r="M2130" i="1"/>
  <c r="M142" i="1"/>
  <c r="M271" i="1"/>
  <c r="M399" i="1"/>
  <c r="M633" i="1"/>
  <c r="M734" i="1"/>
  <c r="M882" i="1"/>
  <c r="M1028" i="1"/>
  <c r="M1198" i="1"/>
  <c r="M1301" i="1"/>
  <c r="M1430" i="1"/>
  <c r="M1562" i="1"/>
  <c r="M1667" i="1"/>
  <c r="M1116" i="1"/>
  <c r="M1778" i="1"/>
  <c r="M1833" i="1"/>
  <c r="M1926" i="1"/>
  <c r="M2008" i="1"/>
  <c r="M2081" i="1"/>
  <c r="M2153" i="1"/>
  <c r="M80" i="1"/>
  <c r="M283" i="1"/>
  <c r="M353" i="1"/>
  <c r="M406" i="1"/>
  <c r="M562" i="1"/>
  <c r="M742" i="1"/>
  <c r="M883" i="1"/>
  <c r="M66" i="1"/>
  <c r="M127" i="1"/>
  <c r="M190" i="1"/>
  <c r="M260" i="1"/>
  <c r="M320" i="1"/>
  <c r="M394" i="1"/>
  <c r="M485" i="1"/>
  <c r="M549" i="1"/>
  <c r="M603" i="1"/>
  <c r="M667" i="1"/>
  <c r="M720" i="1"/>
  <c r="M773" i="1"/>
  <c r="M817" i="1"/>
  <c r="M860" i="1"/>
  <c r="M914" i="1"/>
  <c r="M958" i="1"/>
  <c r="M1014" i="1"/>
  <c r="M1062" i="1"/>
  <c r="M1132" i="1"/>
  <c r="M1177" i="1"/>
  <c r="M1233" i="1"/>
  <c r="M1281" i="1"/>
  <c r="M1331" i="1"/>
  <c r="M1372" i="1"/>
  <c r="M1414" i="1"/>
  <c r="M1467" i="1"/>
  <c r="M1508" i="1"/>
  <c r="M1553" i="1"/>
  <c r="M1587" i="1"/>
  <c r="M1622" i="1"/>
  <c r="M1662" i="1"/>
  <c r="M446" i="1"/>
  <c r="M19" i="1"/>
  <c r="M52" i="1"/>
  <c r="M1111" i="1"/>
  <c r="M1704" i="1"/>
  <c r="M1739" i="1"/>
  <c r="M1764" i="1"/>
  <c r="M1794" i="1"/>
  <c r="M1828" i="1"/>
  <c r="M1858" i="1"/>
  <c r="M1884" i="1"/>
  <c r="M1918" i="1"/>
  <c r="M1945" i="1"/>
  <c r="M1970" i="1"/>
  <c r="M2002" i="1"/>
  <c r="M2025" i="1"/>
  <c r="M2048" i="1"/>
  <c r="M2075" i="1"/>
  <c r="M2098" i="1"/>
  <c r="M2120" i="1"/>
  <c r="M2148" i="1"/>
  <c r="M2171" i="1"/>
  <c r="M2193" i="1"/>
  <c r="M67" i="1"/>
  <c r="M261" i="1"/>
  <c r="M321" i="1"/>
  <c r="M395" i="1"/>
  <c r="M486" i="1"/>
  <c r="M555" i="1"/>
  <c r="M605" i="1"/>
  <c r="M673" i="1"/>
  <c r="M721" i="1"/>
  <c r="M774" i="1"/>
  <c r="M822" i="1"/>
  <c r="M877" i="1"/>
  <c r="M922" i="1"/>
  <c r="M960" i="1"/>
  <c r="M1015" i="1"/>
  <c r="M1063" i="1"/>
  <c r="M1133" i="1"/>
  <c r="M1178" i="1"/>
  <c r="M1234" i="1"/>
  <c r="M1282" i="1"/>
  <c r="M1332" i="1"/>
  <c r="M1373" i="1"/>
  <c r="M1426" i="1"/>
  <c r="M1468" i="1"/>
  <c r="M1510" i="1"/>
  <c r="M1554" i="1"/>
  <c r="M1588" i="1"/>
  <c r="M1663" i="1"/>
  <c r="M447" i="1"/>
  <c r="M1710" i="1"/>
  <c r="M1799" i="1"/>
  <c r="M1859" i="1"/>
  <c r="M1947" i="1"/>
  <c r="M2003" i="1"/>
  <c r="M2099" i="1"/>
  <c r="M2172" i="1"/>
  <c r="M131" i="1"/>
  <c r="M396" i="1"/>
  <c r="M608" i="1"/>
  <c r="M722" i="1"/>
  <c r="M878" i="1"/>
  <c r="M1025" i="1"/>
  <c r="M1185" i="1"/>
  <c r="M1333" i="1"/>
  <c r="M1469" i="1"/>
  <c r="M1589" i="1"/>
  <c r="M448" i="1"/>
  <c r="M1112" i="1"/>
  <c r="M1741" i="1"/>
  <c r="M1830" i="1"/>
  <c r="M1920" i="1"/>
  <c r="M1980" i="1"/>
  <c r="M2028" i="1"/>
  <c r="M2100" i="1"/>
  <c r="M2150" i="1"/>
  <c r="M132" i="1"/>
  <c r="M397" i="1"/>
  <c r="M609" i="1"/>
  <c r="M776" i="1"/>
  <c r="M924" i="1"/>
  <c r="M1081" i="1"/>
  <c r="M1239" i="1"/>
  <c r="M1378" i="1"/>
  <c r="M1520" i="1"/>
  <c r="M1636" i="1"/>
  <c r="M30" i="1"/>
  <c r="M1712" i="1"/>
  <c r="M1806" i="1"/>
  <c r="M1861" i="1"/>
  <c r="M1949" i="1"/>
  <c r="M2029" i="1"/>
  <c r="M2129" i="1"/>
  <c r="M2201" i="1"/>
  <c r="M133" i="1"/>
  <c r="M398" i="1"/>
  <c r="M621" i="1"/>
  <c r="M777" i="1"/>
  <c r="M881" i="1"/>
  <c r="M1027" i="1"/>
  <c r="M1197" i="1"/>
  <c r="M1337" i="1"/>
  <c r="M1521" i="1"/>
  <c r="M1599" i="1"/>
  <c r="M450" i="1"/>
  <c r="M1113" i="1"/>
  <c r="M1743" i="1"/>
  <c r="M1807" i="1"/>
  <c r="M1862" i="1"/>
  <c r="M1982" i="1"/>
  <c r="M2030" i="1"/>
  <c r="M2102" i="1"/>
  <c r="M2203" i="1"/>
  <c r="M71" i="1"/>
  <c r="M352" i="1"/>
  <c r="M517" i="1"/>
  <c r="M677" i="1"/>
  <c r="M826" i="1"/>
  <c r="M980" i="1"/>
  <c r="M1148" i="1"/>
  <c r="M1342" i="1"/>
  <c r="M1474" i="1"/>
  <c r="M1604" i="1"/>
  <c r="M457" i="1"/>
  <c r="M1688" i="1"/>
  <c r="M1744" i="1"/>
  <c r="M1808" i="1"/>
  <c r="M1897" i="1"/>
  <c r="M1983" i="1"/>
  <c r="M2057" i="1"/>
  <c r="M2131" i="1"/>
  <c r="M2204" i="1"/>
  <c r="M157" i="1"/>
  <c r="M518" i="1"/>
  <c r="M679" i="1"/>
  <c r="M836" i="1"/>
  <c r="M268" i="1"/>
  <c r="M269" i="1"/>
  <c r="M270" i="1"/>
  <c r="M1379" i="1"/>
  <c r="M1896" i="1"/>
  <c r="M2175" i="1"/>
  <c r="M227" i="1"/>
  <c r="M356" i="1"/>
  <c r="M523" i="1"/>
  <c r="M646" i="1"/>
  <c r="M788" i="1"/>
  <c r="M898" i="1"/>
  <c r="M997" i="1"/>
  <c r="M1090" i="1"/>
  <c r="M1211" i="1"/>
  <c r="M1307" i="1"/>
  <c r="M1404" i="1"/>
  <c r="M1495" i="1"/>
  <c r="M1582" i="1"/>
  <c r="M1646" i="1"/>
  <c r="M13" i="1"/>
  <c r="M428" i="1"/>
  <c r="M1725" i="1"/>
  <c r="M1789" i="1"/>
  <c r="M1848" i="1"/>
  <c r="M1908" i="1"/>
  <c r="M1965" i="1"/>
  <c r="M2019" i="1"/>
  <c r="M2065" i="1"/>
  <c r="M2115" i="1"/>
  <c r="M2165" i="1"/>
  <c r="M2210" i="1"/>
  <c r="M577" i="1"/>
  <c r="M255" i="1"/>
  <c r="M1876" i="1"/>
  <c r="M1987" i="1"/>
  <c r="M2089" i="1"/>
  <c r="M2135" i="1"/>
  <c r="M295" i="1"/>
  <c r="M845" i="1"/>
  <c r="M951" i="1"/>
  <c r="M1049" i="1"/>
  <c r="M1170" i="1"/>
  <c r="M1351" i="1"/>
  <c r="M1445" i="1"/>
  <c r="M1534" i="1"/>
  <c r="M433" i="1"/>
  <c r="M38" i="1"/>
  <c r="M1694" i="1"/>
  <c r="M1813" i="1"/>
  <c r="M1936" i="1"/>
  <c r="M1988" i="1"/>
  <c r="M2091" i="1"/>
  <c r="M2187" i="1"/>
  <c r="M466" i="1"/>
  <c r="M1172" i="1"/>
  <c r="M1275" i="1"/>
  <c r="M1368" i="1"/>
  <c r="M1536" i="1"/>
  <c r="M1618" i="1"/>
  <c r="M435" i="1"/>
  <c r="M1696" i="1"/>
  <c r="M1760" i="1"/>
  <c r="M1879" i="1"/>
  <c r="M1941" i="1"/>
  <c r="M2044" i="1"/>
  <c r="M2139" i="1"/>
  <c r="M2189" i="1"/>
  <c r="M163" i="1"/>
  <c r="M1276" i="1"/>
  <c r="M1619" i="1"/>
  <c r="M1880" i="1"/>
  <c r="M2095" i="1"/>
  <c r="M480" i="1"/>
  <c r="M228" i="1"/>
  <c r="M357" i="1"/>
  <c r="M524" i="1"/>
  <c r="M680" i="1"/>
  <c r="M793" i="1"/>
  <c r="M899" i="1"/>
  <c r="M998" i="1"/>
  <c r="M1101" i="1"/>
  <c r="M1212" i="1"/>
  <c r="M1309" i="1"/>
  <c r="M1405" i="1"/>
  <c r="M1496" i="1"/>
  <c r="M1583" i="1"/>
  <c r="M1647" i="1"/>
  <c r="M14" i="1"/>
  <c r="M429" i="1"/>
  <c r="M1726" i="1"/>
  <c r="M1790" i="1"/>
  <c r="M1849" i="1"/>
  <c r="M1909" i="1"/>
  <c r="M1966" i="1"/>
  <c r="M2020" i="1"/>
  <c r="M2066" i="1"/>
  <c r="M2116" i="1"/>
  <c r="M2166" i="1"/>
  <c r="M2211" i="1"/>
  <c r="M381" i="1"/>
  <c r="M700" i="1"/>
  <c r="M1032" i="1"/>
  <c r="M35" i="1"/>
  <c r="M1874" i="1"/>
  <c r="M2037" i="1"/>
  <c r="M2183" i="1"/>
  <c r="M432" i="1"/>
  <c r="M705" i="1"/>
  <c r="M848" i="1"/>
  <c r="M300" i="1"/>
  <c r="M1369" i="1"/>
  <c r="M1697" i="1"/>
  <c r="M1999" i="1"/>
  <c r="M81" i="1"/>
  <c r="M229" i="1"/>
  <c r="M362" i="1"/>
  <c r="M525" i="1"/>
  <c r="M685" i="1"/>
  <c r="M794" i="1"/>
  <c r="M906" i="1"/>
  <c r="M1011" i="1"/>
  <c r="M1102" i="1"/>
  <c r="M1221" i="1"/>
  <c r="M1311" i="1"/>
  <c r="M1406" i="1"/>
  <c r="M1497" i="1"/>
  <c r="M1584" i="1"/>
  <c r="M1658" i="1"/>
  <c r="M15" i="1"/>
  <c r="M430" i="1"/>
  <c r="M1731" i="1"/>
  <c r="M1791" i="1"/>
  <c r="M1851" i="1"/>
  <c r="M1915" i="1"/>
  <c r="M1967" i="1"/>
  <c r="M2021" i="1"/>
  <c r="M2071" i="1"/>
  <c r="M2117" i="1"/>
  <c r="M2167" i="1"/>
  <c r="M2217" i="1"/>
  <c r="M231" i="1"/>
  <c r="M938" i="1"/>
  <c r="M1251" i="1"/>
  <c r="M1442" i="1"/>
  <c r="M1606" i="1"/>
  <c r="M1691" i="1"/>
  <c r="M1810" i="1"/>
  <c r="M1985" i="1"/>
  <c r="M2133" i="1"/>
  <c r="M704" i="1"/>
  <c r="M585" i="1"/>
  <c r="M744" i="1"/>
  <c r="M2094" i="1"/>
  <c r="M467" i="1"/>
  <c r="M1173" i="1"/>
  <c r="M1545" i="1"/>
  <c r="M48" i="1"/>
  <c r="M1942" i="1"/>
  <c r="M2145" i="1"/>
  <c r="M301" i="1"/>
  <c r="M91" i="1"/>
  <c r="M230" i="1"/>
  <c r="M363" i="1"/>
  <c r="M576" i="1"/>
  <c r="M688" i="1"/>
  <c r="M805" i="1"/>
  <c r="M907" i="1"/>
  <c r="M1031" i="1"/>
  <c r="M1149" i="1"/>
  <c r="M1250" i="1"/>
  <c r="M1343" i="1"/>
  <c r="M1441" i="1"/>
  <c r="M1523" i="1"/>
  <c r="M1605" i="1"/>
  <c r="M1668" i="1"/>
  <c r="M33" i="1"/>
  <c r="M1689" i="1"/>
  <c r="M1745" i="1"/>
  <c r="M1809" i="1"/>
  <c r="M1869" i="1"/>
  <c r="M1927" i="1"/>
  <c r="M1984" i="1"/>
  <c r="M2036" i="1"/>
  <c r="M2082" i="1"/>
  <c r="M2132" i="1"/>
  <c r="M2182" i="1"/>
  <c r="M94" i="1"/>
  <c r="M808" i="1"/>
  <c r="M1150" i="1"/>
  <c r="M1346" i="1"/>
  <c r="M1530" i="1"/>
  <c r="M1676" i="1"/>
  <c r="M1746" i="1"/>
  <c r="M1928" i="1"/>
  <c r="M2083" i="1"/>
  <c r="M423" i="1"/>
  <c r="M464" i="1"/>
  <c r="M2136" i="1"/>
  <c r="M596" i="1"/>
  <c r="M635" i="1"/>
  <c r="M1059" i="1"/>
  <c r="M1463" i="1"/>
  <c r="M436" i="1"/>
  <c r="M1825" i="1"/>
  <c r="M2045" i="1"/>
  <c r="M170" i="1"/>
  <c r="M95" i="1"/>
  <c r="M254" i="1"/>
  <c r="M407" i="1"/>
  <c r="M583" i="1"/>
  <c r="M701" i="1"/>
  <c r="M809" i="1"/>
  <c r="M949" i="1"/>
  <c r="M1043" i="1"/>
  <c r="M1151" i="1"/>
  <c r="M1252" i="1"/>
  <c r="M1349" i="1"/>
  <c r="M1443" i="1"/>
  <c r="M1532" i="1"/>
  <c r="M1607" i="1"/>
  <c r="M1677" i="1"/>
  <c r="M36" i="1"/>
  <c r="M1692" i="1"/>
  <c r="M1747" i="1"/>
  <c r="M1811" i="1"/>
  <c r="M1875" i="1"/>
  <c r="M1929" i="1"/>
  <c r="M1986" i="1"/>
  <c r="M2038" i="1"/>
  <c r="M2084" i="1"/>
  <c r="M2134" i="1"/>
  <c r="M2184" i="1"/>
  <c r="M107" i="1"/>
  <c r="M584" i="1"/>
  <c r="M844" i="1"/>
  <c r="M950" i="1"/>
  <c r="M1048" i="1"/>
  <c r="M1161" i="1"/>
  <c r="M1253" i="1"/>
  <c r="M1350" i="1"/>
  <c r="M1444" i="1"/>
  <c r="M1533" i="1"/>
  <c r="M1608" i="1"/>
  <c r="M37" i="1"/>
  <c r="M1693" i="1"/>
  <c r="M1757" i="1"/>
  <c r="M1812" i="1"/>
  <c r="M1935" i="1"/>
  <c r="M2039" i="1"/>
  <c r="M2185" i="1"/>
  <c r="M112" i="1"/>
  <c r="M1263" i="1"/>
  <c r="M1610" i="1"/>
  <c r="M1758" i="1"/>
  <c r="M1877" i="1"/>
  <c r="M2040" i="1"/>
  <c r="M299" i="1"/>
  <c r="M1053" i="1"/>
  <c r="M1453" i="1"/>
  <c r="M1815" i="1"/>
  <c r="M1993" i="1"/>
  <c r="M748" i="1"/>
  <c r="M2190" i="1"/>
  <c r="M750" i="1"/>
  <c r="M1203" i="1"/>
  <c r="M1476" i="1"/>
  <c r="M1639" i="1"/>
  <c r="M113" i="1"/>
  <c r="M298" i="1"/>
  <c r="M465" i="1"/>
  <c r="M595" i="1"/>
  <c r="M743" i="1"/>
  <c r="M846" i="1"/>
  <c r="M952" i="1"/>
  <c r="M1052" i="1"/>
  <c r="M1171" i="1"/>
  <c r="M1271" i="1"/>
  <c r="M1359" i="1"/>
  <c r="M1446" i="1"/>
  <c r="M1535" i="1"/>
  <c r="M1617" i="1"/>
  <c r="M434" i="1"/>
  <c r="M43" i="1"/>
  <c r="M1695" i="1"/>
  <c r="M1759" i="1"/>
  <c r="M1814" i="1"/>
  <c r="M1878" i="1"/>
  <c r="M1937" i="1"/>
  <c r="M1992" i="1"/>
  <c r="M2043" i="1"/>
  <c r="M2092" i="1"/>
  <c r="M2137" i="1"/>
  <c r="M2188" i="1"/>
  <c r="M162" i="1"/>
  <c r="M955" i="1"/>
  <c r="M636" i="1"/>
  <c r="M1302" i="1"/>
  <c r="M458" i="1"/>
  <c r="M172" i="1"/>
  <c r="M317" i="1"/>
  <c r="M520" i="1"/>
  <c r="M640" i="1"/>
  <c r="M753" i="1"/>
  <c r="M884" i="1"/>
  <c r="M989" i="1"/>
  <c r="M1086" i="1"/>
  <c r="M1207" i="1"/>
  <c r="M1304" i="1"/>
  <c r="M1399" i="1"/>
  <c r="M1491" i="1"/>
  <c r="M1566" i="1"/>
  <c r="M1642" i="1"/>
  <c r="M10" i="1"/>
  <c r="M1119" i="1"/>
  <c r="M1721" i="1"/>
  <c r="M1781" i="1"/>
  <c r="M1841" i="1"/>
  <c r="M1901" i="1"/>
  <c r="M1961" i="1"/>
  <c r="M2012" i="1"/>
  <c r="M2062" i="1"/>
  <c r="M2112" i="1"/>
  <c r="M2157" i="1"/>
  <c r="M2207" i="1"/>
  <c r="M173" i="1"/>
  <c r="M354" i="1"/>
  <c r="M521" i="1"/>
  <c r="M644" i="1"/>
  <c r="M754" i="1"/>
  <c r="M885" i="1"/>
  <c r="M990" i="1"/>
  <c r="M1088" i="1"/>
  <c r="M1208" i="1"/>
  <c r="M1305" i="1"/>
  <c r="M1401" i="1"/>
  <c r="M1493" i="1"/>
  <c r="M1580" i="1"/>
  <c r="M1644" i="1"/>
  <c r="M11" i="1"/>
  <c r="M1125" i="1"/>
  <c r="M1723" i="1"/>
  <c r="M1782" i="1"/>
  <c r="M1846" i="1"/>
  <c r="M1902" i="1"/>
  <c r="M1963" i="1"/>
  <c r="M2017" i="1"/>
  <c r="M2063" i="1"/>
  <c r="M2113" i="1"/>
  <c r="M2163" i="1"/>
  <c r="M2208" i="1"/>
  <c r="M174" i="1"/>
  <c r="M355" i="1"/>
  <c r="M522" i="1"/>
  <c r="M645" i="1"/>
  <c r="M787" i="1"/>
  <c r="M887" i="1"/>
  <c r="M992" i="1"/>
  <c r="M1089" i="1"/>
  <c r="M1209" i="1"/>
  <c r="M1306" i="1"/>
  <c r="M1403" i="1"/>
  <c r="M1494" i="1"/>
  <c r="M1581" i="1"/>
  <c r="M1645" i="1"/>
  <c r="M12" i="1"/>
  <c r="M425" i="1"/>
  <c r="M1724" i="1"/>
  <c r="M1783" i="1"/>
  <c r="M1847" i="1"/>
  <c r="M1903" i="1"/>
  <c r="M1964" i="1"/>
  <c r="M2018" i="1"/>
  <c r="M2064" i="1"/>
  <c r="M2114" i="1"/>
  <c r="M2164" i="1"/>
  <c r="M2209" i="1"/>
  <c r="M953" i="1"/>
  <c r="M851" i="1"/>
  <c r="M1761" i="1"/>
  <c r="M853" i="1"/>
  <c r="M1084" i="1"/>
  <c r="M1394" i="1"/>
  <c r="M1564" i="1"/>
  <c r="M2060" i="1"/>
  <c r="M1640" i="1"/>
  <c r="A1201" i="2"/>
  <c r="D1201" i="2"/>
  <c r="A1202" i="2"/>
  <c r="D1202" i="2"/>
  <c r="A1203" i="2"/>
  <c r="D1203" i="2"/>
  <c r="A1204" i="2"/>
  <c r="D1204" i="2"/>
  <c r="A1205" i="2"/>
  <c r="D1205" i="2"/>
  <c r="A1206" i="2"/>
  <c r="D1206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9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40" i="2"/>
  <c r="D141" i="2"/>
  <c r="D142" i="2"/>
  <c r="D143" i="2"/>
  <c r="D144" i="2"/>
  <c r="D145" i="2"/>
  <c r="D146" i="2"/>
  <c r="D147" i="2"/>
  <c r="D148" i="2"/>
  <c r="D149" i="2"/>
  <c r="D151" i="2"/>
  <c r="D152" i="2"/>
  <c r="D153" i="2"/>
  <c r="D154" i="2"/>
  <c r="D155" i="2"/>
  <c r="D165" i="2"/>
  <c r="D166" i="2"/>
  <c r="D167" i="2"/>
  <c r="D168" i="2"/>
  <c r="D169" i="2"/>
  <c r="D170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93" i="2"/>
  <c r="D94" i="2"/>
  <c r="D95" i="2"/>
  <c r="D133" i="2"/>
  <c r="D134" i="2"/>
  <c r="D171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7" i="2"/>
  <c r="D15" i="2"/>
  <c r="D16" i="2"/>
  <c r="D17" i="2"/>
  <c r="D18" i="2"/>
  <c r="D19" i="2"/>
  <c r="D20" i="2"/>
  <c r="D21" i="2"/>
  <c r="D22" i="2"/>
  <c r="D23" i="2"/>
  <c r="D24" i="2"/>
  <c r="D25" i="2"/>
  <c r="D41" i="2"/>
  <c r="D42" i="2"/>
  <c r="D43" i="2"/>
  <c r="D44" i="2"/>
  <c r="D45" i="2"/>
  <c r="D46" i="2"/>
  <c r="D47" i="2"/>
  <c r="D48" i="2"/>
  <c r="D49" i="2"/>
  <c r="D50" i="2"/>
  <c r="D51" i="2"/>
  <c r="D135" i="2"/>
  <c r="D150" i="2"/>
  <c r="D156" i="2"/>
  <c r="D158" i="2"/>
  <c r="D159" i="2"/>
  <c r="D160" i="2"/>
  <c r="D161" i="2"/>
  <c r="D162" i="2"/>
  <c r="D163" i="2"/>
  <c r="D164" i="2"/>
  <c r="D8" i="2"/>
  <c r="D9" i="2"/>
  <c r="D10" i="2"/>
  <c r="D11" i="2"/>
  <c r="D12" i="2"/>
  <c r="D13" i="2"/>
  <c r="D26" i="2"/>
  <c r="D52" i="2"/>
  <c r="D53" i="2"/>
  <c r="D54" i="2"/>
  <c r="D55" i="2"/>
  <c r="D56" i="2"/>
  <c r="D57" i="2"/>
  <c r="D58" i="2"/>
  <c r="D59" i="2"/>
  <c r="D60" i="2"/>
  <c r="D61" i="2"/>
  <c r="D136" i="2"/>
  <c r="D137" i="2"/>
  <c r="D14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96" i="2"/>
  <c r="D97" i="2"/>
  <c r="D98" i="2"/>
  <c r="D138" i="2"/>
  <c r="D139" i="2"/>
  <c r="D172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40" i="2"/>
  <c r="A141" i="2"/>
  <c r="A142" i="2"/>
  <c r="A143" i="2"/>
  <c r="A144" i="2"/>
  <c r="A145" i="2"/>
  <c r="A146" i="2"/>
  <c r="A147" i="2"/>
  <c r="A148" i="2"/>
  <c r="A149" i="2"/>
  <c r="A151" i="2"/>
  <c r="A152" i="2"/>
  <c r="A153" i="2"/>
  <c r="A154" i="2"/>
  <c r="A155" i="2"/>
  <c r="A165" i="2"/>
  <c r="A166" i="2"/>
  <c r="A167" i="2"/>
  <c r="A168" i="2"/>
  <c r="A169" i="2"/>
  <c r="A170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93" i="2"/>
  <c r="A94" i="2"/>
  <c r="A95" i="2"/>
  <c r="A133" i="2"/>
  <c r="A134" i="2"/>
  <c r="A171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7" i="2"/>
  <c r="A15" i="2"/>
  <c r="A16" i="2"/>
  <c r="A17" i="2"/>
  <c r="A18" i="2"/>
  <c r="A19" i="2"/>
  <c r="A20" i="2"/>
  <c r="A21" i="2"/>
  <c r="A22" i="2"/>
  <c r="A23" i="2"/>
  <c r="A24" i="2"/>
  <c r="A25" i="2"/>
  <c r="A41" i="2"/>
  <c r="A42" i="2"/>
  <c r="A43" i="2"/>
  <c r="A44" i="2"/>
  <c r="A45" i="2"/>
  <c r="A46" i="2"/>
  <c r="A47" i="2"/>
  <c r="A48" i="2"/>
  <c r="A49" i="2"/>
  <c r="A50" i="2"/>
  <c r="A51" i="2"/>
  <c r="A135" i="2"/>
  <c r="A150" i="2"/>
  <c r="A156" i="2"/>
  <c r="A157" i="2"/>
  <c r="A158" i="2"/>
  <c r="A159" i="2"/>
  <c r="A160" i="2"/>
  <c r="A161" i="2"/>
  <c r="A162" i="2"/>
  <c r="A163" i="2"/>
  <c r="A164" i="2"/>
  <c r="A8" i="2"/>
  <c r="A9" i="2"/>
  <c r="A10" i="2"/>
  <c r="A11" i="2"/>
  <c r="A12" i="2"/>
  <c r="A13" i="2"/>
  <c r="A26" i="2"/>
  <c r="A52" i="2"/>
  <c r="A53" i="2"/>
  <c r="A54" i="2"/>
  <c r="A55" i="2"/>
  <c r="A56" i="2"/>
  <c r="A57" i="2"/>
  <c r="A58" i="2"/>
  <c r="A59" i="2"/>
  <c r="A60" i="2"/>
  <c r="A61" i="2"/>
  <c r="A136" i="2"/>
  <c r="A137" i="2"/>
  <c r="A14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96" i="2"/>
  <c r="A97" i="2"/>
  <c r="A98" i="2"/>
  <c r="A138" i="2"/>
  <c r="A139" i="2"/>
  <c r="A172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72" i="2"/>
  <c r="A70" i="2"/>
  <c r="D70" i="2"/>
  <c r="A71" i="2"/>
  <c r="D71" i="2"/>
  <c r="A69" i="2"/>
  <c r="D69" i="2"/>
  <c r="A66" i="2"/>
  <c r="D66" i="2"/>
  <c r="A64" i="2"/>
  <c r="D64" i="2"/>
  <c r="A63" i="2"/>
  <c r="D63" i="2"/>
  <c r="A62" i="2"/>
  <c r="D62" i="2"/>
  <c r="A68" i="2"/>
  <c r="A65" i="2"/>
  <c r="D65" i="2"/>
  <c r="D72" i="2"/>
  <c r="A73" i="2"/>
  <c r="D73" i="2"/>
  <c r="A74" i="2"/>
  <c r="D74" i="2"/>
  <c r="A75" i="2"/>
  <c r="D75" i="2"/>
  <c r="A76" i="2"/>
  <c r="D76" i="2"/>
  <c r="A19" i="5"/>
  <c r="D19" i="5"/>
  <c r="A20" i="5"/>
  <c r="D20" i="5"/>
  <c r="A21" i="5"/>
  <c r="D21" i="5"/>
  <c r="A22" i="5"/>
  <c r="D22" i="5"/>
  <c r="A14" i="5"/>
  <c r="D14" i="5"/>
  <c r="A15" i="5"/>
  <c r="D15" i="5"/>
  <c r="A7" i="5"/>
  <c r="D7" i="5"/>
  <c r="A8" i="5"/>
  <c r="D8" i="5"/>
  <c r="A9" i="5"/>
  <c r="D9" i="5"/>
  <c r="A217" i="5"/>
  <c r="D217" i="5"/>
  <c r="A218" i="5"/>
  <c r="D218" i="5"/>
  <c r="A219" i="5"/>
  <c r="D219" i="5"/>
  <c r="A181" i="5"/>
  <c r="D181" i="5"/>
  <c r="A182" i="5"/>
  <c r="D182" i="5"/>
  <c r="A194" i="5"/>
  <c r="D194" i="5"/>
  <c r="A195" i="5"/>
  <c r="D195" i="5"/>
  <c r="A196" i="5"/>
  <c r="D196" i="5"/>
  <c r="D118" i="2" l="1"/>
  <c r="D5" i="2" s="1" a="1"/>
  <c r="D5" i="2" s="1"/>
  <c r="E5" i="5" a="1"/>
  <c r="E5" i="5" s="1"/>
  <c r="E5" i="2" a="1"/>
  <c r="E5" i="2" s="1"/>
  <c r="B3" i="1" l="1"/>
  <c r="G3" i="1"/>
  <c r="K3" i="1"/>
  <c r="A3" i="1"/>
  <c r="A18" i="5"/>
  <c r="A5" i="5" s="1" a="1"/>
  <c r="A5" i="5" s="1"/>
  <c r="D18" i="5"/>
  <c r="F5" i="5" a="1"/>
  <c r="F5" i="5" s="1"/>
  <c r="G5" i="5" a="1"/>
  <c r="G5" i="5" s="1"/>
  <c r="D5" i="5" l="1" a="1"/>
  <c r="D5" i="5" s="1"/>
  <c r="B5" i="13" a="1"/>
  <c r="B5" i="13" s="1"/>
  <c r="G5" i="2" a="1"/>
  <c r="G5" i="2" s="1"/>
  <c r="F5" i="2" a="1"/>
  <c r="F5" i="2" s="1"/>
  <c r="A118" i="2"/>
  <c r="A5" i="2" s="1" a="1"/>
  <c r="A5" i="2" s="1"/>
  <c r="N464" i="1" l="1"/>
  <c r="N503" i="1"/>
  <c r="N1063" i="1"/>
  <c r="P1063" i="1" s="1"/>
  <c r="N765" i="1"/>
  <c r="P765" i="1" s="1"/>
  <c r="N1029" i="1"/>
  <c r="P1029" i="1" s="1"/>
  <c r="N1167" i="1"/>
  <c r="P1167" i="1" s="1"/>
  <c r="N1456" i="1"/>
  <c r="P1456" i="1" s="1"/>
  <c r="N16" i="1"/>
  <c r="P16" i="1" s="1"/>
  <c r="N1570" i="1"/>
  <c r="N1537" i="1"/>
  <c r="P1537" i="1" s="1"/>
  <c r="N1640" i="1"/>
  <c r="P1640" i="1" s="1"/>
  <c r="N716" i="1"/>
  <c r="P716" i="1" s="1"/>
  <c r="N1385" i="1"/>
  <c r="P1385" i="1" s="1"/>
  <c r="N1500" i="1"/>
  <c r="P1500" i="1" s="1"/>
  <c r="N2035" i="1"/>
  <c r="P2035" i="1" s="1"/>
  <c r="N1752" i="1"/>
  <c r="P1752" i="1" s="1"/>
  <c r="N974" i="1"/>
  <c r="P974" i="1" s="1"/>
  <c r="N1051" i="1"/>
  <c r="P1051" i="1" s="1"/>
  <c r="N952" i="1"/>
  <c r="P952" i="1" s="1"/>
  <c r="N1257" i="1"/>
  <c r="P1257" i="1" s="1"/>
  <c r="N1316" i="1"/>
  <c r="P1316" i="1" s="1"/>
  <c r="N1575" i="1"/>
  <c r="P1575" i="1" s="1"/>
  <c r="N1313" i="1"/>
  <c r="P1313" i="1" s="1"/>
  <c r="N1900" i="1"/>
  <c r="P1900" i="1" s="1"/>
  <c r="N1491" i="1"/>
  <c r="P1491" i="1" s="1"/>
  <c r="N1465" i="1"/>
  <c r="P1465" i="1" s="1"/>
  <c r="N1884" i="1"/>
  <c r="P1884" i="1" s="1"/>
  <c r="N823" i="1"/>
  <c r="P823" i="1" s="1"/>
  <c r="N1075" i="1"/>
  <c r="P1075" i="1" s="1"/>
  <c r="N958" i="1"/>
  <c r="P958" i="1" s="1"/>
  <c r="N1499" i="1"/>
  <c r="P1499" i="1" s="1"/>
  <c r="N2049" i="1"/>
  <c r="P2049" i="1" s="1"/>
  <c r="N927" i="1"/>
  <c r="P927" i="1" s="1"/>
  <c r="N597" i="1"/>
  <c r="P597" i="1" s="1"/>
  <c r="N1012" i="1"/>
  <c r="P1012" i="1" s="1"/>
  <c r="N1360" i="1"/>
  <c r="P1360" i="1" s="1"/>
  <c r="N1732" i="1"/>
  <c r="P1732" i="1" s="1"/>
  <c r="N1297" i="1"/>
  <c r="P1297" i="1" s="1"/>
  <c r="N1701" i="1"/>
  <c r="P1701" i="1" s="1"/>
  <c r="N740" i="1"/>
  <c r="P740" i="1" s="1"/>
  <c r="N1757" i="1"/>
  <c r="P1757" i="1" s="1"/>
  <c r="N1774" i="1"/>
  <c r="P1774" i="1" s="1"/>
  <c r="N1206" i="1"/>
  <c r="P1206" i="1" s="1"/>
  <c r="N1432" i="1"/>
  <c r="P1432" i="1" s="1"/>
  <c r="N1937" i="1"/>
  <c r="P1937" i="1" s="1"/>
  <c r="N2202" i="1"/>
  <c r="P2202" i="1" s="1"/>
  <c r="N1550" i="1"/>
  <c r="P1550" i="1" s="1"/>
  <c r="N1617" i="1"/>
  <c r="P1617" i="1" s="1"/>
  <c r="N1972" i="1"/>
  <c r="P1972" i="1" s="1"/>
  <c r="N1755" i="1"/>
  <c r="P1755" i="1" s="1"/>
  <c r="N1995" i="1"/>
  <c r="P1995" i="1" s="1"/>
  <c r="N1741" i="1"/>
  <c r="P1741" i="1" s="1"/>
  <c r="N1399" i="1"/>
  <c r="P1399" i="1" s="1"/>
  <c r="N10" i="1"/>
  <c r="P10" i="1" s="1"/>
  <c r="N808" i="1"/>
  <c r="P808" i="1" s="1"/>
  <c r="N957" i="1"/>
  <c r="P957" i="1" s="1"/>
  <c r="N1365" i="1"/>
  <c r="N1608" i="1"/>
  <c r="P1608" i="1" s="1"/>
  <c r="N449" i="1"/>
  <c r="P449" i="1" s="1"/>
  <c r="N1203" i="1"/>
  <c r="P1203" i="1" s="1"/>
  <c r="N868" i="1"/>
  <c r="N1248" i="1"/>
  <c r="P1248" i="1" s="1"/>
  <c r="N973" i="1"/>
  <c r="P973" i="1" s="1"/>
  <c r="N447" i="1"/>
  <c r="P447" i="1" s="1"/>
  <c r="N802" i="1"/>
  <c r="P802" i="1" s="1"/>
  <c r="N656" i="1"/>
  <c r="P656" i="1" s="1"/>
  <c r="N944" i="1"/>
  <c r="P944" i="1" s="1"/>
  <c r="N1064" i="1"/>
  <c r="P1064" i="1" s="1"/>
  <c r="N1530" i="1"/>
  <c r="P1530" i="1" s="1"/>
  <c r="N1567" i="1"/>
  <c r="P1567" i="1" s="1"/>
  <c r="N1536" i="1"/>
  <c r="P1536" i="1" s="1"/>
  <c r="N1032" i="1"/>
  <c r="P1032" i="1" s="1"/>
  <c r="N581" i="1"/>
  <c r="P581" i="1" s="1"/>
  <c r="N1458" i="1"/>
  <c r="N1453" i="1"/>
  <c r="P1453" i="1" s="1"/>
  <c r="N1080" i="1"/>
  <c r="P1080" i="1" s="1"/>
  <c r="N613" i="1"/>
  <c r="P613" i="1" s="1"/>
  <c r="N967" i="1"/>
  <c r="N899" i="1"/>
  <c r="P899" i="1" s="1"/>
  <c r="N781" i="1"/>
  <c r="P781" i="1" s="1"/>
  <c r="N548" i="1"/>
  <c r="P548" i="1" s="1"/>
  <c r="N1645" i="1"/>
  <c r="N539" i="1"/>
  <c r="P539" i="1" s="1"/>
  <c r="N484" i="1"/>
  <c r="P484" i="1" s="1"/>
  <c r="N552" i="1"/>
  <c r="P552" i="1" s="1"/>
  <c r="N1214" i="1"/>
  <c r="P1214" i="1" s="1"/>
  <c r="N659" i="1"/>
  <c r="N719" i="1"/>
  <c r="N770" i="1"/>
  <c r="P770" i="1" s="1"/>
  <c r="N1246" i="1"/>
  <c r="P1246" i="1" s="1"/>
  <c r="N1321" i="1"/>
  <c r="P1321" i="1" s="1"/>
  <c r="N1347" i="1"/>
  <c r="P1347" i="1" s="1"/>
  <c r="N996" i="1"/>
  <c r="P996" i="1" s="1"/>
  <c r="N685" i="1"/>
  <c r="P685" i="1" s="1"/>
  <c r="N531" i="1"/>
  <c r="P531" i="1" s="1"/>
  <c r="N1340" i="1"/>
  <c r="P1340" i="1" s="1"/>
  <c r="N1409" i="1"/>
  <c r="P1409" i="1" s="1"/>
  <c r="N663" i="1"/>
  <c r="N1455" i="1"/>
  <c r="P1455" i="1" s="1"/>
  <c r="N911" i="1"/>
  <c r="P911" i="1" s="1"/>
  <c r="N676" i="1"/>
  <c r="P676" i="1" s="1"/>
  <c r="N817" i="1"/>
  <c r="P817" i="1" s="1"/>
  <c r="N1279" i="1"/>
  <c r="P1279" i="1" s="1"/>
  <c r="N517" i="1"/>
  <c r="P517" i="1" s="1"/>
  <c r="N865" i="1"/>
  <c r="P865" i="1" s="1"/>
  <c r="N855" i="1"/>
  <c r="P855" i="1" s="1"/>
  <c r="N938" i="1"/>
  <c r="N1156" i="1"/>
  <c r="P1156" i="1" s="1"/>
  <c r="N485" i="1"/>
  <c r="P485" i="1" s="1"/>
  <c r="N1028" i="1"/>
  <c r="P1028" i="1" s="1"/>
  <c r="N657" i="1"/>
  <c r="P657" i="1" s="1"/>
  <c r="N1094" i="1"/>
  <c r="P1094" i="1" s="1"/>
  <c r="N1668" i="1"/>
  <c r="P1668" i="1" s="1"/>
  <c r="N1781" i="1"/>
  <c r="P1781" i="1" s="1"/>
  <c r="N1715" i="1"/>
  <c r="P1715" i="1" s="1"/>
  <c r="N2090" i="1"/>
  <c r="P2090" i="1" s="1"/>
  <c r="N2205" i="1"/>
  <c r="P2205" i="1" s="1"/>
  <c r="N1886" i="1"/>
  <c r="P1886" i="1" s="1"/>
  <c r="N1684" i="1"/>
  <c r="P1684" i="1" s="1"/>
  <c r="N1792" i="1"/>
  <c r="P1792" i="1" s="1"/>
  <c r="N1977" i="1"/>
  <c r="P1977" i="1" s="1"/>
  <c r="N1705" i="1"/>
  <c r="P1705" i="1" s="1"/>
  <c r="N1983" i="1"/>
  <c r="P1983" i="1" s="1"/>
  <c r="N2098" i="1"/>
  <c r="P2098" i="1" s="1"/>
  <c r="N2214" i="1"/>
  <c r="P2214" i="1" s="1"/>
  <c r="N2056" i="1"/>
  <c r="P2056" i="1" s="1"/>
  <c r="N1936" i="1"/>
  <c r="P1936" i="1" s="1"/>
  <c r="N28" i="1"/>
  <c r="P28" i="1" s="1"/>
  <c r="N13" i="1"/>
  <c r="P13" i="1" s="1"/>
  <c r="N49" i="1"/>
  <c r="P49" i="1" s="1"/>
  <c r="N31" i="1"/>
  <c r="P31" i="1" s="1"/>
  <c r="N442" i="1"/>
  <c r="P442" i="1" s="1"/>
  <c r="N1142" i="1"/>
  <c r="P1142" i="1" s="1"/>
  <c r="N1174" i="1"/>
  <c r="P1174" i="1" s="1"/>
  <c r="N1222" i="1"/>
  <c r="P1222" i="1" s="1"/>
  <c r="N1270" i="1"/>
  <c r="P1270" i="1" s="1"/>
  <c r="N1302" i="1"/>
  <c r="P1302" i="1" s="1"/>
  <c r="N1334" i="1"/>
  <c r="P1334" i="1" s="1"/>
  <c r="N1143" i="1"/>
  <c r="P1143" i="1" s="1"/>
  <c r="N1175" i="1"/>
  <c r="P1175" i="1" s="1"/>
  <c r="N1287" i="1"/>
  <c r="P1287" i="1" s="1"/>
  <c r="N1352" i="1"/>
  <c r="P1352" i="1" s="1"/>
  <c r="N1338" i="1"/>
  <c r="P1338" i="1" s="1"/>
  <c r="N1418" i="1"/>
  <c r="P1418" i="1" s="1"/>
  <c r="N1610" i="1"/>
  <c r="P1610" i="1" s="1"/>
  <c r="N1626" i="1"/>
  <c r="P1626" i="1" s="1"/>
  <c r="N1642" i="1"/>
  <c r="P1642" i="1" s="1"/>
  <c r="N1131" i="1"/>
  <c r="P1131" i="1" s="1"/>
  <c r="N1282" i="1"/>
  <c r="P1282" i="1" s="1"/>
  <c r="N1309" i="1"/>
  <c r="P1309" i="1" s="1"/>
  <c r="N1205" i="1"/>
  <c r="P1205" i="1" s="1"/>
  <c r="N1364" i="1"/>
  <c r="P1364" i="1" s="1"/>
  <c r="N1451" i="1"/>
  <c r="P1451" i="1" s="1"/>
  <c r="N1376" i="1"/>
  <c r="P1376" i="1" s="1"/>
  <c r="N1268" i="1"/>
  <c r="P1268" i="1" s="1"/>
  <c r="N1229" i="1"/>
  <c r="P1229" i="1" s="1"/>
  <c r="N1237" i="1"/>
  <c r="P1237" i="1" s="1"/>
  <c r="N1436" i="1"/>
  <c r="P1436" i="1" s="1"/>
  <c r="N1679" i="1"/>
  <c r="P1679" i="1" s="1"/>
  <c r="N1472" i="1"/>
  <c r="P1472" i="1" s="1"/>
  <c r="N1554" i="1"/>
  <c r="P1554" i="1" s="1"/>
  <c r="N1659" i="1"/>
  <c r="P1659" i="1" s="1"/>
  <c r="N1371" i="1"/>
  <c r="P1371" i="1" s="1"/>
  <c r="N1504" i="1"/>
  <c r="P1504" i="1" s="1"/>
  <c r="N1424" i="1"/>
  <c r="N605" i="1"/>
  <c r="P605" i="1" s="1"/>
  <c r="N749" i="1"/>
  <c r="P749" i="1" s="1"/>
  <c r="N877" i="1"/>
  <c r="P877" i="1" s="1"/>
  <c r="N909" i="1"/>
  <c r="P909" i="1" s="1"/>
  <c r="N941" i="1"/>
  <c r="P941" i="1" s="1"/>
  <c r="N989" i="1"/>
  <c r="N574" i="1"/>
  <c r="P574" i="1" s="1"/>
  <c r="N606" i="1"/>
  <c r="P606" i="1" s="1"/>
  <c r="N638" i="1"/>
  <c r="N670" i="1"/>
  <c r="P670" i="1" s="1"/>
  <c r="N750" i="1"/>
  <c r="P750" i="1" s="1"/>
  <c r="N942" i="1"/>
  <c r="P942" i="1" s="1"/>
  <c r="N1054" i="1"/>
  <c r="P1054" i="1" s="1"/>
  <c r="N575" i="1"/>
  <c r="P575" i="1" s="1"/>
  <c r="N591" i="1"/>
  <c r="N639" i="1"/>
  <c r="P639" i="1" s="1"/>
  <c r="N735" i="1"/>
  <c r="P735" i="1" s="1"/>
  <c r="N1023" i="1"/>
  <c r="P1023" i="1" s="1"/>
  <c r="N688" i="1"/>
  <c r="P688" i="1" s="1"/>
  <c r="N768" i="1"/>
  <c r="P768" i="1" s="1"/>
  <c r="N816" i="1"/>
  <c r="P816" i="1" s="1"/>
  <c r="N593" i="1"/>
  <c r="P593" i="1" s="1"/>
  <c r="N689" i="1"/>
  <c r="P689" i="1" s="1"/>
  <c r="N849" i="1"/>
  <c r="P849" i="1" s="1"/>
  <c r="N881" i="1"/>
  <c r="P881" i="1" s="1"/>
  <c r="N578" i="1"/>
  <c r="P578" i="1" s="1"/>
  <c r="N610" i="1"/>
  <c r="P610" i="1" s="1"/>
  <c r="N754" i="1"/>
  <c r="P754" i="1" s="1"/>
  <c r="N786" i="1"/>
  <c r="P786" i="1" s="1"/>
  <c r="N643" i="1"/>
  <c r="N739" i="1"/>
  <c r="P739" i="1" s="1"/>
  <c r="N771" i="1"/>
  <c r="P771" i="1" s="1"/>
  <c r="N803" i="1"/>
  <c r="P803" i="1" s="1"/>
  <c r="N963" i="1"/>
  <c r="P963" i="1" s="1"/>
  <c r="N1107" i="1"/>
  <c r="P1107" i="1" s="1"/>
  <c r="N580" i="1"/>
  <c r="P580" i="1" s="1"/>
  <c r="N1020" i="1"/>
  <c r="P1020" i="1" s="1"/>
  <c r="N604" i="1"/>
  <c r="N807" i="1"/>
  <c r="P807" i="1" s="1"/>
  <c r="N890" i="1"/>
  <c r="P890" i="1" s="1"/>
  <c r="N1045" i="1"/>
  <c r="P1045" i="1" s="1"/>
  <c r="N918" i="1"/>
  <c r="P918" i="1" s="1"/>
  <c r="N1002" i="1"/>
  <c r="P1002" i="1" s="1"/>
  <c r="N1025" i="1"/>
  <c r="P1025" i="1" s="1"/>
  <c r="N1066" i="1"/>
  <c r="P1066" i="1" s="1"/>
  <c r="N779" i="1"/>
  <c r="P779" i="1" s="1"/>
  <c r="N1047" i="1"/>
  <c r="P1047" i="1" s="1"/>
  <c r="N1067" i="1"/>
  <c r="P1067" i="1" s="1"/>
  <c r="N1108" i="1"/>
  <c r="P1108" i="1" s="1"/>
  <c r="N811" i="1"/>
  <c r="P811" i="1" s="1"/>
  <c r="N871" i="1"/>
  <c r="J229" i="5" s="1"/>
  <c r="N1070" i="1"/>
  <c r="P1070" i="1" s="1"/>
  <c r="N587" i="1"/>
  <c r="N616" i="1"/>
  <c r="P616" i="1" s="1"/>
  <c r="N759" i="1"/>
  <c r="P759" i="1" s="1"/>
  <c r="N812" i="1"/>
  <c r="P812" i="1" s="1"/>
  <c r="N1072" i="1"/>
  <c r="P1072" i="1" s="1"/>
  <c r="N630" i="1"/>
  <c r="N681" i="1"/>
  <c r="P681" i="1" s="1"/>
  <c r="N906" i="1"/>
  <c r="P906" i="1" s="1"/>
  <c r="N1013" i="1"/>
  <c r="P1013" i="1" s="1"/>
  <c r="N732" i="1"/>
  <c r="P732" i="1" s="1"/>
  <c r="N599" i="1"/>
  <c r="P599" i="1" s="1"/>
  <c r="N791" i="1"/>
  <c r="P791" i="1" s="1"/>
  <c r="N650" i="1"/>
  <c r="P650" i="1" s="1"/>
  <c r="N828" i="1"/>
  <c r="P828" i="1" s="1"/>
  <c r="N1058" i="1"/>
  <c r="P1058" i="1" s="1"/>
  <c r="N1093" i="1"/>
  <c r="P1093" i="1" s="1"/>
  <c r="N924" i="1"/>
  <c r="P924" i="1" s="1"/>
  <c r="N678" i="1"/>
  <c r="P678" i="1" s="1"/>
  <c r="N997" i="1"/>
  <c r="P997" i="1" s="1"/>
  <c r="N1096" i="1"/>
  <c r="P1096" i="1" s="1"/>
  <c r="N902" i="1"/>
  <c r="P902" i="1" s="1"/>
  <c r="N903" i="1"/>
  <c r="P903" i="1" s="1"/>
  <c r="N1004" i="1"/>
  <c r="P1004" i="1" s="1"/>
  <c r="N692" i="1"/>
  <c r="P692" i="1" s="1"/>
  <c r="N763" i="1"/>
  <c r="P763" i="1" s="1"/>
  <c r="N1010" i="1"/>
  <c r="P1010" i="1" s="1"/>
  <c r="N620" i="1"/>
  <c r="P620" i="1" s="1"/>
  <c r="N727" i="1"/>
  <c r="P727" i="1" s="1"/>
  <c r="N908" i="1"/>
  <c r="P908" i="1" s="1"/>
  <c r="N772" i="1"/>
  <c r="P772" i="1" s="1"/>
  <c r="N1068" i="1"/>
  <c r="P1068" i="1" s="1"/>
  <c r="N1073" i="1"/>
  <c r="P1073" i="1" s="1"/>
  <c r="N644" i="1"/>
  <c r="N1074" i="1"/>
  <c r="P1074" i="1" s="1"/>
  <c r="N795" i="1"/>
  <c r="P795" i="1" s="1"/>
  <c r="N652" i="1"/>
  <c r="P652" i="1" s="1"/>
  <c r="N804" i="1"/>
  <c r="P804" i="1" s="1"/>
  <c r="N1036" i="1"/>
  <c r="P1036" i="1" s="1"/>
  <c r="N1081" i="1"/>
  <c r="P1081" i="1" s="1"/>
  <c r="N511" i="1"/>
  <c r="P511" i="1" s="1"/>
  <c r="N491" i="1"/>
  <c r="P491" i="1" s="1"/>
  <c r="N571" i="1"/>
  <c r="N566" i="1"/>
  <c r="P566" i="1" s="1"/>
  <c r="N471" i="1"/>
  <c r="N520" i="1"/>
  <c r="P520" i="1" s="1"/>
  <c r="N570" i="1"/>
  <c r="P570" i="1" s="1"/>
  <c r="N481" i="1"/>
  <c r="P481" i="1" s="1"/>
  <c r="N536" i="1"/>
  <c r="P536" i="1" s="1"/>
  <c r="N538" i="1"/>
  <c r="P538" i="1" s="1"/>
  <c r="N482" i="1"/>
  <c r="J285" i="5" s="1"/>
  <c r="N498" i="1"/>
  <c r="P498" i="1" s="1"/>
  <c r="N483" i="1"/>
  <c r="P483" i="1" s="1"/>
  <c r="N547" i="1"/>
  <c r="P547" i="1" s="1"/>
  <c r="N550" i="1"/>
  <c r="N488" i="1"/>
  <c r="P488" i="1" s="1"/>
  <c r="N507" i="1"/>
  <c r="P507" i="1" s="1"/>
  <c r="N534" i="1"/>
  <c r="N475" i="1"/>
  <c r="N476" i="1"/>
  <c r="P476" i="1" s="1"/>
  <c r="N524" i="1"/>
  <c r="P524" i="1" s="1"/>
  <c r="N572" i="1"/>
  <c r="N493" i="1"/>
  <c r="P493" i="1" s="1"/>
  <c r="N525" i="1"/>
  <c r="P525" i="1" s="1"/>
  <c r="N424" i="1"/>
  <c r="P424" i="1" s="1"/>
  <c r="J29" i="5" l="1"/>
  <c r="J374" i="5"/>
  <c r="J330" i="5"/>
  <c r="J338" i="5"/>
  <c r="J301" i="5"/>
  <c r="J337" i="5"/>
  <c r="P471" i="1"/>
  <c r="J334" i="5"/>
  <c r="P572" i="1"/>
  <c r="J308" i="5"/>
  <c r="P571" i="1"/>
  <c r="J303" i="5"/>
  <c r="J261" i="5"/>
  <c r="J283" i="5"/>
  <c r="P1458" i="1"/>
  <c r="J273" i="5"/>
  <c r="P1570" i="1"/>
  <c r="J267" i="5"/>
  <c r="J13" i="5"/>
  <c r="J259" i="5"/>
  <c r="P868" i="1"/>
  <c r="J397" i="5"/>
  <c r="P719" i="1"/>
  <c r="J392" i="5"/>
  <c r="P643" i="1"/>
  <c r="J383" i="5"/>
  <c r="P644" i="1"/>
  <c r="J380" i="5"/>
  <c r="P638" i="1"/>
  <c r="J378" i="5"/>
  <c r="P604" i="1"/>
  <c r="J275" i="5"/>
  <c r="P967" i="1"/>
  <c r="J240" i="5"/>
  <c r="P630" i="1"/>
  <c r="J238" i="5"/>
  <c r="P663" i="1"/>
  <c r="J236" i="5"/>
  <c r="P591" i="1"/>
  <c r="J227" i="5"/>
  <c r="P587" i="1"/>
  <c r="J226" i="5"/>
  <c r="P871" i="1"/>
  <c r="J84" i="5"/>
  <c r="P475" i="1"/>
  <c r="J144" i="5"/>
  <c r="J292" i="5"/>
  <c r="P550" i="1"/>
  <c r="J61" i="5"/>
  <c r="P482" i="1"/>
  <c r="J94" i="5"/>
  <c r="P989" i="1"/>
  <c r="J55" i="5"/>
  <c r="P938" i="1"/>
  <c r="J149" i="5"/>
  <c r="P659" i="1"/>
  <c r="J206" i="5"/>
  <c r="P534" i="1"/>
  <c r="J102" i="5"/>
  <c r="P1645" i="1"/>
  <c r="J249" i="5"/>
  <c r="P503" i="1"/>
  <c r="J201" i="5"/>
  <c r="J286" i="5"/>
  <c r="J147" i="5"/>
  <c r="J184" i="5"/>
  <c r="P1424" i="1"/>
  <c r="J221" i="5"/>
  <c r="P1365" i="1"/>
  <c r="J62" i="5"/>
  <c r="P464" i="1"/>
  <c r="J20" i="5"/>
  <c r="J21" i="5"/>
  <c r="J31" i="5"/>
  <c r="J125" i="5"/>
  <c r="J293" i="5"/>
  <c r="J143" i="5"/>
  <c r="J196" i="5"/>
  <c r="N1033" i="1"/>
  <c r="P1033" i="1" s="1"/>
  <c r="N731" i="1"/>
  <c r="P731" i="1" s="1"/>
  <c r="N810" i="1"/>
  <c r="P810" i="1" s="1"/>
  <c r="N1026" i="1"/>
  <c r="P1026" i="1" s="1"/>
  <c r="N841" i="1"/>
  <c r="P841" i="1" s="1"/>
  <c r="N1653" i="1"/>
  <c r="P1653" i="1" s="1"/>
  <c r="N1597" i="1"/>
  <c r="P1597" i="1" s="1"/>
  <c r="N907" i="1"/>
  <c r="P907" i="1" s="1"/>
  <c r="N1006" i="1"/>
  <c r="P1006" i="1" s="1"/>
  <c r="N1572" i="1"/>
  <c r="P1572" i="1" s="1"/>
  <c r="N1548" i="1"/>
  <c r="P1548" i="1" s="1"/>
  <c r="N1634" i="1"/>
  <c r="P1634" i="1" s="1"/>
  <c r="N1524" i="1"/>
  <c r="P1524" i="1" s="1"/>
  <c r="N1294" i="1"/>
  <c r="P1294" i="1" s="1"/>
  <c r="N48" i="1"/>
  <c r="P48" i="1" s="1"/>
  <c r="N1121" i="1"/>
  <c r="P1121" i="1" s="1"/>
  <c r="N2055" i="1"/>
  <c r="P2055" i="1" s="1"/>
  <c r="N1384" i="1"/>
  <c r="P1384" i="1" s="1"/>
  <c r="N1095" i="1"/>
  <c r="P1095" i="1" s="1"/>
  <c r="N718" i="1"/>
  <c r="P718" i="1" s="1"/>
  <c r="N1400" i="1"/>
  <c r="P1400" i="1" s="1"/>
  <c r="N1446" i="1"/>
  <c r="P1446" i="1" s="1"/>
  <c r="N990" i="1"/>
  <c r="P990" i="1" s="1"/>
  <c r="N1687" i="1"/>
  <c r="P1687" i="1" s="1"/>
  <c r="N1976" i="1"/>
  <c r="P1976" i="1" s="1"/>
  <c r="N1674" i="1"/>
  <c r="P1674" i="1" s="1"/>
  <c r="N1880" i="1"/>
  <c r="P1880" i="1" s="1"/>
  <c r="N945" i="1"/>
  <c r="P945" i="1" s="1"/>
  <c r="N1486" i="1"/>
  <c r="P1486" i="1" s="1"/>
  <c r="N1333" i="1"/>
  <c r="P1333" i="1" s="1"/>
  <c r="N453" i="1"/>
  <c r="P453" i="1" s="1"/>
  <c r="N796" i="1"/>
  <c r="P796" i="1" s="1"/>
  <c r="N789" i="1"/>
  <c r="P789" i="1" s="1"/>
  <c r="N1618" i="1"/>
  <c r="P1618" i="1" s="1"/>
  <c r="N1144" i="1"/>
  <c r="P1144" i="1" s="1"/>
  <c r="N38" i="1"/>
  <c r="P38" i="1" s="1"/>
  <c r="N1120" i="1"/>
  <c r="P1120" i="1" s="1"/>
  <c r="N1602" i="1"/>
  <c r="P1602" i="1" s="1"/>
  <c r="N1992" i="1"/>
  <c r="P1992" i="1" s="1"/>
  <c r="N514" i="1"/>
  <c r="N512" i="1"/>
  <c r="P512" i="1" s="1"/>
  <c r="N1102" i="1"/>
  <c r="P1102" i="1" s="1"/>
  <c r="N870" i="1"/>
  <c r="J377" i="5" s="1"/>
  <c r="N585" i="1"/>
  <c r="N496" i="1"/>
  <c r="P496" i="1" s="1"/>
  <c r="N741" i="1"/>
  <c r="P741" i="1" s="1"/>
  <c r="N985" i="1"/>
  <c r="N1454" i="1"/>
  <c r="P1454" i="1" s="1"/>
  <c r="N1315" i="1"/>
  <c r="P1315" i="1" s="1"/>
  <c r="N1137" i="1"/>
  <c r="P1137" i="1" s="1"/>
  <c r="N1896" i="1"/>
  <c r="P1896" i="1" s="1"/>
  <c r="N1798" i="1"/>
  <c r="P1798" i="1" s="1"/>
  <c r="N1292" i="1"/>
  <c r="N2147" i="1"/>
  <c r="P2147" i="1" s="1"/>
  <c r="N864" i="1"/>
  <c r="P864" i="1" s="1"/>
  <c r="N1227" i="1"/>
  <c r="P1227" i="1" s="1"/>
  <c r="N546" i="1"/>
  <c r="P546" i="1" s="1"/>
  <c r="N1049" i="1"/>
  <c r="P1049" i="1" s="1"/>
  <c r="N1677" i="1"/>
  <c r="P1677" i="1" s="1"/>
  <c r="N2162" i="1"/>
  <c r="P2162" i="1" s="1"/>
  <c r="N891" i="1"/>
  <c r="P891" i="1" s="1"/>
  <c r="N818" i="1"/>
  <c r="P818" i="1" s="1"/>
  <c r="N625" i="1"/>
  <c r="P625" i="1" s="1"/>
  <c r="N1408" i="1"/>
  <c r="P1408" i="1" s="1"/>
  <c r="N1363" i="1"/>
  <c r="P1363" i="1" s="1"/>
  <c r="N1517" i="1"/>
  <c r="P1517" i="1" s="1"/>
  <c r="N1306" i="1"/>
  <c r="P1306" i="1" s="1"/>
  <c r="N1353" i="1"/>
  <c r="P1353" i="1" s="1"/>
  <c r="N1494" i="1"/>
  <c r="P1494" i="1" s="1"/>
  <c r="N437" i="1"/>
  <c r="P437" i="1" s="1"/>
  <c r="N2171" i="1"/>
  <c r="P2171" i="1" s="1"/>
  <c r="N1750" i="1"/>
  <c r="P1750" i="1" s="1"/>
  <c r="N430" i="1"/>
  <c r="N1103" i="1"/>
  <c r="P1103" i="1" s="1"/>
  <c r="N920" i="1"/>
  <c r="N1247" i="1"/>
  <c r="P1247" i="1" s="1"/>
  <c r="N2091" i="1"/>
  <c r="P2091" i="1" s="1"/>
  <c r="N441" i="1"/>
  <c r="P441" i="1" s="1"/>
  <c r="N993" i="1"/>
  <c r="P993" i="1" s="1"/>
  <c r="N922" i="1"/>
  <c r="P922" i="1" s="1"/>
  <c r="N1090" i="1"/>
  <c r="P1090" i="1" s="1"/>
  <c r="N1357" i="1"/>
  <c r="P1357" i="1" s="1"/>
  <c r="N50" i="1"/>
  <c r="P50" i="1" s="1"/>
  <c r="N595" i="1"/>
  <c r="P595" i="1" s="1"/>
  <c r="N1586" i="1"/>
  <c r="J373" i="5" s="1"/>
  <c r="N839" i="1"/>
  <c r="P839" i="1" s="1"/>
  <c r="N1582" i="1"/>
  <c r="N2103" i="1"/>
  <c r="P2103" i="1" s="1"/>
  <c r="N1885" i="1"/>
  <c r="P1885" i="1" s="1"/>
  <c r="N1088" i="1"/>
  <c r="P1088" i="1" s="1"/>
  <c r="N1343" i="1"/>
  <c r="P1343" i="1" s="1"/>
  <c r="N1737" i="1"/>
  <c r="P1737" i="1" s="1"/>
  <c r="N567" i="1"/>
  <c r="P567" i="1" s="1"/>
  <c r="N654" i="1"/>
  <c r="P654" i="1" s="1"/>
  <c r="N1296" i="1"/>
  <c r="P1296" i="1" s="1"/>
  <c r="N1807" i="1"/>
  <c r="P1807" i="1" s="1"/>
  <c r="N555" i="1"/>
  <c r="N535" i="1"/>
  <c r="P535" i="1" s="1"/>
  <c r="N1035" i="1"/>
  <c r="N930" i="1"/>
  <c r="P930" i="1" s="1"/>
  <c r="N999" i="1"/>
  <c r="P999" i="1" s="1"/>
  <c r="N748" i="1"/>
  <c r="P748" i="1" s="1"/>
  <c r="N917" i="1"/>
  <c r="P917" i="1" s="1"/>
  <c r="N633" i="1"/>
  <c r="P633" i="1" s="1"/>
  <c r="N880" i="1"/>
  <c r="P880" i="1" s="1"/>
  <c r="N925" i="1"/>
  <c r="P925" i="1" s="1"/>
  <c r="N1266" i="1"/>
  <c r="N1414" i="1"/>
  <c r="P1414" i="1" s="1"/>
  <c r="N1966" i="1"/>
  <c r="P1966" i="1" s="1"/>
  <c r="N1190" i="1"/>
  <c r="P1190" i="1" s="1"/>
  <c r="N953" i="1"/>
  <c r="P953" i="1" s="1"/>
  <c r="N1265" i="1"/>
  <c r="P1265" i="1" s="1"/>
  <c r="N1592" i="1"/>
  <c r="P1592" i="1" s="1"/>
  <c r="N1304" i="1"/>
  <c r="P1304" i="1" s="1"/>
  <c r="N23" i="1"/>
  <c r="P23" i="1" s="1"/>
  <c r="N1970" i="1"/>
  <c r="P1970" i="1" s="1"/>
  <c r="N1994" i="1"/>
  <c r="P1994" i="1" s="1"/>
  <c r="N2059" i="1"/>
  <c r="P2059" i="1" s="1"/>
  <c r="N679" i="1"/>
  <c r="P679" i="1" s="1"/>
  <c r="N693" i="1"/>
  <c r="P693" i="1" s="1"/>
  <c r="N1346" i="1"/>
  <c r="N1403" i="1"/>
  <c r="P1403" i="1" s="1"/>
  <c r="N479" i="1"/>
  <c r="P479" i="1" s="1"/>
  <c r="N1959" i="1"/>
  <c r="P1959" i="1" s="1"/>
  <c r="N472" i="1"/>
  <c r="P472" i="1" s="1"/>
  <c r="N699" i="1"/>
  <c r="P699" i="1" s="1"/>
  <c r="N1378" i="1"/>
  <c r="P1378" i="1" s="1"/>
  <c r="N557" i="1"/>
  <c r="P557" i="1" s="1"/>
  <c r="N1489" i="1"/>
  <c r="P1489" i="1" s="1"/>
  <c r="N677" i="1"/>
  <c r="P677" i="1" s="1"/>
  <c r="N753" i="1"/>
  <c r="P753" i="1" s="1"/>
  <c r="N832" i="1"/>
  <c r="P832" i="1" s="1"/>
  <c r="N1134" i="1"/>
  <c r="P1134" i="1" s="1"/>
  <c r="N1319" i="1"/>
  <c r="P1319" i="1" s="1"/>
  <c r="N8" i="1"/>
  <c r="P8" i="1" s="1"/>
  <c r="N1136" i="1"/>
  <c r="P1136" i="1" s="1"/>
  <c r="N1082" i="1"/>
  <c r="P1082" i="1" s="1"/>
  <c r="N1681" i="1"/>
  <c r="P1681" i="1" s="1"/>
  <c r="N1245" i="1"/>
  <c r="P1245" i="1" s="1"/>
  <c r="N6" i="1"/>
  <c r="P6" i="1" s="1"/>
  <c r="N2133" i="1"/>
  <c r="P2133" i="1" s="1"/>
  <c r="N1954" i="1"/>
  <c r="P1954" i="1" s="1"/>
  <c r="N2201" i="1"/>
  <c r="P2201" i="1" s="1"/>
  <c r="N1916" i="1"/>
  <c r="P1916" i="1" s="1"/>
  <c r="N516" i="1"/>
  <c r="P516" i="1" s="1"/>
  <c r="N2039" i="1"/>
  <c r="P2039" i="1" s="1"/>
  <c r="N508" i="1"/>
  <c r="N1186" i="1"/>
  <c r="P1186" i="1" s="1"/>
  <c r="N1019" i="1"/>
  <c r="P1019" i="1" s="1"/>
  <c r="N2156" i="1"/>
  <c r="P2156" i="1" s="1"/>
  <c r="N1948" i="1"/>
  <c r="P1948" i="1" s="1"/>
  <c r="N1117" i="1"/>
  <c r="P1117" i="1" s="1"/>
  <c r="N1147" i="1"/>
  <c r="P1147" i="1" s="1"/>
  <c r="N1519" i="1"/>
  <c r="P1519" i="1" s="1"/>
  <c r="N1658" i="1"/>
  <c r="P1658" i="1" s="1"/>
  <c r="N504" i="1"/>
  <c r="P504" i="1" s="1"/>
  <c r="N698" i="1"/>
  <c r="P698" i="1" s="1"/>
  <c r="N798" i="1"/>
  <c r="P798" i="1" s="1"/>
  <c r="N1527" i="1"/>
  <c r="P1527" i="1" s="1"/>
  <c r="N2181" i="1"/>
  <c r="P2181" i="1" s="1"/>
  <c r="N1816" i="1"/>
  <c r="P1816" i="1" s="1"/>
  <c r="N628" i="1"/>
  <c r="J215" i="5" s="1"/>
  <c r="N1609" i="1"/>
  <c r="P1609" i="1" s="1"/>
  <c r="N1911" i="1"/>
  <c r="P1911" i="1" s="1"/>
  <c r="N775" i="1"/>
  <c r="P775" i="1" s="1"/>
  <c r="N1243" i="1"/>
  <c r="P1243" i="1" s="1"/>
  <c r="N1198" i="1"/>
  <c r="P1198" i="1" s="1"/>
  <c r="N2190" i="1"/>
  <c r="P2190" i="1" s="1"/>
  <c r="N976" i="1"/>
  <c r="J399" i="5" s="1"/>
  <c r="N674" i="1"/>
  <c r="P674" i="1" s="1"/>
  <c r="N1240" i="1"/>
  <c r="P1240" i="1" s="1"/>
  <c r="N2017" i="1"/>
  <c r="P2017" i="1" s="1"/>
  <c r="N977" i="1"/>
  <c r="P977" i="1" s="1"/>
  <c r="N1473" i="1"/>
  <c r="P1473" i="1" s="1"/>
  <c r="N46" i="1"/>
  <c r="P46" i="1" s="1"/>
  <c r="N1730" i="1"/>
  <c r="P1730" i="1" s="1"/>
  <c r="N456" i="1"/>
  <c r="P456" i="1" s="1"/>
  <c r="N895" i="1"/>
  <c r="P895" i="1" s="1"/>
  <c r="N1869" i="1"/>
  <c r="P1869" i="1" s="1"/>
  <c r="N2127" i="1"/>
  <c r="P2127" i="1" s="1"/>
  <c r="N1776" i="1"/>
  <c r="P1776" i="1" s="1"/>
  <c r="N851" i="1"/>
  <c r="P851" i="1" s="1"/>
  <c r="N1397" i="1"/>
  <c r="P1397" i="1" s="1"/>
  <c r="N1269" i="1"/>
  <c r="P1269" i="1" s="1"/>
  <c r="N1843" i="1"/>
  <c r="P1843" i="1" s="1"/>
  <c r="N1734" i="1"/>
  <c r="P1734" i="1" s="1"/>
  <c r="N1590" i="1"/>
  <c r="P1590" i="1" s="1"/>
  <c r="N971" i="1"/>
  <c r="P971" i="1" s="1"/>
  <c r="N1887" i="1"/>
  <c r="P1887" i="1" s="1"/>
  <c r="N618" i="1"/>
  <c r="P618" i="1" s="1"/>
  <c r="N822" i="1"/>
  <c r="P822" i="1" s="1"/>
  <c r="N1084" i="1"/>
  <c r="P1084" i="1" s="1"/>
  <c r="N1140" i="1"/>
  <c r="P1140" i="1" s="1"/>
  <c r="N1787" i="1"/>
  <c r="P1787" i="1" s="1"/>
  <c r="N2022" i="1"/>
  <c r="P2022" i="1" s="1"/>
  <c r="N757" i="1"/>
  <c r="P757" i="1" s="1"/>
  <c r="N1060" i="1"/>
  <c r="P1060" i="1" s="1"/>
  <c r="N842" i="1"/>
  <c r="P842" i="1" s="1"/>
  <c r="N1604" i="1"/>
  <c r="P1604" i="1" s="1"/>
  <c r="N1264" i="1"/>
  <c r="P1264" i="1" s="1"/>
  <c r="N2148" i="1"/>
  <c r="P2148" i="1" s="1"/>
  <c r="N540" i="1"/>
  <c r="P540" i="1" s="1"/>
  <c r="N874" i="1"/>
  <c r="N713" i="1"/>
  <c r="P713" i="1" s="1"/>
  <c r="N651" i="1"/>
  <c r="P651" i="1" s="1"/>
  <c r="N756" i="1"/>
  <c r="P756" i="1" s="1"/>
  <c r="N995" i="1"/>
  <c r="P995" i="1" s="1"/>
  <c r="N1475" i="1"/>
  <c r="P1475" i="1" s="1"/>
  <c r="N1525" i="1"/>
  <c r="P1525" i="1" s="1"/>
  <c r="N1477" i="1"/>
  <c r="P1477" i="1" s="1"/>
  <c r="N1644" i="1"/>
  <c r="P1644" i="1" s="1"/>
  <c r="N1236" i="1"/>
  <c r="P1236" i="1" s="1"/>
  <c r="N1534" i="1"/>
  <c r="P1534" i="1" s="1"/>
  <c r="N1578" i="1"/>
  <c r="P1578" i="1" s="1"/>
  <c r="N1625" i="1"/>
  <c r="P1625" i="1" s="1"/>
  <c r="N1160" i="1"/>
  <c r="P1160" i="1" s="1"/>
  <c r="N1510" i="1"/>
  <c r="N42" i="1"/>
  <c r="N2021" i="1"/>
  <c r="P2021" i="1" s="1"/>
  <c r="N815" i="1"/>
  <c r="P815" i="1" s="1"/>
  <c r="N1574" i="1"/>
  <c r="P1574" i="1" s="1"/>
  <c r="N912" i="1"/>
  <c r="P912" i="1" s="1"/>
  <c r="N889" i="1"/>
  <c r="P889" i="1" s="1"/>
  <c r="N664" i="1"/>
  <c r="P664" i="1" s="1"/>
  <c r="N564" i="1"/>
  <c r="P564" i="1" s="1"/>
  <c r="N1062" i="1"/>
  <c r="P1062" i="1" s="1"/>
  <c r="N1005" i="1"/>
  <c r="P1005" i="1" s="1"/>
  <c r="N1426" i="1"/>
  <c r="P1426" i="1" s="1"/>
  <c r="N1447" i="1"/>
  <c r="P1447" i="1" s="1"/>
  <c r="N1769" i="1"/>
  <c r="P1769" i="1" s="1"/>
  <c r="N2060" i="1"/>
  <c r="P2060" i="1" s="1"/>
  <c r="N1546" i="1"/>
  <c r="P1546" i="1" s="1"/>
  <c r="N1593" i="1"/>
  <c r="P1593" i="1" s="1"/>
  <c r="N1119" i="1"/>
  <c r="P1119" i="1" s="1"/>
  <c r="N2047" i="1"/>
  <c r="P2047" i="1" s="1"/>
  <c r="N2196" i="1"/>
  <c r="P2196" i="1" s="1"/>
  <c r="N460" i="1"/>
  <c r="P460" i="1" s="1"/>
  <c r="N968" i="1"/>
  <c r="J362" i="5" s="1"/>
  <c r="N904" i="1"/>
  <c r="P904" i="1" s="1"/>
  <c r="N873" i="1"/>
  <c r="P873" i="1" s="1"/>
  <c r="N838" i="1"/>
  <c r="P838" i="1" s="1"/>
  <c r="N981" i="1"/>
  <c r="P981" i="1" s="1"/>
  <c r="N1104" i="1"/>
  <c r="P1104" i="1" s="1"/>
  <c r="N672" i="1"/>
  <c r="P672" i="1" s="1"/>
  <c r="N959" i="1"/>
  <c r="P959" i="1" s="1"/>
  <c r="N1356" i="1"/>
  <c r="P1356" i="1" s="1"/>
  <c r="N1420" i="1"/>
  <c r="P1420" i="1" s="1"/>
  <c r="N1331" i="1"/>
  <c r="P1331" i="1" s="1"/>
  <c r="N1163" i="1"/>
  <c r="P1163" i="1" s="1"/>
  <c r="N1115" i="1"/>
  <c r="N955" i="1"/>
  <c r="P955" i="1" s="1"/>
  <c r="N885" i="1"/>
  <c r="P885" i="1" s="1"/>
  <c r="N774" i="1"/>
  <c r="P774" i="1" s="1"/>
  <c r="N661" i="1"/>
  <c r="P661" i="1" s="1"/>
  <c r="N921" i="1"/>
  <c r="P921" i="1" s="1"/>
  <c r="N1329" i="1"/>
  <c r="P1329" i="1" s="1"/>
  <c r="N1440" i="1"/>
  <c r="P1440" i="1" s="1"/>
  <c r="N1514" i="1"/>
  <c r="P1514" i="1" s="1"/>
  <c r="N17" i="1"/>
  <c r="P17" i="1" s="1"/>
  <c r="N55" i="1"/>
  <c r="N2009" i="1"/>
  <c r="P2009" i="1" s="1"/>
  <c r="N1915" i="1"/>
  <c r="P1915" i="1" s="1"/>
  <c r="N1870" i="1"/>
  <c r="P1870" i="1" s="1"/>
  <c r="N1195" i="1"/>
  <c r="P1195" i="1" s="1"/>
  <c r="N1480" i="1"/>
  <c r="P1480" i="1" s="1"/>
  <c r="N982" i="1"/>
  <c r="P982" i="1" s="1"/>
  <c r="N499" i="1"/>
  <c r="P499" i="1" s="1"/>
  <c r="N972" i="1"/>
  <c r="P972" i="1" s="1"/>
  <c r="N1098" i="1"/>
  <c r="P1098" i="1" s="1"/>
  <c r="N602" i="1"/>
  <c r="P602" i="1" s="1"/>
  <c r="N601" i="1"/>
  <c r="P601" i="1" s="1"/>
  <c r="N900" i="1"/>
  <c r="P900" i="1" s="1"/>
  <c r="N778" i="1"/>
  <c r="P778" i="1" s="1"/>
  <c r="N896" i="1"/>
  <c r="P896" i="1" s="1"/>
  <c r="N910" i="1"/>
  <c r="P910" i="1" s="1"/>
  <c r="N1619" i="1"/>
  <c r="P1619" i="1" s="1"/>
  <c r="N1533" i="1"/>
  <c r="P1533" i="1" s="1"/>
  <c r="N1551" i="1"/>
  <c r="P1551" i="1" s="1"/>
  <c r="N1423" i="1"/>
  <c r="P1423" i="1" s="1"/>
  <c r="N1344" i="1"/>
  <c r="P1344" i="1" s="1"/>
  <c r="N1299" i="1"/>
  <c r="P1299" i="1" s="1"/>
  <c r="N1155" i="1"/>
  <c r="P1155" i="1" s="1"/>
  <c r="N1289" i="1"/>
  <c r="P1289" i="1" s="1"/>
  <c r="N1430" i="1"/>
  <c r="P1430" i="1" s="1"/>
  <c r="N458" i="1"/>
  <c r="P458" i="1" s="1"/>
  <c r="N56" i="1"/>
  <c r="P56" i="1" s="1"/>
  <c r="N1779" i="1"/>
  <c r="P1779" i="1" s="1"/>
  <c r="N1698" i="1"/>
  <c r="P1698" i="1" s="1"/>
  <c r="N2142" i="1"/>
  <c r="P2142" i="1" s="1"/>
  <c r="N940" i="1"/>
  <c r="P940" i="1" s="1"/>
  <c r="N1089" i="1"/>
  <c r="P1089" i="1" s="1"/>
  <c r="N1050" i="1"/>
  <c r="P1050" i="1" s="1"/>
  <c r="N646" i="1"/>
  <c r="P646" i="1" s="1"/>
  <c r="N583" i="1"/>
  <c r="P583" i="1" s="1"/>
  <c r="N1044" i="1"/>
  <c r="P1044" i="1" s="1"/>
  <c r="N738" i="1"/>
  <c r="P738" i="1" s="1"/>
  <c r="N624" i="1"/>
  <c r="N1389" i="1"/>
  <c r="P1389" i="1" s="1"/>
  <c r="N1670" i="1"/>
  <c r="P1670" i="1" s="1"/>
  <c r="N1718" i="1"/>
  <c r="P1718" i="1" s="1"/>
  <c r="N1991" i="1"/>
  <c r="P1991" i="1" s="1"/>
  <c r="N1114" i="1"/>
  <c r="N1924" i="1"/>
  <c r="P1924" i="1" s="1"/>
  <c r="N18" i="1"/>
  <c r="P18" i="1" s="1"/>
  <c r="N2129" i="1"/>
  <c r="P2129" i="1" s="1"/>
  <c r="N1057" i="1"/>
  <c r="P1057" i="1" s="1"/>
  <c r="N553" i="1"/>
  <c r="P553" i="1" s="1"/>
  <c r="N893" i="1"/>
  <c r="P893" i="1" s="1"/>
  <c r="N1180" i="1"/>
  <c r="P1180" i="1" s="1"/>
  <c r="N2219" i="1"/>
  <c r="P2219" i="1" s="1"/>
  <c r="N2036" i="1"/>
  <c r="P2036" i="1" s="1"/>
  <c r="N2149" i="1"/>
  <c r="P2149" i="1" s="1"/>
  <c r="N640" i="1"/>
  <c r="P640" i="1" s="1"/>
  <c r="N1520" i="1"/>
  <c r="P1520" i="1" s="1"/>
  <c r="N1964" i="1"/>
  <c r="P1964" i="1" s="1"/>
  <c r="N1700" i="1"/>
  <c r="P1700" i="1" s="1"/>
  <c r="N617" i="1"/>
  <c r="P617" i="1" s="1"/>
  <c r="N862" i="1"/>
  <c r="P862" i="1" s="1"/>
  <c r="N1650" i="1"/>
  <c r="P1650" i="1" s="1"/>
  <c r="N1348" i="1"/>
  <c r="P1348" i="1" s="1"/>
  <c r="N1139" i="1"/>
  <c r="P1139" i="1" s="1"/>
  <c r="N1497" i="1"/>
  <c r="P1497" i="1" s="1"/>
  <c r="N1288" i="1"/>
  <c r="P1288" i="1" s="1"/>
  <c r="N1382" i="1"/>
  <c r="P1382" i="1" s="1"/>
  <c r="N37" i="1"/>
  <c r="P37" i="1" s="1"/>
  <c r="N1997" i="1"/>
  <c r="P1997" i="1" s="1"/>
  <c r="N1691" i="1"/>
  <c r="P1691" i="1" s="1"/>
  <c r="N886" i="1"/>
  <c r="P886" i="1" s="1"/>
  <c r="N788" i="1"/>
  <c r="P788" i="1" s="1"/>
  <c r="N690" i="1"/>
  <c r="N1476" i="1"/>
  <c r="P1476" i="1" s="1"/>
  <c r="N1187" i="1"/>
  <c r="P1187" i="1" s="1"/>
  <c r="N1614" i="1"/>
  <c r="P1614" i="1" s="1"/>
  <c r="N1390" i="1"/>
  <c r="J135" i="5" s="1"/>
  <c r="N462" i="1"/>
  <c r="P462" i="1" s="1"/>
  <c r="N21" i="1"/>
  <c r="P21" i="1" s="1"/>
  <c r="N1761" i="1"/>
  <c r="P1761" i="1" s="1"/>
  <c r="N1263" i="1"/>
  <c r="P1263" i="1" s="1"/>
  <c r="N1826" i="1"/>
  <c r="P1826" i="1" s="1"/>
  <c r="N790" i="1"/>
  <c r="P790" i="1" s="1"/>
  <c r="N915" i="1"/>
  <c r="P915" i="1" s="1"/>
  <c r="N671" i="1"/>
  <c r="P671" i="1" s="1"/>
  <c r="N1498" i="1"/>
  <c r="P1498" i="1" s="1"/>
  <c r="N2011" i="1"/>
  <c r="P2011" i="1" s="1"/>
  <c r="N1000" i="1"/>
  <c r="N637" i="1"/>
  <c r="N844" i="1"/>
  <c r="P844" i="1" s="1"/>
  <c r="N612" i="1"/>
  <c r="P612" i="1" s="1"/>
  <c r="N1193" i="1"/>
  <c r="P1193" i="1" s="1"/>
  <c r="N1823" i="1"/>
  <c r="P1823" i="1" s="1"/>
  <c r="N1974" i="1"/>
  <c r="P1974" i="1" s="1"/>
  <c r="N478" i="1"/>
  <c r="P478" i="1" s="1"/>
  <c r="N1336" i="1"/>
  <c r="P1336" i="1" s="1"/>
  <c r="N526" i="1"/>
  <c r="P526" i="1" s="1"/>
  <c r="N1782" i="1"/>
  <c r="P1782" i="1" s="1"/>
  <c r="N1932" i="1"/>
  <c r="P1932" i="1" s="1"/>
  <c r="N438" i="1"/>
  <c r="P438" i="1" s="1"/>
  <c r="N884" i="1"/>
  <c r="P884" i="1" s="1"/>
  <c r="N1017" i="1"/>
  <c r="P1017" i="1" s="1"/>
  <c r="N1873" i="1"/>
  <c r="P1873" i="1" s="1"/>
  <c r="N1412" i="1"/>
  <c r="P1412" i="1" s="1"/>
  <c r="N1694" i="1"/>
  <c r="P1694" i="1" s="1"/>
  <c r="N1613" i="1"/>
  <c r="P1613" i="1" s="1"/>
  <c r="N457" i="1"/>
  <c r="P457" i="1" s="1"/>
  <c r="N632" i="1"/>
  <c r="N962" i="1"/>
  <c r="P962" i="1" s="1"/>
  <c r="N2175" i="1"/>
  <c r="P2175" i="1" s="1"/>
  <c r="N1435" i="1"/>
  <c r="P1435" i="1" s="1"/>
  <c r="N1901" i="1"/>
  <c r="P1901" i="1" s="1"/>
  <c r="N2122" i="1"/>
  <c r="P2122" i="1" s="1"/>
  <c r="N2220" i="1"/>
  <c r="P2220" i="1" s="1"/>
  <c r="N707" i="1"/>
  <c r="N762" i="1"/>
  <c r="P762" i="1" s="1"/>
  <c r="N1963" i="1"/>
  <c r="P1963" i="1" s="1"/>
  <c r="N1031" i="1"/>
  <c r="P1031" i="1" s="1"/>
  <c r="N444" i="1"/>
  <c r="P444" i="1" s="1"/>
  <c r="N1923" i="1"/>
  <c r="P1923" i="1" s="1"/>
  <c r="N556" i="1"/>
  <c r="P556" i="1" s="1"/>
  <c r="N710" i="1"/>
  <c r="P710" i="1" s="1"/>
  <c r="N1016" i="1"/>
  <c r="P1016" i="1" s="1"/>
  <c r="N742" i="1"/>
  <c r="P742" i="1" s="1"/>
  <c r="N615" i="1"/>
  <c r="P615" i="1" s="1"/>
  <c r="N1011" i="1"/>
  <c r="P1011" i="1" s="1"/>
  <c r="N850" i="1"/>
  <c r="P850" i="1" s="1"/>
  <c r="N767" i="1"/>
  <c r="P767" i="1" s="1"/>
  <c r="N1628" i="1"/>
  <c r="P1628" i="1" s="1"/>
  <c r="N1568" i="1"/>
  <c r="N1594" i="1"/>
  <c r="P1594" i="1" s="1"/>
  <c r="N11" i="1"/>
  <c r="P11" i="1" s="1"/>
  <c r="N2151" i="1"/>
  <c r="P2151" i="1" s="1"/>
  <c r="N1931" i="1"/>
  <c r="P1931" i="1" s="1"/>
  <c r="N2058" i="1"/>
  <c r="P2058" i="1" s="1"/>
  <c r="N1876" i="1"/>
  <c r="P1876" i="1" s="1"/>
  <c r="N1697" i="1"/>
  <c r="P1697" i="1" s="1"/>
  <c r="N428" i="1"/>
  <c r="N1686" i="1"/>
  <c r="P1686" i="1" s="1"/>
  <c r="N527" i="1"/>
  <c r="P527" i="1" s="1"/>
  <c r="N806" i="1"/>
  <c r="N641" i="1"/>
  <c r="P641" i="1" s="1"/>
  <c r="N734" i="1"/>
  <c r="P734" i="1" s="1"/>
  <c r="N1580" i="1"/>
  <c r="P1580" i="1" s="1"/>
  <c r="N1485" i="1"/>
  <c r="P1485" i="1" s="1"/>
  <c r="N1437" i="1"/>
  <c r="P1437" i="1" s="1"/>
  <c r="N1322" i="1"/>
  <c r="P1322" i="1" s="1"/>
  <c r="N459" i="1"/>
  <c r="P459" i="1" s="1"/>
  <c r="N53" i="1"/>
  <c r="P53" i="1" s="1"/>
  <c r="N1960" i="1"/>
  <c r="P1960" i="1" s="1"/>
  <c r="N2124" i="1"/>
  <c r="P2124" i="1" s="1"/>
  <c r="N1355" i="1"/>
  <c r="P1355" i="1" s="1"/>
  <c r="N523" i="1"/>
  <c r="P523" i="1" s="1"/>
  <c r="N714" i="1"/>
  <c r="P714" i="1" s="1"/>
  <c r="N1204" i="1"/>
  <c r="P1204" i="1" s="1"/>
  <c r="N1559" i="1"/>
  <c r="P1559" i="1" s="1"/>
  <c r="N470" i="1"/>
  <c r="P470" i="1" s="1"/>
  <c r="N518" i="1"/>
  <c r="P518" i="1" s="1"/>
  <c r="N1702" i="1"/>
  <c r="P1702" i="1" s="1"/>
  <c r="N1945" i="1"/>
  <c r="P1945" i="1" s="1"/>
  <c r="N2137" i="1"/>
  <c r="P2137" i="1" s="1"/>
  <c r="N2104" i="1"/>
  <c r="P2104" i="1" s="1"/>
  <c r="N1736" i="1"/>
  <c r="P1736" i="1" s="1"/>
  <c r="N2083" i="1"/>
  <c r="P2083" i="1" s="1"/>
  <c r="N1971" i="1"/>
  <c r="P1971" i="1" s="1"/>
  <c r="N2102" i="1"/>
  <c r="P2102" i="1" s="1"/>
  <c r="N1748" i="1"/>
  <c r="P1748" i="1" s="1"/>
  <c r="N1789" i="1"/>
  <c r="P1789" i="1" s="1"/>
  <c r="N898" i="1"/>
  <c r="P898" i="1" s="1"/>
  <c r="N1949" i="1"/>
  <c r="P1949" i="1" s="1"/>
  <c r="N425" i="1"/>
  <c r="P425" i="1" s="1"/>
  <c r="N629" i="1"/>
  <c r="N1241" i="1"/>
  <c r="P1241" i="1" s="1"/>
  <c r="N1756" i="1"/>
  <c r="P1756" i="1" s="1"/>
  <c r="N956" i="1"/>
  <c r="P956" i="1" s="1"/>
  <c r="N1374" i="1"/>
  <c r="P1374" i="1" s="1"/>
  <c r="N747" i="1"/>
  <c r="P747" i="1" s="1"/>
  <c r="N1059" i="1"/>
  <c r="P1059" i="1" s="1"/>
  <c r="N562" i="1"/>
  <c r="P562" i="1" s="1"/>
  <c r="N901" i="1"/>
  <c r="N1678" i="1"/>
  <c r="P1678" i="1" s="1"/>
  <c r="N1669" i="1"/>
  <c r="P1669" i="1" s="1"/>
  <c r="N1314" i="1"/>
  <c r="P1314" i="1" s="1"/>
  <c r="N1161" i="1"/>
  <c r="J299" i="5" s="1"/>
  <c r="N1125" i="1"/>
  <c r="P1125" i="1" s="1"/>
  <c r="N2026" i="1"/>
  <c r="P2026" i="1" s="1"/>
  <c r="N1711" i="1"/>
  <c r="P1711" i="1" s="1"/>
  <c r="N1801" i="1"/>
  <c r="P1801" i="1" s="1"/>
  <c r="N1909" i="1"/>
  <c r="P1909" i="1" s="1"/>
  <c r="N1719" i="1"/>
  <c r="P1719" i="1" s="1"/>
  <c r="N2108" i="1"/>
  <c r="P2108" i="1" s="1"/>
  <c r="N2155" i="1"/>
  <c r="P2155" i="1" s="1"/>
  <c r="N1707" i="1"/>
  <c r="P1707" i="1" s="1"/>
  <c r="N2057" i="1"/>
  <c r="P2057" i="1" s="1"/>
  <c r="N1951" i="1"/>
  <c r="P1951" i="1" s="1"/>
  <c r="N1138" i="1"/>
  <c r="P1138" i="1" s="1"/>
  <c r="N1488" i="1"/>
  <c r="P1488" i="1" s="1"/>
  <c r="N1495" i="1"/>
  <c r="P1495" i="1" s="1"/>
  <c r="N2012" i="1"/>
  <c r="P2012" i="1" s="1"/>
  <c r="N1849" i="1"/>
  <c r="P1849" i="1" s="1"/>
  <c r="N964" i="1"/>
  <c r="P964" i="1" s="1"/>
  <c r="N1461" i="1"/>
  <c r="N1327" i="1"/>
  <c r="P1327" i="1" s="1"/>
  <c r="N1521" i="1"/>
  <c r="P1521" i="1" s="1"/>
  <c r="N1413" i="1"/>
  <c r="P1413" i="1" s="1"/>
  <c r="N1311" i="1"/>
  <c r="P1311" i="1" s="1"/>
  <c r="N454" i="1"/>
  <c r="P454" i="1" s="1"/>
  <c r="N2157" i="1"/>
  <c r="P2157" i="1" s="1"/>
  <c r="N2216" i="1"/>
  <c r="P2216" i="1" s="1"/>
  <c r="N2199" i="1"/>
  <c r="P2199" i="1" s="1"/>
  <c r="N2140" i="1"/>
  <c r="P2140" i="1" s="1"/>
  <c r="N863" i="1"/>
  <c r="P863" i="1" s="1"/>
  <c r="N998" i="1"/>
  <c r="P998" i="1" s="1"/>
  <c r="N1008" i="1"/>
  <c r="P1008" i="1" s="1"/>
  <c r="N1254" i="1"/>
  <c r="P1254" i="1" s="1"/>
  <c r="N1925" i="1"/>
  <c r="P1925" i="1" s="1"/>
  <c r="N2209" i="1"/>
  <c r="P2209" i="1" s="1"/>
  <c r="N1882" i="1"/>
  <c r="P1882" i="1" s="1"/>
  <c r="N2120" i="1"/>
  <c r="P2120" i="1" s="1"/>
  <c r="N1110" i="1"/>
  <c r="N1743" i="1"/>
  <c r="P1743" i="1" s="1"/>
  <c r="N2018" i="1"/>
  <c r="P2018" i="1" s="1"/>
  <c r="N1845" i="1"/>
  <c r="P1845" i="1" s="1"/>
  <c r="N2152" i="1"/>
  <c r="P2152" i="1" s="1"/>
  <c r="N2139" i="1"/>
  <c r="P2139" i="1" s="1"/>
  <c r="N1957" i="1"/>
  <c r="P1957" i="1" s="1"/>
  <c r="N2086" i="1"/>
  <c r="P2086" i="1" s="1"/>
  <c r="N875" i="1"/>
  <c r="P875" i="1" s="1"/>
  <c r="N694" i="1"/>
  <c r="P694" i="1" s="1"/>
  <c r="N751" i="1"/>
  <c r="P751" i="1" s="1"/>
  <c r="N2066" i="1"/>
  <c r="P2066" i="1" s="1"/>
  <c r="N773" i="1"/>
  <c r="P773" i="1" s="1"/>
  <c r="N469" i="1"/>
  <c r="P469" i="1" s="1"/>
  <c r="N634" i="1"/>
  <c r="P634" i="1" s="1"/>
  <c r="N1636" i="1"/>
  <c r="P1636" i="1" s="1"/>
  <c r="N729" i="1"/>
  <c r="P729" i="1" s="1"/>
  <c r="N703" i="1"/>
  <c r="P703" i="1" s="1"/>
  <c r="N1577" i="1"/>
  <c r="P1577" i="1" s="1"/>
  <c r="N1624" i="1"/>
  <c r="P1624" i="1" s="1"/>
  <c r="N1415" i="1"/>
  <c r="P1415" i="1" s="1"/>
  <c r="N1159" i="1"/>
  <c r="P1159" i="1" s="1"/>
  <c r="N744" i="1"/>
  <c r="P744" i="1" s="1"/>
  <c r="N1375" i="1"/>
  <c r="P1375" i="1" s="1"/>
  <c r="N824" i="1"/>
  <c r="P824" i="1" s="1"/>
  <c r="N1083" i="1"/>
  <c r="P1083" i="1" s="1"/>
  <c r="N1183" i="1"/>
  <c r="P1183" i="1" s="1"/>
  <c r="N1118" i="1"/>
  <c r="P1118" i="1" s="1"/>
  <c r="N1766" i="1"/>
  <c r="P1766" i="1" s="1"/>
  <c r="N1723" i="1"/>
  <c r="P1723" i="1" s="1"/>
  <c r="N1735" i="1"/>
  <c r="P1735" i="1" s="1"/>
  <c r="N933" i="1"/>
  <c r="P933" i="1" s="1"/>
  <c r="N573" i="1"/>
  <c r="P573" i="1" s="1"/>
  <c r="N1201" i="1"/>
  <c r="N1649" i="1"/>
  <c r="P1649" i="1" s="1"/>
  <c r="N1165" i="1"/>
  <c r="N1197" i="1"/>
  <c r="N1599" i="1"/>
  <c r="P1599" i="1" s="1"/>
  <c r="N1388" i="1"/>
  <c r="P1388" i="1" s="1"/>
  <c r="N1177" i="1"/>
  <c r="P1177" i="1" s="1"/>
  <c r="N1822" i="1"/>
  <c r="P1822" i="1" s="1"/>
  <c r="N1651" i="1"/>
  <c r="P1651" i="1" s="1"/>
  <c r="N797" i="1"/>
  <c r="P797" i="1" s="1"/>
  <c r="N1065" i="1"/>
  <c r="P1065" i="1" s="1"/>
  <c r="N836" i="1"/>
  <c r="P836" i="1" s="1"/>
  <c r="N594" i="1"/>
  <c r="P594" i="1" s="1"/>
  <c r="N1549" i="1"/>
  <c r="P1549" i="1" s="1"/>
  <c r="N1563" i="1"/>
  <c r="P1563" i="1" s="1"/>
  <c r="N1484" i="1"/>
  <c r="P1484" i="1" s="1"/>
  <c r="N1460" i="1"/>
  <c r="P1460" i="1" s="1"/>
  <c r="N1641" i="1"/>
  <c r="P1641" i="1" s="1"/>
  <c r="N1479" i="1"/>
  <c r="N1223" i="1"/>
  <c r="P1223" i="1" s="1"/>
  <c r="N1526" i="1"/>
  <c r="P1526" i="1" s="1"/>
  <c r="N440" i="1"/>
  <c r="P440" i="1" s="1"/>
  <c r="N15" i="1"/>
  <c r="N429" i="1"/>
  <c r="N1825" i="1"/>
  <c r="P1825" i="1" s="1"/>
  <c r="N1981" i="1"/>
  <c r="P1981" i="1" s="1"/>
  <c r="N1904" i="1"/>
  <c r="P1904" i="1" s="1"/>
  <c r="N1706" i="1"/>
  <c r="P1706" i="1" s="1"/>
  <c r="N1308" i="1"/>
  <c r="P1308" i="1" s="1"/>
  <c r="N929" i="1"/>
  <c r="P929" i="1" s="1"/>
  <c r="N809" i="1"/>
  <c r="P809" i="1" s="1"/>
  <c r="N1566" i="1"/>
  <c r="P1566" i="1" s="1"/>
  <c r="N1401" i="1"/>
  <c r="P1401" i="1" s="1"/>
  <c r="N1542" i="1"/>
  <c r="P1542" i="1" s="1"/>
  <c r="N2208" i="1"/>
  <c r="P2208" i="1" s="1"/>
  <c r="N1975" i="1"/>
  <c r="P1975" i="1" s="1"/>
  <c r="N528" i="1"/>
  <c r="P528" i="1" s="1"/>
  <c r="N543" i="1"/>
  <c r="P543" i="1" s="1"/>
  <c r="N856" i="1"/>
  <c r="P856" i="1" s="1"/>
  <c r="N565" i="1"/>
  <c r="P565" i="1" s="1"/>
  <c r="N805" i="1"/>
  <c r="P805" i="1" s="1"/>
  <c r="N1056" i="1"/>
  <c r="P1056" i="1" s="1"/>
  <c r="N950" i="1"/>
  <c r="P950" i="1" s="1"/>
  <c r="N730" i="1"/>
  <c r="P730" i="1" s="1"/>
  <c r="N834" i="1"/>
  <c r="P834" i="1" s="1"/>
  <c r="N720" i="1"/>
  <c r="P720" i="1" s="1"/>
  <c r="N1007" i="1"/>
  <c r="N1021" i="1"/>
  <c r="J233" i="5" s="1"/>
  <c r="N1280" i="1"/>
  <c r="P1280" i="1" s="1"/>
  <c r="N1200" i="1"/>
  <c r="P1200" i="1" s="1"/>
  <c r="N1474" i="1"/>
  <c r="P1474" i="1" s="1"/>
  <c r="N1459" i="1"/>
  <c r="P1459" i="1" s="1"/>
  <c r="N1646" i="1"/>
  <c r="P1646" i="1" s="1"/>
  <c r="N1391" i="1"/>
  <c r="P1391" i="1" s="1"/>
  <c r="N1540" i="1"/>
  <c r="P1540" i="1" s="1"/>
  <c r="N1672" i="1"/>
  <c r="P1672" i="1" s="1"/>
  <c r="N1123" i="1"/>
  <c r="P1123" i="1" s="1"/>
  <c r="N1903" i="1"/>
  <c r="P1903" i="1" s="1"/>
  <c r="N2178" i="1"/>
  <c r="P2178" i="1" s="1"/>
  <c r="N1941" i="1"/>
  <c r="P1941" i="1" s="1"/>
  <c r="N1740" i="1"/>
  <c r="P1740" i="1" s="1"/>
  <c r="N1790" i="1"/>
  <c r="P1790" i="1" s="1"/>
  <c r="N1689" i="1"/>
  <c r="P1689" i="1" s="1"/>
  <c r="N1777" i="1"/>
  <c r="P1777" i="1" s="1"/>
  <c r="N1767" i="1"/>
  <c r="P1767" i="1" s="1"/>
  <c r="N1906" i="1"/>
  <c r="P1906" i="1" s="1"/>
  <c r="N2064" i="1"/>
  <c r="P2064" i="1" s="1"/>
  <c r="N551" i="1"/>
  <c r="P551" i="1" s="1"/>
  <c r="N1105" i="1"/>
  <c r="P1105" i="1" s="1"/>
  <c r="N2024" i="1"/>
  <c r="P2024" i="1" s="1"/>
  <c r="N2110" i="1"/>
  <c r="P2110" i="1" s="1"/>
  <c r="N1804" i="1"/>
  <c r="P1804" i="1" s="1"/>
  <c r="N2007" i="1"/>
  <c r="P2007" i="1" s="1"/>
  <c r="N2051" i="1"/>
  <c r="P2051" i="1" s="1"/>
  <c r="N1871" i="1"/>
  <c r="P1871" i="1" s="1"/>
  <c r="N1762" i="1"/>
  <c r="P1762" i="1" s="1"/>
  <c r="N497" i="1"/>
  <c r="P497" i="1" s="1"/>
  <c r="N1361" i="1"/>
  <c r="P1361" i="1" s="1"/>
  <c r="N1448" i="1"/>
  <c r="P1448" i="1" s="1"/>
  <c r="N776" i="1"/>
  <c r="P776" i="1" s="1"/>
  <c r="N1404" i="1"/>
  <c r="N1452" i="1"/>
  <c r="P1452" i="1" s="1"/>
  <c r="N1260" i="1"/>
  <c r="P1260" i="1" s="1"/>
  <c r="N1262" i="1"/>
  <c r="P1262" i="1" s="1"/>
  <c r="N495" i="1"/>
  <c r="P495" i="1" s="1"/>
  <c r="N662" i="1"/>
  <c r="P662" i="1" s="1"/>
  <c r="N1001" i="1"/>
  <c r="N733" i="1"/>
  <c r="P733" i="1" s="1"/>
  <c r="N1443" i="1"/>
  <c r="P1443" i="1" s="1"/>
  <c r="N1532" i="1"/>
  <c r="P1532" i="1" s="1"/>
  <c r="N1405" i="1"/>
  <c r="P1405" i="1" s="1"/>
  <c r="N1490" i="1"/>
  <c r="P1490" i="1" s="1"/>
  <c r="N1290" i="1"/>
  <c r="P1290" i="1" s="1"/>
  <c r="N1431" i="1"/>
  <c r="N455" i="1"/>
  <c r="P455" i="1" s="1"/>
  <c r="N29" i="1"/>
  <c r="P29" i="1" s="1"/>
  <c r="N1742" i="1"/>
  <c r="P1742" i="1" s="1"/>
  <c r="N1867" i="1"/>
  <c r="P1867" i="1" s="1"/>
  <c r="N1685" i="1"/>
  <c r="P1685" i="1" s="1"/>
  <c r="N1874" i="1"/>
  <c r="P1874" i="1" s="1"/>
  <c r="N987" i="1"/>
  <c r="P987" i="1" s="1"/>
  <c r="N1168" i="1"/>
  <c r="P1168" i="1" s="1"/>
  <c r="N1370" i="1"/>
  <c r="P1370" i="1" s="1"/>
  <c r="N1511" i="1"/>
  <c r="P1511" i="1" s="1"/>
  <c r="N866" i="1"/>
  <c r="P866" i="1" s="1"/>
  <c r="N1231" i="1"/>
  <c r="P1231" i="1" s="1"/>
  <c r="N1024" i="1"/>
  <c r="P1024" i="1" s="1"/>
  <c r="N723" i="1"/>
  <c r="P723" i="1" s="1"/>
  <c r="N1444" i="1"/>
  <c r="P1444" i="1" s="1"/>
  <c r="N1656" i="1"/>
  <c r="P1656" i="1" s="1"/>
  <c r="N44" i="1"/>
  <c r="P44" i="1" s="1"/>
  <c r="N492" i="1"/>
  <c r="P492" i="1" s="1"/>
  <c r="N532" i="1"/>
  <c r="P532" i="1" s="1"/>
  <c r="N1076" i="1"/>
  <c r="P1076" i="1" s="1"/>
  <c r="N760" i="1"/>
  <c r="P760" i="1" s="1"/>
  <c r="N793" i="1"/>
  <c r="P793" i="1" s="1"/>
  <c r="N1535" i="1"/>
  <c r="P1535" i="1" s="1"/>
  <c r="N1615" i="1"/>
  <c r="P1615" i="1" s="1"/>
  <c r="N1230" i="1"/>
  <c r="P1230" i="1" s="1"/>
  <c r="N1671" i="1"/>
  <c r="P1671" i="1" s="1"/>
  <c r="N452" i="1"/>
  <c r="P452" i="1" s="1"/>
  <c r="N433" i="1"/>
  <c r="P433" i="1" s="1"/>
  <c r="N54" i="1"/>
  <c r="P54" i="1" s="1"/>
  <c r="N2093" i="1"/>
  <c r="P2093" i="1" s="1"/>
  <c r="N1989" i="1"/>
  <c r="P1989" i="1" s="1"/>
  <c r="N1879" i="1"/>
  <c r="P1879" i="1" s="1"/>
  <c r="N1696" i="1"/>
  <c r="P1696" i="1" s="1"/>
  <c r="N801" i="1"/>
  <c r="P801" i="1" s="1"/>
  <c r="N1255" i="1"/>
  <c r="P1255" i="1" s="1"/>
  <c r="N645" i="1"/>
  <c r="P645" i="1" s="1"/>
  <c r="N1523" i="1"/>
  <c r="P1523" i="1" s="1"/>
  <c r="N1145" i="1"/>
  <c r="P1145" i="1" s="1"/>
  <c r="N1286" i="1"/>
  <c r="P1286" i="1" s="1"/>
  <c r="N979" i="1"/>
  <c r="P979" i="1" s="1"/>
  <c r="N1395" i="1"/>
  <c r="P1395" i="1" s="1"/>
  <c r="N1571" i="1"/>
  <c r="P1571" i="1" s="1"/>
  <c r="N1213" i="1"/>
  <c r="P1213" i="1" s="1"/>
  <c r="N1191" i="1"/>
  <c r="P1191" i="1" s="1"/>
  <c r="N510" i="1"/>
  <c r="P510" i="1" s="1"/>
  <c r="N463" i="1"/>
  <c r="P463" i="1" s="1"/>
  <c r="N853" i="1"/>
  <c r="P853" i="1" s="1"/>
  <c r="N843" i="1"/>
  <c r="P843" i="1" s="1"/>
  <c r="N708" i="1"/>
  <c r="P708" i="1" s="1"/>
  <c r="N682" i="1"/>
  <c r="P682" i="1" s="1"/>
  <c r="N1092" i="1"/>
  <c r="P1092" i="1" s="1"/>
  <c r="N636" i="1"/>
  <c r="N931" i="1"/>
  <c r="P931" i="1" s="1"/>
  <c r="N833" i="1"/>
  <c r="P833" i="1" s="1"/>
  <c r="N943" i="1"/>
  <c r="P943" i="1" s="1"/>
  <c r="N687" i="1"/>
  <c r="P687" i="1" s="1"/>
  <c r="N701" i="1"/>
  <c r="P701" i="1" s="1"/>
  <c r="N1648" i="1"/>
  <c r="P1648" i="1" s="1"/>
  <c r="N1620" i="1"/>
  <c r="P1620" i="1" s="1"/>
  <c r="N1547" i="1"/>
  <c r="P1547" i="1" s="1"/>
  <c r="N1589" i="1"/>
  <c r="P1589" i="1" s="1"/>
  <c r="N1332" i="1"/>
  <c r="P1332" i="1" s="1"/>
  <c r="N1470" i="1"/>
  <c r="P1470" i="1" s="1"/>
  <c r="N1561" i="1"/>
  <c r="P1561" i="1" s="1"/>
  <c r="N1305" i="1"/>
  <c r="P1305" i="1" s="1"/>
  <c r="N1655" i="1"/>
  <c r="P1655" i="1" s="1"/>
  <c r="N35" i="1"/>
  <c r="P35" i="1" s="1"/>
  <c r="N2126" i="1"/>
  <c r="P2126" i="1" s="1"/>
  <c r="N2062" i="1"/>
  <c r="P2062" i="1" s="1"/>
  <c r="N1771" i="1"/>
  <c r="P1771" i="1" s="1"/>
  <c r="N1747" i="1"/>
  <c r="P1747" i="1" s="1"/>
  <c r="N2144" i="1"/>
  <c r="P2144" i="1" s="1"/>
  <c r="N2121" i="1"/>
  <c r="P2121" i="1" s="1"/>
  <c r="N894" i="1"/>
  <c r="P894" i="1" s="1"/>
  <c r="N669" i="1"/>
  <c r="N1583" i="1"/>
  <c r="P1583" i="1" s="1"/>
  <c r="N1425" i="1"/>
  <c r="P1425" i="1" s="1"/>
  <c r="N1300" i="1"/>
  <c r="P1300" i="1" s="1"/>
  <c r="N1182" i="1"/>
  <c r="N1529" i="1"/>
  <c r="P1529" i="1" s="1"/>
  <c r="N1320" i="1"/>
  <c r="P1320" i="1" s="1"/>
  <c r="N1158" i="1"/>
  <c r="P1158" i="1" s="1"/>
  <c r="N30" i="1"/>
  <c r="P30" i="1" s="1"/>
  <c r="N558" i="1"/>
  <c r="N489" i="1"/>
  <c r="P489" i="1" s="1"/>
  <c r="N935" i="1"/>
  <c r="P935" i="1" s="1"/>
  <c r="N660" i="1"/>
  <c r="P660" i="1" s="1"/>
  <c r="N857" i="1"/>
  <c r="P857" i="1" s="1"/>
  <c r="N709" i="1"/>
  <c r="P709" i="1" s="1"/>
  <c r="N1061" i="1"/>
  <c r="P1061" i="1" s="1"/>
  <c r="N951" i="1"/>
  <c r="P951" i="1" s="1"/>
  <c r="N684" i="1"/>
  <c r="P684" i="1" s="1"/>
  <c r="N888" i="1"/>
  <c r="P888" i="1" s="1"/>
  <c r="N1078" i="1"/>
  <c r="P1078" i="1" s="1"/>
  <c r="N1030" i="1"/>
  <c r="P1030" i="1" s="1"/>
  <c r="N983" i="1"/>
  <c r="P983" i="1" s="1"/>
  <c r="N725" i="1"/>
  <c r="P725" i="1" s="1"/>
  <c r="N883" i="1"/>
  <c r="P883" i="1" s="1"/>
  <c r="N627" i="1"/>
  <c r="J394" i="5" s="1"/>
  <c r="N722" i="1"/>
  <c r="N785" i="1"/>
  <c r="P785" i="1" s="1"/>
  <c r="N878" i="1"/>
  <c r="N622" i="1"/>
  <c r="P622" i="1" s="1"/>
  <c r="N653" i="1"/>
  <c r="N1660" i="1"/>
  <c r="P1660" i="1" s="1"/>
  <c r="N1202" i="1"/>
  <c r="P1202" i="1" s="1"/>
  <c r="N1325" i="1"/>
  <c r="P1325" i="1" s="1"/>
  <c r="N1293" i="1"/>
  <c r="P1293" i="1" s="1"/>
  <c r="N1509" i="1"/>
  <c r="P1509" i="1" s="1"/>
  <c r="N1581" i="1"/>
  <c r="P1581" i="1" s="1"/>
  <c r="N1381" i="1"/>
  <c r="P1381" i="1" s="1"/>
  <c r="N1301" i="1"/>
  <c r="P1301" i="1" s="1"/>
  <c r="N1267" i="1"/>
  <c r="P1267" i="1" s="1"/>
  <c r="N1217" i="1"/>
  <c r="P1217" i="1" s="1"/>
  <c r="N1212" i="1"/>
  <c r="P1212" i="1" s="1"/>
  <c r="N1362" i="1"/>
  <c r="P1362" i="1" s="1"/>
  <c r="N1516" i="1"/>
  <c r="P1516" i="1" s="1"/>
  <c r="N1661" i="1"/>
  <c r="P1661" i="1" s="1"/>
  <c r="N1422" i="1"/>
  <c r="P1422" i="1" s="1"/>
  <c r="N1166" i="1"/>
  <c r="P1166" i="1" s="1"/>
  <c r="N1466" i="1"/>
  <c r="P1466" i="1" s="1"/>
  <c r="N1210" i="1"/>
  <c r="P1210" i="1" s="1"/>
  <c r="N1351" i="1"/>
  <c r="P1351" i="1" s="1"/>
  <c r="N1398" i="1"/>
  <c r="P1398" i="1" s="1"/>
  <c r="N432" i="1"/>
  <c r="P432" i="1" s="1"/>
  <c r="N14" i="1"/>
  <c r="N25" i="1"/>
  <c r="P25" i="1" s="1"/>
  <c r="N2019" i="1"/>
  <c r="P2019" i="1" s="1"/>
  <c r="N1731" i="1"/>
  <c r="P1731" i="1" s="1"/>
  <c r="N2061" i="1"/>
  <c r="P2061" i="1" s="1"/>
  <c r="N1841" i="1"/>
  <c r="P1841" i="1" s="1"/>
  <c r="N57" i="1"/>
  <c r="N2114" i="1"/>
  <c r="P2114" i="1" s="1"/>
  <c r="N1703" i="1"/>
  <c r="P1703" i="1" s="1"/>
  <c r="N2172" i="1"/>
  <c r="P2172" i="1" s="1"/>
  <c r="N2096" i="1"/>
  <c r="P2096" i="1" s="1"/>
  <c r="N2198" i="1"/>
  <c r="P2198" i="1" s="1"/>
  <c r="N2115" i="1"/>
  <c r="P2115" i="1" s="1"/>
  <c r="N1793" i="1"/>
  <c r="P1793" i="1" s="1"/>
  <c r="N1832" i="1"/>
  <c r="P1832" i="1" s="1"/>
  <c r="N2005" i="1"/>
  <c r="P2005" i="1" s="1"/>
  <c r="N1783" i="1"/>
  <c r="P1783" i="1" s="1"/>
  <c r="N1813" i="1"/>
  <c r="P1813" i="1" s="1"/>
  <c r="N1482" i="1"/>
  <c r="P1482" i="1" s="1"/>
  <c r="N1273" i="1"/>
  <c r="P1273" i="1" s="1"/>
  <c r="N1623" i="1"/>
  <c r="P1623" i="1" s="1"/>
  <c r="N41" i="1"/>
  <c r="P41" i="1" s="1"/>
  <c r="N554" i="1"/>
  <c r="P554" i="1" s="1"/>
  <c r="N542" i="1"/>
  <c r="P542" i="1" s="1"/>
  <c r="N934" i="1"/>
  <c r="P934" i="1" s="1"/>
  <c r="N978" i="1"/>
  <c r="P978" i="1" s="1"/>
  <c r="N969" i="1"/>
  <c r="P969" i="1" s="1"/>
  <c r="N619" i="1"/>
  <c r="J384" i="5" s="1"/>
  <c r="N820" i="1"/>
  <c r="P820" i="1" s="1"/>
  <c r="N1018" i="1"/>
  <c r="P1018" i="1" s="1"/>
  <c r="N1042" i="1"/>
  <c r="P1042" i="1" s="1"/>
  <c r="N1009" i="1"/>
  <c r="N586" i="1"/>
  <c r="N1086" i="1"/>
  <c r="P1086" i="1" s="1"/>
  <c r="N695" i="1"/>
  <c r="P695" i="1" s="1"/>
  <c r="N860" i="1"/>
  <c r="P860" i="1" s="1"/>
  <c r="N867" i="1"/>
  <c r="P867" i="1" s="1"/>
  <c r="N611" i="1"/>
  <c r="P611" i="1" s="1"/>
  <c r="N706" i="1"/>
  <c r="P706" i="1" s="1"/>
  <c r="N769" i="1"/>
  <c r="P769" i="1" s="1"/>
  <c r="N848" i="1"/>
  <c r="P848" i="1" s="1"/>
  <c r="N592" i="1"/>
  <c r="P592" i="1" s="1"/>
  <c r="N879" i="1"/>
  <c r="P879" i="1" s="1"/>
  <c r="N623" i="1"/>
  <c r="P623" i="1" s="1"/>
  <c r="N1585" i="1"/>
  <c r="N1171" i="1"/>
  <c r="N1169" i="1"/>
  <c r="P1169" i="1" s="1"/>
  <c r="N1457" i="1"/>
  <c r="P1457" i="1" s="1"/>
  <c r="N1508" i="1"/>
  <c r="P1508" i="1" s="1"/>
  <c r="N1627" i="1"/>
  <c r="P1627" i="1" s="1"/>
  <c r="N1307" i="1"/>
  <c r="P1307" i="1" s="1"/>
  <c r="N1172" i="1"/>
  <c r="P1172" i="1" s="1"/>
  <c r="N1442" i="1"/>
  <c r="P1442" i="1" s="1"/>
  <c r="N1596" i="1"/>
  <c r="P1596" i="1" s="1"/>
  <c r="N1185" i="1"/>
  <c r="P1185" i="1" s="1"/>
  <c r="N1339" i="1"/>
  <c r="P1339" i="1" s="1"/>
  <c r="N1635" i="1"/>
  <c r="P1635" i="1" s="1"/>
  <c r="N1232" i="1"/>
  <c r="P1232" i="1" s="1"/>
  <c r="N1406" i="1"/>
  <c r="P1406" i="1" s="1"/>
  <c r="N1150" i="1"/>
  <c r="P1150" i="1" s="1"/>
  <c r="N1450" i="1"/>
  <c r="N1194" i="1"/>
  <c r="P1194" i="1" s="1"/>
  <c r="N1544" i="1"/>
  <c r="P1544" i="1" s="1"/>
  <c r="N1591" i="1"/>
  <c r="P1591" i="1" s="1"/>
  <c r="N1335" i="1"/>
  <c r="P1335" i="1" s="1"/>
  <c r="N1638" i="1"/>
  <c r="P1638" i="1" s="1"/>
  <c r="N1126" i="1"/>
  <c r="P1126" i="1" s="1"/>
  <c r="N40" i="1"/>
  <c r="N22" i="1"/>
  <c r="N9" i="1"/>
  <c r="P9" i="1" s="1"/>
  <c r="N2033" i="1"/>
  <c r="P2033" i="1" s="1"/>
  <c r="N1953" i="1"/>
  <c r="P1953" i="1" s="1"/>
  <c r="N1763" i="1"/>
  <c r="P1763" i="1" s="1"/>
  <c r="N1888" i="1"/>
  <c r="P1888" i="1" s="1"/>
  <c r="N2163" i="1"/>
  <c r="P2163" i="1" s="1"/>
  <c r="N1784" i="1"/>
  <c r="P1784" i="1" s="1"/>
  <c r="N2119" i="1"/>
  <c r="P2119" i="1" s="1"/>
  <c r="N2038" i="1"/>
  <c r="P2038" i="1" s="1"/>
  <c r="N1962" i="1"/>
  <c r="P1962" i="1" s="1"/>
  <c r="N2037" i="1"/>
  <c r="P2037" i="1" s="1"/>
  <c r="N1930" i="1"/>
  <c r="P1930" i="1" s="1"/>
  <c r="N1980" i="1"/>
  <c r="P1980" i="1" s="1"/>
  <c r="N1872" i="1"/>
  <c r="P1872" i="1" s="1"/>
  <c r="N1982" i="1"/>
  <c r="P1982" i="1" s="1"/>
  <c r="N1708" i="1"/>
  <c r="P1708" i="1" s="1"/>
  <c r="N1998" i="1"/>
  <c r="P1998" i="1" s="1"/>
  <c r="N2182" i="1"/>
  <c r="P2182" i="1" s="1"/>
  <c r="N1778" i="1"/>
  <c r="P1778" i="1" s="1"/>
  <c r="N2046" i="1"/>
  <c r="P2046" i="1" s="1"/>
  <c r="N2023" i="1"/>
  <c r="P2023" i="1" s="1"/>
  <c r="N2184" i="1"/>
  <c r="P2184" i="1" s="1"/>
  <c r="N2194" i="1"/>
  <c r="P2194" i="1" s="1"/>
  <c r="N655" i="1"/>
  <c r="P655" i="1" s="1"/>
  <c r="N1250" i="1"/>
  <c r="P1250" i="1" s="1"/>
  <c r="N1427" i="1"/>
  <c r="P1427" i="1" s="1"/>
  <c r="N1153" i="1"/>
  <c r="P1153" i="1" s="1"/>
  <c r="N1345" i="1"/>
  <c r="P1345" i="1" s="1"/>
  <c r="N1220" i="1"/>
  <c r="P1220" i="1" s="1"/>
  <c r="N1643" i="1"/>
  <c r="P1643" i="1" s="1"/>
  <c r="N1132" i="1"/>
  <c r="P1132" i="1" s="1"/>
  <c r="N1226" i="1"/>
  <c r="P1226" i="1" s="1"/>
  <c r="N1576" i="1"/>
  <c r="P1576" i="1" s="1"/>
  <c r="N541" i="1"/>
  <c r="J419" i="5" s="1"/>
  <c r="N474" i="1"/>
  <c r="P474" i="1" s="1"/>
  <c r="N561" i="1"/>
  <c r="N537" i="1"/>
  <c r="J376" i="5" s="1"/>
  <c r="N715" i="1"/>
  <c r="P715" i="1" s="1"/>
  <c r="N913" i="1"/>
  <c r="P913" i="1" s="1"/>
  <c r="N984" i="1"/>
  <c r="P984" i="1" s="1"/>
  <c r="N826" i="1"/>
  <c r="P826" i="1" s="1"/>
  <c r="N792" i="1"/>
  <c r="P792" i="1" s="1"/>
  <c r="N988" i="1"/>
  <c r="P988" i="1" s="1"/>
  <c r="N596" i="1"/>
  <c r="P596" i="1" s="1"/>
  <c r="N986" i="1"/>
  <c r="N939" i="1"/>
  <c r="P939" i="1" s="1"/>
  <c r="N665" i="1"/>
  <c r="P665" i="1" s="1"/>
  <c r="N837" i="1"/>
  <c r="P837" i="1" s="1"/>
  <c r="N980" i="1"/>
  <c r="P980" i="1" s="1"/>
  <c r="N576" i="1"/>
  <c r="P576" i="1" s="1"/>
  <c r="N607" i="1"/>
  <c r="P607" i="1" s="1"/>
  <c r="N846" i="1"/>
  <c r="P846" i="1" s="1"/>
  <c r="N590" i="1"/>
  <c r="P590" i="1" s="1"/>
  <c r="N621" i="1"/>
  <c r="N1553" i="1"/>
  <c r="P1553" i="1" s="1"/>
  <c r="N1676" i="1"/>
  <c r="P1676" i="1" s="1"/>
  <c r="N1407" i="1"/>
  <c r="P1407" i="1" s="1"/>
  <c r="N1394" i="1"/>
  <c r="N1445" i="1"/>
  <c r="P1445" i="1" s="1"/>
  <c r="N1579" i="1"/>
  <c r="P1579" i="1" s="1"/>
  <c r="N1228" i="1"/>
  <c r="P1228" i="1" s="1"/>
  <c r="N1141" i="1"/>
  <c r="P1141" i="1" s="1"/>
  <c r="N1330" i="1"/>
  <c r="P1330" i="1" s="1"/>
  <c r="N1419" i="1"/>
  <c r="P1419" i="1" s="1"/>
  <c r="N1569" i="1"/>
  <c r="P1569" i="1" s="1"/>
  <c r="N1157" i="1"/>
  <c r="P1157" i="1" s="1"/>
  <c r="N1312" i="1"/>
  <c r="P1312" i="1" s="1"/>
  <c r="N1434" i="1"/>
  <c r="P1434" i="1" s="1"/>
  <c r="N1178" i="1"/>
  <c r="P1178" i="1" s="1"/>
  <c r="N1481" i="1"/>
  <c r="P1481" i="1" s="1"/>
  <c r="N1225" i="1"/>
  <c r="P1225" i="1" s="1"/>
  <c r="N1528" i="1"/>
  <c r="P1528" i="1" s="1"/>
  <c r="N1272" i="1"/>
  <c r="N1622" i="1"/>
  <c r="P1622" i="1" s="1"/>
  <c r="N1366" i="1"/>
  <c r="P1366" i="1" s="1"/>
  <c r="N439" i="1"/>
  <c r="P439" i="1" s="1"/>
  <c r="N51" i="1"/>
  <c r="P51" i="1" s="1"/>
  <c r="N52" i="1"/>
  <c r="P52" i="1" s="1"/>
  <c r="N2043" i="1"/>
  <c r="P2043" i="1" s="1"/>
  <c r="N2204" i="1"/>
  <c r="P2204" i="1" s="1"/>
  <c r="N2079" i="1"/>
  <c r="P2079" i="1" s="1"/>
  <c r="N1943" i="1"/>
  <c r="P1943" i="1" s="1"/>
  <c r="N1765" i="1"/>
  <c r="P1765" i="1" s="1"/>
  <c r="N1709" i="1"/>
  <c r="P1709" i="1" s="1"/>
  <c r="N1838" i="1"/>
  <c r="P1838" i="1" s="1"/>
  <c r="N2169" i="1"/>
  <c r="P2169" i="1" s="1"/>
  <c r="N1713" i="1"/>
  <c r="P1713" i="1" s="1"/>
  <c r="N2073" i="1"/>
  <c r="P2073" i="1" s="1"/>
  <c r="N2040" i="1"/>
  <c r="P2040" i="1" s="1"/>
  <c r="N2138" i="1"/>
  <c r="P2138" i="1" s="1"/>
  <c r="N1969" i="1"/>
  <c r="P1969" i="1" s="1"/>
  <c r="N1946" i="1"/>
  <c r="P1946" i="1" s="1"/>
  <c r="N1984" i="1"/>
  <c r="P1984" i="1" s="1"/>
  <c r="N1878" i="1"/>
  <c r="P1878" i="1" s="1"/>
  <c r="N1961" i="1"/>
  <c r="P1961" i="1" s="1"/>
  <c r="N1831" i="1"/>
  <c r="P1831" i="1" s="1"/>
  <c r="N2063" i="1"/>
  <c r="P2063" i="1" s="1"/>
  <c r="N2177" i="1"/>
  <c r="P2177" i="1" s="1"/>
  <c r="N1786" i="1"/>
  <c r="P1786" i="1" s="1"/>
  <c r="N1928" i="1"/>
  <c r="P1928" i="1" s="1"/>
  <c r="N2106" i="1"/>
  <c r="P2106" i="1" s="1"/>
  <c r="N1956" i="1"/>
  <c r="P1956" i="1" s="1"/>
  <c r="N905" i="1"/>
  <c r="P905" i="1" s="1"/>
  <c r="N743" i="1"/>
  <c r="N758" i="1"/>
  <c r="P758" i="1" s="1"/>
  <c r="N1323" i="1"/>
  <c r="P1323" i="1" s="1"/>
  <c r="N1800" i="1"/>
  <c r="P1800" i="1" s="1"/>
  <c r="N2176" i="1"/>
  <c r="P2176" i="1" s="1"/>
  <c r="N2193" i="1"/>
  <c r="P2193" i="1" s="1"/>
  <c r="N1693" i="1"/>
  <c r="P1693" i="1" s="1"/>
  <c r="N1692" i="1"/>
  <c r="P1692" i="1" s="1"/>
  <c r="N1770" i="1"/>
  <c r="P1770" i="1" s="1"/>
  <c r="N2094" i="1"/>
  <c r="P2094" i="1" s="1"/>
  <c r="N1934" i="1"/>
  <c r="P1934" i="1" s="1"/>
  <c r="N1958" i="1"/>
  <c r="P1958" i="1" s="1"/>
  <c r="N1773" i="1"/>
  <c r="P1773" i="1" s="1"/>
  <c r="N1890" i="1"/>
  <c r="P1890" i="1" s="1"/>
  <c r="N2179" i="1"/>
  <c r="P2179" i="1" s="1"/>
  <c r="N1908" i="1"/>
  <c r="P1908" i="1" s="1"/>
  <c r="N1996" i="1"/>
  <c r="P1996" i="1" s="1"/>
  <c r="N2082" i="1"/>
  <c r="P2082" i="1" s="1"/>
  <c r="N1891" i="1"/>
  <c r="P1891" i="1" s="1"/>
  <c r="N2154" i="1"/>
  <c r="P2154" i="1" s="1"/>
  <c r="N1772" i="1"/>
  <c r="P1772" i="1" s="1"/>
  <c r="N1739" i="1"/>
  <c r="P1739" i="1" s="1"/>
  <c r="N1921" i="1"/>
  <c r="P1921" i="1" s="1"/>
  <c r="N1805" i="1"/>
  <c r="P1805" i="1" s="1"/>
  <c r="N2014" i="1"/>
  <c r="P2014" i="1" s="1"/>
  <c r="N2168" i="1"/>
  <c r="P2168" i="1" s="1"/>
  <c r="N522" i="1"/>
  <c r="P522" i="1" s="1"/>
  <c r="N794" i="1"/>
  <c r="P794" i="1" s="1"/>
  <c r="N780" i="1"/>
  <c r="P780" i="1" s="1"/>
  <c r="N835" i="1"/>
  <c r="P835" i="1" s="1"/>
  <c r="N1393" i="1"/>
  <c r="P1393" i="1" s="1"/>
  <c r="N1506" i="1"/>
  <c r="P1506" i="1" s="1"/>
  <c r="N1284" i="1"/>
  <c r="P1284" i="1" s="1"/>
  <c r="N1439" i="1"/>
  <c r="P1439" i="1" s="1"/>
  <c r="N1350" i="1"/>
  <c r="P1350" i="1" s="1"/>
  <c r="N33" i="1"/>
  <c r="P33" i="1" s="1"/>
  <c r="N509" i="1"/>
  <c r="J270" i="5" s="1"/>
  <c r="N521" i="1"/>
  <c r="P521" i="1" s="1"/>
  <c r="N505" i="1"/>
  <c r="N513" i="1"/>
  <c r="P513" i="1" s="1"/>
  <c r="N502" i="1"/>
  <c r="P502" i="1" s="1"/>
  <c r="N1034" i="1"/>
  <c r="P1034" i="1" s="1"/>
  <c r="N892" i="1"/>
  <c r="P892" i="1" s="1"/>
  <c r="N777" i="1"/>
  <c r="P777" i="1" s="1"/>
  <c r="N800" i="1"/>
  <c r="P800" i="1" s="1"/>
  <c r="N1087" i="1"/>
  <c r="P1087" i="1" s="1"/>
  <c r="N831" i="1"/>
  <c r="P831" i="1" s="1"/>
  <c r="N1101" i="1"/>
  <c r="P1101" i="1" s="1"/>
  <c r="N589" i="1"/>
  <c r="P589" i="1" s="1"/>
  <c r="N1249" i="1"/>
  <c r="P1249" i="1" s="1"/>
  <c r="N1277" i="1"/>
  <c r="P1277" i="1" s="1"/>
  <c r="N1630" i="1"/>
  <c r="P1630" i="1" s="1"/>
  <c r="N1253" i="1"/>
  <c r="P1253" i="1" s="1"/>
  <c r="N1218" i="1"/>
  <c r="P1218" i="1" s="1"/>
  <c r="N1402" i="1"/>
  <c r="P1402" i="1" s="1"/>
  <c r="N1146" i="1"/>
  <c r="P1146" i="1" s="1"/>
  <c r="N1496" i="1"/>
  <c r="N461" i="1"/>
  <c r="P461" i="1" s="1"/>
  <c r="N1795" i="1"/>
  <c r="P1795" i="1" s="1"/>
  <c r="N2191" i="1"/>
  <c r="P2191" i="1" s="1"/>
  <c r="N1857" i="1"/>
  <c r="P1857" i="1" s="1"/>
  <c r="N2053" i="1"/>
  <c r="P2053" i="1" s="1"/>
  <c r="N1840" i="1"/>
  <c r="P1840" i="1" s="1"/>
  <c r="N2218" i="1"/>
  <c r="P2218" i="1" s="1"/>
  <c r="N1967" i="1"/>
  <c r="P1967" i="1" s="1"/>
  <c r="N1988" i="1"/>
  <c r="P1988" i="1" s="1"/>
  <c r="N1895" i="1"/>
  <c r="P1895" i="1" s="1"/>
  <c r="N1979" i="1"/>
  <c r="P1979" i="1" s="1"/>
  <c r="N1910" i="1"/>
  <c r="P1910" i="1" s="1"/>
  <c r="N2135" i="1"/>
  <c r="P2135" i="1" s="1"/>
  <c r="N2109" i="1"/>
  <c r="P2109" i="1" s="1"/>
  <c r="N2081" i="1"/>
  <c r="P2081" i="1" s="1"/>
  <c r="N2111" i="1"/>
  <c r="P2111" i="1" s="1"/>
  <c r="N2183" i="1"/>
  <c r="P2183" i="1" s="1"/>
  <c r="N1854" i="1"/>
  <c r="P1854" i="1" s="1"/>
  <c r="N1109" i="1"/>
  <c r="N1721" i="1"/>
  <c r="P1721" i="1" s="1"/>
  <c r="N1912" i="1"/>
  <c r="P1912" i="1" s="1"/>
  <c r="N1664" i="1"/>
  <c r="P1664" i="1" s="1"/>
  <c r="N1639" i="1"/>
  <c r="P1639" i="1" s="1"/>
  <c r="N45" i="1"/>
  <c r="P45" i="1" s="1"/>
  <c r="N24" i="1"/>
  <c r="N2065" i="1"/>
  <c r="P2065" i="1" s="1"/>
  <c r="N1839" i="1"/>
  <c r="P1839" i="1" s="1"/>
  <c r="N2187" i="1"/>
  <c r="P2187" i="1" s="1"/>
  <c r="N1985" i="1"/>
  <c r="P1985" i="1" s="1"/>
  <c r="N2131" i="1"/>
  <c r="P2131" i="1" s="1"/>
  <c r="N1864" i="1"/>
  <c r="P1864" i="1" s="1"/>
  <c r="N631" i="1"/>
  <c r="N1545" i="1"/>
  <c r="P1545" i="1" s="1"/>
  <c r="N1383" i="1"/>
  <c r="P1383" i="1" s="1"/>
  <c r="N764" i="1"/>
  <c r="P764" i="1" s="1"/>
  <c r="N1100" i="1"/>
  <c r="P1100" i="1" s="1"/>
  <c r="N923" i="1"/>
  <c r="P923" i="1" s="1"/>
  <c r="N588" i="1"/>
  <c r="P588" i="1" s="1"/>
  <c r="N1003" i="1"/>
  <c r="P1003" i="1" s="1"/>
  <c r="N1429" i="1"/>
  <c r="P1429" i="1" s="1"/>
  <c r="N1629" i="1"/>
  <c r="P1629" i="1" s="1"/>
  <c r="N1379" i="1"/>
  <c r="P1379" i="1" s="1"/>
  <c r="N1252" i="1"/>
  <c r="P1252" i="1" s="1"/>
  <c r="N1492" i="1"/>
  <c r="P1492" i="1" s="1"/>
  <c r="N1235" i="1"/>
  <c r="P1235" i="1" s="1"/>
  <c r="N1539" i="1"/>
  <c r="P1539" i="1" s="1"/>
  <c r="N1438" i="1"/>
  <c r="N1367" i="1"/>
  <c r="P1367" i="1" s="1"/>
  <c r="N448" i="1"/>
  <c r="P448" i="1" s="1"/>
  <c r="N39" i="1"/>
  <c r="P39" i="1" s="1"/>
  <c r="N1116" i="1"/>
  <c r="P1116" i="1" s="1"/>
  <c r="N500" i="1"/>
  <c r="P500" i="1" s="1"/>
  <c r="N852" i="1"/>
  <c r="N937" i="1"/>
  <c r="P937" i="1" s="1"/>
  <c r="N1242" i="1"/>
  <c r="P1242" i="1" s="1"/>
  <c r="N1127" i="1"/>
  <c r="P1127" i="1" s="1"/>
  <c r="N468" i="1"/>
  <c r="P468" i="1" s="1"/>
  <c r="N467" i="1"/>
  <c r="P467" i="1" s="1"/>
  <c r="N519" i="1"/>
  <c r="P519" i="1" s="1"/>
  <c r="N569" i="1"/>
  <c r="N683" i="1"/>
  <c r="N1106" i="1"/>
  <c r="P1106" i="1" s="1"/>
  <c r="N603" i="1"/>
  <c r="J344" i="5" s="1"/>
  <c r="N608" i="1"/>
  <c r="P608" i="1" s="1"/>
  <c r="N1505" i="1"/>
  <c r="P1505" i="1" s="1"/>
  <c r="N1221" i="1"/>
  <c r="P1221" i="1" s="1"/>
  <c r="N1179" i="1"/>
  <c r="J257" i="5" s="1"/>
  <c r="N1469" i="1"/>
  <c r="P1469" i="1" s="1"/>
  <c r="N1259" i="1"/>
  <c r="P1259" i="1" s="1"/>
  <c r="N1513" i="1"/>
  <c r="P1513" i="1" s="1"/>
  <c r="N1560" i="1"/>
  <c r="P1560" i="1" s="1"/>
  <c r="N1607" i="1"/>
  <c r="N1654" i="1"/>
  <c r="P1654" i="1" s="1"/>
  <c r="N2072" i="1"/>
  <c r="P2072" i="1" s="1"/>
  <c r="N1746" i="1"/>
  <c r="P1746" i="1" s="1"/>
  <c r="N2134" i="1"/>
  <c r="P2134" i="1" s="1"/>
  <c r="N2215" i="1"/>
  <c r="P2215" i="1" s="1"/>
  <c r="N2010" i="1"/>
  <c r="P2010" i="1" s="1"/>
  <c r="N2074" i="1"/>
  <c r="P2074" i="1" s="1"/>
  <c r="N1952" i="1"/>
  <c r="P1952" i="1" s="1"/>
  <c r="N2143" i="1"/>
  <c r="P2143" i="1" s="1"/>
  <c r="N1853" i="1"/>
  <c r="P1853" i="1" s="1"/>
  <c r="N1894" i="1"/>
  <c r="P1894" i="1" s="1"/>
  <c r="N2078" i="1"/>
  <c r="P2078" i="1" s="1"/>
  <c r="N2067" i="1"/>
  <c r="P2067" i="1" s="1"/>
  <c r="N1820" i="1"/>
  <c r="P1820" i="1" s="1"/>
  <c r="N2099" i="1"/>
  <c r="P2099" i="1" s="1"/>
  <c r="N1824" i="1"/>
  <c r="P1824" i="1" s="1"/>
  <c r="N1837" i="1"/>
  <c r="P1837" i="1" s="1"/>
  <c r="N1881" i="1"/>
  <c r="P1881" i="1" s="1"/>
  <c r="N736" i="1"/>
  <c r="P736" i="1" s="1"/>
  <c r="N1522" i="1"/>
  <c r="P1522" i="1" s="1"/>
  <c r="N1665" i="1"/>
  <c r="P1665" i="1" s="1"/>
  <c r="N1129" i="1"/>
  <c r="P1129" i="1" s="1"/>
  <c r="N490" i="1"/>
  <c r="P490" i="1" s="1"/>
  <c r="N697" i="1"/>
  <c r="P697" i="1" s="1"/>
  <c r="N1603" i="1"/>
  <c r="P1603" i="1" s="1"/>
  <c r="N1133" i="1"/>
  <c r="P1133" i="1" s="1"/>
  <c r="N1278" i="1"/>
  <c r="P1278" i="1" s="1"/>
  <c r="N1369" i="1"/>
  <c r="P1369" i="1" s="1"/>
  <c r="N1416" i="1"/>
  <c r="P1416" i="1" s="1"/>
  <c r="N1463" i="1"/>
  <c r="P1463" i="1" s="1"/>
  <c r="N32" i="1"/>
  <c r="N2054" i="1"/>
  <c r="P2054" i="1" s="1"/>
  <c r="N2045" i="1"/>
  <c r="P2045" i="1" s="1"/>
  <c r="N1803" i="1"/>
  <c r="P1803" i="1" s="1"/>
  <c r="N1844" i="1"/>
  <c r="P1844" i="1" s="1"/>
  <c r="N1859" i="1"/>
  <c r="P1859" i="1" s="1"/>
  <c r="N2013" i="1"/>
  <c r="P2013" i="1" s="1"/>
  <c r="N2211" i="1"/>
  <c r="P2211" i="1" s="1"/>
  <c r="N1965" i="1"/>
  <c r="P1965" i="1" s="1"/>
  <c r="N745" i="1"/>
  <c r="P745" i="1" s="1"/>
  <c r="N1815" i="1"/>
  <c r="P1815" i="1" s="1"/>
  <c r="N1111" i="1"/>
  <c r="N2185" i="1"/>
  <c r="P2185" i="1" s="1"/>
  <c r="N530" i="1"/>
  <c r="P530" i="1" s="1"/>
  <c r="N932" i="1"/>
  <c r="P932" i="1" s="1"/>
  <c r="N1503" i="1"/>
  <c r="P1503" i="1" s="1"/>
  <c r="N2069" i="1"/>
  <c r="P2069" i="1" s="1"/>
  <c r="N854" i="1"/>
  <c r="P854" i="1" s="1"/>
  <c r="N1428" i="1"/>
  <c r="P1428" i="1" s="1"/>
  <c r="N1564" i="1"/>
  <c r="P1564" i="1" s="1"/>
  <c r="N1283" i="1"/>
  <c r="P1283" i="1" s="1"/>
  <c r="N1207" i="1"/>
  <c r="P1207" i="1" s="1"/>
  <c r="N563" i="1"/>
  <c r="N568" i="1"/>
  <c r="P568" i="1" s="1"/>
  <c r="N598" i="1"/>
  <c r="P598" i="1" s="1"/>
  <c r="N954" i="1"/>
  <c r="P954" i="1" s="1"/>
  <c r="N649" i="1"/>
  <c r="P649" i="1" s="1"/>
  <c r="N726" i="1"/>
  <c r="P726" i="1" s="1"/>
  <c r="N704" i="1"/>
  <c r="N991" i="1"/>
  <c r="P991" i="1" s="1"/>
  <c r="N1587" i="1"/>
  <c r="P1587" i="1" s="1"/>
  <c r="N1215" i="1"/>
  <c r="P1215" i="1" s="1"/>
  <c r="N1555" i="1"/>
  <c r="P1555" i="1" s="1"/>
  <c r="N1295" i="1"/>
  <c r="P1295" i="1" s="1"/>
  <c r="N1507" i="1"/>
  <c r="P1507" i="1" s="1"/>
  <c r="N1605" i="1"/>
  <c r="P1605" i="1" s="1"/>
  <c r="N1531" i="1"/>
  <c r="P1531" i="1" s="1"/>
  <c r="N1487" i="1"/>
  <c r="P1487" i="1" s="1"/>
  <c r="N1662" i="1"/>
  <c r="P1662" i="1" s="1"/>
  <c r="N1410" i="1"/>
  <c r="P1410" i="1" s="1"/>
  <c r="N1518" i="1"/>
  <c r="P1518" i="1" s="1"/>
  <c r="N1562" i="1"/>
  <c r="P1562" i="1" s="1"/>
  <c r="N1238" i="1"/>
  <c r="P1238" i="1" s="1"/>
  <c r="N443" i="1"/>
  <c r="P443" i="1" s="1"/>
  <c r="N26" i="1"/>
  <c r="P26" i="1" s="1"/>
  <c r="N1865" i="1"/>
  <c r="P1865" i="1" s="1"/>
  <c r="N1754" i="1"/>
  <c r="P1754" i="1" s="1"/>
  <c r="N2101" i="1"/>
  <c r="P2101" i="1" s="1"/>
  <c r="N1704" i="1"/>
  <c r="P1704" i="1" s="1"/>
  <c r="N1799" i="1"/>
  <c r="P1799" i="1" s="1"/>
  <c r="N1999" i="1"/>
  <c r="P1999" i="1" s="1"/>
  <c r="N1749" i="1"/>
  <c r="P1749" i="1" s="1"/>
  <c r="N2001" i="1"/>
  <c r="P2001" i="1" s="1"/>
  <c r="N2042" i="1"/>
  <c r="P2042" i="1" s="1"/>
  <c r="N1775" i="1"/>
  <c r="P1775" i="1" s="1"/>
  <c r="N1829" i="1"/>
  <c r="P1829" i="1" s="1"/>
  <c r="N431" i="1"/>
  <c r="N1898" i="1"/>
  <c r="P1898" i="1" s="1"/>
  <c r="N2166" i="1"/>
  <c r="P2166" i="1" s="1"/>
  <c r="N1947" i="1"/>
  <c r="P1947" i="1" s="1"/>
  <c r="N2164" i="1"/>
  <c r="P2164" i="1" s="1"/>
  <c r="N1846" i="1"/>
  <c r="P1846" i="1" s="1"/>
  <c r="N1973" i="1"/>
  <c r="P1973" i="1" s="1"/>
  <c r="N1833" i="1"/>
  <c r="P1833" i="1" s="1"/>
  <c r="N1760" i="1"/>
  <c r="P1760" i="1" s="1"/>
  <c r="N825" i="1"/>
  <c r="P825" i="1" s="1"/>
  <c r="N1324" i="1"/>
  <c r="P1324" i="1" s="1"/>
  <c r="N1478" i="1"/>
  <c r="N1726" i="1"/>
  <c r="P1726" i="1" s="1"/>
  <c r="N2044" i="1"/>
  <c r="P2044" i="1" s="1"/>
  <c r="N2025" i="1"/>
  <c r="P2025" i="1" s="1"/>
  <c r="N2128" i="1"/>
  <c r="P2128" i="1" s="1"/>
  <c r="N1764" i="1"/>
  <c r="P1764" i="1" s="1"/>
  <c r="N1987" i="1"/>
  <c r="P1987" i="1" s="1"/>
  <c r="N1978" i="1"/>
  <c r="P1978" i="1" s="1"/>
  <c r="N1862" i="1"/>
  <c r="P1862" i="1" s="1"/>
  <c r="N1920" i="1"/>
  <c r="P1920" i="1" s="1"/>
  <c r="N1753" i="1"/>
  <c r="P1753" i="1" s="1"/>
  <c r="N2161" i="1"/>
  <c r="P2161" i="1" s="1"/>
  <c r="N1751" i="1"/>
  <c r="P1751" i="1" s="1"/>
  <c r="N1151" i="1"/>
  <c r="P1151" i="1" s="1"/>
  <c r="N1176" i="1"/>
  <c r="P1176" i="1" s="1"/>
  <c r="N426" i="1"/>
  <c r="N2207" i="1"/>
  <c r="P2207" i="1" s="1"/>
  <c r="N480" i="1"/>
  <c r="N746" i="1"/>
  <c r="P746" i="1" s="1"/>
  <c r="N609" i="1"/>
  <c r="P609" i="1" s="1"/>
  <c r="N975" i="1"/>
  <c r="P975" i="1" s="1"/>
  <c r="N702" i="1"/>
  <c r="P702" i="1" s="1"/>
  <c r="N1573" i="1"/>
  <c r="N1493" i="1"/>
  <c r="P1493" i="1" s="1"/>
  <c r="N1233" i="1"/>
  <c r="P1233" i="1" s="1"/>
  <c r="N1502" i="1"/>
  <c r="N1337" i="1"/>
  <c r="P1337" i="1" s="1"/>
  <c r="N1128" i="1"/>
  <c r="P1128" i="1" s="1"/>
  <c r="N466" i="1"/>
  <c r="P466" i="1" s="1"/>
  <c r="N970" i="1"/>
  <c r="P970" i="1" s="1"/>
  <c r="N584" i="1"/>
  <c r="N666" i="1"/>
  <c r="P666" i="1" s="1"/>
  <c r="N947" i="1"/>
  <c r="P947" i="1" s="1"/>
  <c r="N691" i="1"/>
  <c r="P691" i="1" s="1"/>
  <c r="N686" i="1"/>
  <c r="P686" i="1" s="1"/>
  <c r="N717" i="1"/>
  <c r="P717" i="1" s="1"/>
  <c r="N1652" i="1"/>
  <c r="P1652" i="1" s="1"/>
  <c r="N1275" i="1"/>
  <c r="P1275" i="1" s="1"/>
  <c r="N1380" i="1"/>
  <c r="P1380" i="1" s="1"/>
  <c r="N1372" i="1"/>
  <c r="N1467" i="1"/>
  <c r="P1467" i="1" s="1"/>
  <c r="N1274" i="1"/>
  <c r="P1274" i="1" s="1"/>
  <c r="N1368" i="1"/>
  <c r="P1368" i="1" s="1"/>
  <c r="N1462" i="1"/>
  <c r="P1462" i="1" s="1"/>
  <c r="N1124" i="1"/>
  <c r="P1124" i="1" s="1"/>
  <c r="N2146" i="1"/>
  <c r="P2146" i="1" s="1"/>
  <c r="N1834" i="1"/>
  <c r="P1834" i="1" s="1"/>
  <c r="N1712" i="1"/>
  <c r="P1712" i="1" s="1"/>
  <c r="N1993" i="1"/>
  <c r="P1993" i="1" s="1"/>
  <c r="N1942" i="1"/>
  <c r="P1942" i="1" s="1"/>
  <c r="N2071" i="1"/>
  <c r="P2071" i="1" s="1"/>
  <c r="N1806" i="1"/>
  <c r="P1806" i="1" s="1"/>
  <c r="N2132" i="1"/>
  <c r="P2132" i="1" s="1"/>
  <c r="N1113" i="1"/>
  <c r="N2165" i="1"/>
  <c r="P2165" i="1" s="1"/>
  <c r="N1883" i="1"/>
  <c r="P1883" i="1" s="1"/>
  <c r="N1835" i="1"/>
  <c r="P1835" i="1" s="1"/>
  <c r="N1759" i="1"/>
  <c r="P1759" i="1" s="1"/>
  <c r="N1905" i="1"/>
  <c r="P1905" i="1" s="1"/>
  <c r="N1933" i="1"/>
  <c r="P1933" i="1" s="1"/>
  <c r="N1788" i="1"/>
  <c r="P1788" i="1" s="1"/>
  <c r="N1893" i="1"/>
  <c r="P1893" i="1" s="1"/>
  <c r="N1855" i="1"/>
  <c r="P1855" i="1" s="1"/>
  <c r="N1099" i="1"/>
  <c r="P1099" i="1" s="1"/>
  <c r="N755" i="1"/>
  <c r="P755" i="1" s="1"/>
  <c r="N1037" i="1"/>
  <c r="P1037" i="1" s="1"/>
  <c r="N1725" i="1"/>
  <c r="P1725" i="1" s="1"/>
  <c r="N2123" i="1"/>
  <c r="P2123" i="1" s="1"/>
  <c r="N1052" i="1"/>
  <c r="P1052" i="1" s="1"/>
  <c r="N965" i="1"/>
  <c r="P965" i="1" s="1"/>
  <c r="N696" i="1"/>
  <c r="P696" i="1" s="1"/>
  <c r="N1170" i="1"/>
  <c r="P1170" i="1" s="1"/>
  <c r="N1387" i="1"/>
  <c r="P1387" i="1" s="1"/>
  <c r="N515" i="1"/>
  <c r="N494" i="1"/>
  <c r="P494" i="1" s="1"/>
  <c r="N1040" i="1"/>
  <c r="P1040" i="1" s="1"/>
  <c r="N992" i="1"/>
  <c r="P992" i="1" s="1"/>
  <c r="N960" i="1"/>
  <c r="P960" i="1" s="1"/>
  <c r="N675" i="1"/>
  <c r="P675" i="1" s="1"/>
  <c r="N577" i="1"/>
  <c r="P577" i="1" s="1"/>
  <c r="N926" i="1"/>
  <c r="P926" i="1" s="1"/>
  <c r="N1396" i="1"/>
  <c r="P1396" i="1" s="1"/>
  <c r="N1251" i="1"/>
  <c r="P1251" i="1" s="1"/>
  <c r="N1196" i="1"/>
  <c r="P1196" i="1" s="1"/>
  <c r="N1501" i="1"/>
  <c r="N1421" i="1"/>
  <c r="P1421" i="1" s="1"/>
  <c r="N1377" i="1"/>
  <c r="P1377" i="1" s="1"/>
  <c r="N1298" i="1"/>
  <c r="P1298" i="1" s="1"/>
  <c r="N1285" i="1"/>
  <c r="P1285" i="1" s="1"/>
  <c r="N1258" i="1"/>
  <c r="P1258" i="1" s="1"/>
  <c r="N436" i="1"/>
  <c r="P436" i="1" s="1"/>
  <c r="N2118" i="1"/>
  <c r="P2118" i="1" s="1"/>
  <c r="N2150" i="1"/>
  <c r="P2150" i="1" s="1"/>
  <c r="N2077" i="1"/>
  <c r="P2077" i="1" s="1"/>
  <c r="N1950" i="1"/>
  <c r="P1950" i="1" s="1"/>
  <c r="N1785" i="1"/>
  <c r="P1785" i="1" s="1"/>
  <c r="N1729" i="1"/>
  <c r="P1729" i="1" s="1"/>
  <c r="N2006" i="1"/>
  <c r="P2006" i="1" s="1"/>
  <c r="N1897" i="1"/>
  <c r="P1897" i="1" s="1"/>
  <c r="N2174" i="1"/>
  <c r="P2174" i="1" s="1"/>
  <c r="N1724" i="1"/>
  <c r="P1724" i="1" s="1"/>
  <c r="N1796" i="1"/>
  <c r="P1796" i="1" s="1"/>
  <c r="N1922" i="1"/>
  <c r="P1922" i="1" s="1"/>
  <c r="N2100" i="1"/>
  <c r="P2100" i="1" s="1"/>
  <c r="N2050" i="1"/>
  <c r="P2050" i="1" s="1"/>
  <c r="N2084" i="1"/>
  <c r="P2084" i="1" s="1"/>
  <c r="N2080" i="1"/>
  <c r="P2080" i="1" s="1"/>
  <c r="N2031" i="1"/>
  <c r="P2031" i="1" s="1"/>
  <c r="N2145" i="1"/>
  <c r="P2145" i="1" s="1"/>
  <c r="N2186" i="1"/>
  <c r="P2186" i="1" s="1"/>
  <c r="N2170" i="1"/>
  <c r="P2170" i="1" s="1"/>
  <c r="N1935" i="1"/>
  <c r="P1935" i="1" s="1"/>
  <c r="N1968" i="1"/>
  <c r="P1968" i="1" s="1"/>
  <c r="N1683" i="1"/>
  <c r="P1683" i="1" s="1"/>
  <c r="N1889" i="1"/>
  <c r="P1889" i="1" s="1"/>
  <c r="N2192" i="1"/>
  <c r="P2192" i="1" s="1"/>
  <c r="N1808" i="1"/>
  <c r="P1808" i="1" s="1"/>
  <c r="N506" i="1"/>
  <c r="P506" i="1" s="1"/>
  <c r="N529" i="1"/>
  <c r="N473" i="1"/>
  <c r="N648" i="1"/>
  <c r="P648" i="1" s="1"/>
  <c r="N761" i="1"/>
  <c r="P761" i="1" s="1"/>
  <c r="N1041" i="1"/>
  <c r="P1041" i="1" s="1"/>
  <c r="N667" i="1"/>
  <c r="P667" i="1" s="1"/>
  <c r="N1079" i="1"/>
  <c r="P1079" i="1" s="1"/>
  <c r="N966" i="1"/>
  <c r="N647" i="1"/>
  <c r="P647" i="1" s="1"/>
  <c r="N919" i="1"/>
  <c r="P919" i="1" s="1"/>
  <c r="N1046" i="1"/>
  <c r="P1046" i="1" s="1"/>
  <c r="N635" i="1"/>
  <c r="P635" i="1" s="1"/>
  <c r="N1091" i="1"/>
  <c r="P1091" i="1" s="1"/>
  <c r="N579" i="1"/>
  <c r="P579" i="1" s="1"/>
  <c r="N737" i="1"/>
  <c r="P737" i="1" s="1"/>
  <c r="N847" i="1"/>
  <c r="P847" i="1" s="1"/>
  <c r="N830" i="1"/>
  <c r="P830" i="1" s="1"/>
  <c r="N861" i="1"/>
  <c r="P861" i="1" s="1"/>
  <c r="N1359" i="1"/>
  <c r="P1359" i="1" s="1"/>
  <c r="N1471" i="1"/>
  <c r="P1471" i="1" s="1"/>
  <c r="N1349" i="1"/>
  <c r="P1349" i="1" s="1"/>
  <c r="N1276" i="1"/>
  <c r="P1276" i="1" s="1"/>
  <c r="N1188" i="1"/>
  <c r="P1188" i="1" s="1"/>
  <c r="N1666" i="1"/>
  <c r="P1666" i="1" s="1"/>
  <c r="N1392" i="1"/>
  <c r="P1392" i="1" s="1"/>
  <c r="N1541" i="1"/>
  <c r="P1541" i="1" s="1"/>
  <c r="N1135" i="1"/>
  <c r="P1135" i="1" s="1"/>
  <c r="N1588" i="1"/>
  <c r="P1588" i="1" s="1"/>
  <c r="N1181" i="1"/>
  <c r="P1181" i="1" s="1"/>
  <c r="N1162" i="1"/>
  <c r="P1162" i="1" s="1"/>
  <c r="N1209" i="1"/>
  <c r="P1209" i="1" s="1"/>
  <c r="N1512" i="1"/>
  <c r="P1512" i="1" s="1"/>
  <c r="N1256" i="1"/>
  <c r="P1256" i="1" s="1"/>
  <c r="N1303" i="1"/>
  <c r="P1303" i="1" s="1"/>
  <c r="N1606" i="1"/>
  <c r="P1606" i="1" s="1"/>
  <c r="N446" i="1"/>
  <c r="P446" i="1" s="1"/>
  <c r="N451" i="1"/>
  <c r="P451" i="1" s="1"/>
  <c r="N36" i="1"/>
  <c r="P36" i="1" s="1"/>
  <c r="N2052" i="1"/>
  <c r="P2052" i="1" s="1"/>
  <c r="N2048" i="1"/>
  <c r="P2048" i="1" s="1"/>
  <c r="N1714" i="1"/>
  <c r="P1714" i="1" s="1"/>
  <c r="N1875" i="1"/>
  <c r="P1875" i="1" s="1"/>
  <c r="N2188" i="1"/>
  <c r="P2188" i="1" s="1"/>
  <c r="N1720" i="1"/>
  <c r="P1720" i="1" s="1"/>
  <c r="N2180" i="1"/>
  <c r="P2180" i="1" s="1"/>
  <c r="N2015" i="1"/>
  <c r="P2015" i="1" s="1"/>
  <c r="N1817" i="1"/>
  <c r="P1817" i="1" s="1"/>
  <c r="N2095" i="1"/>
  <c r="P2095" i="1" s="1"/>
  <c r="N2125" i="1"/>
  <c r="P2125" i="1" s="1"/>
  <c r="N2028" i="1"/>
  <c r="P2028" i="1" s="1"/>
  <c r="N2160" i="1"/>
  <c r="P2160" i="1" s="1"/>
  <c r="N1913" i="1"/>
  <c r="P1913" i="1" s="1"/>
  <c r="N1810" i="1"/>
  <c r="P1810" i="1" s="1"/>
  <c r="N2041" i="1"/>
  <c r="P2041" i="1" s="1"/>
  <c r="N1848" i="1"/>
  <c r="P1848" i="1" s="1"/>
  <c r="N2030" i="1"/>
  <c r="P2030" i="1" s="1"/>
  <c r="N2027" i="1"/>
  <c r="P2027" i="1" s="1"/>
  <c r="N2016" i="1"/>
  <c r="P2016" i="1" s="1"/>
  <c r="N1828" i="1"/>
  <c r="P1828" i="1" s="1"/>
  <c r="N2107" i="1"/>
  <c r="P2107" i="1" s="1"/>
  <c r="N1830" i="1"/>
  <c r="P1830" i="1" s="1"/>
  <c r="N2173" i="1"/>
  <c r="P2173" i="1" s="1"/>
  <c r="N2213" i="1"/>
  <c r="P2213" i="1" s="1"/>
  <c r="N2076" i="1"/>
  <c r="P2076" i="1" s="1"/>
  <c r="N2029" i="1"/>
  <c r="P2029" i="1" s="1"/>
  <c r="N1821" i="1"/>
  <c r="P1821" i="1" s="1"/>
  <c r="N1938" i="1"/>
  <c r="P1938" i="1" s="1"/>
  <c r="N2217" i="1"/>
  <c r="P2217" i="1" s="1"/>
  <c r="N1744" i="1"/>
  <c r="P1744" i="1" s="1"/>
  <c r="N2158" i="1"/>
  <c r="P2158" i="1" s="1"/>
  <c r="N1899" i="1"/>
  <c r="P1899" i="1" s="1"/>
  <c r="N1940" i="1"/>
  <c r="P1940" i="1" s="1"/>
  <c r="N1727" i="1"/>
  <c r="P1727" i="1" s="1"/>
  <c r="N1699" i="1"/>
  <c r="P1699" i="1" s="1"/>
  <c r="N1986" i="1"/>
  <c r="P1986" i="1" s="1"/>
  <c r="N1926" i="1"/>
  <c r="P1926" i="1" s="1"/>
  <c r="N2189" i="1"/>
  <c r="P2189" i="1" s="1"/>
  <c r="N2085" i="1"/>
  <c r="P2085" i="1" s="1"/>
  <c r="N1863" i="1"/>
  <c r="P1863" i="1" s="1"/>
  <c r="N2117" i="1"/>
  <c r="P2117" i="1" s="1"/>
  <c r="N1794" i="1"/>
  <c r="P1794" i="1" s="1"/>
  <c r="N1112" i="1"/>
  <c r="N1919" i="1"/>
  <c r="P1919" i="1" s="1"/>
  <c r="N2034" i="1"/>
  <c r="P2034" i="1" s="1"/>
  <c r="N2200" i="1"/>
  <c r="P2200" i="1" s="1"/>
  <c r="N1877" i="1"/>
  <c r="P1877" i="1" s="1"/>
  <c r="N1717" i="1"/>
  <c r="P1717" i="1" s="1"/>
  <c r="N1907" i="1"/>
  <c r="P1907" i="1" s="1"/>
  <c r="N1917" i="1"/>
  <c r="P1917" i="1" s="1"/>
  <c r="N2070" i="1"/>
  <c r="P2070" i="1" s="1"/>
  <c r="N2087" i="1"/>
  <c r="P2087" i="1" s="1"/>
  <c r="N1955" i="1"/>
  <c r="P1955" i="1" s="1"/>
  <c r="N1077" i="1"/>
  <c r="P1077" i="1" s="1"/>
  <c r="N819" i="1"/>
  <c r="P819" i="1" s="1"/>
  <c r="N721" i="1"/>
  <c r="P721" i="1" s="1"/>
  <c r="N1612" i="1"/>
  <c r="P1612" i="1" s="1"/>
  <c r="N1317" i="1"/>
  <c r="P1317" i="1" s="1"/>
  <c r="N1189" i="1"/>
  <c r="P1189" i="1" s="1"/>
  <c r="N1261" i="1"/>
  <c r="P1261" i="1" s="1"/>
  <c r="N1154" i="1"/>
  <c r="P1154" i="1" s="1"/>
  <c r="N1543" i="1"/>
  <c r="P1543" i="1" s="1"/>
  <c r="N47" i="1"/>
  <c r="P47" i="1" s="1"/>
  <c r="N7" i="1"/>
  <c r="P7" i="1" s="1"/>
  <c r="N549" i="1"/>
  <c r="P549" i="1" s="1"/>
  <c r="N545" i="1"/>
  <c r="P545" i="1" s="1"/>
  <c r="N486" i="1"/>
  <c r="P486" i="1" s="1"/>
  <c r="N994" i="1"/>
  <c r="P994" i="1" s="1"/>
  <c r="N1015" i="1"/>
  <c r="P1015" i="1" s="1"/>
  <c r="N614" i="1"/>
  <c r="P614" i="1" s="1"/>
  <c r="N949" i="1"/>
  <c r="P949" i="1" s="1"/>
  <c r="N876" i="1"/>
  <c r="P876" i="1" s="1"/>
  <c r="N1014" i="1"/>
  <c r="P1014" i="1" s="1"/>
  <c r="N869" i="1"/>
  <c r="J234" i="5" s="1"/>
  <c r="N582" i="1"/>
  <c r="P582" i="1" s="1"/>
  <c r="N916" i="1"/>
  <c r="P916" i="1" s="1"/>
  <c r="N642" i="1"/>
  <c r="P642" i="1" s="1"/>
  <c r="N705" i="1"/>
  <c r="P705" i="1" s="1"/>
  <c r="N784" i="1"/>
  <c r="P784" i="1" s="1"/>
  <c r="N1071" i="1"/>
  <c r="P1071" i="1" s="1"/>
  <c r="N1085" i="1"/>
  <c r="P1085" i="1" s="1"/>
  <c r="N829" i="1"/>
  <c r="P829" i="1" s="1"/>
  <c r="N1199" i="1"/>
  <c r="P1199" i="1" s="1"/>
  <c r="N1244" i="1"/>
  <c r="P1244" i="1" s="1"/>
  <c r="N1373" i="1"/>
  <c r="N1149" i="1"/>
  <c r="P1149" i="1" s="1"/>
  <c r="N1631" i="1"/>
  <c r="P1631" i="1" s="1"/>
  <c r="N1219" i="1"/>
  <c r="P1219" i="1" s="1"/>
  <c r="N1341" i="1"/>
  <c r="P1341" i="1" s="1"/>
  <c r="N1637" i="1"/>
  <c r="P1637" i="1" s="1"/>
  <c r="N1234" i="1"/>
  <c r="N1538" i="1"/>
  <c r="P1538" i="1" s="1"/>
  <c r="N1342" i="1"/>
  <c r="P1342" i="1" s="1"/>
  <c r="N1386" i="1"/>
  <c r="P1386" i="1" s="1"/>
  <c r="N1130" i="1"/>
  <c r="P1130" i="1" s="1"/>
  <c r="N1433" i="1"/>
  <c r="P1433" i="1" s="1"/>
  <c r="N1224" i="1"/>
  <c r="P1224" i="1" s="1"/>
  <c r="N1271" i="1"/>
  <c r="P1271" i="1" s="1"/>
  <c r="N1318" i="1"/>
  <c r="P1318" i="1" s="1"/>
  <c r="N445" i="1"/>
  <c r="P445" i="1" s="1"/>
  <c r="N12" i="1"/>
  <c r="N5" i="1"/>
  <c r="P5" i="1" s="1"/>
  <c r="N1939" i="1"/>
  <c r="P1939" i="1" s="1"/>
  <c r="N2112" i="1"/>
  <c r="P2112" i="1" s="1"/>
  <c r="N2116" i="1"/>
  <c r="P2116" i="1" s="1"/>
  <c r="N2004" i="1"/>
  <c r="P2004" i="1" s="1"/>
  <c r="N1768" i="1"/>
  <c r="P1768" i="1" s="1"/>
  <c r="N2092" i="1"/>
  <c r="P2092" i="1" s="1"/>
  <c r="N2203" i="1"/>
  <c r="P2203" i="1" s="1"/>
  <c r="N1918" i="1"/>
  <c r="P1918" i="1" s="1"/>
  <c r="N2212" i="1"/>
  <c r="P2212" i="1" s="1"/>
  <c r="N1860" i="1"/>
  <c r="P1860" i="1" s="1"/>
  <c r="N1797" i="1"/>
  <c r="P1797" i="1" s="1"/>
  <c r="N1851" i="1"/>
  <c r="P1851" i="1" s="1"/>
  <c r="N2197" i="1"/>
  <c r="P2197" i="1" s="1"/>
  <c r="N1852" i="1"/>
  <c r="P1852" i="1" s="1"/>
  <c r="N2003" i="1"/>
  <c r="P2003" i="1" s="1"/>
  <c r="N1847" i="1"/>
  <c r="P1847" i="1" s="1"/>
  <c r="N2000" i="1"/>
  <c r="P2000" i="1" s="1"/>
  <c r="N2153" i="1"/>
  <c r="P2153" i="1" s="1"/>
  <c r="N1929" i="1"/>
  <c r="P1929" i="1" s="1"/>
  <c r="N1944" i="1"/>
  <c r="P1944" i="1" s="1"/>
  <c r="N1780" i="1"/>
  <c r="P1780" i="1" s="1"/>
  <c r="N1738" i="1"/>
  <c r="P1738" i="1" s="1"/>
  <c r="N1728" i="1"/>
  <c r="P1728" i="1" s="1"/>
  <c r="N2075" i="1"/>
  <c r="P2075" i="1" s="1"/>
  <c r="N1814" i="1"/>
  <c r="P1814" i="1" s="1"/>
  <c r="N1048" i="1"/>
  <c r="P1048" i="1" s="1"/>
  <c r="N936" i="1"/>
  <c r="P936" i="1" s="1"/>
  <c r="N914" i="1"/>
  <c r="P914" i="1" s="1"/>
  <c r="N845" i="1"/>
  <c r="P845" i="1" s="1"/>
  <c r="N1216" i="1"/>
  <c r="P1216" i="1" s="1"/>
  <c r="N1148" i="1"/>
  <c r="P1148" i="1" s="1"/>
  <c r="N1411" i="1"/>
  <c r="P1411" i="1" s="1"/>
  <c r="N1358" i="1"/>
  <c r="P1358" i="1" s="1"/>
  <c r="N20" i="1"/>
  <c r="P20" i="1" s="1"/>
  <c r="N477" i="1"/>
  <c r="P477" i="1" s="1"/>
  <c r="N560" i="1"/>
  <c r="N533" i="1"/>
  <c r="J420" i="5" s="1"/>
  <c r="N928" i="1"/>
  <c r="P928" i="1" s="1"/>
  <c r="N1097" i="1"/>
  <c r="P1097" i="1" s="1"/>
  <c r="N897" i="1"/>
  <c r="P897" i="1" s="1"/>
  <c r="N600" i="1"/>
  <c r="P600" i="1" s="1"/>
  <c r="N827" i="1"/>
  <c r="P827" i="1" s="1"/>
  <c r="N858" i="1"/>
  <c r="P858" i="1" s="1"/>
  <c r="N668" i="1"/>
  <c r="P668" i="1" s="1"/>
  <c r="N724" i="1"/>
  <c r="P724" i="1" s="1"/>
  <c r="N1043" i="1"/>
  <c r="P1043" i="1" s="1"/>
  <c r="N787" i="1"/>
  <c r="P787" i="1" s="1"/>
  <c r="N882" i="1"/>
  <c r="N626" i="1"/>
  <c r="P626" i="1" s="1"/>
  <c r="N1055" i="1"/>
  <c r="P1055" i="1" s="1"/>
  <c r="N799" i="1"/>
  <c r="P799" i="1" s="1"/>
  <c r="N1038" i="1"/>
  <c r="P1038" i="1" s="1"/>
  <c r="N782" i="1"/>
  <c r="P782" i="1" s="1"/>
  <c r="N1069" i="1"/>
  <c r="P1069" i="1" s="1"/>
  <c r="N813" i="1"/>
  <c r="P813" i="1" s="1"/>
  <c r="N1611" i="1"/>
  <c r="P1611" i="1" s="1"/>
  <c r="N1483" i="1"/>
  <c r="P1483" i="1" s="1"/>
  <c r="N1552" i="1"/>
  <c r="N1647" i="1"/>
  <c r="P1647" i="1" s="1"/>
  <c r="N1164" i="1"/>
  <c r="J302" i="5" s="1"/>
  <c r="N1152" i="1"/>
  <c r="P1152" i="1" s="1"/>
  <c r="N1632" i="1"/>
  <c r="P1632" i="1" s="1"/>
  <c r="N1600" i="1"/>
  <c r="P1600" i="1" s="1"/>
  <c r="N1556" i="1"/>
  <c r="P1556" i="1" s="1"/>
  <c r="N1173" i="1"/>
  <c r="P1173" i="1" s="1"/>
  <c r="N1468" i="1"/>
  <c r="P1468" i="1" s="1"/>
  <c r="N1616" i="1"/>
  <c r="P1616" i="1" s="1"/>
  <c r="N1211" i="1"/>
  <c r="P1211" i="1" s="1"/>
  <c r="N1515" i="1"/>
  <c r="P1515" i="1" s="1"/>
  <c r="N1326" i="1"/>
  <c r="P1326" i="1" s="1"/>
  <c r="N1673" i="1"/>
  <c r="P1673" i="1" s="1"/>
  <c r="N1417" i="1"/>
  <c r="P1417" i="1" s="1"/>
  <c r="N1464" i="1"/>
  <c r="P1464" i="1" s="1"/>
  <c r="N1208" i="1"/>
  <c r="P1208" i="1" s="1"/>
  <c r="N1558" i="1"/>
  <c r="P1558" i="1" s="1"/>
  <c r="N450" i="1"/>
  <c r="P450" i="1" s="1"/>
  <c r="N19" i="1"/>
  <c r="P19" i="1" s="1"/>
  <c r="N43" i="1"/>
  <c r="P43" i="1" s="1"/>
  <c r="N1892" i="1"/>
  <c r="P1892" i="1" s="1"/>
  <c r="N1827" i="1"/>
  <c r="P1827" i="1" s="1"/>
  <c r="N1866" i="1"/>
  <c r="P1866" i="1" s="1"/>
  <c r="N1927" i="1"/>
  <c r="P1927" i="1" s="1"/>
  <c r="N1850" i="1"/>
  <c r="P1850" i="1" s="1"/>
  <c r="N1745" i="1"/>
  <c r="P1745" i="1" s="1"/>
  <c r="N1733" i="1"/>
  <c r="P1733" i="1" s="1"/>
  <c r="N1690" i="1"/>
  <c r="P1690" i="1" s="1"/>
  <c r="N2088" i="1"/>
  <c r="P2088" i="1" s="1"/>
  <c r="N1902" i="1"/>
  <c r="P1902" i="1" s="1"/>
  <c r="N1818" i="1"/>
  <c r="P1818" i="1" s="1"/>
  <c r="N2002" i="1"/>
  <c r="P2002" i="1" s="1"/>
  <c r="N2008" i="1"/>
  <c r="P2008" i="1" s="1"/>
  <c r="N2159" i="1"/>
  <c r="P2159" i="1" s="1"/>
  <c r="N2113" i="1"/>
  <c r="P2113" i="1" s="1"/>
  <c r="N1791" i="1"/>
  <c r="P1791" i="1" s="1"/>
  <c r="N1836" i="1"/>
  <c r="P1836" i="1" s="1"/>
  <c r="N2130" i="1"/>
  <c r="P2130" i="1" s="1"/>
  <c r="N2068" i="1"/>
  <c r="P2068" i="1" s="1"/>
  <c r="N1812" i="1"/>
  <c r="P1812" i="1" s="1"/>
  <c r="N1688" i="1"/>
  <c r="P1688" i="1" s="1"/>
  <c r="N2105" i="1"/>
  <c r="P2105" i="1" s="1"/>
  <c r="N2020" i="1"/>
  <c r="P2020" i="1" s="1"/>
  <c r="N1722" i="1"/>
  <c r="P1722" i="1" s="1"/>
  <c r="N1710" i="1"/>
  <c r="P1710" i="1" s="1"/>
  <c r="N711" i="1"/>
  <c r="N680" i="1"/>
  <c r="P680" i="1" s="1"/>
  <c r="N700" i="1"/>
  <c r="P700" i="1" s="1"/>
  <c r="N946" i="1"/>
  <c r="N728" i="1"/>
  <c r="P728" i="1" s="1"/>
  <c r="N658" i="1"/>
  <c r="N814" i="1"/>
  <c r="J366" i="5" s="1"/>
  <c r="N1328" i="1"/>
  <c r="P1328" i="1" s="1"/>
  <c r="N1667" i="1"/>
  <c r="N1663" i="1"/>
  <c r="P1663" i="1" s="1"/>
  <c r="N1565" i="1"/>
  <c r="P1565" i="1" s="1"/>
  <c r="N1449" i="1"/>
  <c r="N435" i="1"/>
  <c r="P435" i="1" s="1"/>
  <c r="N501" i="1"/>
  <c r="P501" i="1" s="1"/>
  <c r="N487" i="1"/>
  <c r="P487" i="1" s="1"/>
  <c r="N465" i="1"/>
  <c r="P465" i="1" s="1"/>
  <c r="N544" i="1"/>
  <c r="P544" i="1" s="1"/>
  <c r="N559" i="1"/>
  <c r="P559" i="1" s="1"/>
  <c r="N887" i="1"/>
  <c r="P887" i="1" s="1"/>
  <c r="N712" i="1"/>
  <c r="P712" i="1" s="1"/>
  <c r="N821" i="1"/>
  <c r="P821" i="1" s="1"/>
  <c r="N840" i="1"/>
  <c r="P840" i="1" s="1"/>
  <c r="N948" i="1"/>
  <c r="P948" i="1" s="1"/>
  <c r="N872" i="1"/>
  <c r="P872" i="1" s="1"/>
  <c r="N961" i="1"/>
  <c r="P961" i="1" s="1"/>
  <c r="N859" i="1"/>
  <c r="P859" i="1" s="1"/>
  <c r="N1027" i="1"/>
  <c r="P1027" i="1" s="1"/>
  <c r="N673" i="1"/>
  <c r="P673" i="1" s="1"/>
  <c r="N752" i="1"/>
  <c r="P752" i="1" s="1"/>
  <c r="N1039" i="1"/>
  <c r="P1039" i="1" s="1"/>
  <c r="N783" i="1"/>
  <c r="P783" i="1" s="1"/>
  <c r="N1022" i="1"/>
  <c r="P1022" i="1" s="1"/>
  <c r="N766" i="1"/>
  <c r="P766" i="1" s="1"/>
  <c r="N1053" i="1"/>
  <c r="P1053" i="1" s="1"/>
  <c r="N1281" i="1"/>
  <c r="P1281" i="1" s="1"/>
  <c r="N1621" i="1"/>
  <c r="P1621" i="1" s="1"/>
  <c r="N1598" i="1"/>
  <c r="P1598" i="1" s="1"/>
  <c r="N1584" i="1"/>
  <c r="P1584" i="1" s="1"/>
  <c r="N1680" i="1"/>
  <c r="P1680" i="1" s="1"/>
  <c r="N1675" i="1"/>
  <c r="P1675" i="1" s="1"/>
  <c r="N1633" i="1"/>
  <c r="P1633" i="1" s="1"/>
  <c r="N1601" i="1"/>
  <c r="P1601" i="1" s="1"/>
  <c r="N1557" i="1"/>
  <c r="P1557" i="1" s="1"/>
  <c r="N1291" i="1"/>
  <c r="P1291" i="1" s="1"/>
  <c r="N1441" i="1"/>
  <c r="P1441" i="1" s="1"/>
  <c r="N1595" i="1"/>
  <c r="P1595" i="1" s="1"/>
  <c r="N1184" i="1"/>
  <c r="P1184" i="1" s="1"/>
  <c r="N1310" i="1"/>
  <c r="P1310" i="1" s="1"/>
  <c r="N1354" i="1"/>
  <c r="P1354" i="1" s="1"/>
  <c r="N1657" i="1"/>
  <c r="P1657" i="1" s="1"/>
  <c r="N1192" i="1"/>
  <c r="P1192" i="1" s="1"/>
  <c r="N1239" i="1"/>
  <c r="P1239" i="1" s="1"/>
  <c r="N434" i="1"/>
  <c r="P434" i="1" s="1"/>
  <c r="N34" i="1"/>
  <c r="P34" i="1" s="1"/>
  <c r="N27" i="1"/>
  <c r="P27" i="1" s="1"/>
  <c r="N1122" i="1"/>
  <c r="P1122" i="1" s="1"/>
  <c r="N1856" i="1"/>
  <c r="P1856" i="1" s="1"/>
  <c r="N1868" i="1"/>
  <c r="P1868" i="1" s="1"/>
  <c r="N427" i="1"/>
  <c r="N2195" i="1"/>
  <c r="P2195" i="1" s="1"/>
  <c r="N1716" i="1"/>
  <c r="P1716" i="1" s="1"/>
  <c r="N1990" i="1"/>
  <c r="P1990" i="1" s="1"/>
  <c r="N1819" i="1"/>
  <c r="P1819" i="1" s="1"/>
  <c r="N1811" i="1"/>
  <c r="P1811" i="1" s="1"/>
  <c r="N1842" i="1"/>
  <c r="P1842" i="1" s="1"/>
  <c r="N1802" i="1"/>
  <c r="P1802" i="1" s="1"/>
  <c r="N2089" i="1"/>
  <c r="P2089" i="1" s="1"/>
  <c r="N2210" i="1"/>
  <c r="P2210" i="1" s="1"/>
  <c r="N1858" i="1"/>
  <c r="P1858" i="1" s="1"/>
  <c r="N2032" i="1"/>
  <c r="P2032" i="1" s="1"/>
  <c r="N1809" i="1"/>
  <c r="P1809" i="1" s="1"/>
  <c r="N2141" i="1"/>
  <c r="P2141" i="1" s="1"/>
  <c r="N2097" i="1"/>
  <c r="P2097" i="1" s="1"/>
  <c r="N2167" i="1"/>
  <c r="P2167" i="1" s="1"/>
  <c r="N2136" i="1"/>
  <c r="P2136" i="1" s="1"/>
  <c r="N1861" i="1"/>
  <c r="P1861" i="1" s="1"/>
  <c r="N1682" i="1"/>
  <c r="P1682" i="1" s="1"/>
  <c r="N1914" i="1"/>
  <c r="P1914" i="1" s="1"/>
  <c r="N2206" i="1"/>
  <c r="P2206" i="1" s="1"/>
  <c r="N1758" i="1"/>
  <c r="P1758" i="1" s="1"/>
  <c r="N1695" i="1"/>
  <c r="P1695" i="1" s="1"/>
  <c r="N178" i="1"/>
  <c r="P178" i="1" s="1"/>
  <c r="N138" i="1"/>
  <c r="N330" i="1"/>
  <c r="N298" i="1"/>
  <c r="P298" i="1" s="1"/>
  <c r="N287" i="1"/>
  <c r="P287" i="1" s="1"/>
  <c r="N380" i="1"/>
  <c r="N406" i="1"/>
  <c r="P406" i="1" s="1"/>
  <c r="N210" i="1"/>
  <c r="P210" i="1" s="1"/>
  <c r="N361" i="1"/>
  <c r="P361" i="1" s="1"/>
  <c r="N274" i="1"/>
  <c r="P274" i="1" s="1"/>
  <c r="N160" i="1"/>
  <c r="P160" i="1" s="1"/>
  <c r="N253" i="1"/>
  <c r="J396" i="5" s="1"/>
  <c r="N283" i="1"/>
  <c r="P283" i="1" s="1"/>
  <c r="N150" i="1"/>
  <c r="P150" i="1" s="1"/>
  <c r="N121" i="1"/>
  <c r="P121" i="1" s="1"/>
  <c r="N309" i="1"/>
  <c r="P309" i="1" s="1"/>
  <c r="N418" i="1"/>
  <c r="P418" i="1" s="1"/>
  <c r="N275" i="1"/>
  <c r="P275" i="1" s="1"/>
  <c r="N382" i="1"/>
  <c r="P382" i="1" s="1"/>
  <c r="N244" i="1"/>
  <c r="P244" i="1" s="1"/>
  <c r="N119" i="1"/>
  <c r="N69" i="1"/>
  <c r="P69" i="1" s="1"/>
  <c r="N259" i="1"/>
  <c r="P259" i="1" s="1"/>
  <c r="N366" i="1"/>
  <c r="P366" i="1" s="1"/>
  <c r="N76" i="1"/>
  <c r="P76" i="1" s="1"/>
  <c r="N202" i="1"/>
  <c r="P202" i="1" s="1"/>
  <c r="N249" i="1"/>
  <c r="P249" i="1" s="1"/>
  <c r="N228" i="1"/>
  <c r="P228" i="1" s="1"/>
  <c r="N112" i="1"/>
  <c r="P112" i="1" s="1"/>
  <c r="N223" i="1"/>
  <c r="P223" i="1" s="1"/>
  <c r="N60" i="1"/>
  <c r="P60" i="1" s="1"/>
  <c r="N89" i="1"/>
  <c r="P89" i="1" s="1"/>
  <c r="N114" i="1"/>
  <c r="N248" i="1"/>
  <c r="P248" i="1" s="1"/>
  <c r="N73" i="1"/>
  <c r="N96" i="1"/>
  <c r="N300" i="1"/>
  <c r="P300" i="1" s="1"/>
  <c r="N356" i="1"/>
  <c r="P356" i="1" s="1"/>
  <c r="N394" i="1"/>
  <c r="N218" i="1"/>
  <c r="P218" i="1" s="1"/>
  <c r="N122" i="1"/>
  <c r="P122" i="1" s="1"/>
  <c r="N191" i="1"/>
  <c r="P191" i="1" s="1"/>
  <c r="N284" i="1"/>
  <c r="P284" i="1" s="1"/>
  <c r="N354" i="1"/>
  <c r="P354" i="1" s="1"/>
  <c r="N297" i="1"/>
  <c r="P297" i="1" s="1"/>
  <c r="N165" i="1"/>
  <c r="N340" i="1"/>
  <c r="P340" i="1" s="1"/>
  <c r="N64" i="1"/>
  <c r="P64" i="1" s="1"/>
  <c r="N157" i="1"/>
  <c r="P157" i="1" s="1"/>
  <c r="N187" i="1"/>
  <c r="P187" i="1" s="1"/>
  <c r="N326" i="1"/>
  <c r="N226" i="1"/>
  <c r="P226" i="1" s="1"/>
  <c r="N246" i="1"/>
  <c r="P246" i="1" s="1"/>
  <c r="N179" i="1"/>
  <c r="J258" i="5" s="1"/>
  <c r="N159" i="1"/>
  <c r="P159" i="1" s="1"/>
  <c r="N252" i="1"/>
  <c r="P252" i="1" s="1"/>
  <c r="N386" i="1"/>
  <c r="P386" i="1" s="1"/>
  <c r="N343" i="1"/>
  <c r="P343" i="1" s="1"/>
  <c r="N257" i="1"/>
  <c r="P257" i="1" s="1"/>
  <c r="N399" i="1"/>
  <c r="P399" i="1" s="1"/>
  <c r="N125" i="1"/>
  <c r="N183" i="1"/>
  <c r="P183" i="1" s="1"/>
  <c r="N313" i="1"/>
  <c r="N105" i="1"/>
  <c r="N147" i="1"/>
  <c r="P147" i="1" s="1"/>
  <c r="N127" i="1"/>
  <c r="P127" i="1" s="1"/>
  <c r="N220" i="1"/>
  <c r="P220" i="1" s="1"/>
  <c r="N139" i="1"/>
  <c r="N409" i="1"/>
  <c r="P409" i="1" s="1"/>
  <c r="N152" i="1"/>
  <c r="P152" i="1" s="1"/>
  <c r="N199" i="1"/>
  <c r="P199" i="1" s="1"/>
  <c r="N247" i="1"/>
  <c r="P247" i="1" s="1"/>
  <c r="N367" i="1"/>
  <c r="P367" i="1" s="1"/>
  <c r="N93" i="1"/>
  <c r="J371" i="5" s="1"/>
  <c r="N379" i="1"/>
  <c r="P379" i="1" s="1"/>
  <c r="N264" i="1"/>
  <c r="N407" i="1"/>
  <c r="P407" i="1" s="1"/>
  <c r="N153" i="1"/>
  <c r="P153" i="1" s="1"/>
  <c r="N86" i="1"/>
  <c r="P86" i="1" s="1"/>
  <c r="N374" i="1"/>
  <c r="P374" i="1" s="1"/>
  <c r="N260" i="1"/>
  <c r="P260" i="1" s="1"/>
  <c r="N104" i="1"/>
  <c r="N341" i="1"/>
  <c r="P341" i="1" s="1"/>
  <c r="N360" i="1"/>
  <c r="P360" i="1" s="1"/>
  <c r="N369" i="1"/>
  <c r="P369" i="1" s="1"/>
  <c r="N130" i="1"/>
  <c r="P130" i="1" s="1"/>
  <c r="N417" i="1"/>
  <c r="P417" i="1" s="1"/>
  <c r="N371" i="1"/>
  <c r="P371" i="1" s="1"/>
  <c r="N115" i="1"/>
  <c r="J406" i="5" s="1"/>
  <c r="N240" i="1"/>
  <c r="P240" i="1" s="1"/>
  <c r="N351" i="1"/>
  <c r="P351" i="1" s="1"/>
  <c r="N95" i="1"/>
  <c r="J211" i="5" s="1"/>
  <c r="N222" i="1"/>
  <c r="P222" i="1" s="1"/>
  <c r="N333" i="1"/>
  <c r="P333" i="1" s="1"/>
  <c r="N77" i="1"/>
  <c r="N188" i="1"/>
  <c r="P188" i="1" s="1"/>
  <c r="N363" i="1"/>
  <c r="P363" i="1" s="1"/>
  <c r="N107" i="1"/>
  <c r="P107" i="1" s="1"/>
  <c r="N261" i="1"/>
  <c r="N162" i="1"/>
  <c r="P162" i="1" s="1"/>
  <c r="N176" i="1"/>
  <c r="N269" i="1"/>
  <c r="P269" i="1" s="1"/>
  <c r="N299" i="1"/>
  <c r="P299" i="1" s="1"/>
  <c r="N293" i="1"/>
  <c r="P293" i="1" s="1"/>
  <c r="N338" i="1"/>
  <c r="P338" i="1" s="1"/>
  <c r="N106" i="1"/>
  <c r="P106" i="1" s="1"/>
  <c r="N398" i="1"/>
  <c r="P398" i="1" s="1"/>
  <c r="N377" i="1"/>
  <c r="P377" i="1" s="1"/>
  <c r="N82" i="1"/>
  <c r="P82" i="1" s="1"/>
  <c r="N370" i="1"/>
  <c r="P370" i="1" s="1"/>
  <c r="N144" i="1"/>
  <c r="N126" i="1"/>
  <c r="N92" i="1"/>
  <c r="N209" i="1"/>
  <c r="P209" i="1" s="1"/>
  <c r="N279" i="1"/>
  <c r="N281" i="1"/>
  <c r="P281" i="1" s="1"/>
  <c r="N128" i="1"/>
  <c r="P128" i="1" s="1"/>
  <c r="N221" i="1"/>
  <c r="P221" i="1" s="1"/>
  <c r="N294" i="1"/>
  <c r="P294" i="1" s="1"/>
  <c r="N410" i="1"/>
  <c r="P410" i="1" s="1"/>
  <c r="N278" i="1"/>
  <c r="P278" i="1" s="1"/>
  <c r="N185" i="1"/>
  <c r="P185" i="1" s="1"/>
  <c r="N94" i="1"/>
  <c r="N408" i="1"/>
  <c r="N225" i="1"/>
  <c r="P225" i="1" s="1"/>
  <c r="N227" i="1"/>
  <c r="P227" i="1" s="1"/>
  <c r="N334" i="1"/>
  <c r="P334" i="1" s="1"/>
  <c r="N116" i="1"/>
  <c r="J411" i="5" s="1"/>
  <c r="N393" i="1"/>
  <c r="N80" i="1"/>
  <c r="N173" i="1"/>
  <c r="P173" i="1" s="1"/>
  <c r="N203" i="1"/>
  <c r="P203" i="1" s="1"/>
  <c r="N345" i="1"/>
  <c r="P345" i="1" s="1"/>
  <c r="N195" i="1"/>
  <c r="P195" i="1" s="1"/>
  <c r="N175" i="1"/>
  <c r="P175" i="1" s="1"/>
  <c r="N268" i="1"/>
  <c r="P268" i="1" s="1"/>
  <c r="N266" i="1"/>
  <c r="P266" i="1" s="1"/>
  <c r="N233" i="1"/>
  <c r="P233" i="1" s="1"/>
  <c r="N164" i="1"/>
  <c r="P164" i="1" s="1"/>
  <c r="N66" i="1"/>
  <c r="N286" i="1"/>
  <c r="P286" i="1" s="1"/>
  <c r="N65" i="1"/>
  <c r="P65" i="1" s="1"/>
  <c r="N151" i="1"/>
  <c r="P151" i="1" s="1"/>
  <c r="N133" i="1"/>
  <c r="P133" i="1" s="1"/>
  <c r="N419" i="1"/>
  <c r="P419" i="1" s="1"/>
  <c r="N143" i="1"/>
  <c r="P143" i="1" s="1"/>
  <c r="N411" i="1"/>
  <c r="P411" i="1" s="1"/>
  <c r="N85" i="1"/>
  <c r="P85" i="1" s="1"/>
  <c r="N102" i="1"/>
  <c r="N390" i="1"/>
  <c r="P390" i="1" s="1"/>
  <c r="N383" i="1"/>
  <c r="P383" i="1" s="1"/>
  <c r="N109" i="1"/>
  <c r="P109" i="1" s="1"/>
  <c r="N263" i="1"/>
  <c r="P263" i="1" s="1"/>
  <c r="N289" i="1"/>
  <c r="P289" i="1" s="1"/>
  <c r="N423" i="1"/>
  <c r="P423" i="1" s="1"/>
  <c r="N256" i="1"/>
  <c r="P256" i="1" s="1"/>
  <c r="N349" i="1"/>
  <c r="P349" i="1" s="1"/>
  <c r="N405" i="1"/>
  <c r="P405" i="1" s="1"/>
  <c r="N232" i="1"/>
  <c r="P232" i="1" s="1"/>
  <c r="N230" i="1"/>
  <c r="P230" i="1" s="1"/>
  <c r="N167" i="1"/>
  <c r="J369" i="5" s="1"/>
  <c r="N280" i="1"/>
  <c r="N388" i="1"/>
  <c r="P388" i="1" s="1"/>
  <c r="N99" i="1"/>
  <c r="N224" i="1"/>
  <c r="P224" i="1" s="1"/>
  <c r="N335" i="1"/>
  <c r="P335" i="1" s="1"/>
  <c r="N79" i="1"/>
  <c r="P79" i="1" s="1"/>
  <c r="N206" i="1"/>
  <c r="P206" i="1" s="1"/>
  <c r="N317" i="1"/>
  <c r="P317" i="1" s="1"/>
  <c r="N61" i="1"/>
  <c r="N172" i="1"/>
  <c r="P172" i="1" s="1"/>
  <c r="N347" i="1"/>
  <c r="P347" i="1" s="1"/>
  <c r="N91" i="1"/>
  <c r="P91" i="1" s="1"/>
  <c r="N148" i="1"/>
  <c r="P148" i="1" s="1"/>
  <c r="N362" i="1"/>
  <c r="P362" i="1" s="1"/>
  <c r="N229" i="1"/>
  <c r="P229" i="1" s="1"/>
  <c r="N81" i="1"/>
  <c r="P81" i="1" s="1"/>
  <c r="N414" i="1"/>
  <c r="P414" i="1" s="1"/>
  <c r="N124" i="1"/>
  <c r="P124" i="1" s="1"/>
  <c r="N231" i="1"/>
  <c r="P231" i="1" s="1"/>
  <c r="N132" i="1"/>
  <c r="P132" i="1" s="1"/>
  <c r="N291" i="1"/>
  <c r="P291" i="1" s="1"/>
  <c r="N271" i="1"/>
  <c r="N364" i="1"/>
  <c r="P364" i="1" s="1"/>
  <c r="N108" i="1"/>
  <c r="P108" i="1" s="1"/>
  <c r="N325" i="1"/>
  <c r="P325" i="1" s="1"/>
  <c r="N201" i="1"/>
  <c r="N101" i="1"/>
  <c r="J414" i="5" s="1"/>
  <c r="N245" i="1"/>
  <c r="P245" i="1" s="1"/>
  <c r="N255" i="1"/>
  <c r="P255" i="1" s="1"/>
  <c r="N348" i="1"/>
  <c r="P348" i="1" s="1"/>
  <c r="N376" i="1"/>
  <c r="N170" i="1"/>
  <c r="P170" i="1" s="1"/>
  <c r="N308" i="1"/>
  <c r="P308" i="1" s="1"/>
  <c r="N215" i="1"/>
  <c r="P215" i="1" s="1"/>
  <c r="N239" i="1"/>
  <c r="P239" i="1" s="1"/>
  <c r="N332" i="1"/>
  <c r="P332" i="1" s="1"/>
  <c r="N375" i="1"/>
  <c r="P375" i="1" s="1"/>
  <c r="N258" i="1"/>
  <c r="N359" i="1"/>
  <c r="P359" i="1" s="1"/>
  <c r="N368" i="1"/>
  <c r="P368" i="1" s="1"/>
  <c r="N350" i="1"/>
  <c r="P350" i="1" s="1"/>
  <c r="N316" i="1"/>
  <c r="P316" i="1" s="1"/>
  <c r="N357" i="1"/>
  <c r="P357" i="1" s="1"/>
  <c r="N137" i="1"/>
  <c r="P137" i="1" s="1"/>
  <c r="N312" i="1"/>
  <c r="P312" i="1" s="1"/>
  <c r="N154" i="1"/>
  <c r="P154" i="1" s="1"/>
  <c r="N207" i="1"/>
  <c r="P207" i="1" s="1"/>
  <c r="N189" i="1"/>
  <c r="P189" i="1" s="1"/>
  <c r="N177" i="1"/>
  <c r="P177" i="1" s="1"/>
  <c r="N292" i="1"/>
  <c r="P292" i="1" s="1"/>
  <c r="N378" i="1"/>
  <c r="P378" i="1" s="1"/>
  <c r="N196" i="1"/>
  <c r="P196" i="1" s="1"/>
  <c r="N168" i="1"/>
  <c r="P168" i="1" s="1"/>
  <c r="N211" i="1"/>
  <c r="P211" i="1" s="1"/>
  <c r="N318" i="1"/>
  <c r="N145" i="1"/>
  <c r="P145" i="1" s="1"/>
  <c r="N273" i="1"/>
  <c r="N262" i="1"/>
  <c r="J357" i="5" s="1"/>
  <c r="N198" i="1"/>
  <c r="P198" i="1" s="1"/>
  <c r="N276" i="1"/>
  <c r="P276" i="1" s="1"/>
  <c r="N320" i="1"/>
  <c r="N413" i="1"/>
  <c r="P413" i="1" s="1"/>
  <c r="N385" i="1"/>
  <c r="P385" i="1" s="1"/>
  <c r="N134" i="1"/>
  <c r="P134" i="1" s="1"/>
  <c r="N250" i="1"/>
  <c r="P250" i="1" s="1"/>
  <c r="N304" i="1"/>
  <c r="P304" i="1" s="1"/>
  <c r="N415" i="1"/>
  <c r="P415" i="1" s="1"/>
  <c r="N141" i="1"/>
  <c r="J318" i="5" s="1"/>
  <c r="N346" i="1"/>
  <c r="P346" i="1" s="1"/>
  <c r="N321" i="1"/>
  <c r="N103" i="1"/>
  <c r="P103" i="1" s="1"/>
  <c r="N197" i="1"/>
  <c r="P197" i="1" s="1"/>
  <c r="N288" i="1"/>
  <c r="P288" i="1" s="1"/>
  <c r="N270" i="1"/>
  <c r="J358" i="5" s="1"/>
  <c r="N236" i="1"/>
  <c r="P236" i="1" s="1"/>
  <c r="N118" i="1"/>
  <c r="N234" i="1"/>
  <c r="P234" i="1" s="1"/>
  <c r="N74" i="1"/>
  <c r="N403" i="1"/>
  <c r="N254" i="1"/>
  <c r="P254" i="1" s="1"/>
  <c r="N395" i="1"/>
  <c r="J327" i="5" s="1"/>
  <c r="N404" i="1"/>
  <c r="P404" i="1" s="1"/>
  <c r="N70" i="1"/>
  <c r="P70" i="1" s="1"/>
  <c r="N387" i="1"/>
  <c r="N111" i="1"/>
  <c r="P111" i="1" s="1"/>
  <c r="N204" i="1"/>
  <c r="P204" i="1" s="1"/>
  <c r="N123" i="1"/>
  <c r="J410" i="5" s="1"/>
  <c r="N117" i="1"/>
  <c r="N87" i="1"/>
  <c r="P87" i="1" s="1"/>
  <c r="N344" i="1"/>
  <c r="P344" i="1" s="1"/>
  <c r="N72" i="1"/>
  <c r="J320" i="5" s="1"/>
  <c r="N306" i="1"/>
  <c r="P306" i="1" s="1"/>
  <c r="N100" i="1"/>
  <c r="J349" i="5" s="1"/>
  <c r="N355" i="1"/>
  <c r="P355" i="1" s="1"/>
  <c r="N327" i="1"/>
  <c r="P327" i="1" s="1"/>
  <c r="N324" i="1"/>
  <c r="N296" i="1"/>
  <c r="P296" i="1" s="1"/>
  <c r="N295" i="1"/>
  <c r="P295" i="1" s="1"/>
  <c r="N314" i="1"/>
  <c r="P314" i="1" s="1"/>
  <c r="N200" i="1"/>
  <c r="P200" i="1" s="1"/>
  <c r="N422" i="1"/>
  <c r="P422" i="1" s="1"/>
  <c r="N310" i="1"/>
  <c r="P310" i="1" s="1"/>
  <c r="N277" i="1"/>
  <c r="P277" i="1" s="1"/>
  <c r="N166" i="1"/>
  <c r="N68" i="1"/>
  <c r="P68" i="1" s="1"/>
  <c r="N358" i="1"/>
  <c r="P358" i="1" s="1"/>
  <c r="N339" i="1"/>
  <c r="P339" i="1" s="1"/>
  <c r="N83" i="1"/>
  <c r="P83" i="1" s="1"/>
  <c r="N208" i="1"/>
  <c r="P208" i="1" s="1"/>
  <c r="N319" i="1"/>
  <c r="P319" i="1" s="1"/>
  <c r="N63" i="1"/>
  <c r="P63" i="1" s="1"/>
  <c r="N190" i="1"/>
  <c r="P190" i="1" s="1"/>
  <c r="N301" i="1"/>
  <c r="P301" i="1" s="1"/>
  <c r="N412" i="1"/>
  <c r="P412" i="1" s="1"/>
  <c r="N156" i="1"/>
  <c r="P156" i="1" s="1"/>
  <c r="N331" i="1"/>
  <c r="N75" i="1"/>
  <c r="N90" i="1"/>
  <c r="P90" i="1" s="1"/>
  <c r="N212" i="1"/>
  <c r="P212" i="1" s="1"/>
  <c r="N391" i="1"/>
  <c r="P391" i="1" s="1"/>
  <c r="N307" i="1"/>
  <c r="P307" i="1" s="1"/>
  <c r="N158" i="1"/>
  <c r="N88" i="1"/>
  <c r="P88" i="1" s="1"/>
  <c r="N113" i="1"/>
  <c r="P113" i="1" s="1"/>
  <c r="N193" i="1"/>
  <c r="P193" i="1" s="1"/>
  <c r="N416" i="1"/>
  <c r="P416" i="1" s="1"/>
  <c r="N142" i="1"/>
  <c r="P142" i="1" s="1"/>
  <c r="N120" i="1"/>
  <c r="N337" i="1"/>
  <c r="J404" i="5" s="1"/>
  <c r="N400" i="1"/>
  <c r="J321" i="5" s="1"/>
  <c r="N237" i="1"/>
  <c r="P237" i="1" s="1"/>
  <c r="N267" i="1"/>
  <c r="N149" i="1"/>
  <c r="N401" i="1"/>
  <c r="N389" i="1"/>
  <c r="P389" i="1" s="1"/>
  <c r="N384" i="1"/>
  <c r="N110" i="1"/>
  <c r="P110" i="1" s="1"/>
  <c r="N251" i="1"/>
  <c r="P251" i="1" s="1"/>
  <c r="N180" i="1"/>
  <c r="P180" i="1" s="1"/>
  <c r="N146" i="1"/>
  <c r="J243" i="5" s="1"/>
  <c r="N372" i="1"/>
  <c r="P372" i="1" s="1"/>
  <c r="N243" i="1"/>
  <c r="P243" i="1" s="1"/>
  <c r="N205" i="1"/>
  <c r="P205" i="1" s="1"/>
  <c r="N235" i="1"/>
  <c r="P235" i="1" s="1"/>
  <c r="N136" i="1"/>
  <c r="N181" i="1"/>
  <c r="P181" i="1" s="1"/>
  <c r="N329" i="1"/>
  <c r="P329" i="1" s="1"/>
  <c r="N352" i="1"/>
  <c r="P352" i="1" s="1"/>
  <c r="N78" i="1"/>
  <c r="P78" i="1" s="1"/>
  <c r="N219" i="1"/>
  <c r="P219" i="1" s="1"/>
  <c r="N184" i="1"/>
  <c r="P184" i="1" s="1"/>
  <c r="N84" i="1"/>
  <c r="P84" i="1" s="1"/>
  <c r="N305" i="1"/>
  <c r="P305" i="1" s="1"/>
  <c r="N336" i="1"/>
  <c r="P336" i="1" s="1"/>
  <c r="N62" i="1"/>
  <c r="P62" i="1" s="1"/>
  <c r="N402" i="1"/>
  <c r="P402" i="1" s="1"/>
  <c r="N194" i="1"/>
  <c r="P194" i="1" s="1"/>
  <c r="N98" i="1"/>
  <c r="J413" i="5" s="1"/>
  <c r="N302" i="1"/>
  <c r="P302" i="1" s="1"/>
  <c r="N129" i="1"/>
  <c r="P129" i="1" s="1"/>
  <c r="N353" i="1"/>
  <c r="P353" i="1" s="1"/>
  <c r="N373" i="1"/>
  <c r="P373" i="1" s="1"/>
  <c r="N311" i="1"/>
  <c r="P311" i="1" s="1"/>
  <c r="N397" i="1"/>
  <c r="P397" i="1" s="1"/>
  <c r="N171" i="1"/>
  <c r="N265" i="1"/>
  <c r="N282" i="1"/>
  <c r="P282" i="1" s="1"/>
  <c r="N216" i="1"/>
  <c r="P216" i="1" s="1"/>
  <c r="N163" i="1"/>
  <c r="P163" i="1" s="1"/>
  <c r="N381" i="1"/>
  <c r="P381" i="1" s="1"/>
  <c r="N155" i="1"/>
  <c r="P155" i="1" s="1"/>
  <c r="N322" i="1"/>
  <c r="N71" i="1"/>
  <c r="N186" i="1"/>
  <c r="P186" i="1" s="1"/>
  <c r="N272" i="1"/>
  <c r="N365" i="1"/>
  <c r="P365" i="1" s="1"/>
  <c r="N241" i="1"/>
  <c r="P241" i="1" s="1"/>
  <c r="N135" i="1"/>
  <c r="P135" i="1" s="1"/>
  <c r="N161" i="1"/>
  <c r="P161" i="1" s="1"/>
  <c r="N131" i="1"/>
  <c r="N238" i="1"/>
  <c r="P238" i="1" s="1"/>
  <c r="N182" i="1"/>
  <c r="P182" i="1" s="1"/>
  <c r="N242" i="1"/>
  <c r="P242" i="1" s="1"/>
  <c r="N214" i="1"/>
  <c r="P214" i="1" s="1"/>
  <c r="N213" i="1"/>
  <c r="P213" i="1" s="1"/>
  <c r="N290" i="1"/>
  <c r="P290" i="1" s="1"/>
  <c r="N169" i="1"/>
  <c r="P169" i="1" s="1"/>
  <c r="N392" i="1"/>
  <c r="P392" i="1" s="1"/>
  <c r="N421" i="1"/>
  <c r="P421" i="1" s="1"/>
  <c r="N217" i="1"/>
  <c r="P217" i="1" s="1"/>
  <c r="N420" i="1"/>
  <c r="P420" i="1" s="1"/>
  <c r="N342" i="1"/>
  <c r="P342" i="1" s="1"/>
  <c r="N328" i="1"/>
  <c r="P328" i="1" s="1"/>
  <c r="N323" i="1"/>
  <c r="P323" i="1" s="1"/>
  <c r="N67" i="1"/>
  <c r="P67" i="1" s="1"/>
  <c r="N192" i="1"/>
  <c r="P192" i="1" s="1"/>
  <c r="N303" i="1"/>
  <c r="P303" i="1" s="1"/>
  <c r="N97" i="1"/>
  <c r="J353" i="5" s="1"/>
  <c r="N174" i="1"/>
  <c r="P174" i="1" s="1"/>
  <c r="N285" i="1"/>
  <c r="P285" i="1" s="1"/>
  <c r="N396" i="1"/>
  <c r="P396" i="1" s="1"/>
  <c r="N140" i="1"/>
  <c r="N315" i="1"/>
  <c r="J343" i="5" s="1"/>
  <c r="N59" i="1"/>
  <c r="L3" i="1"/>
  <c r="M3" i="1"/>
  <c r="N58" i="1"/>
  <c r="P58" i="1" s="1"/>
  <c r="J375" i="5" l="1"/>
  <c r="J421" i="5"/>
  <c r="J331" i="5"/>
  <c r="J339" i="5"/>
  <c r="P473" i="1"/>
  <c r="J336" i="5"/>
  <c r="J335" i="5"/>
  <c r="J332" i="5"/>
  <c r="J333" i="5"/>
  <c r="J310" i="5"/>
  <c r="J329" i="5"/>
  <c r="J307" i="5"/>
  <c r="J309" i="5"/>
  <c r="P505" i="1"/>
  <c r="J306" i="5"/>
  <c r="J269" i="5"/>
  <c r="J305" i="5"/>
  <c r="J300" i="5"/>
  <c r="J304" i="5"/>
  <c r="J278" i="5"/>
  <c r="P1449" i="1"/>
  <c r="J298" i="5"/>
  <c r="J284" i="5"/>
  <c r="J290" i="5"/>
  <c r="J282" i="5"/>
  <c r="J289" i="5"/>
  <c r="P1552" i="1"/>
  <c r="J288" i="5"/>
  <c r="P1586" i="1"/>
  <c r="J281" i="5"/>
  <c r="P1585" i="1"/>
  <c r="J280" i="5"/>
  <c r="J277" i="5"/>
  <c r="J279" i="5"/>
  <c r="J260" i="5"/>
  <c r="J276" i="5"/>
  <c r="P1501" i="1"/>
  <c r="J272" i="5"/>
  <c r="P508" i="1"/>
  <c r="J271" i="5"/>
  <c r="P1272" i="1"/>
  <c r="J268" i="5"/>
  <c r="J245" i="5"/>
  <c r="J266" i="5"/>
  <c r="P1372" i="1"/>
  <c r="J265" i="5"/>
  <c r="P558" i="1"/>
  <c r="J256" i="5"/>
  <c r="J123" i="5"/>
  <c r="J246" i="5"/>
  <c r="P555" i="1"/>
  <c r="J30" i="5"/>
  <c r="J247" i="5"/>
  <c r="P515" i="1"/>
  <c r="J122" i="5"/>
  <c r="J12" i="5"/>
  <c r="J121" i="5"/>
  <c r="J350" i="5"/>
  <c r="J418" i="5"/>
  <c r="P171" i="1"/>
  <c r="J417" i="5"/>
  <c r="J356" i="5"/>
  <c r="J416" i="5"/>
  <c r="J328" i="5"/>
  <c r="J415" i="5"/>
  <c r="P102" i="1"/>
  <c r="J412" i="5"/>
  <c r="J346" i="5"/>
  <c r="J409" i="5"/>
  <c r="P118" i="1"/>
  <c r="J408" i="5"/>
  <c r="P149" i="1"/>
  <c r="J407" i="5"/>
  <c r="P330" i="1"/>
  <c r="J405" i="5"/>
  <c r="P279" i="1"/>
  <c r="J403" i="5"/>
  <c r="J326" i="5"/>
  <c r="J402" i="5"/>
  <c r="P57" i="1"/>
  <c r="J401" i="5"/>
  <c r="P1009" i="1"/>
  <c r="J400" i="5"/>
  <c r="P878" i="1"/>
  <c r="J398" i="5"/>
  <c r="P75" i="1"/>
  <c r="J395" i="5"/>
  <c r="P1112" i="1"/>
  <c r="J393" i="5"/>
  <c r="P707" i="1"/>
  <c r="J391" i="5"/>
  <c r="P690" i="1"/>
  <c r="J390" i="5"/>
  <c r="P806" i="1"/>
  <c r="J389" i="5"/>
  <c r="J382" i="5"/>
  <c r="J388" i="5"/>
  <c r="J381" i="5"/>
  <c r="J387" i="5"/>
  <c r="P637" i="1"/>
  <c r="J386" i="5"/>
  <c r="J364" i="5"/>
  <c r="J385" i="5"/>
  <c r="P632" i="1"/>
  <c r="J379" i="5"/>
  <c r="J319" i="5"/>
  <c r="J372" i="5"/>
  <c r="P119" i="1"/>
  <c r="J370" i="5"/>
  <c r="P73" i="1"/>
  <c r="J368" i="5"/>
  <c r="P870" i="1"/>
  <c r="J367" i="5"/>
  <c r="P1110" i="1"/>
  <c r="J365" i="5"/>
  <c r="J228" i="5"/>
  <c r="J363" i="5"/>
  <c r="P1001" i="1"/>
  <c r="J361" i="5"/>
  <c r="P1111" i="1"/>
  <c r="J360" i="5"/>
  <c r="P264" i="1"/>
  <c r="J359" i="5"/>
  <c r="P74" i="1"/>
  <c r="J355" i="5"/>
  <c r="J316" i="5"/>
  <c r="J354" i="5"/>
  <c r="P123" i="1"/>
  <c r="J352" i="5"/>
  <c r="P98" i="1"/>
  <c r="J351" i="5"/>
  <c r="P158" i="1"/>
  <c r="J348" i="5"/>
  <c r="P101" i="1"/>
  <c r="J347" i="5"/>
  <c r="J340" i="5"/>
  <c r="J345" i="5"/>
  <c r="P315" i="1"/>
  <c r="J342" i="5"/>
  <c r="P603" i="1"/>
  <c r="J341" i="5"/>
  <c r="P331" i="1"/>
  <c r="J325" i="5"/>
  <c r="P321" i="1"/>
  <c r="J324" i="5"/>
  <c r="J317" i="5"/>
  <c r="J323" i="5"/>
  <c r="P97" i="1"/>
  <c r="J322" i="5"/>
  <c r="P318" i="1"/>
  <c r="J315" i="5"/>
  <c r="P658" i="1"/>
  <c r="J314" i="5"/>
  <c r="P631" i="1"/>
  <c r="J313" i="5"/>
  <c r="P395" i="1"/>
  <c r="J312" i="5"/>
  <c r="P267" i="1"/>
  <c r="J311" i="5"/>
  <c r="P431" i="1"/>
  <c r="J274" i="5"/>
  <c r="P32" i="1"/>
  <c r="J264" i="5"/>
  <c r="P40" i="1"/>
  <c r="J263" i="5"/>
  <c r="P42" i="1"/>
  <c r="J262" i="5"/>
  <c r="P427" i="1"/>
  <c r="J255" i="5"/>
  <c r="P430" i="1"/>
  <c r="J254" i="5"/>
  <c r="P428" i="1"/>
  <c r="J253" i="5"/>
  <c r="P429" i="1"/>
  <c r="J252" i="5"/>
  <c r="P426" i="1"/>
  <c r="J251" i="5"/>
  <c r="P1109" i="1"/>
  <c r="J250" i="5"/>
  <c r="P322" i="1"/>
  <c r="J244" i="5"/>
  <c r="J212" i="5"/>
  <c r="J242" i="5"/>
  <c r="P874" i="1"/>
  <c r="J241" i="5"/>
  <c r="P966" i="1"/>
  <c r="J239" i="5"/>
  <c r="P653" i="1"/>
  <c r="J237" i="5"/>
  <c r="P1007" i="1"/>
  <c r="J235" i="5"/>
  <c r="P1035" i="1"/>
  <c r="J232" i="5"/>
  <c r="P1000" i="1"/>
  <c r="J231" i="5"/>
  <c r="P814" i="1"/>
  <c r="J230" i="5"/>
  <c r="P584" i="1"/>
  <c r="J225" i="5"/>
  <c r="P586" i="1"/>
  <c r="J224" i="5"/>
  <c r="P585" i="1"/>
  <c r="J223" i="5"/>
  <c r="P629" i="1"/>
  <c r="J216" i="5"/>
  <c r="P627" i="1"/>
  <c r="J214" i="5"/>
  <c r="P72" i="1"/>
  <c r="J213" i="5"/>
  <c r="P71" i="1"/>
  <c r="J11" i="5"/>
  <c r="P117" i="1"/>
  <c r="J49" i="5"/>
  <c r="J78" i="5"/>
  <c r="P140" i="1"/>
  <c r="J166" i="5"/>
  <c r="P136" i="1"/>
  <c r="J38" i="5"/>
  <c r="J50" i="5"/>
  <c r="P337" i="1"/>
  <c r="J56" i="5"/>
  <c r="P100" i="1"/>
  <c r="J185" i="5"/>
  <c r="P320" i="1"/>
  <c r="J40" i="5"/>
  <c r="J171" i="5"/>
  <c r="J95" i="5"/>
  <c r="P273" i="1"/>
  <c r="J97" i="5"/>
  <c r="P61" i="1"/>
  <c r="J120" i="5"/>
  <c r="P280" i="1"/>
  <c r="J169" i="5"/>
  <c r="P80" i="1"/>
  <c r="J100" i="5"/>
  <c r="P104" i="1"/>
  <c r="J41" i="5"/>
  <c r="J164" i="5"/>
  <c r="P93" i="1"/>
  <c r="J35" i="5"/>
  <c r="J193" i="5"/>
  <c r="J72" i="5"/>
  <c r="J80" i="5"/>
  <c r="J45" i="5"/>
  <c r="P179" i="1"/>
  <c r="J186" i="5"/>
  <c r="P165" i="1"/>
  <c r="J51" i="5"/>
  <c r="J160" i="5"/>
  <c r="P380" i="1"/>
  <c r="J27" i="5"/>
  <c r="P138" i="1"/>
  <c r="J77" i="5"/>
  <c r="P946" i="1"/>
  <c r="J91" i="5"/>
  <c r="P12" i="1"/>
  <c r="J154" i="5"/>
  <c r="J26" i="5"/>
  <c r="P1373" i="1"/>
  <c r="J222" i="5"/>
  <c r="P529" i="1"/>
  <c r="J200" i="5"/>
  <c r="P1573" i="1"/>
  <c r="J140" i="5"/>
  <c r="P1607" i="1"/>
  <c r="J109" i="5"/>
  <c r="P569" i="1"/>
  <c r="J181" i="5"/>
  <c r="P1394" i="1"/>
  <c r="J63" i="5"/>
  <c r="J220" i="5"/>
  <c r="P621" i="1"/>
  <c r="J209" i="5"/>
  <c r="J210" i="5"/>
  <c r="P541" i="1"/>
  <c r="J113" i="5"/>
  <c r="J180" i="5"/>
  <c r="J198" i="5"/>
  <c r="J22" i="5"/>
  <c r="J107" i="5"/>
  <c r="J126" i="5"/>
  <c r="J175" i="5"/>
  <c r="J199" i="5"/>
  <c r="J294" i="5"/>
  <c r="J19" i="5"/>
  <c r="J104" i="5"/>
  <c r="J178" i="5"/>
  <c r="P722" i="1"/>
  <c r="J202" i="5"/>
  <c r="P636" i="1"/>
  <c r="J17" i="5"/>
  <c r="J54" i="5"/>
  <c r="P1431" i="1"/>
  <c r="J248" i="5"/>
  <c r="P1461" i="1"/>
  <c r="J58" i="5"/>
  <c r="P1568" i="1"/>
  <c r="J139" i="5"/>
  <c r="P1266" i="1"/>
  <c r="J190" i="5"/>
  <c r="P1582" i="1"/>
  <c r="J23" i="5"/>
  <c r="P920" i="1"/>
  <c r="J87" i="5"/>
  <c r="P985" i="1"/>
  <c r="J132" i="5"/>
  <c r="P131" i="1"/>
  <c r="J99" i="5"/>
  <c r="P324" i="1"/>
  <c r="J16" i="5"/>
  <c r="P167" i="1"/>
  <c r="J66" i="5"/>
  <c r="J161" i="5"/>
  <c r="P176" i="1"/>
  <c r="J65" i="5"/>
  <c r="P114" i="1"/>
  <c r="J67" i="5"/>
  <c r="J36" i="5"/>
  <c r="J48" i="5"/>
  <c r="P1113" i="1"/>
  <c r="J151" i="5"/>
  <c r="P1502" i="1"/>
  <c r="J60" i="5"/>
  <c r="P480" i="1"/>
  <c r="J15" i="5"/>
  <c r="P704" i="1"/>
  <c r="J134" i="5"/>
  <c r="P1179" i="1"/>
  <c r="J297" i="5"/>
  <c r="J57" i="5"/>
  <c r="P1438" i="1"/>
  <c r="J105" i="5"/>
  <c r="P1496" i="1"/>
  <c r="J141" i="5"/>
  <c r="P509" i="1"/>
  <c r="J108" i="5"/>
  <c r="P986" i="1"/>
  <c r="J131" i="5"/>
  <c r="P537" i="1"/>
  <c r="J194" i="5"/>
  <c r="P1171" i="1"/>
  <c r="J64" i="5"/>
  <c r="P1182" i="1"/>
  <c r="J197" i="5"/>
  <c r="J219" i="5"/>
  <c r="P669" i="1"/>
  <c r="J205" i="5"/>
  <c r="P1404" i="1"/>
  <c r="J129" i="5"/>
  <c r="P1201" i="1"/>
  <c r="J146" i="5"/>
  <c r="P1390" i="1"/>
  <c r="J128" i="5"/>
  <c r="P1114" i="1"/>
  <c r="J152" i="5"/>
  <c r="P1115" i="1"/>
  <c r="J148" i="5"/>
  <c r="P968" i="1"/>
  <c r="J203" i="5"/>
  <c r="P628" i="1"/>
  <c r="J133" i="5"/>
  <c r="P59" i="1"/>
  <c r="J76" i="5"/>
  <c r="P384" i="1"/>
  <c r="J189" i="5"/>
  <c r="P166" i="1"/>
  <c r="J159" i="5"/>
  <c r="P141" i="1"/>
  <c r="J71" i="5"/>
  <c r="J74" i="5"/>
  <c r="P393" i="1"/>
  <c r="J115" i="5"/>
  <c r="P92" i="1"/>
  <c r="J68" i="5"/>
  <c r="P115" i="1"/>
  <c r="J163" i="5"/>
  <c r="J37" i="5"/>
  <c r="P125" i="1"/>
  <c r="J192" i="5"/>
  <c r="P272" i="1"/>
  <c r="J287" i="5"/>
  <c r="P403" i="1"/>
  <c r="J53" i="5"/>
  <c r="P376" i="1"/>
  <c r="J116" i="5"/>
  <c r="P99" i="1"/>
  <c r="J187" i="5"/>
  <c r="P66" i="1"/>
  <c r="J117" i="5"/>
  <c r="P116" i="1"/>
  <c r="J170" i="5"/>
  <c r="P408" i="1"/>
  <c r="J188" i="5"/>
  <c r="P126" i="1"/>
  <c r="J69" i="5"/>
  <c r="P95" i="1"/>
  <c r="J165" i="5"/>
  <c r="P139" i="1"/>
  <c r="J25" i="5"/>
  <c r="P105" i="1"/>
  <c r="J42" i="5"/>
  <c r="P96" i="1"/>
  <c r="J47" i="5"/>
  <c r="J75" i="5"/>
  <c r="J73" i="5"/>
  <c r="P253" i="1"/>
  <c r="J158" i="5"/>
  <c r="P533" i="1"/>
  <c r="J174" i="5"/>
  <c r="J33" i="5"/>
  <c r="J34" i="5"/>
  <c r="P1234" i="1"/>
  <c r="J138" i="5"/>
  <c r="J218" i="5"/>
  <c r="P1478" i="1"/>
  <c r="J106" i="5"/>
  <c r="P743" i="1"/>
  <c r="J150" i="5"/>
  <c r="P561" i="1"/>
  <c r="J124" i="5"/>
  <c r="P22" i="1"/>
  <c r="J155" i="5"/>
  <c r="P1450" i="1"/>
  <c r="J217" i="5"/>
  <c r="P14" i="1"/>
  <c r="J114" i="5"/>
  <c r="P1021" i="1"/>
  <c r="J86" i="5"/>
  <c r="P1197" i="1"/>
  <c r="J111" i="5"/>
  <c r="P1161" i="1"/>
  <c r="J145" i="5"/>
  <c r="P901" i="1"/>
  <c r="J153" i="5"/>
  <c r="P624" i="1"/>
  <c r="J207" i="5"/>
  <c r="P1510" i="1"/>
  <c r="J137" i="5"/>
  <c r="P976" i="1"/>
  <c r="J85" i="5"/>
  <c r="P1346" i="1"/>
  <c r="J110" i="5"/>
  <c r="P1292" i="1"/>
  <c r="J142" i="5"/>
  <c r="P146" i="1"/>
  <c r="J39" i="5"/>
  <c r="J79" i="5"/>
  <c r="P120" i="1"/>
  <c r="J70" i="5"/>
  <c r="P387" i="1"/>
  <c r="J179" i="5"/>
  <c r="P265" i="1"/>
  <c r="J81" i="5"/>
  <c r="P401" i="1"/>
  <c r="J43" i="5"/>
  <c r="P400" i="1"/>
  <c r="J28" i="5"/>
  <c r="P270" i="1"/>
  <c r="J168" i="5"/>
  <c r="P262" i="1"/>
  <c r="J92" i="5"/>
  <c r="P258" i="1"/>
  <c r="J167" i="5"/>
  <c r="P201" i="1"/>
  <c r="J162" i="5"/>
  <c r="P271" i="1"/>
  <c r="J82" i="5"/>
  <c r="P94" i="1"/>
  <c r="J46" i="5"/>
  <c r="P144" i="1"/>
  <c r="J24" i="5"/>
  <c r="P261" i="1"/>
  <c r="J118" i="5"/>
  <c r="P77" i="1"/>
  <c r="J172" i="5"/>
  <c r="P313" i="1"/>
  <c r="J10" i="5"/>
  <c r="P326" i="1"/>
  <c r="J52" i="5"/>
  <c r="P394" i="1"/>
  <c r="J101" i="5"/>
  <c r="J119" i="5"/>
  <c r="J83" i="5"/>
  <c r="P1667" i="1"/>
  <c r="J296" i="5"/>
  <c r="P711" i="1"/>
  <c r="J89" i="5"/>
  <c r="P1164" i="1"/>
  <c r="J191" i="5"/>
  <c r="P882" i="1"/>
  <c r="J88" i="5"/>
  <c r="P869" i="1"/>
  <c r="J130" i="5"/>
  <c r="P563" i="1"/>
  <c r="J9" i="5"/>
  <c r="P683" i="1"/>
  <c r="J204" i="5"/>
  <c r="P852" i="1"/>
  <c r="J90" i="5"/>
  <c r="P24" i="1"/>
  <c r="J156" i="5"/>
  <c r="P619" i="1"/>
  <c r="J208" i="5"/>
  <c r="P15" i="1"/>
  <c r="J44" i="5"/>
  <c r="P1479" i="1"/>
  <c r="J98" i="5"/>
  <c r="P1165" i="1"/>
  <c r="J59" i="5"/>
  <c r="P55" i="1"/>
  <c r="J157" i="5"/>
  <c r="P514" i="1"/>
  <c r="J7" i="5"/>
  <c r="J103" i="5"/>
  <c r="J112" i="5"/>
  <c r="P560" i="1"/>
  <c r="J14" i="5"/>
  <c r="J18" i="5"/>
  <c r="J32" i="5"/>
  <c r="J96" i="5"/>
  <c r="J127" i="5"/>
  <c r="J173" i="5"/>
  <c r="J177" i="5"/>
  <c r="J8" i="5"/>
  <c r="J93" i="5"/>
  <c r="J182" i="5"/>
  <c r="J291" i="5"/>
  <c r="J295" i="5"/>
  <c r="J183" i="5"/>
  <c r="J136" i="5"/>
  <c r="J176" i="5"/>
  <c r="J195" i="5"/>
  <c r="N3" i="1"/>
  <c r="P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Suhendi -</author>
  </authors>
  <commentList>
    <comment ref="D114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Suhendi -: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<sst xmlns="http://schemas.openxmlformats.org/spreadsheetml/2006/main" count="10857" uniqueCount="3912">
  <si>
    <t>Kode Barang</t>
  </si>
  <si>
    <t>Nama Barang</t>
  </si>
  <si>
    <t>Kategori</t>
  </si>
  <si>
    <t>Harga Satuan</t>
  </si>
  <si>
    <t>Masuk</t>
  </si>
  <si>
    <t>Keluar</t>
  </si>
  <si>
    <t>Stok Awal</t>
  </si>
  <si>
    <t>Stok Akhir</t>
  </si>
  <si>
    <t>Tanggal</t>
  </si>
  <si>
    <t>M 3 X 10/12</t>
  </si>
  <si>
    <t>Sampurna Teknik</t>
  </si>
  <si>
    <t xml:space="preserve">M 3 X 15 </t>
  </si>
  <si>
    <t>Pengirim</t>
  </si>
  <si>
    <t>Jumlah Masuk</t>
  </si>
  <si>
    <t>M 3 X 20</t>
  </si>
  <si>
    <t>No</t>
  </si>
  <si>
    <t>Jumlah Keluar</t>
  </si>
  <si>
    <t>Pengambil</t>
  </si>
  <si>
    <t>Project</t>
  </si>
  <si>
    <t>Note</t>
  </si>
  <si>
    <t>M 3 X 25</t>
  </si>
  <si>
    <t>M 3 X 50</t>
  </si>
  <si>
    <t>M 4 X 10</t>
  </si>
  <si>
    <t>M 4 X 16</t>
  </si>
  <si>
    <t>M 4 X 20</t>
  </si>
  <si>
    <t>M 4 X 25</t>
  </si>
  <si>
    <t>M 4 X 30</t>
  </si>
  <si>
    <t>M 4 X 35</t>
  </si>
  <si>
    <t>M 4 X 40</t>
  </si>
  <si>
    <t>M 4 X 45</t>
  </si>
  <si>
    <t>M 4 X 50</t>
  </si>
  <si>
    <t>M 5 X 10</t>
  </si>
  <si>
    <t xml:space="preserve">M 5 X 12  </t>
  </si>
  <si>
    <t>M 5 X 16</t>
  </si>
  <si>
    <t>M 5 X 20</t>
  </si>
  <si>
    <t>M 5 X 25</t>
  </si>
  <si>
    <t>M 5 X 30</t>
  </si>
  <si>
    <t>M 5 X 35</t>
  </si>
  <si>
    <t>M 5 X 40</t>
  </si>
  <si>
    <t>M 5 X 45</t>
  </si>
  <si>
    <t>M 5 X 50</t>
  </si>
  <si>
    <t>M 5 X 55</t>
  </si>
  <si>
    <t>M 5 X 60</t>
  </si>
  <si>
    <t>M 5 X 65</t>
  </si>
  <si>
    <t>M 5 X 70</t>
  </si>
  <si>
    <t>M 5 X 75</t>
  </si>
  <si>
    <t>M 5 X 80</t>
  </si>
  <si>
    <t>M 5 X 90</t>
  </si>
  <si>
    <t>M 5 X 100</t>
  </si>
  <si>
    <t>M 5 X 110</t>
  </si>
  <si>
    <t>M 6 X 10</t>
  </si>
  <si>
    <t>M 6 X 12</t>
  </si>
  <si>
    <t>M 6 X 16</t>
  </si>
  <si>
    <t>M 6 X 20</t>
  </si>
  <si>
    <t>M 6 X 25</t>
  </si>
  <si>
    <t>M 6 X 30</t>
  </si>
  <si>
    <t>M 6 X 35</t>
  </si>
  <si>
    <t>M 6 X 40</t>
  </si>
  <si>
    <t>M 6 X 45</t>
  </si>
  <si>
    <t>M 6 X 50</t>
  </si>
  <si>
    <t>M 6 X 55</t>
  </si>
  <si>
    <t>M 6 X 60</t>
  </si>
  <si>
    <t>M 6 X 65</t>
  </si>
  <si>
    <t>M 6 X 70</t>
  </si>
  <si>
    <t>M 6 X 75</t>
  </si>
  <si>
    <t>M 6 X 80</t>
  </si>
  <si>
    <t>M 6 X 90</t>
  </si>
  <si>
    <t>M 6 X 100</t>
  </si>
  <si>
    <t>M 6 X 110</t>
  </si>
  <si>
    <t>M 6 X 120</t>
  </si>
  <si>
    <t>M 6 X 130</t>
  </si>
  <si>
    <t>M 8 X 10</t>
  </si>
  <si>
    <t>M 8 X 12</t>
  </si>
  <si>
    <t>M 8 X 16</t>
  </si>
  <si>
    <t xml:space="preserve">M 8 X 20 </t>
  </si>
  <si>
    <t>M 8 X 25</t>
  </si>
  <si>
    <t>M 8 X 30</t>
  </si>
  <si>
    <t>M 8 X 35</t>
  </si>
  <si>
    <t>M 8 X 40</t>
  </si>
  <si>
    <t>M 8 X 45</t>
  </si>
  <si>
    <t>M 8 X 50</t>
  </si>
  <si>
    <t>M 8 X 55</t>
  </si>
  <si>
    <t>M 8 X 60</t>
  </si>
  <si>
    <t>M 8 X 65</t>
  </si>
  <si>
    <t>M 8 X 70</t>
  </si>
  <si>
    <t>M 8 X 75</t>
  </si>
  <si>
    <t>M 8 X 80</t>
  </si>
  <si>
    <t>M 8 X 90</t>
  </si>
  <si>
    <t>M 8 X 95</t>
  </si>
  <si>
    <t>M 8 X 100</t>
  </si>
  <si>
    <t>M 8 X 110</t>
  </si>
  <si>
    <t>M 8 X 120</t>
  </si>
  <si>
    <t>M 8 X 130</t>
  </si>
  <si>
    <t>M 8 X 150</t>
  </si>
  <si>
    <t>M 8 X 160</t>
  </si>
  <si>
    <t>M 10 X 15</t>
  </si>
  <si>
    <t>M 10 X 20</t>
  </si>
  <si>
    <t>M 10 X 25</t>
  </si>
  <si>
    <t>M 10 X 30</t>
  </si>
  <si>
    <t>M 10 X 35</t>
  </si>
  <si>
    <t>M 10 X 40</t>
  </si>
  <si>
    <t>M 10 X 45</t>
  </si>
  <si>
    <t>M 10 X 50</t>
  </si>
  <si>
    <t>M 10 X 55</t>
  </si>
  <si>
    <t>M 10 X 60</t>
  </si>
  <si>
    <t>M 10 X 65</t>
  </si>
  <si>
    <t>M 10 X 70</t>
  </si>
  <si>
    <t>M 10 X 75</t>
  </si>
  <si>
    <t>M 10 X 80</t>
  </si>
  <si>
    <t>M 10 X 85</t>
  </si>
  <si>
    <t>M 10 X 90</t>
  </si>
  <si>
    <t>M 10 X 100</t>
  </si>
  <si>
    <t>M 10 X 110</t>
  </si>
  <si>
    <t>M 10 X 120</t>
  </si>
  <si>
    <t>M 10 X 130</t>
  </si>
  <si>
    <t>M 10 X 140</t>
  </si>
  <si>
    <t>M 10 X 150</t>
  </si>
  <si>
    <t>M 10 X 160</t>
  </si>
  <si>
    <t>M 10 X 170</t>
  </si>
  <si>
    <t>M 10 X 180</t>
  </si>
  <si>
    <t>M 10 X 190</t>
  </si>
  <si>
    <t>M 10 X 210</t>
  </si>
  <si>
    <t>M 12 X 20</t>
  </si>
  <si>
    <t>M 12 X 25</t>
  </si>
  <si>
    <t>M 12 X 30</t>
  </si>
  <si>
    <t>M 12 X 35</t>
  </si>
  <si>
    <t>M 12 X 40</t>
  </si>
  <si>
    <t>M 12 X 45</t>
  </si>
  <si>
    <t>M 12 X 50</t>
  </si>
  <si>
    <t>M 12 X 55</t>
  </si>
  <si>
    <t>M 12 X 60</t>
  </si>
  <si>
    <t>M 12 X 65</t>
  </si>
  <si>
    <t>M 12 X 70</t>
  </si>
  <si>
    <t>M 12 X 75</t>
  </si>
  <si>
    <t>M 12 X 80</t>
  </si>
  <si>
    <t>M 12 X 90</t>
  </si>
  <si>
    <t>M 12 X 100</t>
  </si>
  <si>
    <t>M 12 X 110</t>
  </si>
  <si>
    <t>M 12 X 120</t>
  </si>
  <si>
    <t>M 12 X 130</t>
  </si>
  <si>
    <t>M 12 X 140</t>
  </si>
  <si>
    <t>M 12 X 150</t>
  </si>
  <si>
    <t>M 12 X 160</t>
  </si>
  <si>
    <t>M 12 X 170</t>
  </si>
  <si>
    <t>M 12 X 180</t>
  </si>
  <si>
    <t>M 12 X 190</t>
  </si>
  <si>
    <t>M 14 X 35</t>
  </si>
  <si>
    <t>M 14 X 40</t>
  </si>
  <si>
    <t>M 14 X 45</t>
  </si>
  <si>
    <t>M 14 X 50</t>
  </si>
  <si>
    <t>M 14 X 60</t>
  </si>
  <si>
    <t>M 14 X 70</t>
  </si>
  <si>
    <t>M 14 X 80</t>
  </si>
  <si>
    <t>M 14 X 90</t>
  </si>
  <si>
    <t>M 14 X 180</t>
  </si>
  <si>
    <t>M 16 X 30</t>
  </si>
  <si>
    <t>M 16 X 35</t>
  </si>
  <si>
    <t>M 16 X 40</t>
  </si>
  <si>
    <t>M 16 X 45</t>
  </si>
  <si>
    <t>M 16 X 50</t>
  </si>
  <si>
    <t>M 16 X 55</t>
  </si>
  <si>
    <t>M 16 X 60</t>
  </si>
  <si>
    <t>M 16 X 65</t>
  </si>
  <si>
    <t>M 16 X 70</t>
  </si>
  <si>
    <t>M 16 X 80</t>
  </si>
  <si>
    <t>M 16 X 85</t>
  </si>
  <si>
    <t>M 16 X 90</t>
  </si>
  <si>
    <t>M 16 X 100</t>
  </si>
  <si>
    <t>M 16 X 110</t>
  </si>
  <si>
    <t>M 16x120</t>
  </si>
  <si>
    <t>M 16x130</t>
  </si>
  <si>
    <t>M 16x140</t>
  </si>
  <si>
    <t>M 16 X 150</t>
  </si>
  <si>
    <t>M 16 X 160</t>
  </si>
  <si>
    <t>M 16 X 230</t>
  </si>
  <si>
    <t>M 20 x 45</t>
  </si>
  <si>
    <t>M 20 x 50</t>
  </si>
  <si>
    <t>M 20 x 65</t>
  </si>
  <si>
    <t>M 20 x 70</t>
  </si>
  <si>
    <t>M 20 x 90</t>
  </si>
  <si>
    <t>M 20 x 110</t>
  </si>
  <si>
    <t>M 20 x 160</t>
  </si>
  <si>
    <t xml:space="preserve">M 20 X 200 </t>
  </si>
  <si>
    <t>M 5/8 x 60</t>
  </si>
  <si>
    <t>M 3 x 8</t>
  </si>
  <si>
    <t>M 3 x 10</t>
  </si>
  <si>
    <t>M 3 x 15</t>
  </si>
  <si>
    <t>M 3 x 20</t>
  </si>
  <si>
    <t>M 4 x 6</t>
  </si>
  <si>
    <t>M 4 x 8</t>
  </si>
  <si>
    <t>M 4 x 10</t>
  </si>
  <si>
    <t>M 4 x 16</t>
  </si>
  <si>
    <t>M 4 x 20</t>
  </si>
  <si>
    <t>M 4 x 25</t>
  </si>
  <si>
    <t xml:space="preserve">M 5 X 12 </t>
  </si>
  <si>
    <t xml:space="preserve">M 6 X 12 </t>
  </si>
  <si>
    <t>M 6 X 15</t>
  </si>
  <si>
    <t xml:space="preserve">M 8 X 15  </t>
  </si>
  <si>
    <t xml:space="preserve">M 8 X 20  </t>
  </si>
  <si>
    <t xml:space="preserve">M 8 X 25  </t>
  </si>
  <si>
    <t xml:space="preserve">M 8 X 30  </t>
  </si>
  <si>
    <t xml:space="preserve">M 8 X 40  </t>
  </si>
  <si>
    <t xml:space="preserve">M 10 X 12  </t>
  </si>
  <si>
    <t>M 10 X  15</t>
  </si>
  <si>
    <t xml:space="preserve">M 12 X 40  </t>
  </si>
  <si>
    <t xml:space="preserve">M 12 X 50  </t>
  </si>
  <si>
    <t xml:space="preserve">M 12 X 55  </t>
  </si>
  <si>
    <t>M 6 X 15 (+)</t>
  </si>
  <si>
    <t>M 6 X 15 (-)</t>
  </si>
  <si>
    <t>M 6 X 20 (+)</t>
  </si>
  <si>
    <t>M 3 x 10 (Kembang)</t>
  </si>
  <si>
    <t>M 4 X 10 (Kembang)</t>
  </si>
  <si>
    <t>M 5 X 10 (kembang)</t>
  </si>
  <si>
    <t>M 5 X 16 (kembang)</t>
  </si>
  <si>
    <t>M 5 X 20 (kembang)</t>
  </si>
  <si>
    <t>M 6 X 10 (kembang)</t>
  </si>
  <si>
    <t>M 6 X 15 (kembang)</t>
  </si>
  <si>
    <t>M 6 X 20 (Kembang)</t>
  </si>
  <si>
    <t>Baut Button Bolt M 4 x 10</t>
  </si>
  <si>
    <t>Baut Button Bolt M 6 x 20</t>
  </si>
  <si>
    <t>Baut Segi 6 1/2x3"</t>
  </si>
  <si>
    <t>Baut Segi 6  M 6 x 15</t>
  </si>
  <si>
    <t>Baut Segi 6  M 6 X 20</t>
  </si>
  <si>
    <t>Baut Segi 6  M 8 x 50+mur M 8</t>
  </si>
  <si>
    <t>Baut Segi 6  M 8 x 80+mur M 8</t>
  </si>
  <si>
    <t>Baut segi 6  M 10 x 30</t>
  </si>
  <si>
    <t>Baut Segi 6  M 10 x 35</t>
  </si>
  <si>
    <t>Baut Segi 6 M10 x 40</t>
  </si>
  <si>
    <t>Baut Segi 6  M 12x30+mur</t>
  </si>
  <si>
    <t>Baut Segi 6  M 12x40</t>
  </si>
  <si>
    <t>Baut Segi 6  M 14x40</t>
  </si>
  <si>
    <t>Baut Segi 6  M 16X30</t>
  </si>
  <si>
    <t>Baut Segi 6  M 16 x 40</t>
  </si>
  <si>
    <t>Baut Segi 6  M 16 x 100</t>
  </si>
  <si>
    <t>Baut Segi 6  M 6 x 15 Stainless</t>
  </si>
  <si>
    <t>Grace M6</t>
  </si>
  <si>
    <t>ring Penahan luar Ø20</t>
  </si>
  <si>
    <t>ring Penahan Dalam Ø72</t>
  </si>
  <si>
    <t>Roll Pins</t>
  </si>
  <si>
    <t>4 x 25</t>
  </si>
  <si>
    <t>6 x 24</t>
  </si>
  <si>
    <t>8 x 25</t>
  </si>
  <si>
    <t>Sinar Terang</t>
  </si>
  <si>
    <t>HASIL</t>
  </si>
  <si>
    <t>Agung Teknik</t>
  </si>
  <si>
    <t>Agung Jaya Teknik</t>
  </si>
  <si>
    <t xml:space="preserve">Agung Teknik </t>
  </si>
  <si>
    <t>Tools</t>
  </si>
  <si>
    <t>EPDBE2004-1-ATH</t>
  </si>
  <si>
    <t>PRIMATIGON</t>
  </si>
  <si>
    <t>BL001</t>
  </si>
  <si>
    <t>Mur &amp; Baut</t>
  </si>
  <si>
    <t>BL002</t>
  </si>
  <si>
    <t>BL003</t>
  </si>
  <si>
    <t>BL004</t>
  </si>
  <si>
    <t>BL005</t>
  </si>
  <si>
    <t>BL006</t>
  </si>
  <si>
    <t>BL007</t>
  </si>
  <si>
    <t>BL008</t>
  </si>
  <si>
    <t>BL009</t>
  </si>
  <si>
    <t>BL010</t>
  </si>
  <si>
    <t>BL011</t>
  </si>
  <si>
    <t>BL012</t>
  </si>
  <si>
    <t>BL013</t>
  </si>
  <si>
    <t>BL014</t>
  </si>
  <si>
    <t>BL015</t>
  </si>
  <si>
    <t>BL016</t>
  </si>
  <si>
    <t>BL017</t>
  </si>
  <si>
    <t>BL018</t>
  </si>
  <si>
    <t>BL019</t>
  </si>
  <si>
    <t>BL020</t>
  </si>
  <si>
    <t>BL021</t>
  </si>
  <si>
    <t>BL022</t>
  </si>
  <si>
    <t>BL023</t>
  </si>
  <si>
    <t>BL024</t>
  </si>
  <si>
    <t>BL025</t>
  </si>
  <si>
    <t>BL026</t>
  </si>
  <si>
    <t>BL027</t>
  </si>
  <si>
    <t>BL028</t>
  </si>
  <si>
    <t>BL029</t>
  </si>
  <si>
    <t>BL030</t>
  </si>
  <si>
    <t>BL031</t>
  </si>
  <si>
    <t>BL032</t>
  </si>
  <si>
    <t>BL033</t>
  </si>
  <si>
    <t>BL034</t>
  </si>
  <si>
    <t>BL035</t>
  </si>
  <si>
    <t>BL036</t>
  </si>
  <si>
    <t>BL037</t>
  </si>
  <si>
    <t>BL038</t>
  </si>
  <si>
    <t>BL039</t>
  </si>
  <si>
    <t>BL040</t>
  </si>
  <si>
    <t>BL041</t>
  </si>
  <si>
    <t>BL042</t>
  </si>
  <si>
    <t>BL043</t>
  </si>
  <si>
    <t>BL044</t>
  </si>
  <si>
    <t>BL045</t>
  </si>
  <si>
    <t>BL046</t>
  </si>
  <si>
    <t>BL047</t>
  </si>
  <si>
    <t>BL048</t>
  </si>
  <si>
    <t>BL049</t>
  </si>
  <si>
    <t>BL050</t>
  </si>
  <si>
    <t>BL051</t>
  </si>
  <si>
    <t>BL052</t>
  </si>
  <si>
    <t>BL053</t>
  </si>
  <si>
    <t>BL054</t>
  </si>
  <si>
    <t>BL055</t>
  </si>
  <si>
    <t>BL056</t>
  </si>
  <si>
    <t>BL057</t>
  </si>
  <si>
    <t>BL058</t>
  </si>
  <si>
    <t>BL059</t>
  </si>
  <si>
    <t>BL060</t>
  </si>
  <si>
    <t>BL061</t>
  </si>
  <si>
    <t>BL062</t>
  </si>
  <si>
    <t>BL063</t>
  </si>
  <si>
    <t>BL064</t>
  </si>
  <si>
    <t>BL065</t>
  </si>
  <si>
    <t>BL066</t>
  </si>
  <si>
    <t>BL067</t>
  </si>
  <si>
    <t>BL068</t>
  </si>
  <si>
    <t>BL069</t>
  </si>
  <si>
    <t>BL070</t>
  </si>
  <si>
    <t>BL071</t>
  </si>
  <si>
    <t>BL072</t>
  </si>
  <si>
    <t>BL073</t>
  </si>
  <si>
    <t>BL074</t>
  </si>
  <si>
    <t>BL075</t>
  </si>
  <si>
    <t>BL076</t>
  </si>
  <si>
    <t>BL077</t>
  </si>
  <si>
    <t>BL078</t>
  </si>
  <si>
    <t>BL079</t>
  </si>
  <si>
    <t>BL080</t>
  </si>
  <si>
    <t>BL081</t>
  </si>
  <si>
    <t>BL082</t>
  </si>
  <si>
    <t>BL083</t>
  </si>
  <si>
    <t>BL084</t>
  </si>
  <si>
    <t>BL085</t>
  </si>
  <si>
    <t>BL086</t>
  </si>
  <si>
    <t>BL087</t>
  </si>
  <si>
    <t>BL088</t>
  </si>
  <si>
    <t>BL089</t>
  </si>
  <si>
    <t>BL090</t>
  </si>
  <si>
    <t>BL091</t>
  </si>
  <si>
    <t>BL092</t>
  </si>
  <si>
    <t>BL093</t>
  </si>
  <si>
    <t>BL094</t>
  </si>
  <si>
    <t>BL095</t>
  </si>
  <si>
    <t>BL096</t>
  </si>
  <si>
    <t>BL097</t>
  </si>
  <si>
    <t>BL098</t>
  </si>
  <si>
    <t>BL099</t>
  </si>
  <si>
    <t>BL100</t>
  </si>
  <si>
    <t>BL101</t>
  </si>
  <si>
    <t>BL102</t>
  </si>
  <si>
    <t>BL103</t>
  </si>
  <si>
    <t>BL104</t>
  </si>
  <si>
    <t>BL105</t>
  </si>
  <si>
    <t>BL106</t>
  </si>
  <si>
    <t>BL107</t>
  </si>
  <si>
    <t>BL108</t>
  </si>
  <si>
    <t>BL109</t>
  </si>
  <si>
    <t>BL110</t>
  </si>
  <si>
    <t>BL111</t>
  </si>
  <si>
    <t>BL112</t>
  </si>
  <si>
    <t>BL113</t>
  </si>
  <si>
    <t>BL114</t>
  </si>
  <si>
    <t>BL115</t>
  </si>
  <si>
    <t>BL116</t>
  </si>
  <si>
    <t>BL117</t>
  </si>
  <si>
    <t>BL118</t>
  </si>
  <si>
    <t>BL119</t>
  </si>
  <si>
    <t>BL120</t>
  </si>
  <si>
    <t>BL121</t>
  </si>
  <si>
    <t>BL122</t>
  </si>
  <si>
    <t>BL123</t>
  </si>
  <si>
    <t>BL124</t>
  </si>
  <si>
    <t>BL125</t>
  </si>
  <si>
    <t>BL126</t>
  </si>
  <si>
    <t>BL127</t>
  </si>
  <si>
    <t>BL128</t>
  </si>
  <si>
    <t>BL129</t>
  </si>
  <si>
    <t>BL130</t>
  </si>
  <si>
    <t>BL131</t>
  </si>
  <si>
    <t>BL132</t>
  </si>
  <si>
    <t>BL133</t>
  </si>
  <si>
    <t>BL134</t>
  </si>
  <si>
    <t>BL135</t>
  </si>
  <si>
    <t>BL136</t>
  </si>
  <si>
    <t>BL137</t>
  </si>
  <si>
    <t>BL138</t>
  </si>
  <si>
    <t>BL139</t>
  </si>
  <si>
    <t>BL140</t>
  </si>
  <si>
    <t>BL141</t>
  </si>
  <si>
    <t>BL142</t>
  </si>
  <si>
    <t>BL143</t>
  </si>
  <si>
    <t>BL144</t>
  </si>
  <si>
    <t>BL145</t>
  </si>
  <si>
    <t>BL146</t>
  </si>
  <si>
    <t>BL147</t>
  </si>
  <si>
    <t>BL148</t>
  </si>
  <si>
    <t>BL149</t>
  </si>
  <si>
    <t>BL150</t>
  </si>
  <si>
    <t>BL151</t>
  </si>
  <si>
    <t>BL152</t>
  </si>
  <si>
    <t>BL153</t>
  </si>
  <si>
    <t>BL154</t>
  </si>
  <si>
    <t>BL155</t>
  </si>
  <si>
    <t>BL156</t>
  </si>
  <si>
    <t>BL157</t>
  </si>
  <si>
    <t>BL158</t>
  </si>
  <si>
    <t>BL159</t>
  </si>
  <si>
    <t>BL160</t>
  </si>
  <si>
    <t>BL161</t>
  </si>
  <si>
    <t>BL162</t>
  </si>
  <si>
    <t>BL163</t>
  </si>
  <si>
    <t>BL164</t>
  </si>
  <si>
    <t>BL165</t>
  </si>
  <si>
    <t>BL166</t>
  </si>
  <si>
    <t>BL167</t>
  </si>
  <si>
    <t>BL168</t>
  </si>
  <si>
    <t>BL169</t>
  </si>
  <si>
    <t>BL170</t>
  </si>
  <si>
    <t>BL171</t>
  </si>
  <si>
    <t>BL172</t>
  </si>
  <si>
    <t>BL173</t>
  </si>
  <si>
    <t>BL174</t>
  </si>
  <si>
    <t>BL175</t>
  </si>
  <si>
    <t>BL176</t>
  </si>
  <si>
    <t>BL177</t>
  </si>
  <si>
    <t>BL178</t>
  </si>
  <si>
    <t>BL179</t>
  </si>
  <si>
    <t>BL180</t>
  </si>
  <si>
    <t>BL181</t>
  </si>
  <si>
    <t>BL182</t>
  </si>
  <si>
    <t>BL183</t>
  </si>
  <si>
    <t>BL184</t>
  </si>
  <si>
    <t>BL185</t>
  </si>
  <si>
    <t>BL186</t>
  </si>
  <si>
    <t>BL187</t>
  </si>
  <si>
    <t>BL188</t>
  </si>
  <si>
    <t>BL189</t>
  </si>
  <si>
    <t>BL190</t>
  </si>
  <si>
    <t>BL191</t>
  </si>
  <si>
    <t>BL192</t>
  </si>
  <si>
    <t>BL193</t>
  </si>
  <si>
    <t>BL194</t>
  </si>
  <si>
    <t>BL195</t>
  </si>
  <si>
    <t>BL196</t>
  </si>
  <si>
    <t>BL197</t>
  </si>
  <si>
    <t>BL198</t>
  </si>
  <si>
    <t>BL199</t>
  </si>
  <si>
    <t>BL200</t>
  </si>
  <si>
    <t>BL201</t>
  </si>
  <si>
    <t>BL202</t>
  </si>
  <si>
    <t>BL203</t>
  </si>
  <si>
    <t>BL204</t>
  </si>
  <si>
    <t>BL205</t>
  </si>
  <si>
    <t>BL206</t>
  </si>
  <si>
    <t>BL207</t>
  </si>
  <si>
    <t>BL208</t>
  </si>
  <si>
    <t>BL209</t>
  </si>
  <si>
    <t>BL210</t>
  </si>
  <si>
    <t>BL211</t>
  </si>
  <si>
    <t>BL212</t>
  </si>
  <si>
    <t>BL213</t>
  </si>
  <si>
    <t>BL214</t>
  </si>
  <si>
    <t>BL215</t>
  </si>
  <si>
    <t>BL216</t>
  </si>
  <si>
    <t>BL217</t>
  </si>
  <si>
    <t>BL218</t>
  </si>
  <si>
    <t>BL219</t>
  </si>
  <si>
    <t>BL220</t>
  </si>
  <si>
    <t>BL221</t>
  </si>
  <si>
    <t>BL222</t>
  </si>
  <si>
    <t>BL223</t>
  </si>
  <si>
    <t>BL224</t>
  </si>
  <si>
    <t>BL225</t>
  </si>
  <si>
    <t>BL226</t>
  </si>
  <si>
    <t>BL227</t>
  </si>
  <si>
    <t>BL228</t>
  </si>
  <si>
    <t>BL229</t>
  </si>
  <si>
    <t>BL230</t>
  </si>
  <si>
    <t>BL231</t>
  </si>
  <si>
    <t>BL232</t>
  </si>
  <si>
    <t>BL233</t>
  </si>
  <si>
    <t>BL234</t>
  </si>
  <si>
    <t>BL235</t>
  </si>
  <si>
    <t>BL236</t>
  </si>
  <si>
    <t>BL237</t>
  </si>
  <si>
    <t>BL238</t>
  </si>
  <si>
    <t>BL239</t>
  </si>
  <si>
    <t>BL240</t>
  </si>
  <si>
    <t>BL241</t>
  </si>
  <si>
    <t>BL242</t>
  </si>
  <si>
    <t>BL243</t>
  </si>
  <si>
    <t>BL244</t>
  </si>
  <si>
    <t>BL245</t>
  </si>
  <si>
    <t>BL246</t>
  </si>
  <si>
    <t>BL247</t>
  </si>
  <si>
    <t>BL248</t>
  </si>
  <si>
    <t>BL249</t>
  </si>
  <si>
    <t>BL250</t>
  </si>
  <si>
    <t>BL251</t>
  </si>
  <si>
    <t>BL252</t>
  </si>
  <si>
    <t>BL253</t>
  </si>
  <si>
    <t>BL254</t>
  </si>
  <si>
    <t>BL255</t>
  </si>
  <si>
    <t>BL256</t>
  </si>
  <si>
    <t>BL257</t>
  </si>
  <si>
    <t>BL258</t>
  </si>
  <si>
    <t>BL259</t>
  </si>
  <si>
    <t>BL260</t>
  </si>
  <si>
    <t>BL261</t>
  </si>
  <si>
    <t>BL262</t>
  </si>
  <si>
    <t>BL263</t>
  </si>
  <si>
    <t>BL264</t>
  </si>
  <si>
    <t>BL265</t>
  </si>
  <si>
    <t>BL266</t>
  </si>
  <si>
    <t>BL267</t>
  </si>
  <si>
    <t>BL268</t>
  </si>
  <si>
    <t>BL269</t>
  </si>
  <si>
    <t>BL270</t>
  </si>
  <si>
    <t>BL271</t>
  </si>
  <si>
    <t>BL272</t>
  </si>
  <si>
    <t>BL273</t>
  </si>
  <si>
    <t>BL274</t>
  </si>
  <si>
    <t>BL275</t>
  </si>
  <si>
    <t>BL276</t>
  </si>
  <si>
    <t>BL277</t>
  </si>
  <si>
    <t>BL278</t>
  </si>
  <si>
    <t>BL279</t>
  </si>
  <si>
    <t>BL280</t>
  </si>
  <si>
    <t>BL281</t>
  </si>
  <si>
    <t>BL282</t>
  </si>
  <si>
    <t>BL283</t>
  </si>
  <si>
    <t>BL284</t>
  </si>
  <si>
    <t>BL285</t>
  </si>
  <si>
    <t>BL286</t>
  </si>
  <si>
    <t>BL287</t>
  </si>
  <si>
    <t>BL288</t>
  </si>
  <si>
    <t>BL289</t>
  </si>
  <si>
    <t>BL290</t>
  </si>
  <si>
    <t>BL291</t>
  </si>
  <si>
    <t>BL292</t>
  </si>
  <si>
    <t>BL293</t>
  </si>
  <si>
    <t>BL294</t>
  </si>
  <si>
    <t>BL295</t>
  </si>
  <si>
    <t>BL296</t>
  </si>
  <si>
    <t>BL297</t>
  </si>
  <si>
    <t>BL298</t>
  </si>
  <si>
    <t>BL299</t>
  </si>
  <si>
    <t>BL300</t>
  </si>
  <si>
    <t>BL301</t>
  </si>
  <si>
    <t>BL302</t>
  </si>
  <si>
    <t>BL303</t>
  </si>
  <si>
    <t>BL304</t>
  </si>
  <si>
    <t>BL305</t>
  </si>
  <si>
    <t>BL306</t>
  </si>
  <si>
    <t>BL307</t>
  </si>
  <si>
    <t>BL308</t>
  </si>
  <si>
    <t>BL309</t>
  </si>
  <si>
    <t>BL310</t>
  </si>
  <si>
    <t>BL311</t>
  </si>
  <si>
    <t>BL312</t>
  </si>
  <si>
    <t>BL313</t>
  </si>
  <si>
    <t>BL314</t>
  </si>
  <si>
    <t>BL315</t>
  </si>
  <si>
    <t>BL316</t>
  </si>
  <si>
    <t>BL317</t>
  </si>
  <si>
    <t>BL318</t>
  </si>
  <si>
    <t>BL319</t>
  </si>
  <si>
    <t>BL320</t>
  </si>
  <si>
    <t>BL321</t>
  </si>
  <si>
    <t>BL322</t>
  </si>
  <si>
    <t>BL323</t>
  </si>
  <si>
    <t>BL324</t>
  </si>
  <si>
    <t>BL325</t>
  </si>
  <si>
    <t>BL326</t>
  </si>
  <si>
    <t>BL327</t>
  </si>
  <si>
    <t>BL328</t>
  </si>
  <si>
    <t>BL329</t>
  </si>
  <si>
    <t>BL330</t>
  </si>
  <si>
    <t>BL331</t>
  </si>
  <si>
    <t>BL332</t>
  </si>
  <si>
    <t>BL333</t>
  </si>
  <si>
    <t>BL334</t>
  </si>
  <si>
    <t>BL335</t>
  </si>
  <si>
    <t>BL336</t>
  </si>
  <si>
    <t>BL337</t>
  </si>
  <si>
    <t>BL338</t>
  </si>
  <si>
    <t>BL339</t>
  </si>
  <si>
    <t>BL340</t>
  </si>
  <si>
    <t>BL341</t>
  </si>
  <si>
    <t>BL342</t>
  </si>
  <si>
    <t>BL343</t>
  </si>
  <si>
    <t>BL344</t>
  </si>
  <si>
    <t>BL345</t>
  </si>
  <si>
    <t>BL346</t>
  </si>
  <si>
    <t>BL347</t>
  </si>
  <si>
    <t>BL348</t>
  </si>
  <si>
    <t>BL349</t>
  </si>
  <si>
    <t>BL350</t>
  </si>
  <si>
    <t>BL351</t>
  </si>
  <si>
    <t>BL352</t>
  </si>
  <si>
    <t>BL353</t>
  </si>
  <si>
    <t>BL354</t>
  </si>
  <si>
    <t>BL355</t>
  </si>
  <si>
    <t>BL356</t>
  </si>
  <si>
    <t>BL357</t>
  </si>
  <si>
    <t>BL358</t>
  </si>
  <si>
    <t>BL359</t>
  </si>
  <si>
    <t>BL360</t>
  </si>
  <si>
    <t>BL361</t>
  </si>
  <si>
    <t>BL362</t>
  </si>
  <si>
    <t>BL363</t>
  </si>
  <si>
    <t>BL364</t>
  </si>
  <si>
    <t>BL365</t>
  </si>
  <si>
    <t>BL366</t>
  </si>
  <si>
    <t>BL367</t>
  </si>
  <si>
    <t>Abrasive Grinding Paste</t>
  </si>
  <si>
    <t>Alteco / Lem Korea</t>
  </si>
  <si>
    <t>Angker Gerinda tangan 4"</t>
  </si>
  <si>
    <t>Anti karat</t>
  </si>
  <si>
    <t>Araldite</t>
  </si>
  <si>
    <t>Auto Sealer</t>
  </si>
  <si>
    <t>autosol</t>
  </si>
  <si>
    <t>Baterai Alkaline LR1/1,5V Seri N</t>
  </si>
  <si>
    <t>Batu Grinding Kinik Biru</t>
  </si>
  <si>
    <t>Batu Grinding Norton</t>
  </si>
  <si>
    <t>Busa 20x1000x2000</t>
  </si>
  <si>
    <t>Carbon block</t>
  </si>
  <si>
    <t xml:space="preserve">Carbon bras 14" </t>
  </si>
  <si>
    <t xml:space="preserve">Carbon bras 4" </t>
  </si>
  <si>
    <t>Carbon bras 4" E74</t>
  </si>
  <si>
    <t>Carbon bras 7"</t>
  </si>
  <si>
    <t xml:space="preserve">Carbon bras 7" </t>
  </si>
  <si>
    <t>Carbon cartridge</t>
  </si>
  <si>
    <t>Cat Avian Biru 732,733</t>
  </si>
  <si>
    <t>Cat Avian Deep ocean 750</t>
  </si>
  <si>
    <t>Cat Avian Golden Yellow 466</t>
  </si>
  <si>
    <t>Cat Avian Merah 192</t>
  </si>
  <si>
    <t>Cat Avian Super Black</t>
  </si>
  <si>
    <t>DISK CUTTER M2 100X1.8X22</t>
  </si>
  <si>
    <t xml:space="preserve">EDM WIRE </t>
  </si>
  <si>
    <t>Filter Masker</t>
  </si>
  <si>
    <t>Gergaji  Besi mesin</t>
  </si>
  <si>
    <t>Gergaji  Tangan</t>
  </si>
  <si>
    <t>Gerinda Ampelas 4"</t>
  </si>
  <si>
    <t>Gerinda Mangkok Kinik</t>
  </si>
  <si>
    <t>Gerinda Perata 7"</t>
  </si>
  <si>
    <t>Gerinda Potong  14"</t>
  </si>
  <si>
    <t>Gerinda Potong 7"</t>
  </si>
  <si>
    <t>Gerinda Potong HSS Dia. 80</t>
  </si>
  <si>
    <t>Grease</t>
  </si>
  <si>
    <t>Helm Safety</t>
  </si>
  <si>
    <t>Kaca Kedok Las</t>
  </si>
  <si>
    <t>Kaca Mata</t>
  </si>
  <si>
    <t>kawat kuningan brazing (meter)</t>
  </si>
  <si>
    <t>Kawat Las Goldwell 481</t>
  </si>
  <si>
    <t>Kawat Las Kobe 52 LB</t>
  </si>
  <si>
    <t>Kawat Las Nikko Steel RD</t>
  </si>
  <si>
    <t>Kawat las Nikko Steel RD</t>
  </si>
  <si>
    <t>Kawat Mesin Gerinding</t>
  </si>
  <si>
    <t>Lap Pel</t>
  </si>
  <si>
    <t>Loctite 243</t>
  </si>
  <si>
    <t>Masker Safety (Polytron)</t>
  </si>
  <si>
    <t>Norton Grinding</t>
  </si>
  <si>
    <t>O-Ring Seal 1.5 (METER)</t>
  </si>
  <si>
    <t>O-Ring Seal 2 (METER)</t>
  </si>
  <si>
    <t>O-Ring Seal 2,5 (METER)</t>
  </si>
  <si>
    <t>O-Ring Seal 3 (METER)</t>
  </si>
  <si>
    <t>O-Ring Seal 3,5 (METER)</t>
  </si>
  <si>
    <t xml:space="preserve">Paku Ripet 4X11mm  </t>
  </si>
  <si>
    <t>Palu Karet</t>
  </si>
  <si>
    <t>Palu Plastik+karet</t>
  </si>
  <si>
    <t>PILOX BLUE</t>
  </si>
  <si>
    <t>PILOX WHITE</t>
  </si>
  <si>
    <t>plasik wrap</t>
  </si>
  <si>
    <t>Plastik Steel</t>
  </si>
  <si>
    <t>RAM NYAMUK 1M X 2M</t>
  </si>
  <si>
    <t>RESIN FOR WIRE CUT</t>
  </si>
  <si>
    <t>Sapu Injuk</t>
  </si>
  <si>
    <t>Sarung Tangan kain</t>
  </si>
  <si>
    <t>Sarung Tangan Karet</t>
  </si>
  <si>
    <t>SIMTAPE 0.05</t>
  </si>
  <si>
    <t>SIMTAPE 0.10</t>
  </si>
  <si>
    <t>Stang tap M3-12</t>
  </si>
  <si>
    <t>Stang Tap 1/2"</t>
  </si>
  <si>
    <t>Stang Tap 3/4"</t>
  </si>
  <si>
    <t>TAP MATIC - LPS</t>
  </si>
  <si>
    <t>WD 40</t>
  </si>
  <si>
    <t>WIRE EDM FILTER-TW-43F</t>
  </si>
  <si>
    <t>HL001</t>
  </si>
  <si>
    <t>HL002</t>
  </si>
  <si>
    <t>HL003</t>
  </si>
  <si>
    <t>HL004</t>
  </si>
  <si>
    <t>HL005</t>
  </si>
  <si>
    <t>HL006</t>
  </si>
  <si>
    <t>HL007</t>
  </si>
  <si>
    <t>HL008</t>
  </si>
  <si>
    <t>HL009</t>
  </si>
  <si>
    <t>HL010</t>
  </si>
  <si>
    <t>HL011</t>
  </si>
  <si>
    <t>HL012</t>
  </si>
  <si>
    <t>HL013</t>
  </si>
  <si>
    <t>HL014</t>
  </si>
  <si>
    <t>HL015</t>
  </si>
  <si>
    <t>HL016</t>
  </si>
  <si>
    <t>HL017</t>
  </si>
  <si>
    <t>HL018</t>
  </si>
  <si>
    <t>HL019</t>
  </si>
  <si>
    <t>HL020</t>
  </si>
  <si>
    <t>HL021</t>
  </si>
  <si>
    <t>HL022</t>
  </si>
  <si>
    <t>HL023</t>
  </si>
  <si>
    <t>HL024</t>
  </si>
  <si>
    <t>HL025</t>
  </si>
  <si>
    <t>HL026</t>
  </si>
  <si>
    <t>HL027</t>
  </si>
  <si>
    <t>HL028</t>
  </si>
  <si>
    <t>HL029</t>
  </si>
  <si>
    <t>HL030</t>
  </si>
  <si>
    <t>HL031</t>
  </si>
  <si>
    <t>HL032</t>
  </si>
  <si>
    <t>HL033</t>
  </si>
  <si>
    <t>HL034</t>
  </si>
  <si>
    <t>HL035</t>
  </si>
  <si>
    <t>HL036</t>
  </si>
  <si>
    <t>HL037</t>
  </si>
  <si>
    <t>HL038</t>
  </si>
  <si>
    <t>HL039</t>
  </si>
  <si>
    <t>HL040</t>
  </si>
  <si>
    <t>HL041</t>
  </si>
  <si>
    <t>HL042</t>
  </si>
  <si>
    <t>HL043</t>
  </si>
  <si>
    <t>HL044</t>
  </si>
  <si>
    <t>HL045</t>
  </si>
  <si>
    <t>HL046</t>
  </si>
  <si>
    <t>HL047</t>
  </si>
  <si>
    <t>HL048</t>
  </si>
  <si>
    <t>HL049</t>
  </si>
  <si>
    <t>HL050</t>
  </si>
  <si>
    <t>HL051</t>
  </si>
  <si>
    <t>HL052</t>
  </si>
  <si>
    <t>HL053</t>
  </si>
  <si>
    <t>HL054</t>
  </si>
  <si>
    <t>HL055</t>
  </si>
  <si>
    <t>HL056</t>
  </si>
  <si>
    <t>HL057</t>
  </si>
  <si>
    <t>HL058</t>
  </si>
  <si>
    <t>HL059</t>
  </si>
  <si>
    <t>HL060</t>
  </si>
  <si>
    <t>HL061</t>
  </si>
  <si>
    <t>HL062</t>
  </si>
  <si>
    <t>HL063</t>
  </si>
  <si>
    <t>HL064</t>
  </si>
  <si>
    <t>HL065</t>
  </si>
  <si>
    <t>HL066</t>
  </si>
  <si>
    <t>HL067</t>
  </si>
  <si>
    <t>HL068</t>
  </si>
  <si>
    <t>HL069</t>
  </si>
  <si>
    <t>HL070</t>
  </si>
  <si>
    <t>HL071</t>
  </si>
  <si>
    <t>HL072</t>
  </si>
  <si>
    <t>HL073</t>
  </si>
  <si>
    <t>HL074</t>
  </si>
  <si>
    <t>HL075</t>
  </si>
  <si>
    <t>HL076</t>
  </si>
  <si>
    <t>HL077</t>
  </si>
  <si>
    <t>HL078</t>
  </si>
  <si>
    <t>HL079</t>
  </si>
  <si>
    <t>HL080</t>
  </si>
  <si>
    <t>HL081</t>
  </si>
  <si>
    <t>HL082</t>
  </si>
  <si>
    <t>HL083</t>
  </si>
  <si>
    <t>HL084</t>
  </si>
  <si>
    <t>HL085</t>
  </si>
  <si>
    <t>HL086</t>
  </si>
  <si>
    <t>HL087</t>
  </si>
  <si>
    <t>HL088</t>
  </si>
  <si>
    <t>HL089</t>
  </si>
  <si>
    <t>HL090</t>
  </si>
  <si>
    <t>HL091</t>
  </si>
  <si>
    <t>HL092</t>
  </si>
  <si>
    <t>HL093</t>
  </si>
  <si>
    <t>HL094</t>
  </si>
  <si>
    <t>HL095</t>
  </si>
  <si>
    <t>HL096</t>
  </si>
  <si>
    <t>HL097</t>
  </si>
  <si>
    <t>HL098</t>
  </si>
  <si>
    <t>HL099</t>
  </si>
  <si>
    <t>HL100</t>
  </si>
  <si>
    <t>HL101</t>
  </si>
  <si>
    <t>HL102</t>
  </si>
  <si>
    <t>HL103</t>
  </si>
  <si>
    <t>HL104</t>
  </si>
  <si>
    <t>HL105</t>
  </si>
  <si>
    <t>HL106</t>
  </si>
  <si>
    <t>HL107</t>
  </si>
  <si>
    <t>HL108</t>
  </si>
  <si>
    <t>HL109</t>
  </si>
  <si>
    <t>HL110</t>
  </si>
  <si>
    <t>Bahan Pembantu</t>
  </si>
  <si>
    <t>ACME</t>
  </si>
  <si>
    <t>PROLIX</t>
  </si>
  <si>
    <t>@1pcs; merah</t>
  </si>
  <si>
    <t>@1pcs; hitam</t>
  </si>
  <si>
    <t>38A80-LVBE 205X13X31,75</t>
  </si>
  <si>
    <t>Makita</t>
  </si>
  <si>
    <t>BOSCH</t>
  </si>
  <si>
    <t>BOSCH,DEWALT</t>
  </si>
  <si>
    <t>water cure</t>
  </si>
  <si>
    <t>0.25mm</t>
  </si>
  <si>
    <t>BSB BI-MTL A8 2363mmx19mmx5/8T</t>
  </si>
  <si>
    <t>EBERLE MX-42</t>
  </si>
  <si>
    <t>EBERLE MX-55</t>
  </si>
  <si>
    <t>#240</t>
  </si>
  <si>
    <t>13 A 160X50X31,75 WA 80 KV</t>
  </si>
  <si>
    <t>4x1,25</t>
  </si>
  <si>
    <t>Top 1</t>
  </si>
  <si>
    <t>Dia. 3</t>
  </si>
  <si>
    <t>1A 6"X1"X1-1/4" A46QV</t>
  </si>
  <si>
    <t>1A 6"X1"X1-1/4" A60QV</t>
  </si>
  <si>
    <t>1A 6"X1"X1-1/4" GC80LV</t>
  </si>
  <si>
    <t>150 x 25 x 31,75 A80PVBR</t>
  </si>
  <si>
    <t>205 x 13 x 31.75 38-A80-LVBE</t>
  </si>
  <si>
    <t>nano filter</t>
  </si>
  <si>
    <t>Jaya Teknik</t>
  </si>
  <si>
    <t>Citra Trinindo</t>
  </si>
  <si>
    <t>Agave</t>
  </si>
  <si>
    <t>JAYA TEKNIK</t>
  </si>
  <si>
    <t>HIROMINDO/JMT/AGNI</t>
  </si>
  <si>
    <t>INTERNUSA</t>
  </si>
  <si>
    <t>JMT</t>
  </si>
  <si>
    <t xml:space="preserve">Sky Teknik </t>
  </si>
  <si>
    <t>Serafindo</t>
  </si>
  <si>
    <t>Jaya Mandiri</t>
  </si>
  <si>
    <t>Tekad Makmur</t>
  </si>
  <si>
    <t xml:space="preserve">Jaya Teknik </t>
  </si>
  <si>
    <t>HIT</t>
  </si>
  <si>
    <t>AA PLASTIK</t>
  </si>
  <si>
    <t>HIROMINDO,AGNI</t>
  </si>
  <si>
    <t>USAHA TEKNIK</t>
  </si>
  <si>
    <t>Jaya teknik</t>
  </si>
  <si>
    <t>SERAFINDO</t>
  </si>
  <si>
    <t>Jaya Metal</t>
  </si>
  <si>
    <t>Air Jet Valve</t>
  </si>
  <si>
    <t>Adapter Joint</t>
  </si>
  <si>
    <t>Angular Pin</t>
  </si>
  <si>
    <t>Baffle Board</t>
  </si>
  <si>
    <t>Ball Bearing NTN</t>
  </si>
  <si>
    <t>Ball Bearing THK</t>
  </si>
  <si>
    <t>Ball Bearing Transfer</t>
  </si>
  <si>
    <t xml:space="preserve">BEARING </t>
  </si>
  <si>
    <t>Ball Plunger</t>
  </si>
  <si>
    <t>Coil Spring</t>
  </si>
  <si>
    <t>Coupler</t>
  </si>
  <si>
    <t>Cooling Joint Plug</t>
  </si>
  <si>
    <t>Date Mark Pin</t>
  </si>
  <si>
    <t>Double Valve</t>
  </si>
  <si>
    <t>Dowel Pin</t>
  </si>
  <si>
    <t>Ejector Blade</t>
  </si>
  <si>
    <t>Ejector Pin</t>
  </si>
  <si>
    <t>Ejector Sleeve</t>
  </si>
  <si>
    <t>Eye Bolt</t>
  </si>
  <si>
    <t>Grease Niple</t>
  </si>
  <si>
    <t>Guide Bush</t>
  </si>
  <si>
    <t xml:space="preserve">Guide Bush </t>
  </si>
  <si>
    <t>Guide Pin</t>
  </si>
  <si>
    <t xml:space="preserve">Guide Pin   </t>
  </si>
  <si>
    <t>Guide Pin Top</t>
  </si>
  <si>
    <t>Guide Pin Top B</t>
  </si>
  <si>
    <t>Guide Pin Top A</t>
  </si>
  <si>
    <t>Handle Roda Leveling</t>
  </si>
  <si>
    <t>Hexagonal Socket</t>
  </si>
  <si>
    <t>Locating Ring</t>
  </si>
  <si>
    <t>Limit Switch</t>
  </si>
  <si>
    <t>Magnet</t>
  </si>
  <si>
    <t>MEP 08</t>
  </si>
  <si>
    <t>Nipple / Plugs</t>
  </si>
  <si>
    <t>Nut</t>
  </si>
  <si>
    <t>Paralel Keys</t>
  </si>
  <si>
    <t>Quick Fitting</t>
  </si>
  <si>
    <t>Return Pin</t>
  </si>
  <si>
    <t>Ring Matahari</t>
  </si>
  <si>
    <t>Rubber Pad</t>
  </si>
  <si>
    <t>Screw Plugs</t>
  </si>
  <si>
    <t>SPDL 10-80</t>
  </si>
  <si>
    <t>Spring</t>
  </si>
  <si>
    <t>Sprue Bush</t>
  </si>
  <si>
    <t>Stepped Ejector Pin</t>
  </si>
  <si>
    <t>Stepped Stroke Assist Pin</t>
  </si>
  <si>
    <t>Stripper Bolt</t>
  </si>
  <si>
    <t>Stopper Bolt</t>
  </si>
  <si>
    <t>Taper Lock Pin</t>
  </si>
  <si>
    <t>Taper Screw Plug</t>
  </si>
  <si>
    <t>Two Step Stroke</t>
  </si>
  <si>
    <t>Vent Hole</t>
  </si>
  <si>
    <t>Kabel NYYHY</t>
  </si>
  <si>
    <t>Accessories Mold</t>
  </si>
  <si>
    <t>MD001</t>
  </si>
  <si>
    <t>MD002</t>
  </si>
  <si>
    <t>MD003</t>
  </si>
  <si>
    <t>MD004</t>
  </si>
  <si>
    <t>MD005</t>
  </si>
  <si>
    <t>MD006</t>
  </si>
  <si>
    <t>MD007</t>
  </si>
  <si>
    <t>MD008</t>
  </si>
  <si>
    <t>MD009</t>
  </si>
  <si>
    <t>MD010</t>
  </si>
  <si>
    <t>MD011</t>
  </si>
  <si>
    <t>MD012</t>
  </si>
  <si>
    <t>MD013</t>
  </si>
  <si>
    <t>MD014</t>
  </si>
  <si>
    <t>MD015</t>
  </si>
  <si>
    <t>MD016</t>
  </si>
  <si>
    <t>MD017</t>
  </si>
  <si>
    <t>MD018</t>
  </si>
  <si>
    <t>MD019</t>
  </si>
  <si>
    <t>MD020</t>
  </si>
  <si>
    <t>MD021</t>
  </si>
  <si>
    <t>MD022</t>
  </si>
  <si>
    <t>MD023</t>
  </si>
  <si>
    <t>MD024</t>
  </si>
  <si>
    <t>MD025</t>
  </si>
  <si>
    <t>MD026</t>
  </si>
  <si>
    <t>MD027</t>
  </si>
  <si>
    <t>MD028</t>
  </si>
  <si>
    <t>MD029</t>
  </si>
  <si>
    <t>MD030</t>
  </si>
  <si>
    <t>MD031</t>
  </si>
  <si>
    <t>MD032</t>
  </si>
  <si>
    <t>MD033</t>
  </si>
  <si>
    <t>MD034</t>
  </si>
  <si>
    <t>MD035</t>
  </si>
  <si>
    <t>MD036</t>
  </si>
  <si>
    <t>MD037</t>
  </si>
  <si>
    <t>MD038</t>
  </si>
  <si>
    <t>MD039</t>
  </si>
  <si>
    <t>MD040</t>
  </si>
  <si>
    <t>MD041</t>
  </si>
  <si>
    <t>MD042</t>
  </si>
  <si>
    <t>MD043</t>
  </si>
  <si>
    <t>MD044</t>
  </si>
  <si>
    <t>MD045</t>
  </si>
  <si>
    <t>MD046</t>
  </si>
  <si>
    <t>MD047</t>
  </si>
  <si>
    <t>MD048</t>
  </si>
  <si>
    <t>MD049</t>
  </si>
  <si>
    <t>MD050</t>
  </si>
  <si>
    <t>MD051</t>
  </si>
  <si>
    <t>MD052</t>
  </si>
  <si>
    <t>MD053</t>
  </si>
  <si>
    <t>MD054</t>
  </si>
  <si>
    <t>MD055</t>
  </si>
  <si>
    <t>MD056</t>
  </si>
  <si>
    <t>MD057</t>
  </si>
  <si>
    <t>MD058</t>
  </si>
  <si>
    <t>MD059</t>
  </si>
  <si>
    <t>MD060</t>
  </si>
  <si>
    <t>MD061</t>
  </si>
  <si>
    <t>MD062</t>
  </si>
  <si>
    <t>MD063</t>
  </si>
  <si>
    <t>MD064</t>
  </si>
  <si>
    <t>MD065</t>
  </si>
  <si>
    <t>MD066</t>
  </si>
  <si>
    <t>MD067</t>
  </si>
  <si>
    <t>MD068</t>
  </si>
  <si>
    <t>MD069</t>
  </si>
  <si>
    <t>MD070</t>
  </si>
  <si>
    <t>MD071</t>
  </si>
  <si>
    <t>MD072</t>
  </si>
  <si>
    <t>MD073</t>
  </si>
  <si>
    <t>MD074</t>
  </si>
  <si>
    <t>MD075</t>
  </si>
  <si>
    <t>MD076</t>
  </si>
  <si>
    <t>MD077</t>
  </si>
  <si>
    <t>MD078</t>
  </si>
  <si>
    <t>MD079</t>
  </si>
  <si>
    <t>MD080</t>
  </si>
  <si>
    <t>MD081</t>
  </si>
  <si>
    <t>MD082</t>
  </si>
  <si>
    <t>MD083</t>
  </si>
  <si>
    <t>MD084</t>
  </si>
  <si>
    <t>MD085</t>
  </si>
  <si>
    <t>MD086</t>
  </si>
  <si>
    <t>MD087</t>
  </si>
  <si>
    <t>MD088</t>
  </si>
  <si>
    <t>MD089</t>
  </si>
  <si>
    <t>MD090</t>
  </si>
  <si>
    <t>MD091</t>
  </si>
  <si>
    <t>MD092</t>
  </si>
  <si>
    <t>MD093</t>
  </si>
  <si>
    <t>MD094</t>
  </si>
  <si>
    <t>MD095</t>
  </si>
  <si>
    <t>MD096</t>
  </si>
  <si>
    <t>MD097</t>
  </si>
  <si>
    <t>MD098</t>
  </si>
  <si>
    <t>MD099</t>
  </si>
  <si>
    <t>MD100</t>
  </si>
  <si>
    <t>MD101</t>
  </si>
  <si>
    <t>MD102</t>
  </si>
  <si>
    <t>MD103</t>
  </si>
  <si>
    <t>MD104</t>
  </si>
  <si>
    <t>MD105</t>
  </si>
  <si>
    <t>MD106</t>
  </si>
  <si>
    <t>MD107</t>
  </si>
  <si>
    <t>MD108</t>
  </si>
  <si>
    <t>MD109</t>
  </si>
  <si>
    <t>MD110</t>
  </si>
  <si>
    <t>MD111</t>
  </si>
  <si>
    <t>MD112</t>
  </si>
  <si>
    <t>MD113</t>
  </si>
  <si>
    <t>MD114</t>
  </si>
  <si>
    <t>MD115</t>
  </si>
  <si>
    <t>MD116</t>
  </si>
  <si>
    <t>MD117</t>
  </si>
  <si>
    <t>MD118</t>
  </si>
  <si>
    <t>MD119</t>
  </si>
  <si>
    <t>MD120</t>
  </si>
  <si>
    <t>MD121</t>
  </si>
  <si>
    <t>MD122</t>
  </si>
  <si>
    <t>MD123</t>
  </si>
  <si>
    <t>MD124</t>
  </si>
  <si>
    <t>MD125</t>
  </si>
  <si>
    <t>MD126</t>
  </si>
  <si>
    <t>MD127</t>
  </si>
  <si>
    <t>MD128</t>
  </si>
  <si>
    <t>MD129</t>
  </si>
  <si>
    <t>MD130</t>
  </si>
  <si>
    <t>MD131</t>
  </si>
  <si>
    <t>MD132</t>
  </si>
  <si>
    <t>MD133</t>
  </si>
  <si>
    <t>MD134</t>
  </si>
  <si>
    <t>MD135</t>
  </si>
  <si>
    <t>MD136</t>
  </si>
  <si>
    <t>MD137</t>
  </si>
  <si>
    <t>MD138</t>
  </si>
  <si>
    <t>MD139</t>
  </si>
  <si>
    <t>MD140</t>
  </si>
  <si>
    <t>MD141</t>
  </si>
  <si>
    <t>MD142</t>
  </si>
  <si>
    <t>MD143</t>
  </si>
  <si>
    <t>MD144</t>
  </si>
  <si>
    <t>MD145</t>
  </si>
  <si>
    <t>MD146</t>
  </si>
  <si>
    <t>MD147</t>
  </si>
  <si>
    <t>MD148</t>
  </si>
  <si>
    <t>MD149</t>
  </si>
  <si>
    <t>MD150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</si>
  <si>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</si>
  <si>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</si>
  <si>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</si>
  <si>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</si>
  <si>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</si>
  <si>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</si>
  <si>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</si>
  <si>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</si>
  <si>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MD159</t>
  </si>
  <si>
    <t>MD160</t>
  </si>
  <si>
    <t>MD161</t>
  </si>
  <si>
    <t>MD162</t>
  </si>
  <si>
    <t>MD163</t>
  </si>
  <si>
    <t>MD164</t>
  </si>
  <si>
    <t>MD165</t>
  </si>
  <si>
    <t>MD166</t>
  </si>
  <si>
    <t>MD167</t>
  </si>
  <si>
    <t>MD168</t>
  </si>
  <si>
    <t>MD169</t>
  </si>
  <si>
    <t>MD170</t>
  </si>
  <si>
    <t>MD171</t>
  </si>
  <si>
    <t>MD172</t>
  </si>
  <si>
    <t>MD173</t>
  </si>
  <si>
    <t>MD174</t>
  </si>
  <si>
    <t>MD175</t>
  </si>
  <si>
    <t>MD176</t>
  </si>
  <si>
    <t>MD177</t>
  </si>
  <si>
    <t>MD178</t>
  </si>
  <si>
    <t>MD179</t>
  </si>
  <si>
    <t>MD180</t>
  </si>
  <si>
    <t>MD181</t>
  </si>
  <si>
    <t>MD182</t>
  </si>
  <si>
    <t>MD183</t>
  </si>
  <si>
    <t>MD184</t>
  </si>
  <si>
    <t>MD185</t>
  </si>
  <si>
    <t>MD186</t>
  </si>
  <si>
    <t>MD187</t>
  </si>
  <si>
    <t>MD188</t>
  </si>
  <si>
    <t>MD189</t>
  </si>
  <si>
    <t>MD190</t>
  </si>
  <si>
    <t>MD191</t>
  </si>
  <si>
    <t>MD192</t>
  </si>
  <si>
    <t>MD193</t>
  </si>
  <si>
    <t>MD194</t>
  </si>
  <si>
    <t>MD195</t>
  </si>
  <si>
    <t>MD196</t>
  </si>
  <si>
    <t>MD197</t>
  </si>
  <si>
    <t>MD198</t>
  </si>
  <si>
    <t>MD199</t>
  </si>
  <si>
    <t>MD200</t>
  </si>
  <si>
    <t>MD201</t>
  </si>
  <si>
    <t>MD202</t>
  </si>
  <si>
    <t>MD203</t>
  </si>
  <si>
    <t>MD204</t>
  </si>
  <si>
    <t>MD205</t>
  </si>
  <si>
    <t>MD206</t>
  </si>
  <si>
    <t>MD207</t>
  </si>
  <si>
    <t>MD208</t>
  </si>
  <si>
    <t>MD209</t>
  </si>
  <si>
    <t>MD210</t>
  </si>
  <si>
    <t>MD211</t>
  </si>
  <si>
    <t>MD212</t>
  </si>
  <si>
    <t>MD213</t>
  </si>
  <si>
    <t>MD214</t>
  </si>
  <si>
    <t>MD215</t>
  </si>
  <si>
    <t>MD216</t>
  </si>
  <si>
    <t>MD217</t>
  </si>
  <si>
    <t>MD218</t>
  </si>
  <si>
    <t>MD219</t>
  </si>
  <si>
    <t>MD220</t>
  </si>
  <si>
    <t>MD221</t>
  </si>
  <si>
    <t>MD222</t>
  </si>
  <si>
    <t>MD223</t>
  </si>
  <si>
    <t>MD224</t>
  </si>
  <si>
    <t>MD225</t>
  </si>
  <si>
    <t>MD226</t>
  </si>
  <si>
    <t>MD227</t>
  </si>
  <si>
    <t>MD228</t>
  </si>
  <si>
    <t>MD229</t>
  </si>
  <si>
    <t>MD230</t>
  </si>
  <si>
    <t>MD231</t>
  </si>
  <si>
    <t>MD232</t>
  </si>
  <si>
    <t>MD233</t>
  </si>
  <si>
    <t>MD234</t>
  </si>
  <si>
    <t>MD235</t>
  </si>
  <si>
    <t>MD236</t>
  </si>
  <si>
    <t>MD237</t>
  </si>
  <si>
    <t>MD238</t>
  </si>
  <si>
    <t>MD239</t>
  </si>
  <si>
    <t>MD240</t>
  </si>
  <si>
    <t>MD241</t>
  </si>
  <si>
    <t>MD242</t>
  </si>
  <si>
    <t>MD243</t>
  </si>
  <si>
    <t>MD244</t>
  </si>
  <si>
    <t>MD245</t>
  </si>
  <si>
    <t>MD246</t>
  </si>
  <si>
    <t>MD247</t>
  </si>
  <si>
    <t>MD248</t>
  </si>
  <si>
    <t>MD249</t>
  </si>
  <si>
    <t>MD250</t>
  </si>
  <si>
    <t>MD251</t>
  </si>
  <si>
    <t>MD252</t>
  </si>
  <si>
    <t>MD253</t>
  </si>
  <si>
    <t>MD254</t>
  </si>
  <si>
    <t>MD255</t>
  </si>
  <si>
    <t>MD256</t>
  </si>
  <si>
    <t>MD257</t>
  </si>
  <si>
    <t>MD258</t>
  </si>
  <si>
    <t>MD259</t>
  </si>
  <si>
    <t>MD260</t>
  </si>
  <si>
    <t>MD261</t>
  </si>
  <si>
    <t>MD262</t>
  </si>
  <si>
    <t>MD263</t>
  </si>
  <si>
    <t>MD264</t>
  </si>
  <si>
    <t>MD265</t>
  </si>
  <si>
    <t>MD266</t>
  </si>
  <si>
    <t>MD267</t>
  </si>
  <si>
    <t>MD268</t>
  </si>
  <si>
    <t>MD269</t>
  </si>
  <si>
    <t>MD270</t>
  </si>
  <si>
    <t>MD271</t>
  </si>
  <si>
    <t>MD272</t>
  </si>
  <si>
    <t>MD273</t>
  </si>
  <si>
    <t>MD274</t>
  </si>
  <si>
    <t>MD275</t>
  </si>
  <si>
    <t>MD276</t>
  </si>
  <si>
    <t>MD277</t>
  </si>
  <si>
    <t>MD278</t>
  </si>
  <si>
    <t>MD279</t>
  </si>
  <si>
    <t>MD280</t>
  </si>
  <si>
    <t>MD281</t>
  </si>
  <si>
    <t>MD282</t>
  </si>
  <si>
    <t>MD283</t>
  </si>
  <si>
    <t>MD284</t>
  </si>
  <si>
    <t>MD285</t>
  </si>
  <si>
    <t>MD286</t>
  </si>
  <si>
    <t>MD287</t>
  </si>
  <si>
    <t>MD288</t>
  </si>
  <si>
    <t>MD289</t>
  </si>
  <si>
    <t>MD290</t>
  </si>
  <si>
    <t>MD291</t>
  </si>
  <si>
    <t>MD292</t>
  </si>
  <si>
    <t>MD293</t>
  </si>
  <si>
    <t>MD294</t>
  </si>
  <si>
    <t>MD295</t>
  </si>
  <si>
    <t>MD296</t>
  </si>
  <si>
    <t>MD297</t>
  </si>
  <si>
    <t>MD298</t>
  </si>
  <si>
    <t>MD299</t>
  </si>
  <si>
    <t>MD300</t>
  </si>
  <si>
    <t>MD301</t>
  </si>
  <si>
    <t>MD302</t>
  </si>
  <si>
    <t>MD303</t>
  </si>
  <si>
    <t>MD304</t>
  </si>
  <si>
    <t>MD305</t>
  </si>
  <si>
    <t>MD306</t>
  </si>
  <si>
    <t>MD307</t>
  </si>
  <si>
    <t>MD308</t>
  </si>
  <si>
    <t>MD309</t>
  </si>
  <si>
    <t>MD310</t>
  </si>
  <si>
    <t>MD311</t>
  </si>
  <si>
    <t>MD312</t>
  </si>
  <si>
    <t>MD313</t>
  </si>
  <si>
    <t>MD314</t>
  </si>
  <si>
    <t>MD315</t>
  </si>
  <si>
    <t>MD316</t>
  </si>
  <si>
    <t>MD317</t>
  </si>
  <si>
    <t>MD318</t>
  </si>
  <si>
    <t>MD319</t>
  </si>
  <si>
    <t>MD320</t>
  </si>
  <si>
    <t>MD321</t>
  </si>
  <si>
    <t>MD322</t>
  </si>
  <si>
    <t>MD323</t>
  </si>
  <si>
    <t>MD324</t>
  </si>
  <si>
    <t>MD325</t>
  </si>
  <si>
    <t>MD326</t>
  </si>
  <si>
    <t>MD327</t>
  </si>
  <si>
    <t>MD328</t>
  </si>
  <si>
    <t>MD329</t>
  </si>
  <si>
    <t>MD330</t>
  </si>
  <si>
    <t>MD331</t>
  </si>
  <si>
    <t>MD332</t>
  </si>
  <si>
    <t>MD333</t>
  </si>
  <si>
    <t>MD334</t>
  </si>
  <si>
    <t>MD335</t>
  </si>
  <si>
    <t>MD336</t>
  </si>
  <si>
    <t>MD337</t>
  </si>
  <si>
    <t>MD338</t>
  </si>
  <si>
    <t>MD339</t>
  </si>
  <si>
    <t>MD340</t>
  </si>
  <si>
    <t>MD341</t>
  </si>
  <si>
    <t>MD342</t>
  </si>
  <si>
    <t>MD343</t>
  </si>
  <si>
    <t>MD344</t>
  </si>
  <si>
    <t>MD345</t>
  </si>
  <si>
    <t>MD346</t>
  </si>
  <si>
    <t>MD347</t>
  </si>
  <si>
    <t>MD348</t>
  </si>
  <si>
    <t>MD349</t>
  </si>
  <si>
    <t>MD350</t>
  </si>
  <si>
    <t>MD351</t>
  </si>
  <si>
    <t>MD352</t>
  </si>
  <si>
    <t>MD353</t>
  </si>
  <si>
    <t>MD354</t>
  </si>
  <si>
    <t>MD355</t>
  </si>
  <si>
    <t>MD356</t>
  </si>
  <si>
    <t>MD357</t>
  </si>
  <si>
    <t>MD358</t>
  </si>
  <si>
    <t>MD359</t>
  </si>
  <si>
    <t>MD360</t>
  </si>
  <si>
    <t>MD361</t>
  </si>
  <si>
    <t>MD362</t>
  </si>
  <si>
    <t>MD363</t>
  </si>
  <si>
    <t>MD364</t>
  </si>
  <si>
    <t>MD365</t>
  </si>
  <si>
    <t>MD366</t>
  </si>
  <si>
    <t>MD367</t>
  </si>
  <si>
    <t>MD368</t>
  </si>
  <si>
    <t>MD369</t>
  </si>
  <si>
    <t>MD370</t>
  </si>
  <si>
    <t>MD371</t>
  </si>
  <si>
    <t>MD372</t>
  </si>
  <si>
    <t>MD373</t>
  </si>
  <si>
    <t>MD374</t>
  </si>
  <si>
    <t>MD375</t>
  </si>
  <si>
    <t>MD376</t>
  </si>
  <si>
    <t>MD377</t>
  </si>
  <si>
    <t>MD378</t>
  </si>
  <si>
    <t>MD379</t>
  </si>
  <si>
    <t>MD380</t>
  </si>
  <si>
    <t>MD381</t>
  </si>
  <si>
    <t>MD382</t>
  </si>
  <si>
    <t>MD383</t>
  </si>
  <si>
    <t>MD384</t>
  </si>
  <si>
    <t>MD385</t>
  </si>
  <si>
    <t>MD386</t>
  </si>
  <si>
    <t>MD387</t>
  </si>
  <si>
    <t>MD388</t>
  </si>
  <si>
    <t>MD389</t>
  </si>
  <si>
    <t>MD390</t>
  </si>
  <si>
    <t>MD391</t>
  </si>
  <si>
    <t>MD392</t>
  </si>
  <si>
    <t>MD393</t>
  </si>
  <si>
    <t>MD394</t>
  </si>
  <si>
    <t>MD395</t>
  </si>
  <si>
    <t>MD396</t>
  </si>
  <si>
    <t>MD397</t>
  </si>
  <si>
    <t>MD398</t>
  </si>
  <si>
    <t>MD399</t>
  </si>
  <si>
    <t>MD400</t>
  </si>
  <si>
    <t>MD401</t>
  </si>
  <si>
    <t>MD402</t>
  </si>
  <si>
    <t>MD403</t>
  </si>
  <si>
    <t>MD404</t>
  </si>
  <si>
    <t>MD405</t>
  </si>
  <si>
    <t>MD406</t>
  </si>
  <si>
    <t>MD407</t>
  </si>
  <si>
    <t>MD408</t>
  </si>
  <si>
    <t>MD409</t>
  </si>
  <si>
    <t>MD410</t>
  </si>
  <si>
    <t>MD411</t>
  </si>
  <si>
    <t>MD412</t>
  </si>
  <si>
    <t>MD413</t>
  </si>
  <si>
    <t>MD414</t>
  </si>
  <si>
    <t>MD415</t>
  </si>
  <si>
    <t>MD416</t>
  </si>
  <si>
    <t>MD417</t>
  </si>
  <si>
    <t>MD418</t>
  </si>
  <si>
    <t>MD419</t>
  </si>
  <si>
    <t>MD420</t>
  </si>
  <si>
    <t>MD421</t>
  </si>
  <si>
    <t>MD422</t>
  </si>
  <si>
    <t>MD423</t>
  </si>
  <si>
    <t>MD424</t>
  </si>
  <si>
    <t>MD425</t>
  </si>
  <si>
    <t>MD426</t>
  </si>
  <si>
    <t>MD427</t>
  </si>
  <si>
    <t>MD428</t>
  </si>
  <si>
    <t>MD429</t>
  </si>
  <si>
    <t>MD430</t>
  </si>
  <si>
    <t>MD431</t>
  </si>
  <si>
    <t>MD432</t>
  </si>
  <si>
    <t>MD433</t>
  </si>
  <si>
    <t>MD434</t>
  </si>
  <si>
    <t>MD435</t>
  </si>
  <si>
    <t>MD436</t>
  </si>
  <si>
    <t>MD437</t>
  </si>
  <si>
    <t>MD438</t>
  </si>
  <si>
    <t>MD439</t>
  </si>
  <si>
    <t>MD440</t>
  </si>
  <si>
    <t>MD441</t>
  </si>
  <si>
    <t>MD442</t>
  </si>
  <si>
    <t>MD443</t>
  </si>
  <si>
    <t>MD444</t>
  </si>
  <si>
    <t>MD445</t>
  </si>
  <si>
    <t>MD446</t>
  </si>
  <si>
    <t>MD447</t>
  </si>
  <si>
    <t>MD448</t>
  </si>
  <si>
    <t>MD449</t>
  </si>
  <si>
    <t>MD450</t>
  </si>
  <si>
    <t>MD451</t>
  </si>
  <si>
    <t>MD452</t>
  </si>
  <si>
    <t>MD453</t>
  </si>
  <si>
    <t>MD454</t>
  </si>
  <si>
    <t>MD455</t>
  </si>
  <si>
    <t>MD456</t>
  </si>
  <si>
    <t>MD457</t>
  </si>
  <si>
    <t>MD458</t>
  </si>
  <si>
    <t>MD459</t>
  </si>
  <si>
    <t>MD460</t>
  </si>
  <si>
    <t>MD461</t>
  </si>
  <si>
    <t>MD462</t>
  </si>
  <si>
    <t>MD463</t>
  </si>
  <si>
    <t>MD464</t>
  </si>
  <si>
    <t>MD465</t>
  </si>
  <si>
    <t>MD466</t>
  </si>
  <si>
    <t>MD467</t>
  </si>
  <si>
    <t>MD468</t>
  </si>
  <si>
    <t>MD469</t>
  </si>
  <si>
    <t>MD470</t>
  </si>
  <si>
    <t>MD471</t>
  </si>
  <si>
    <t>MD472</t>
  </si>
  <si>
    <t>MD473</t>
  </si>
  <si>
    <t>MD474</t>
  </si>
  <si>
    <t>MD475</t>
  </si>
  <si>
    <t>MD476</t>
  </si>
  <si>
    <t>MD477</t>
  </si>
  <si>
    <t>MD478</t>
  </si>
  <si>
    <t>MD479</t>
  </si>
  <si>
    <t>MD480</t>
  </si>
  <si>
    <t>MD481</t>
  </si>
  <si>
    <t>MD482</t>
  </si>
  <si>
    <t>MD483</t>
  </si>
  <si>
    <t>MD484</t>
  </si>
  <si>
    <t>MD485</t>
  </si>
  <si>
    <t>MD486</t>
  </si>
  <si>
    <t>MD487</t>
  </si>
  <si>
    <t>MD488</t>
  </si>
  <si>
    <t>MD489</t>
  </si>
  <si>
    <t>MD490</t>
  </si>
  <si>
    <t>MD491</t>
  </si>
  <si>
    <t>MD492</t>
  </si>
  <si>
    <t>MD493</t>
  </si>
  <si>
    <t>MD494</t>
  </si>
  <si>
    <t>MD495</t>
  </si>
  <si>
    <t>MD496</t>
  </si>
  <si>
    <t>MD497</t>
  </si>
  <si>
    <t>MD498</t>
  </si>
  <si>
    <t>MD499</t>
  </si>
  <si>
    <t>MD500</t>
  </si>
  <si>
    <t>MD501</t>
  </si>
  <si>
    <t>MD502</t>
  </si>
  <si>
    <t>MD503</t>
  </si>
  <si>
    <t>MD504</t>
  </si>
  <si>
    <t>MD505</t>
  </si>
  <si>
    <t>MD506</t>
  </si>
  <si>
    <t>MD507</t>
  </si>
  <si>
    <t>MD508</t>
  </si>
  <si>
    <t>MD509</t>
  </si>
  <si>
    <t>MD510</t>
  </si>
  <si>
    <t>MD511</t>
  </si>
  <si>
    <t>MD512</t>
  </si>
  <si>
    <t>MD513</t>
  </si>
  <si>
    <t>MD514</t>
  </si>
  <si>
    <t>MD515</t>
  </si>
  <si>
    <t>MD516</t>
  </si>
  <si>
    <t>MD517</t>
  </si>
  <si>
    <t>MD518</t>
  </si>
  <si>
    <t>MD519</t>
  </si>
  <si>
    <t>MD520</t>
  </si>
  <si>
    <t>MD521</t>
  </si>
  <si>
    <t>MD522</t>
  </si>
  <si>
    <t>MD523</t>
  </si>
  <si>
    <t>MD524</t>
  </si>
  <si>
    <t>MD525</t>
  </si>
  <si>
    <t>MD526</t>
  </si>
  <si>
    <t>MD527</t>
  </si>
  <si>
    <t>MD528</t>
  </si>
  <si>
    <t>MD529</t>
  </si>
  <si>
    <t>MD530</t>
  </si>
  <si>
    <t>MD531</t>
  </si>
  <si>
    <t>MD532</t>
  </si>
  <si>
    <t>MD533</t>
  </si>
  <si>
    <t>MD534</t>
  </si>
  <si>
    <t>MD535</t>
  </si>
  <si>
    <t>MD536</t>
  </si>
  <si>
    <t>AJV 20</t>
  </si>
  <si>
    <t>AJV 12</t>
  </si>
  <si>
    <t>AJV 16</t>
  </si>
  <si>
    <t>AJV 25</t>
  </si>
  <si>
    <t>JEFS 22</t>
  </si>
  <si>
    <t>APZ-12-90-N20</t>
  </si>
  <si>
    <t>APZ-12-110</t>
  </si>
  <si>
    <t>APST-12-120</t>
  </si>
  <si>
    <t>APST-20-150</t>
  </si>
  <si>
    <t>GPJL-20-205</t>
  </si>
  <si>
    <t>BFPT 12-85</t>
  </si>
  <si>
    <t>4T-32203R</t>
  </si>
  <si>
    <t>4T-32004</t>
  </si>
  <si>
    <t>4T-32204</t>
  </si>
  <si>
    <t>6202- ZZ C3</t>
  </si>
  <si>
    <t>6208ZZ/2Asu1</t>
  </si>
  <si>
    <t>6306 LLUC3/2AS</t>
  </si>
  <si>
    <t>LM3000 OP / LM30UUOP</t>
  </si>
  <si>
    <t>-</t>
  </si>
  <si>
    <t>HK1012</t>
  </si>
  <si>
    <t>S606ZZ</t>
  </si>
  <si>
    <t>YP-6</t>
  </si>
  <si>
    <t>YP-8</t>
  </si>
  <si>
    <t>YP-10</t>
  </si>
  <si>
    <t>CWR 21-110</t>
  </si>
  <si>
    <t>CWR 26-175</t>
  </si>
  <si>
    <t>CSF 10-25</t>
  </si>
  <si>
    <t>CSF 35-100</t>
  </si>
  <si>
    <t>CSF 12-40</t>
  </si>
  <si>
    <t>CSF 12-50</t>
  </si>
  <si>
    <t>PROGRESSIVE 7 BIT</t>
  </si>
  <si>
    <t>F120-TPM4</t>
  </si>
  <si>
    <t>F120-SF3</t>
  </si>
  <si>
    <t>JEFL11(AR 14-33)</t>
  </si>
  <si>
    <t>DMPP-04BL</t>
  </si>
  <si>
    <t>DMPP-04MT</t>
  </si>
  <si>
    <t>DMPP-05MT</t>
  </si>
  <si>
    <t>DMPP-06BL</t>
  </si>
  <si>
    <t>DMPP-08-MT</t>
  </si>
  <si>
    <t>DMPP-10 MT</t>
  </si>
  <si>
    <t>DMPP-04-YR</t>
  </si>
  <si>
    <t>DMPP-08-YM</t>
  </si>
  <si>
    <t>DMPP-08-YR</t>
  </si>
  <si>
    <t>DMPP-10YR</t>
  </si>
  <si>
    <t>DMPP-12BL</t>
  </si>
  <si>
    <t>3HP / 3PA-NBR-Brass</t>
  </si>
  <si>
    <t>DPND-3-10</t>
  </si>
  <si>
    <t>DPND-3-15</t>
  </si>
  <si>
    <t>DPND-4-10</t>
  </si>
  <si>
    <t>DPND-4-15</t>
  </si>
  <si>
    <t>DPND-4-20</t>
  </si>
  <si>
    <t>DPND-4-25</t>
  </si>
  <si>
    <t>DPND-4-30</t>
  </si>
  <si>
    <t>DPND-5-10</t>
  </si>
  <si>
    <t>DPND-5-15</t>
  </si>
  <si>
    <t>DPND-5-20</t>
  </si>
  <si>
    <t>DPND-5-25</t>
  </si>
  <si>
    <t>DPND-6-10</t>
  </si>
  <si>
    <t>DPND-6-15</t>
  </si>
  <si>
    <t>DPND-6-20</t>
  </si>
  <si>
    <t>DPND-6-25</t>
  </si>
  <si>
    <t>DPND-6-30</t>
  </si>
  <si>
    <t>DPND-6-35</t>
  </si>
  <si>
    <t>DPND-8-15</t>
  </si>
  <si>
    <t>DPND-8-20</t>
  </si>
  <si>
    <t>DPND-8-25</t>
  </si>
  <si>
    <t>DPND-8-30</t>
  </si>
  <si>
    <t>DPND-8-35</t>
  </si>
  <si>
    <t>DPND-8-40</t>
  </si>
  <si>
    <t>DPND-8-60</t>
  </si>
  <si>
    <t>DPND-10-20</t>
  </si>
  <si>
    <t>DPND-10-25</t>
  </si>
  <si>
    <t>DPND-10-30</t>
  </si>
  <si>
    <t>DPND-10-35</t>
  </si>
  <si>
    <t>DPND-10-40</t>
  </si>
  <si>
    <t>DPND 12-30</t>
  </si>
  <si>
    <t>DPTM-5-15 / MSTP-5-15</t>
  </si>
  <si>
    <t>DPTM-5-20</t>
  </si>
  <si>
    <t>DPTM-5-25</t>
  </si>
  <si>
    <t>DPTM-6-15</t>
  </si>
  <si>
    <t>DPTM-6-20</t>
  </si>
  <si>
    <t>DPTM-6-25</t>
  </si>
  <si>
    <t>DPTM-6-30</t>
  </si>
  <si>
    <t>DPTM-6-35</t>
  </si>
  <si>
    <t>DPTM-6-50</t>
  </si>
  <si>
    <t>DPTM / MSTP-8-15</t>
  </si>
  <si>
    <t>DPTM-8-20</t>
  </si>
  <si>
    <t>DPTM-8-25</t>
  </si>
  <si>
    <t>DPTM-8-30</t>
  </si>
  <si>
    <t>DPTM-8-35</t>
  </si>
  <si>
    <t>DPTM-8-40</t>
  </si>
  <si>
    <t>DPTM-8-45</t>
  </si>
  <si>
    <t>DPTM 8-50</t>
  </si>
  <si>
    <t>DPTM-8-60</t>
  </si>
  <si>
    <t>DPTM-10-15</t>
  </si>
  <si>
    <t>DPTM-10-20</t>
  </si>
  <si>
    <t>DPTM-10-25</t>
  </si>
  <si>
    <t>DPTM-10-30</t>
  </si>
  <si>
    <t>DPTM-10-35</t>
  </si>
  <si>
    <t>DPTM-10-40</t>
  </si>
  <si>
    <t>DPTM-10-45</t>
  </si>
  <si>
    <t>DPTM-10-55</t>
  </si>
  <si>
    <t>DPTM-10-70</t>
  </si>
  <si>
    <t>DPTM-12-20</t>
  </si>
  <si>
    <t>DPTM-12-30</t>
  </si>
  <si>
    <t>DPTM-12-50</t>
  </si>
  <si>
    <t>DPTM-13-50</t>
  </si>
  <si>
    <t>EBD 4-1-3-200-60</t>
  </si>
  <si>
    <t>EBD 6-0.7-5-150-70</t>
  </si>
  <si>
    <t>ERF-3-160-P1.5-W1.5-N75</t>
  </si>
  <si>
    <t>EPC-1-100</t>
  </si>
  <si>
    <t>EPC-1-150</t>
  </si>
  <si>
    <t>EPC-1-200</t>
  </si>
  <si>
    <t>EPC-1,5-105</t>
  </si>
  <si>
    <t>EPC-1,5-150</t>
  </si>
  <si>
    <t>EPC-1,5 -250</t>
  </si>
  <si>
    <t>EPC-1,8 -200</t>
  </si>
  <si>
    <t>EPC-2-100</t>
  </si>
  <si>
    <t>EPC-2-150</t>
  </si>
  <si>
    <t>EPC-2-200</t>
  </si>
  <si>
    <t>EPC-2-250</t>
  </si>
  <si>
    <t>EPC-2,5-100</t>
  </si>
  <si>
    <t>EPC-2,5-150</t>
  </si>
  <si>
    <t>EPC-2,5-200</t>
  </si>
  <si>
    <t>EPC-2,5-250</t>
  </si>
  <si>
    <t>EPC-3-100</t>
  </si>
  <si>
    <t>EPC-3-150</t>
  </si>
  <si>
    <t>EPC-3-200</t>
  </si>
  <si>
    <t>EPC-3-250</t>
  </si>
  <si>
    <t>EPC-3-300</t>
  </si>
  <si>
    <t>EPC-3-350</t>
  </si>
  <si>
    <t>EPC-3,5-100</t>
  </si>
  <si>
    <t>EPC-3,5-250</t>
  </si>
  <si>
    <t>EPC-3.5-300</t>
  </si>
  <si>
    <t>EPC-4-100</t>
  </si>
  <si>
    <t>EPC-4-150</t>
  </si>
  <si>
    <t>EPC-4-200</t>
  </si>
  <si>
    <t>EPC-4-250</t>
  </si>
  <si>
    <t>EPC-4-300</t>
  </si>
  <si>
    <t>EPC-4,5-150</t>
  </si>
  <si>
    <t>EPC-5-100</t>
  </si>
  <si>
    <t>EPC-5-150</t>
  </si>
  <si>
    <t>EPC-5-200</t>
  </si>
  <si>
    <t>EPC-5-300</t>
  </si>
  <si>
    <t>EPC-5-250</t>
  </si>
  <si>
    <t>EPC-5.5-150</t>
  </si>
  <si>
    <t>EPC-6-100</t>
  </si>
  <si>
    <t>EPC-6-150</t>
  </si>
  <si>
    <t>EPC-6-200</t>
  </si>
  <si>
    <t>EPC-6-250</t>
  </si>
  <si>
    <t>EPC-6-300</t>
  </si>
  <si>
    <t>EPC-6-350</t>
  </si>
  <si>
    <t>EPC-6-395</t>
  </si>
  <si>
    <t>EPC-6-400</t>
  </si>
  <si>
    <t>EPC-6-425</t>
  </si>
  <si>
    <t>EPC-6-450</t>
  </si>
  <si>
    <t>EPC-6-500</t>
  </si>
  <si>
    <t>EPC-6.5-100</t>
  </si>
  <si>
    <t>EPC-6.5-150</t>
  </si>
  <si>
    <t>EPC-7-150</t>
  </si>
  <si>
    <t>EPC-7-200</t>
  </si>
  <si>
    <t>EPC-8-100</t>
  </si>
  <si>
    <t>EPC-8-150</t>
  </si>
  <si>
    <t>EPC-8-200</t>
  </si>
  <si>
    <t>EPC-8-250</t>
  </si>
  <si>
    <t>EPC-8-300</t>
  </si>
  <si>
    <t>EPC-8-350</t>
  </si>
  <si>
    <t>EPC-8.5-250</t>
  </si>
  <si>
    <t>EPC-9-100</t>
  </si>
  <si>
    <t>EPC-10-100</t>
  </si>
  <si>
    <t>EPC-10-150</t>
  </si>
  <si>
    <t>EPC-10-200</t>
  </si>
  <si>
    <t>EPC-10-250</t>
  </si>
  <si>
    <t>EPC-10-300</t>
  </si>
  <si>
    <t>EPC-10-350</t>
  </si>
  <si>
    <t>EPC-10-500</t>
  </si>
  <si>
    <t>EPC-11-150</t>
  </si>
  <si>
    <t>EPC-12-100</t>
  </si>
  <si>
    <t>EPC-12-150</t>
  </si>
  <si>
    <t>EPC-12-200</t>
  </si>
  <si>
    <t>EPC-12-300</t>
  </si>
  <si>
    <t>EPC-12-350</t>
  </si>
  <si>
    <t>EPC-12-450</t>
  </si>
  <si>
    <t>EPC-12-500</t>
  </si>
  <si>
    <t>EPC-14-100</t>
  </si>
  <si>
    <t>EPC-14-150</t>
  </si>
  <si>
    <t>EPC-16-200</t>
  </si>
  <si>
    <t>EPD-1-100</t>
  </si>
  <si>
    <t>EPH 1-150</t>
  </si>
  <si>
    <t>EPD 1-200</t>
  </si>
  <si>
    <t>EPD 1.2-150</t>
  </si>
  <si>
    <t>EPD 1.3-100</t>
  </si>
  <si>
    <t>EPH 1.3-100</t>
  </si>
  <si>
    <t>EPN 1.3-100</t>
  </si>
  <si>
    <t>EPD 1.3-150</t>
  </si>
  <si>
    <t>EPH 1.3-150</t>
  </si>
  <si>
    <t>EPD 1.3-200</t>
  </si>
  <si>
    <t>EPD 1.5-100</t>
  </si>
  <si>
    <t>EPD 1.5-150</t>
  </si>
  <si>
    <t>EPD 1.5-200</t>
  </si>
  <si>
    <t>EPD-2-100</t>
  </si>
  <si>
    <t>EPD-2.2-100</t>
  </si>
  <si>
    <t>EPD-2.5-100</t>
  </si>
  <si>
    <t>EPN-2.5-150</t>
  </si>
  <si>
    <t>EPH-2.5-200</t>
  </si>
  <si>
    <t>EPD-2.5-250</t>
  </si>
  <si>
    <t>EPD-2.5-300</t>
  </si>
  <si>
    <t>EPD-3-100</t>
  </si>
  <si>
    <t>EPD-3-150</t>
  </si>
  <si>
    <t>EPD-3-200</t>
  </si>
  <si>
    <t>EPH-3-200</t>
  </si>
  <si>
    <t>EPD-3-250</t>
  </si>
  <si>
    <t>EPD-3.2-150</t>
  </si>
  <si>
    <t>EPD-3.3-150</t>
  </si>
  <si>
    <t>EPD-3.5-100</t>
  </si>
  <si>
    <t>EPD-3.5-150</t>
  </si>
  <si>
    <t>EPD-3.5-200</t>
  </si>
  <si>
    <t>EPD-3.5-250</t>
  </si>
  <si>
    <t>EPD-3.5-300</t>
  </si>
  <si>
    <t>EPD-3.5-350</t>
  </si>
  <si>
    <t>EPD-4-100</t>
  </si>
  <si>
    <t>EPD-4-150</t>
  </si>
  <si>
    <t>EPD-4-200</t>
  </si>
  <si>
    <t>EPHJ-4-200</t>
  </si>
  <si>
    <t>EPD-4-250</t>
  </si>
  <si>
    <t>EPD-4-300</t>
  </si>
  <si>
    <t>EPD-4.2-200</t>
  </si>
  <si>
    <t>EPD-4,5-100</t>
  </si>
  <si>
    <t>EPD-4,5-150</t>
  </si>
  <si>
    <t>EPD-4,5-200</t>
  </si>
  <si>
    <t>EPD-4,6-100</t>
  </si>
  <si>
    <t>EPD-4.7-350</t>
  </si>
  <si>
    <t>EPD-4.8-200</t>
  </si>
  <si>
    <t>EPD-5-100</t>
  </si>
  <si>
    <t>EPD-5-150</t>
  </si>
  <si>
    <t>EPD-5-200</t>
  </si>
  <si>
    <t>EPD-5-250</t>
  </si>
  <si>
    <t>EPD-5-350</t>
  </si>
  <si>
    <t>EPD-5-500</t>
  </si>
  <si>
    <t>EPD-5.5-100</t>
  </si>
  <si>
    <t>EPD-5.5-250</t>
  </si>
  <si>
    <t>EPD-6-100</t>
  </si>
  <si>
    <t>EPD-6-150</t>
  </si>
  <si>
    <t>EPD-6-200</t>
  </si>
  <si>
    <t>EPD-6-250</t>
  </si>
  <si>
    <t>EPD-6-300</t>
  </si>
  <si>
    <t>EPD-6-500</t>
  </si>
  <si>
    <t>EPD-6-700</t>
  </si>
  <si>
    <t>EPD-6.2-100</t>
  </si>
  <si>
    <t>EPD-6.5-100</t>
  </si>
  <si>
    <t>EPD-6.5-150</t>
  </si>
  <si>
    <t>EPD-7-150</t>
  </si>
  <si>
    <t>EPD-7-100</t>
  </si>
  <si>
    <t>EPD-7.5-100</t>
  </si>
  <si>
    <t>EPD-8-100</t>
  </si>
  <si>
    <t>EPD-8-150</t>
  </si>
  <si>
    <t>EPD-8-200</t>
  </si>
  <si>
    <t>EPD-8-250</t>
  </si>
  <si>
    <t>EPD-8-300</t>
  </si>
  <si>
    <t>EPD-8-400</t>
  </si>
  <si>
    <t>EPD-8-700</t>
  </si>
  <si>
    <t>EPD-9-100</t>
  </si>
  <si>
    <t>EPD-9-150</t>
  </si>
  <si>
    <t>EPD-9-200</t>
  </si>
  <si>
    <t>EPD-10-100</t>
  </si>
  <si>
    <t>EPD-10-150</t>
  </si>
  <si>
    <t>EPD-10-200</t>
  </si>
  <si>
    <t>EPD-10-250</t>
  </si>
  <si>
    <t>EPD-10-700</t>
  </si>
  <si>
    <t>EPD-11-100</t>
  </si>
  <si>
    <t>EPD-12-100</t>
  </si>
  <si>
    <t>EPD-12-150</t>
  </si>
  <si>
    <t>EPD-12-250</t>
  </si>
  <si>
    <t>EPD-12-700</t>
  </si>
  <si>
    <t>EPD-14-100</t>
  </si>
  <si>
    <t>EPD-14-150</t>
  </si>
  <si>
    <t>EPD-15-100</t>
  </si>
  <si>
    <t>EPD-16-100</t>
  </si>
  <si>
    <t>EPD-16-150</t>
  </si>
  <si>
    <t>EJS 5-3-200</t>
  </si>
  <si>
    <t>EJS 6-2.5-200</t>
  </si>
  <si>
    <t>EJS 6-3-175</t>
  </si>
  <si>
    <t>EJS 6-4-150</t>
  </si>
  <si>
    <t>EJS 6-5-3.5-200</t>
  </si>
  <si>
    <t>EJSS 8-3.5-250</t>
  </si>
  <si>
    <t>Ejs 8-5-125</t>
  </si>
  <si>
    <t>EJS-8-5.5-150</t>
  </si>
  <si>
    <t>SEJS 10-8-6-175</t>
  </si>
  <si>
    <t>SEJS 10-9-6-100-40</t>
  </si>
  <si>
    <t>EJS 12-8-150-N50</t>
  </si>
  <si>
    <t>EJS 12-8-200</t>
  </si>
  <si>
    <t>EJS-16-8-135-50</t>
  </si>
  <si>
    <t>EJS-16-12-150</t>
  </si>
  <si>
    <t>EJSS-20-16-150</t>
  </si>
  <si>
    <t>BLE-10</t>
  </si>
  <si>
    <t>BLE-12</t>
  </si>
  <si>
    <t>BLE-16</t>
  </si>
  <si>
    <t>BLE-20</t>
  </si>
  <si>
    <t>BLE-24</t>
  </si>
  <si>
    <t>BLE-30</t>
  </si>
  <si>
    <t>BLE-36</t>
  </si>
  <si>
    <t>GPA-6</t>
  </si>
  <si>
    <t>GBEP 20-20</t>
  </si>
  <si>
    <t>GBET 13-10</t>
  </si>
  <si>
    <t>GBET 16-10</t>
  </si>
  <si>
    <t>GBET 16-15</t>
  </si>
  <si>
    <t>GBET 16-20</t>
  </si>
  <si>
    <t>GBET 20-10</t>
  </si>
  <si>
    <t>GBET 20-15</t>
  </si>
  <si>
    <t>GBET 20-20</t>
  </si>
  <si>
    <t>GBET 20-25</t>
  </si>
  <si>
    <t>GBET 25-15</t>
  </si>
  <si>
    <t>GBWS 16-50</t>
  </si>
  <si>
    <t>GBWS 25-45</t>
  </si>
  <si>
    <t>GBWS-25-50</t>
  </si>
  <si>
    <t>GBWS-25-60</t>
  </si>
  <si>
    <t>GBWS-20-30</t>
  </si>
  <si>
    <t>GBWS-30-50</t>
  </si>
  <si>
    <t>GBWS-40-70</t>
  </si>
  <si>
    <t>GBWS-40-80</t>
  </si>
  <si>
    <t>GBWS-40-90</t>
  </si>
  <si>
    <t>GBA-25x190</t>
  </si>
  <si>
    <t>GBA-25x50</t>
  </si>
  <si>
    <t>GBA-30-50</t>
  </si>
  <si>
    <t>GBST-12-30</t>
  </si>
  <si>
    <t>GBST-16-25</t>
  </si>
  <si>
    <t>GBST-16-30</t>
  </si>
  <si>
    <t>GBST-20-15</t>
  </si>
  <si>
    <t>GBST-20-20</t>
  </si>
  <si>
    <t>GBST-20-25</t>
  </si>
  <si>
    <t>GBST-20-30</t>
  </si>
  <si>
    <t>GBST-25-30</t>
  </si>
  <si>
    <t>GBST-30-45</t>
  </si>
  <si>
    <t>GBET 30-25</t>
  </si>
  <si>
    <t>SPWS-16-90</t>
  </si>
  <si>
    <t>SPWS-16-105</t>
  </si>
  <si>
    <t>SPWS-16-110</t>
  </si>
  <si>
    <t>SPWS-16-115</t>
  </si>
  <si>
    <t>SPWS-16-135</t>
  </si>
  <si>
    <t>SPWS-20-80</t>
  </si>
  <si>
    <t>SPWS-20-105</t>
  </si>
  <si>
    <t>SPWS-20-125</t>
  </si>
  <si>
    <t>SPWS-20-130</t>
  </si>
  <si>
    <t>SPWS-20-135</t>
  </si>
  <si>
    <t>SPWS-20-140</t>
  </si>
  <si>
    <t>SPWS-20-145</t>
  </si>
  <si>
    <t>SPWS-20-150</t>
  </si>
  <si>
    <t>SPWS-20-160</t>
  </si>
  <si>
    <t>SPWS-20-165</t>
  </si>
  <si>
    <t>SPWS-20-170</t>
  </si>
  <si>
    <t>SPWS-20-190</t>
  </si>
  <si>
    <t>SPWS-25-80</t>
  </si>
  <si>
    <t>SPWS-25-90</t>
  </si>
  <si>
    <t>SPWS-25-200</t>
  </si>
  <si>
    <t>GPA-20-150</t>
  </si>
  <si>
    <t>GPA-20-160</t>
  </si>
  <si>
    <t>GPA-25-170</t>
  </si>
  <si>
    <t>GPA-25-200</t>
  </si>
  <si>
    <t>GPA-25-350</t>
  </si>
  <si>
    <t>GPA-40-200</t>
  </si>
  <si>
    <t>SPWS 20-140</t>
  </si>
  <si>
    <t xml:space="preserve"> SPWP 20 X 80 </t>
  </si>
  <si>
    <t>SLPP 25 X 157 X 70</t>
  </si>
  <si>
    <t>16x110</t>
  </si>
  <si>
    <t>GPEB 16-80</t>
  </si>
  <si>
    <t>GPEB/EGH 25-100</t>
  </si>
  <si>
    <t>MERP8TH-20-300</t>
  </si>
  <si>
    <t>KNS Handle WA100</t>
  </si>
  <si>
    <t>CBS-10-25</t>
  </si>
  <si>
    <t>CBB-10-35</t>
  </si>
  <si>
    <t>CBS-12-45</t>
  </si>
  <si>
    <t>LRSA 100x30</t>
  </si>
  <si>
    <t>LRS 120-100-15</t>
  </si>
  <si>
    <t>JTW2-60</t>
  </si>
  <si>
    <t>JTW2-65</t>
  </si>
  <si>
    <t>MGN 13</t>
  </si>
  <si>
    <t>NPL 2-100</t>
  </si>
  <si>
    <t>QTB-020-36</t>
  </si>
  <si>
    <t>QTA-020-50</t>
  </si>
  <si>
    <t>QTA-020-75</t>
  </si>
  <si>
    <t>QTA-010-75</t>
  </si>
  <si>
    <t>QTA-130-75</t>
  </si>
  <si>
    <t>QTB-110</t>
  </si>
  <si>
    <t>QTA 110 X 75</t>
  </si>
  <si>
    <t>QTA 120-125</t>
  </si>
  <si>
    <t>QTB 010</t>
  </si>
  <si>
    <t>AN01</t>
  </si>
  <si>
    <t>AN03</t>
  </si>
  <si>
    <t>AN04</t>
  </si>
  <si>
    <t>MEPL10-02</t>
  </si>
  <si>
    <t>MEPL10-03</t>
  </si>
  <si>
    <t>KES-5-20</t>
  </si>
  <si>
    <t>KEG-5-20</t>
  </si>
  <si>
    <t>PN-16</t>
  </si>
  <si>
    <t>PN-20</t>
  </si>
  <si>
    <t>PB-20-180</t>
  </si>
  <si>
    <t>PBA-20-210</t>
  </si>
  <si>
    <t>PL10-02T</t>
  </si>
  <si>
    <t>QFT 01-08</t>
  </si>
  <si>
    <t>QFT-01-10</t>
  </si>
  <si>
    <t>QFT 02-08</t>
  </si>
  <si>
    <t>QFT 02-10</t>
  </si>
  <si>
    <t>QFT-03-10</t>
  </si>
  <si>
    <t>QFT-03-12</t>
  </si>
  <si>
    <t>16-160</t>
  </si>
  <si>
    <t>MEPP 16 X 200</t>
  </si>
  <si>
    <t>AW01</t>
  </si>
  <si>
    <t>AW03</t>
  </si>
  <si>
    <t>AW04</t>
  </si>
  <si>
    <t>QPWA 010</t>
  </si>
  <si>
    <t>QPWA 020</t>
  </si>
  <si>
    <t>JST12/QPWA020</t>
  </si>
  <si>
    <t>QPWA 020 (Kuning)</t>
  </si>
  <si>
    <t>QPWA 030</t>
  </si>
  <si>
    <t>QPWB-008</t>
  </si>
  <si>
    <t>QPWB-010</t>
  </si>
  <si>
    <t>QPWB-014</t>
  </si>
  <si>
    <t>CSF/SWF 10-35</t>
  </si>
  <si>
    <t>SSWF 50x150</t>
  </si>
  <si>
    <t>CSF/SWF 10-25</t>
  </si>
  <si>
    <t>CSF 12-20</t>
  </si>
  <si>
    <t>CSF 12-25</t>
  </si>
  <si>
    <t>CSF 14-30</t>
  </si>
  <si>
    <t>CSF 14-35</t>
  </si>
  <si>
    <t>CSF 14-40</t>
  </si>
  <si>
    <t>CSF 14-55</t>
  </si>
  <si>
    <t>CSF 16-25</t>
  </si>
  <si>
    <t>CSF 16-45</t>
  </si>
  <si>
    <t>CSF 18-35</t>
  </si>
  <si>
    <t>CSF 20-35</t>
  </si>
  <si>
    <t>CSF 20-125</t>
  </si>
  <si>
    <t>CSF 22-70</t>
  </si>
  <si>
    <t>CSF 25-60</t>
  </si>
  <si>
    <t>CSF 30-35</t>
  </si>
  <si>
    <t>CSF 30-70 / SWF 30-70</t>
  </si>
  <si>
    <t>CSF 30-75</t>
  </si>
  <si>
    <t>CSF 35-70</t>
  </si>
  <si>
    <t>CSF 35-80</t>
  </si>
  <si>
    <t>CSF 40-80</t>
  </si>
  <si>
    <t>CSF 40-90</t>
  </si>
  <si>
    <t>CSF 40-100</t>
  </si>
  <si>
    <t>CSF 40-150</t>
  </si>
  <si>
    <t>CSF 50-70</t>
  </si>
  <si>
    <t>CSF 50-90</t>
  </si>
  <si>
    <t>CSF 50-100</t>
  </si>
  <si>
    <t>CSF 50-125</t>
  </si>
  <si>
    <t>CSF 60-90</t>
  </si>
  <si>
    <t>CSF 60-100</t>
  </si>
  <si>
    <t>CSF/SWF 60-125</t>
  </si>
  <si>
    <t>CSF 60-150</t>
  </si>
  <si>
    <t>CSF/SWF 60-175</t>
  </si>
  <si>
    <t>CSF/SWF 60-200</t>
  </si>
  <si>
    <t>CSF/SWF 60-250</t>
  </si>
  <si>
    <t>CSL 8-25</t>
  </si>
  <si>
    <t>CSL 10-25</t>
  </si>
  <si>
    <t>CSL 14-30</t>
  </si>
  <si>
    <t>CWR 26-30</t>
  </si>
  <si>
    <t>CWR 26-110</t>
  </si>
  <si>
    <t>CWR 31-40</t>
  </si>
  <si>
    <t>Yel 60-100</t>
  </si>
  <si>
    <t>SBC-D12-H30-T15-L30</t>
  </si>
  <si>
    <t>SBC 16-40-30-3-90-21</t>
  </si>
  <si>
    <t>SBC 20-40-30-3-100-21</t>
  </si>
  <si>
    <t>SBC 20-40-30-3-100-16</t>
  </si>
  <si>
    <t>SBC 20-40-30-2-120-11</t>
  </si>
  <si>
    <t>SBC 20-40-30-3-150-19</t>
  </si>
  <si>
    <t>SPW-10</t>
  </si>
  <si>
    <t>SEPD 2.5-1-150-50</t>
  </si>
  <si>
    <t>SEPD 3-1-150-50</t>
  </si>
  <si>
    <t>SEPD-3-1-200-80</t>
  </si>
  <si>
    <t>SEPD-3-1,2-150-70</t>
  </si>
  <si>
    <t>SEPD-3-1.2-250-80</t>
  </si>
  <si>
    <t>SEPD-3-1,5-100-30</t>
  </si>
  <si>
    <t>SEPD-3-1,5-100-50</t>
  </si>
  <si>
    <t>SEPD-3-1,5-150-40</t>
  </si>
  <si>
    <t>SEPD 3-1,5-150-50</t>
  </si>
  <si>
    <t>SEPD-3-1,5-150-70</t>
  </si>
  <si>
    <t>SEPD-3-1,6-100-30</t>
  </si>
  <si>
    <t>SEPD-3-2-150-40</t>
  </si>
  <si>
    <t>SEPD-3-2-150-50</t>
  </si>
  <si>
    <t>SEPD-3-2-150-70</t>
  </si>
  <si>
    <t>SEPD-3-2-200-60</t>
  </si>
  <si>
    <t>ENS-3-200-1,5-100</t>
  </si>
  <si>
    <t>ENS-3-200-2-80</t>
  </si>
  <si>
    <t>SEPD-4-1,5-150-50</t>
  </si>
  <si>
    <t>SEPD-4-1,5-150-70</t>
  </si>
  <si>
    <t>SEPD-4-1,5-250</t>
  </si>
  <si>
    <t>SEPD-4-2-150-50</t>
  </si>
  <si>
    <t>SEPD-4-2-150-70</t>
  </si>
  <si>
    <t>SEPD-4-2-200-80</t>
  </si>
  <si>
    <t>SEPD 4-2-250-80</t>
  </si>
  <si>
    <t>SEPD 4-2,5-150-50</t>
  </si>
  <si>
    <t>SEPD-4-2.5-200-60</t>
  </si>
  <si>
    <t>SEPD-4-3-150-50</t>
  </si>
  <si>
    <t>SEPD-5-3,5-290-195</t>
  </si>
  <si>
    <t>SEPD-6-4-250-70</t>
  </si>
  <si>
    <t>SEPD-8-6-150-70</t>
  </si>
  <si>
    <t>SEPD-8-6-250-80</t>
  </si>
  <si>
    <t>EPSHT-20-100</t>
  </si>
  <si>
    <t>EHSE 3-150-P1-N70</t>
  </si>
  <si>
    <t>EHSE 3-200-1-N80</t>
  </si>
  <si>
    <t>MSBB 12-35</t>
  </si>
  <si>
    <t>MSBB 12-55</t>
  </si>
  <si>
    <t>MSBB 13-20</t>
  </si>
  <si>
    <t>MSBB 13-30</t>
  </si>
  <si>
    <t>MSBB 16-20</t>
  </si>
  <si>
    <t>MSBB 16-25</t>
  </si>
  <si>
    <t>MSBB 16-30</t>
  </si>
  <si>
    <t>MSBB 16-35</t>
  </si>
  <si>
    <t>MSBB 16-45</t>
  </si>
  <si>
    <t>SBO-16-20-45</t>
  </si>
  <si>
    <t>SBO-20-30-48</t>
  </si>
  <si>
    <t>SBO-20-45-58</t>
  </si>
  <si>
    <t>TLP-13</t>
  </si>
  <si>
    <t>TLP-16</t>
  </si>
  <si>
    <t>TLP-25</t>
  </si>
  <si>
    <t>TLP-30</t>
  </si>
  <si>
    <t>TLP-35</t>
  </si>
  <si>
    <t>GTPNV-30</t>
  </si>
  <si>
    <t>BFPT 12-100</t>
  </si>
  <si>
    <t>EPSHT-20-110</t>
  </si>
  <si>
    <t>GVFA-06</t>
  </si>
  <si>
    <t>GVFA-08</t>
  </si>
  <si>
    <t>GVFA-10</t>
  </si>
  <si>
    <t>GVFA 12</t>
  </si>
  <si>
    <t>GVFB-12</t>
  </si>
  <si>
    <t>GVFA 14</t>
  </si>
  <si>
    <t>Dia 14 Putih</t>
  </si>
  <si>
    <t>Dia 16 Putih</t>
  </si>
  <si>
    <t>Dia 20 Putih</t>
  </si>
  <si>
    <t>WLL-6-10</t>
  </si>
  <si>
    <t>2x0.75</t>
  </si>
  <si>
    <t>Putra Alam</t>
  </si>
  <si>
    <t>SLS</t>
  </si>
  <si>
    <t>Afat Bearing</t>
  </si>
  <si>
    <t>Toko Pedia</t>
  </si>
  <si>
    <t>Multi Rantai mas</t>
  </si>
  <si>
    <t>Putra Alam,RADIANT</t>
  </si>
  <si>
    <t>PAT</t>
  </si>
  <si>
    <t>Comindo</t>
  </si>
  <si>
    <t>SAINGAN</t>
  </si>
  <si>
    <t>Misumi</t>
  </si>
  <si>
    <t>7801175/M2X3,3/TO6</t>
  </si>
  <si>
    <t>CS5015060T</t>
  </si>
  <si>
    <t>TECHNO CARBIDE</t>
  </si>
  <si>
    <t>782114/M4.5X10.5/T20</t>
  </si>
  <si>
    <t>7883203/M3.0X7.3/T08</t>
  </si>
  <si>
    <t>7883204/M2.5X5/T08</t>
  </si>
  <si>
    <t>PRO MECHANIC</t>
  </si>
  <si>
    <t>TSW2567H F15</t>
  </si>
  <si>
    <t>SINERGI MK</t>
  </si>
  <si>
    <t>FSW3509H</t>
  </si>
  <si>
    <t>FSW4013H</t>
  </si>
  <si>
    <t>FTGA 03508</t>
  </si>
  <si>
    <t>BREINDO</t>
  </si>
  <si>
    <t>CSPD-3</t>
  </si>
  <si>
    <t>Kawan Lama</t>
  </si>
  <si>
    <t>CSPB-4</t>
  </si>
  <si>
    <t>TPS 25</t>
  </si>
  <si>
    <t>TPS 25-1</t>
  </si>
  <si>
    <t>240-140</t>
  </si>
  <si>
    <t>250-141</t>
  </si>
  <si>
    <t>FS25656P-EDP7808107</t>
  </si>
  <si>
    <t>KAWAN LAMA</t>
  </si>
  <si>
    <t>5513 020-10</t>
  </si>
  <si>
    <t>5513 020-57</t>
  </si>
  <si>
    <t>KARYA AGUNG</t>
  </si>
  <si>
    <t>FS 390</t>
  </si>
  <si>
    <t>FS 1457</t>
  </si>
  <si>
    <t>FS 391</t>
  </si>
  <si>
    <t>FS 920</t>
  </si>
  <si>
    <t>TX-6</t>
  </si>
  <si>
    <t>TX-8</t>
  </si>
  <si>
    <t>TX-10</t>
  </si>
  <si>
    <t>BNC BFL</t>
  </si>
  <si>
    <t>Ø20x150</t>
  </si>
  <si>
    <t>MANDIRI TEKNIK</t>
  </si>
  <si>
    <t>BNC CTX,BFL</t>
  </si>
  <si>
    <t>Ø3 (2F-R1.5-Ø3-100-45°)</t>
  </si>
  <si>
    <t>BNC CTX</t>
  </si>
  <si>
    <t>Ø4x100</t>
  </si>
  <si>
    <t>BNC  OSG (3106641)</t>
  </si>
  <si>
    <t xml:space="preserve">Ø10-100WXL-EBD R5x18 </t>
  </si>
  <si>
    <t>Ø2-55 EPDBE2020-16-ATH</t>
  </si>
  <si>
    <t>EPDBE2006-1-ATH</t>
  </si>
  <si>
    <t>EPDBE2010-2-ATH</t>
  </si>
  <si>
    <t>EPDBE2010-5-ATH</t>
  </si>
  <si>
    <t>EPDBE2010-10-ATH</t>
  </si>
  <si>
    <t>EPDBE2020-16-ATH</t>
  </si>
  <si>
    <t>EPDBE2020-20-ATH</t>
  </si>
  <si>
    <t>Ø2 EPDBPE2020-30-09-ATH</t>
  </si>
  <si>
    <t>Ø2 EPDBPE2020-50-09-ATH</t>
  </si>
  <si>
    <t>Ø2 EPDBPE2020-70-09-ATH</t>
  </si>
  <si>
    <t>Ø3 EPDBE2030-20-ATH</t>
  </si>
  <si>
    <t>PRIMA TIGON</t>
  </si>
  <si>
    <t xml:space="preserve">Ø3 EPDBE2030-25-ATH </t>
  </si>
  <si>
    <t xml:space="preserve">Ø3 EPDBE2030-30-ATH </t>
  </si>
  <si>
    <t xml:space="preserve">Ø3 EPDBPE2030-30-09-ATH </t>
  </si>
  <si>
    <t xml:space="preserve">Ø3 EPDBPE2030-35-09-ATH </t>
  </si>
  <si>
    <t xml:space="preserve">Ø3 EPDBPE2030-50-09-ATH </t>
  </si>
  <si>
    <t xml:space="preserve">Ø3 EPDBPE2030-70-09-ATH </t>
  </si>
  <si>
    <t xml:space="preserve">Ø4 EPDBE2040-25-ATH </t>
  </si>
  <si>
    <t xml:space="preserve">Ø4 EPDBPE2040-30-09-ATH </t>
  </si>
  <si>
    <t xml:space="preserve">Ø4 EPDBE2040-35-ATH </t>
  </si>
  <si>
    <t xml:space="preserve">Ø4 EPDBE2040-45-ATH </t>
  </si>
  <si>
    <t xml:space="preserve">Ø4 EPDBPE2040-50-09 ATH </t>
  </si>
  <si>
    <t xml:space="preserve">Ø6 EPDBE2060-30-ATH </t>
  </si>
  <si>
    <t xml:space="preserve">Ø6 EPDBE2060-50-ATH </t>
  </si>
  <si>
    <t xml:space="preserve">Ø6 EPDBPE2060-50-09-ATH </t>
  </si>
  <si>
    <t xml:space="preserve">Ø6 EPDBPE2060-70-09-ATH </t>
  </si>
  <si>
    <t>EPDSE2007-4-ATH</t>
  </si>
  <si>
    <t>EPDSE2007-8-ATH</t>
  </si>
  <si>
    <t>EPDSE2010-7-ATH</t>
  </si>
  <si>
    <t>BNC OECM</t>
  </si>
  <si>
    <t>Ø16-80</t>
  </si>
  <si>
    <t>BNC OSG (3122116) (R1x16x6)</t>
  </si>
  <si>
    <t xml:space="preserve">Ø2-60 WXL-LN-EBD </t>
  </si>
  <si>
    <t>BNC OSG (3124130) (R2x30x6)</t>
  </si>
  <si>
    <t xml:space="preserve">Ø4-80 WXL-LN-EBD </t>
  </si>
  <si>
    <t>BNC OSG (3124135) (R2x35x6)</t>
  </si>
  <si>
    <t>BNC STS</t>
  </si>
  <si>
    <t>Ø0.4 AC-BLN-R0.2 X 1.5</t>
  </si>
  <si>
    <t>Ø0.4 OT-BLN-R0.2 X 1.5</t>
  </si>
  <si>
    <t>Ø0.5 AC-BLN-R0.25 X 2</t>
  </si>
  <si>
    <t>Ø0.5 OT-BLN-R0.25 X 2</t>
  </si>
  <si>
    <t>Ø1 AC-BLN-R0.5 X 3</t>
  </si>
  <si>
    <t>Ø1 AC-BLN-R0.5 X 6</t>
  </si>
  <si>
    <t>Ø1 OT-BLN-R0.5 X 6</t>
  </si>
  <si>
    <t>Ø1 AC-BLN-R0.5 X 10</t>
  </si>
  <si>
    <t>Ø2 AC-BLN-R1 X 12</t>
  </si>
  <si>
    <t>Ø2 OT-BLN-R1 X 12</t>
  </si>
  <si>
    <t>Ø2 AC-BLN-R1 X 16</t>
  </si>
  <si>
    <t>Ø2 OT-BLN-R1 X 16</t>
  </si>
  <si>
    <t>Ø2 AC-BLN-R1 X 20</t>
  </si>
  <si>
    <t>Ø2 OT-BLN-R1 X 20</t>
  </si>
  <si>
    <t>Ø3 AC-BLN-R1.5 X 16</t>
  </si>
  <si>
    <t>Ø3 OT-BLN-R1.5 X 16</t>
  </si>
  <si>
    <t>Ø3 AC-BLN-R1.5 X 20</t>
  </si>
  <si>
    <t>Ø3 AC-BLN-R1.5 X 30</t>
  </si>
  <si>
    <t>Ø3 OT-BLN-R1.5 X 30</t>
  </si>
  <si>
    <t>Ø4 AC-BLN-R2 X 25</t>
  </si>
  <si>
    <t>Ø4 OT-BLN-R2 X 25</t>
  </si>
  <si>
    <t>Ø4 AC-BLN-R2 X 30</t>
  </si>
  <si>
    <t>Ø4 AC-BMM-R2-ST</t>
  </si>
  <si>
    <t>Ø6 AC-BMM-R3</t>
  </si>
  <si>
    <t>Ø8 AC-BMM-R4</t>
  </si>
  <si>
    <t>Ø10 AC-BMM-R5</t>
  </si>
  <si>
    <t>Ø12 AC-BMM-R6</t>
  </si>
  <si>
    <t>BNC STS (ELECTRODA)</t>
  </si>
  <si>
    <t>Ø4 BMM R2-ST</t>
  </si>
  <si>
    <t>Ø4 OT-BMM R2-ST</t>
  </si>
  <si>
    <t>Ø6 BMM R3</t>
  </si>
  <si>
    <t>Ø8 BMM R4</t>
  </si>
  <si>
    <t>Ø0.4 CRN-CUBLN R0.2X2</t>
  </si>
  <si>
    <t>Ø0.6 CRN-CUBLN R0.3X4</t>
  </si>
  <si>
    <t>Ø1 CRN-CUBLN R0.5X10</t>
  </si>
  <si>
    <t>Ø2 CRN-CUBLN R1X20</t>
  </si>
  <si>
    <t>Ø CRN-CUBLN R1.5X25</t>
  </si>
  <si>
    <t>Ø4 CRN-CUBLN R2X30</t>
  </si>
  <si>
    <t>Ø4 CRN-CUBMM R2</t>
  </si>
  <si>
    <t>Ø8 CRN-CUBMM R4</t>
  </si>
  <si>
    <t xml:space="preserve">BNC YIDA </t>
  </si>
  <si>
    <t>R1x2Tx4Dx50 YDS10B2A04050</t>
  </si>
  <si>
    <t>Center Drill Yamawa</t>
  </si>
  <si>
    <t>2.5 x 60° x 7.7</t>
  </si>
  <si>
    <t xml:space="preserve">Center Drill MAGAFOR 195 </t>
  </si>
  <si>
    <t>2.5 x 60° x 8</t>
  </si>
  <si>
    <t>DN2HC0600</t>
  </si>
  <si>
    <t>OT-RNFME-OD R.03X4X90°</t>
  </si>
  <si>
    <t>OT-RNFME-OD R.03X6X90°</t>
  </si>
  <si>
    <t>OT-RNFME-OD R.05X10X90°</t>
  </si>
  <si>
    <t>Ø6x11x6.6</t>
  </si>
  <si>
    <t>Ø8x15x9.0</t>
  </si>
  <si>
    <t>Ø10x18.0x11.0</t>
  </si>
  <si>
    <t>Counter Shank</t>
  </si>
  <si>
    <t>13.4-90°</t>
  </si>
  <si>
    <t>Yakin Maju</t>
  </si>
  <si>
    <t>20.5-90°</t>
  </si>
  <si>
    <t>25-90°</t>
  </si>
  <si>
    <t>Drill Nachi HSS</t>
  </si>
  <si>
    <t>Ø1</t>
  </si>
  <si>
    <t>Agave,JABAKU</t>
  </si>
  <si>
    <t>Ø1.5</t>
  </si>
  <si>
    <t>Ø1.8</t>
  </si>
  <si>
    <t>Ø2.5</t>
  </si>
  <si>
    <t>Ø2.7</t>
  </si>
  <si>
    <t>Ø2.8</t>
  </si>
  <si>
    <t>Drill HSS</t>
  </si>
  <si>
    <t>Ø3x305</t>
  </si>
  <si>
    <t>Ø3</t>
  </si>
  <si>
    <t>Ø3-LT150-LF75</t>
  </si>
  <si>
    <t>Ø3.1</t>
  </si>
  <si>
    <t>Ø3.2</t>
  </si>
  <si>
    <t>Ø3.3</t>
  </si>
  <si>
    <t>Ø3.3-LT150-LF75</t>
  </si>
  <si>
    <t>Ø3.4</t>
  </si>
  <si>
    <t>Ø3.5</t>
  </si>
  <si>
    <t>Ø3.8</t>
  </si>
  <si>
    <t>Ø3.9</t>
  </si>
  <si>
    <t>Ø4</t>
  </si>
  <si>
    <t>Ø4.1</t>
  </si>
  <si>
    <t>Ø4.2</t>
  </si>
  <si>
    <t>Ø4.5</t>
  </si>
  <si>
    <t>Ø4.6</t>
  </si>
  <si>
    <t>Ø4.7</t>
  </si>
  <si>
    <t>Ø4.8</t>
  </si>
  <si>
    <t>Ø5</t>
  </si>
  <si>
    <t>Ø5.1</t>
  </si>
  <si>
    <t>Ø5.2</t>
  </si>
  <si>
    <t>Ø5.5</t>
  </si>
  <si>
    <t>Ø5.7</t>
  </si>
  <si>
    <t>Ø5.8</t>
  </si>
  <si>
    <t>Ø6</t>
  </si>
  <si>
    <t>Ø6.1</t>
  </si>
  <si>
    <t>Ø6.2</t>
  </si>
  <si>
    <t>Ø6.4</t>
  </si>
  <si>
    <t>Ø6.5</t>
  </si>
  <si>
    <t>Ø6.6</t>
  </si>
  <si>
    <t>Ø6.7</t>
  </si>
  <si>
    <t>Ø6.8</t>
  </si>
  <si>
    <t>Ø6.9</t>
  </si>
  <si>
    <t>Ø7</t>
  </si>
  <si>
    <t>Ø7.2</t>
  </si>
  <si>
    <t>Ø7.3</t>
  </si>
  <si>
    <t>Ø7.4</t>
  </si>
  <si>
    <t>Ø7.5</t>
  </si>
  <si>
    <t>Ø7.7</t>
  </si>
  <si>
    <t>Ø7.8</t>
  </si>
  <si>
    <t>Ø8</t>
  </si>
  <si>
    <t>Ø8.1</t>
  </si>
  <si>
    <t>Ø8.2</t>
  </si>
  <si>
    <t>Ø8.5</t>
  </si>
  <si>
    <t>Ø8.5-200-100</t>
  </si>
  <si>
    <t>Ø8.6</t>
  </si>
  <si>
    <t>Ø8.7</t>
  </si>
  <si>
    <t>Ø8.8</t>
  </si>
  <si>
    <t>Ø9</t>
  </si>
  <si>
    <t>Ø9.5</t>
  </si>
  <si>
    <t>Ø9.6</t>
  </si>
  <si>
    <t>Ø9.8</t>
  </si>
  <si>
    <t>Ø10</t>
  </si>
  <si>
    <t>AGAVE</t>
  </si>
  <si>
    <t>Ø10.1</t>
  </si>
  <si>
    <t>Ø10.2</t>
  </si>
  <si>
    <t>Ø10.5</t>
  </si>
  <si>
    <t>Ø11</t>
  </si>
  <si>
    <t>Ø11.5</t>
  </si>
  <si>
    <t>Ø11.8</t>
  </si>
  <si>
    <t>Ø12</t>
  </si>
  <si>
    <t>Ø12.1</t>
  </si>
  <si>
    <t>Ø12.2</t>
  </si>
  <si>
    <t>Ø12.5</t>
  </si>
  <si>
    <t>Ø13</t>
  </si>
  <si>
    <t>Ø13.5</t>
  </si>
  <si>
    <t>Ø13.8</t>
  </si>
  <si>
    <t>Ø14</t>
  </si>
  <si>
    <t>Ø14.5</t>
  </si>
  <si>
    <t>Ø15</t>
  </si>
  <si>
    <t>JABAKU</t>
  </si>
  <si>
    <t>Ø15.5</t>
  </si>
  <si>
    <t>Ø16</t>
  </si>
  <si>
    <t>Ø1.9</t>
  </si>
  <si>
    <t>Ø2</t>
  </si>
  <si>
    <t>Ø2.1</t>
  </si>
  <si>
    <t>Ø2.9</t>
  </si>
  <si>
    <t>Ø14 x LT210 x LF120</t>
  </si>
  <si>
    <t>Ø6 x LT200 x LF100</t>
  </si>
  <si>
    <t>Drill Nachi/SAS HSS</t>
  </si>
  <si>
    <t>Ø7 x LT200 x LF100</t>
  </si>
  <si>
    <t>Ø8 x LT200 x LF100</t>
  </si>
  <si>
    <t>Ø8 x LT300 x LF150</t>
  </si>
  <si>
    <t>Ø10 x LT250 x LF120</t>
  </si>
  <si>
    <t>Ø6 x LT300 x LF150</t>
  </si>
  <si>
    <t>Ø7 x LT300 x LF150</t>
  </si>
  <si>
    <t>Ø10.5 x LT300 x LF150</t>
  </si>
  <si>
    <t>Ø1.5 LENGTH FLUTE 25</t>
  </si>
  <si>
    <t>Ø3.5 LENGTH FLUTE 70</t>
  </si>
  <si>
    <t>Ø4 x LT175 x LF120</t>
  </si>
  <si>
    <t>Ø13 x LT375 x LF260</t>
  </si>
  <si>
    <t>Drill Tivoly Twist HSS</t>
  </si>
  <si>
    <t>Ø3.1 DIN340 11403310310</t>
  </si>
  <si>
    <t>Ø4.0 DIN340 11403310400</t>
  </si>
  <si>
    <t>K46</t>
  </si>
  <si>
    <t xml:space="preserve">Ø0.4-45 WXL-LN-EDS </t>
  </si>
  <si>
    <t xml:space="preserve">Ø0.5-50 WXL-LN-EDS </t>
  </si>
  <si>
    <t>Ø6-R1</t>
  </si>
  <si>
    <t>Ø10-73 F2004NNH1000CDA</t>
  </si>
  <si>
    <t>ARANSA</t>
  </si>
  <si>
    <t>Ø12-85 F2004NNH1200CDA</t>
  </si>
  <si>
    <t>Ø16-93 F2004NNH1600CDA</t>
  </si>
  <si>
    <t>Ø4 F2004NNH0400CDA</t>
  </si>
  <si>
    <t>Ø6-58 F2004NNH0600CDA</t>
  </si>
  <si>
    <t>Ø8-65 F2004NNH0800CDA</t>
  </si>
  <si>
    <t>Ø16 x 92</t>
  </si>
  <si>
    <t>ETRP4025-40-0905-TH</t>
  </si>
  <si>
    <t>ETRP4025-60-0905-TH</t>
  </si>
  <si>
    <t>Ø6 x 55 (EMR LURUS)</t>
  </si>
  <si>
    <t>Ø1.8-50 MS4XLD0180N120</t>
  </si>
  <si>
    <t>EDT-1.0-15-TH Ø4.6</t>
  </si>
  <si>
    <t>EDT-1.25-20-TH Ø6.2</t>
  </si>
  <si>
    <t>EDT-1.5-25-TH Ø7.5</t>
  </si>
  <si>
    <t>EDT-1.75-30-TH Ø9</t>
  </si>
  <si>
    <t>ER8WB0600LN-40-R1.0-ATH</t>
  </si>
  <si>
    <t>ER8WB0600LN-30-R1.0-ATH</t>
  </si>
  <si>
    <t>ER8WB1000LN-50-R1.0-ATH</t>
  </si>
  <si>
    <t>ER8WB1200LN-60-R1.0-ATH</t>
  </si>
  <si>
    <t>ETM4060-15-TH</t>
  </si>
  <si>
    <t>ETM4100-20-TH</t>
  </si>
  <si>
    <t>ETMP4060-67-15-TH</t>
  </si>
  <si>
    <t xml:space="preserve">ETMP4100-20-TH-P </t>
  </si>
  <si>
    <t>ETR4010-5-02-TH</t>
  </si>
  <si>
    <t>ETR4010-7.5-02-TH</t>
  </si>
  <si>
    <t>ETR4010-10-02-TH</t>
  </si>
  <si>
    <t>ETR4010-15-02-TH</t>
  </si>
  <si>
    <t>ETR4015-10-03-TH</t>
  </si>
  <si>
    <t>ETR4015-15-03-TH</t>
  </si>
  <si>
    <t>ETR4020-15-05-TH</t>
  </si>
  <si>
    <t>ETR4020-20-05-TH</t>
  </si>
  <si>
    <t>ETR4030-10-08-TH</t>
  </si>
  <si>
    <t>ETR4030-20-08-TH</t>
  </si>
  <si>
    <t>ETRP4010-2.5-0902-TH</t>
  </si>
  <si>
    <t>ETRP4015-10-0903-TH</t>
  </si>
  <si>
    <t>ETRP4015-15-0903-TH</t>
  </si>
  <si>
    <t>ETRP4015-20-0903-TH</t>
  </si>
  <si>
    <t>ETRP4020-15-0905-TH</t>
  </si>
  <si>
    <t>ETRP4020-20-0905-TH</t>
  </si>
  <si>
    <t>ETRP4025-30-0905-TH</t>
  </si>
  <si>
    <t>ETRP4030-20-0908-TH</t>
  </si>
  <si>
    <t>ETRP4030-30-0908-TH</t>
  </si>
  <si>
    <t>ETRP4030-40-0908-TH</t>
  </si>
  <si>
    <t>ETRP4030-60-0908-TH</t>
  </si>
  <si>
    <t>HGFB2020-TH</t>
  </si>
  <si>
    <t>HGOS4120-PN</t>
  </si>
  <si>
    <t>S/ER5HS0600R-R0.5-W-PN</t>
  </si>
  <si>
    <t>ER5HS06-PN Ø6XR0.5X18X21</t>
  </si>
  <si>
    <t>SP/ER5HS1000R-R1.0-W-PN</t>
  </si>
  <si>
    <t>ER5HS10-PNØ10xR1x30x35</t>
  </si>
  <si>
    <t>SP/ER5HS1200R-R1.0-W-PN</t>
  </si>
  <si>
    <t>ER5HS12-PN Ø12xR1x36x42</t>
  </si>
  <si>
    <t>Ø3 AE-VMS 855830</t>
  </si>
  <si>
    <t>Ø4 AE-VMS 855840</t>
  </si>
  <si>
    <t xml:space="preserve">Ø1-45 WXL-LN-EMS 1x8 </t>
  </si>
  <si>
    <t xml:space="preserve">Ø2-45 WXL-LN-EMS 2x12 </t>
  </si>
  <si>
    <t xml:space="preserve">Ø2-50 WXL-LN-EMS 2x16 </t>
  </si>
  <si>
    <t xml:space="preserve">Ø3x20 WXL-LN-EMS </t>
  </si>
  <si>
    <t xml:space="preserve">Ø3-65  WXL-LN-EMS 3x25 </t>
  </si>
  <si>
    <t xml:space="preserve">Ø4-70 WXL-LN-EMS 4x25 (3175025) </t>
  </si>
  <si>
    <t>Ø10-100 GS EML</t>
  </si>
  <si>
    <t>Ø12 (12x12x26x83)</t>
  </si>
  <si>
    <t>Ø16 (16x16x32x92)</t>
  </si>
  <si>
    <t>Ø20 (20x20x38x104)</t>
  </si>
  <si>
    <t>Ø20 (20x20x75x141)</t>
  </si>
  <si>
    <t>Ø0.3 AC-ELN-0.3x1</t>
  </si>
  <si>
    <t>Ø0.4 AC-ELN-0.4x1.5</t>
  </si>
  <si>
    <t>Ø0.4 OT-ELN-0.4x1.5</t>
  </si>
  <si>
    <t>Ø0.5 AC-ELN-0.5x2</t>
  </si>
  <si>
    <t>Ø0.6 OT-ELN-0.6x4</t>
  </si>
  <si>
    <t>Ø1 AC-ELN-1x4</t>
  </si>
  <si>
    <t>Ø1 OT-4HELN-1x6</t>
  </si>
  <si>
    <t>Ø1 AC-ELN-1x10</t>
  </si>
  <si>
    <t>Ø1 OT-4HELN-1x10</t>
  </si>
  <si>
    <t>Ø1 CRN-CUELN 1x10</t>
  </si>
  <si>
    <t>Ø1 AC-3HFR 1</t>
  </si>
  <si>
    <t>Ø1,5-OT-4HELN-1,5X12</t>
  </si>
  <si>
    <t>Ø2 AC-ELN 2x12</t>
  </si>
  <si>
    <t>Ø2 OT-4HELN 2x12</t>
  </si>
  <si>
    <t>Ø2 AC-ELN 2x16</t>
  </si>
  <si>
    <t>Ø2 OT-4HELN 2x16</t>
  </si>
  <si>
    <t>Ø2 AC-ELN 2x20</t>
  </si>
  <si>
    <t>Ø2 CRN-CUELN 2x20</t>
  </si>
  <si>
    <t>Ø2 AC-4HFL-2</t>
  </si>
  <si>
    <t>Ø3 AC-ELN 3x16</t>
  </si>
  <si>
    <t>Ø3 OT-4HELN 3x16</t>
  </si>
  <si>
    <t>Ø3 AC-ELN 3x20</t>
  </si>
  <si>
    <t>Ø3 OT-4HELN 3x20</t>
  </si>
  <si>
    <t>Ø3 AC-ELN 3x30</t>
  </si>
  <si>
    <t>Ø3 OT-ELN 3x30</t>
  </si>
  <si>
    <t>Ø4 AC-4RHFR-4xR0.5</t>
  </si>
  <si>
    <t>Ø4 OT-4RHFR-4xR0.5</t>
  </si>
  <si>
    <t>Ø4 AC-ELN 4x25</t>
  </si>
  <si>
    <t>Ø4 OT-4HELN 4x25</t>
  </si>
  <si>
    <t>Ø4 AC-ELN 4x30</t>
  </si>
  <si>
    <t>Ø4 OT-4HELN 4x30</t>
  </si>
  <si>
    <t>Ø4 3AEMM 4</t>
  </si>
  <si>
    <t>Ø6 AC-4RHFR-6 R1</t>
  </si>
  <si>
    <t>Ø6 OT-4RHFR-6 R1</t>
  </si>
  <si>
    <t>Ø6-3AEMM 6</t>
  </si>
  <si>
    <t>Ø6 3RAEMM-OD 6XR0.5</t>
  </si>
  <si>
    <t>Ø8 AC-4HFR-8</t>
  </si>
  <si>
    <t>Ø8 OT-4HFR-8</t>
  </si>
  <si>
    <t>Ø8-3AEMM 8</t>
  </si>
  <si>
    <t>Ø10 AC-4HFL-10</t>
  </si>
  <si>
    <t>Ø10 AC-4HFR-10</t>
  </si>
  <si>
    <t>Ø10 OT-4HFR-10</t>
  </si>
  <si>
    <t>Ø10 OT-4RHFR-10XR1</t>
  </si>
  <si>
    <t>Ø10 R1 AC-4RHFR</t>
  </si>
  <si>
    <t>Ø10-3AEMM 10</t>
  </si>
  <si>
    <t>Ø10-3RAEMM-OD 10XR0.5</t>
  </si>
  <si>
    <t>Ø12  AC-4HFL</t>
  </si>
  <si>
    <t>Ø12 AC-4HFR-12</t>
  </si>
  <si>
    <t>Ø12 OT-4HFR-12</t>
  </si>
  <si>
    <t>Ø12-3AEMM 12</t>
  </si>
  <si>
    <t>Ø3 EMM 3ST</t>
  </si>
  <si>
    <t>Ø4 EMM 4ST</t>
  </si>
  <si>
    <t>Ø6 RER 6xR0.5</t>
  </si>
  <si>
    <t>Ø6 RER 6xR1</t>
  </si>
  <si>
    <t>Ø10 RER 10xR1</t>
  </si>
  <si>
    <t>Ø16 3AEMM16</t>
  </si>
  <si>
    <t>Ø16 4EMM16</t>
  </si>
  <si>
    <t>Ø16 OT-4EMM16</t>
  </si>
  <si>
    <t>Ø16 AC-4EMM16</t>
  </si>
  <si>
    <t>Ø20 4EMM20</t>
  </si>
  <si>
    <t>Ø6 OT-4HFR6</t>
  </si>
  <si>
    <t>Ø20 OT-4EMM20</t>
  </si>
  <si>
    <t>Ø8x8x25x70 EM818080</t>
  </si>
  <si>
    <t xml:space="preserve">Ø8(R0.2)x8x9(18)x60 </t>
  </si>
  <si>
    <t>Ø9x10x25x80</t>
  </si>
  <si>
    <t>Ø11x12x30x90 E2412110K</t>
  </si>
  <si>
    <t>EndMill YG HSS</t>
  </si>
  <si>
    <t>Ø13x12x35x95 E2412130</t>
  </si>
  <si>
    <t>Ø16x16x40x105 E2412160</t>
  </si>
  <si>
    <t>End Mill WG HSS</t>
  </si>
  <si>
    <t>Ø21x20x45x115 E2412210</t>
  </si>
  <si>
    <t>Ø25x25x50x125 E2412250</t>
  </si>
  <si>
    <t>Ø30x25x55x125 E2412300</t>
  </si>
  <si>
    <t>Ø6 (R0.5)</t>
  </si>
  <si>
    <t>Hand Reamer YG1</t>
  </si>
  <si>
    <t>Ø3.5 K115300350</t>
  </si>
  <si>
    <t>M3 x 0.5</t>
  </si>
  <si>
    <t>M4 x 0.7</t>
  </si>
  <si>
    <t>M5 x 0.5</t>
  </si>
  <si>
    <t>M5 x 0.8</t>
  </si>
  <si>
    <t>Agave,BREINDO</t>
  </si>
  <si>
    <t>M6 x 1</t>
  </si>
  <si>
    <t>M8 x 1</t>
  </si>
  <si>
    <t>Hand Tap Yamawa,Osborn,YG1</t>
  </si>
  <si>
    <t>M8 x 1.25</t>
  </si>
  <si>
    <t>M10 x 1.5</t>
  </si>
  <si>
    <t>M12 x 1.75</t>
  </si>
  <si>
    <t>M14 x 2</t>
  </si>
  <si>
    <t>Hand Tap YG1</t>
  </si>
  <si>
    <t>M16 x 2</t>
  </si>
  <si>
    <t>M18 x 2.5</t>
  </si>
  <si>
    <t>M20 x 2.5</t>
  </si>
  <si>
    <t>M22 x 1.5</t>
  </si>
  <si>
    <t>M24 x 3</t>
  </si>
  <si>
    <t>M30</t>
  </si>
  <si>
    <t>1/8-27</t>
  </si>
  <si>
    <t>1/4-18</t>
  </si>
  <si>
    <t>BREINDO,AGAVE</t>
  </si>
  <si>
    <t>Hand Tap BSW</t>
  </si>
  <si>
    <t>3/4"</t>
  </si>
  <si>
    <t>3/4"-14</t>
  </si>
  <si>
    <t>3/8"-18</t>
  </si>
  <si>
    <t>1/2"-14 NPT</t>
  </si>
  <si>
    <t>TOKO PEDIA</t>
  </si>
  <si>
    <t>Hand Tap PS</t>
  </si>
  <si>
    <t>1" (G)</t>
  </si>
  <si>
    <t>Hand Tap BSPF</t>
  </si>
  <si>
    <t>1 1/2" (G)</t>
  </si>
  <si>
    <t>2" (G)</t>
  </si>
  <si>
    <t>FMRS2516 L200 HRD-L</t>
  </si>
  <si>
    <t>FMRS2516 L150 HRD-M</t>
  </si>
  <si>
    <t>FMRS2516 L125</t>
  </si>
  <si>
    <t>FMRS2520 L200 HRD-L</t>
  </si>
  <si>
    <t>FMRS3021 L200 HRD-L2</t>
  </si>
  <si>
    <t>FRMS3021 L150 HRD-M2</t>
  </si>
  <si>
    <t>ABPF12S12W</t>
  </si>
  <si>
    <t>ABPF12S12WL</t>
  </si>
  <si>
    <t>ABPF16S16WL80</t>
  </si>
  <si>
    <t xml:space="preserve">EXL N04M020C20.0R02 </t>
  </si>
  <si>
    <t>EXL N04M025C25.0R03</t>
  </si>
  <si>
    <t>EXL N04M032C32.0R04</t>
  </si>
  <si>
    <t>TASN13M160B40.0R08</t>
  </si>
  <si>
    <t>HOMGE ECMC 4343 ELECTRO</t>
  </si>
  <si>
    <t>JAYA METAL</t>
  </si>
  <si>
    <t>RDHX 0501MOSN GM43+</t>
  </si>
  <si>
    <t xml:space="preserve">RPHX 1605MOFN-27P </t>
  </si>
  <si>
    <t xml:space="preserve">RPNX 1605M8SN-M50 </t>
  </si>
  <si>
    <t xml:space="preserve">RPNX 10T3MOSN-29 </t>
  </si>
  <si>
    <t xml:space="preserve">RPHX 10T3MOFN-27P </t>
  </si>
  <si>
    <t>RDHX 0802MOFN H216T</t>
  </si>
  <si>
    <t>RDHX 0501MOSN GM43T</t>
  </si>
  <si>
    <t>RPHX 10T3MOSN SR226T</t>
  </si>
  <si>
    <t xml:space="preserve">XOLT 120410SR-M50 </t>
  </si>
  <si>
    <t>APKT 1003PDSR-29 SR226T</t>
  </si>
  <si>
    <t xml:space="preserve">XOLX 120410SR-M50 </t>
  </si>
  <si>
    <t>CNMG 120404-PM</t>
  </si>
  <si>
    <t>BNM-120-SS DH108</t>
  </si>
  <si>
    <t>BNM-120 KT9 11119-Z5523</t>
  </si>
  <si>
    <t>BNM-160-SS DH108</t>
  </si>
  <si>
    <t>BNM-160 KT9 11119-Z5345</t>
  </si>
  <si>
    <t xml:space="preserve">CNMG 190616 </t>
  </si>
  <si>
    <t>ENMU-100412ZER-PH JC8118</t>
  </si>
  <si>
    <t>RNM-120-R05 JC8015</t>
  </si>
  <si>
    <t>RNM-120-R10 JC8015</t>
  </si>
  <si>
    <t>RNM-160-R10 JC8015</t>
  </si>
  <si>
    <t>RNM-160-R20 JC8015</t>
  </si>
  <si>
    <t>TLZ1600-11139-Z5073-JC7550</t>
  </si>
  <si>
    <t>TLZ1650-11139-Z5073-JC7550</t>
  </si>
  <si>
    <t>CCMT09T308</t>
  </si>
  <si>
    <t xml:space="preserve">TNMX 2710 AZNR-NM </t>
  </si>
  <si>
    <t/>
  </si>
  <si>
    <t>RDCT10T3MO-MA</t>
  </si>
  <si>
    <t xml:space="preserve">RDKT10T3MO-MM </t>
  </si>
  <si>
    <t>RDKW0803MOE PC3500</t>
  </si>
  <si>
    <t xml:space="preserve">APMT 0602PDSR-MM </t>
  </si>
  <si>
    <t>APMT 11T3PDFR-MA H01</t>
  </si>
  <si>
    <t>Breindo</t>
  </si>
  <si>
    <t>SPMT 060205-PD PC3500</t>
  </si>
  <si>
    <t>DEKSAFINDO</t>
  </si>
  <si>
    <t>SPMT 11T308-PD PC5300</t>
  </si>
  <si>
    <t>XOMT 060204-PD PC5300</t>
  </si>
  <si>
    <t>XOMT 11T306-PD PC5300</t>
  </si>
  <si>
    <t>CCMT09T304</t>
  </si>
  <si>
    <t>TPGH 110304L</t>
  </si>
  <si>
    <t>TNMG 160404-MA VE 6020</t>
  </si>
  <si>
    <t>TPGX 090204HTi10</t>
  </si>
  <si>
    <t>TPGH 110304L-FS HTi10</t>
  </si>
  <si>
    <t>CCMT 060204 UE6020</t>
  </si>
  <si>
    <t>ARDANI</t>
  </si>
  <si>
    <t>DCMT070204 NX 3035</t>
  </si>
  <si>
    <t>AOMT 123608 PEER-MVP15TF</t>
  </si>
  <si>
    <t>AOMT 123620 PEER-MVP20RT</t>
  </si>
  <si>
    <t>SPCG53ZNX2525</t>
  </si>
  <si>
    <t>SPCG53ZHTI05T</t>
  </si>
  <si>
    <t>NNMU200708ZEN-MV15TF</t>
  </si>
  <si>
    <t>AOMT 123608 PEER-HVP 15TF</t>
  </si>
  <si>
    <t>DNMG 150404 MAVP 15TF</t>
  </si>
  <si>
    <t>DNMG 150408-GJ VP15TF</t>
  </si>
  <si>
    <t>RPMT10T3MOE-JS VF15TF</t>
  </si>
  <si>
    <t>CNMG 120404</t>
  </si>
  <si>
    <t>EDMT070220R-TJP4120</t>
  </si>
  <si>
    <t>ENMU0603ER-C JP4120</t>
  </si>
  <si>
    <t>MPHT040210ZEL-r1-TH308</t>
  </si>
  <si>
    <t>SDNW120520TR JP4120</t>
  </si>
  <si>
    <t>ZDFG120-SC PN08M</t>
  </si>
  <si>
    <t>ZDFG160-SC PN08M</t>
  </si>
  <si>
    <t>ZDFG12N-ST ATH80D</t>
  </si>
  <si>
    <t>ZDFG16N-ST ATH80D</t>
  </si>
  <si>
    <t>SDMT 09T308SR-GM XP2040</t>
  </si>
  <si>
    <t>ZDKT 11T320SR-GM XP3035</t>
  </si>
  <si>
    <t>ZDKT11T308SR-GR XP2040</t>
  </si>
  <si>
    <t>Insert Sandvick</t>
  </si>
  <si>
    <t>880-0403 05H-C-GR</t>
  </si>
  <si>
    <t>880-0403 05H-C-LM</t>
  </si>
  <si>
    <t>880-0403 W07H-P-GR</t>
  </si>
  <si>
    <t>880-0403 W07H-P-LM</t>
  </si>
  <si>
    <t>CNMG 120408-PM</t>
  </si>
  <si>
    <t>880-0503W05H-P-GM4344</t>
  </si>
  <si>
    <t>880-050305H-C-GM1044</t>
  </si>
  <si>
    <t>Insert Tungaloy</t>
  </si>
  <si>
    <t xml:space="preserve">ONGU0507ANEN-W AH3135 </t>
  </si>
  <si>
    <t>ONMU0507ANEN-MJ AH3135</t>
  </si>
  <si>
    <t>RNMU1307ZNER-MJ AH3135</t>
  </si>
  <si>
    <t>LNMX 0405ZER-HJ AH3135</t>
  </si>
  <si>
    <t>LNMX 0405 R4-MJ AH3135</t>
  </si>
  <si>
    <t>Insert Turning Tungaloy</t>
  </si>
  <si>
    <t xml:space="preserve">SDKR42ZSR-MJT3130 </t>
  </si>
  <si>
    <t>APKT 160408 PM-YBC 301</t>
  </si>
  <si>
    <t>BUANA ARTA</t>
  </si>
  <si>
    <t>SPKN 1203EDTR-YBC301</t>
  </si>
  <si>
    <t>45-48</t>
  </si>
  <si>
    <t>Ø16-400-500</t>
  </si>
  <si>
    <t>Ø20-400-500</t>
  </si>
  <si>
    <t>Mata Deburring</t>
  </si>
  <si>
    <t>BT40-SMH 16-90</t>
  </si>
  <si>
    <t>ER16GH-6-4.5</t>
  </si>
  <si>
    <t>FKT-32L</t>
  </si>
  <si>
    <t>A-08</t>
  </si>
  <si>
    <t>ASMM0711R-2(MODULAR)</t>
  </si>
  <si>
    <t>Obeng TIP07F</t>
  </si>
  <si>
    <t>Obeng WRENCH 1P-10D</t>
  </si>
  <si>
    <t>Pahat Bohler</t>
  </si>
  <si>
    <t>HSS 1/2 x 6" Bohler</t>
  </si>
  <si>
    <t>HSS 5/8 x 6" Bohler</t>
  </si>
  <si>
    <t>Pahat Widia Kanan</t>
  </si>
  <si>
    <t>Pahat Widia Kiri</t>
  </si>
  <si>
    <t>ASPVM1010 R-2-M6</t>
  </si>
  <si>
    <t>TR4F4032S32-2 Ø32</t>
  </si>
  <si>
    <t>TR4F4050 BM-4 Ø50</t>
  </si>
  <si>
    <t>REAMER SOMTA</t>
  </si>
  <si>
    <t>Ø2X12X11X49</t>
  </si>
  <si>
    <t>REAMER</t>
  </si>
  <si>
    <t>Ø6 H7</t>
  </si>
  <si>
    <t>Reamer BECK</t>
  </si>
  <si>
    <t>Ø10 030510 DIN212A HSS</t>
  </si>
  <si>
    <t>REAMER F.P,IZAR</t>
  </si>
  <si>
    <t>Ø16 HSS (3080)</t>
  </si>
  <si>
    <t>Reamer Mesin Izar</t>
  </si>
  <si>
    <t>Ø2.5 x 14 x 57, HSSE5%CO DIN212D ref. 2060</t>
  </si>
  <si>
    <t>Reamer Mesin IZAR</t>
  </si>
  <si>
    <t>Ø17 x 54 x 175 HSSE5%CO DIN212D ref. 2060</t>
  </si>
  <si>
    <t>Ø18 x 56 x 182 HSSE5%CO DIN212D ref. 2060</t>
  </si>
  <si>
    <t>Reamer YG1</t>
  </si>
  <si>
    <t xml:space="preserve">Ø2 K210100200 </t>
  </si>
  <si>
    <t>Reamer YG1,SOMTA</t>
  </si>
  <si>
    <t>Ø3x3x15x61</t>
  </si>
  <si>
    <t>BREINDO.AGAVE</t>
  </si>
  <si>
    <t>Ø5x5x23x86</t>
  </si>
  <si>
    <t xml:space="preserve">Ø4x19x75 K210100400 </t>
  </si>
  <si>
    <t>Ø6x26x93 K210100600</t>
  </si>
  <si>
    <t xml:space="preserve">Ø8x8x33x17 K210100800 </t>
  </si>
  <si>
    <t>Ø8-90°</t>
  </si>
  <si>
    <t>Ø6-90°</t>
  </si>
  <si>
    <t>Ø10-90°</t>
  </si>
  <si>
    <t>BTD-30-4-80</t>
  </si>
  <si>
    <t>Ø3-Ø5 (80.152.03)</t>
  </si>
  <si>
    <t>Ø6-Ø12 (80.152.06)</t>
  </si>
  <si>
    <t>Ø14-Ø16 (80.152.14)</t>
  </si>
  <si>
    <t>Ø18-Ø20 (80.152.18)</t>
  </si>
  <si>
    <t>Ø25-Ø32 (80.152.25)</t>
  </si>
  <si>
    <t>M5x0.8 HSSE (0014160390)</t>
  </si>
  <si>
    <t>M6x1 HSSE (0014348900)</t>
  </si>
  <si>
    <t>M10 x 1.25</t>
  </si>
  <si>
    <t>M20 x 1.5</t>
  </si>
  <si>
    <t>M6x1</t>
  </si>
  <si>
    <t>BREINDO,AGAVE,JABAKU</t>
  </si>
  <si>
    <t>M6x1  (2.5 P)</t>
  </si>
  <si>
    <t>M6x1  (5 P)</t>
  </si>
  <si>
    <t>M8x1.25</t>
  </si>
  <si>
    <t>M12 x 1.5</t>
  </si>
  <si>
    <t>PT-1/4"-19</t>
  </si>
  <si>
    <t>PT-3/8"-19</t>
  </si>
  <si>
    <t>TW15S Korloy</t>
  </si>
  <si>
    <t>3-25-000246</t>
  </si>
  <si>
    <t>359085-50</t>
  </si>
  <si>
    <t>GTS</t>
  </si>
  <si>
    <t>TL001</t>
  </si>
  <si>
    <t>TL003</t>
  </si>
  <si>
    <t>TL002</t>
  </si>
  <si>
    <t>TL004</t>
  </si>
  <si>
    <t>TL005</t>
  </si>
  <si>
    <t>TL006</t>
  </si>
  <si>
    <t>TL007</t>
  </si>
  <si>
    <t>TL008</t>
  </si>
  <si>
    <t>TL009</t>
  </si>
  <si>
    <t>TL010</t>
  </si>
  <si>
    <t>TL011</t>
  </si>
  <si>
    <t>TL012</t>
  </si>
  <si>
    <t>TL013</t>
  </si>
  <si>
    <t>TL014</t>
  </si>
  <si>
    <t>TL015</t>
  </si>
  <si>
    <t>TL016</t>
  </si>
  <si>
    <t>TL017</t>
  </si>
  <si>
    <t>TL018</t>
  </si>
  <si>
    <t>TL019</t>
  </si>
  <si>
    <t>TL020</t>
  </si>
  <si>
    <t>TL021</t>
  </si>
  <si>
    <t>TL022</t>
  </si>
  <si>
    <t>TL023</t>
  </si>
  <si>
    <t>TL024</t>
  </si>
  <si>
    <t>TL025</t>
  </si>
  <si>
    <t>TL026</t>
  </si>
  <si>
    <t>TL027</t>
  </si>
  <si>
    <t>TL028</t>
  </si>
  <si>
    <t>TL029</t>
  </si>
  <si>
    <t>TL030</t>
  </si>
  <si>
    <t>TL031</t>
  </si>
  <si>
    <t>TL032</t>
  </si>
  <si>
    <t>TL033</t>
  </si>
  <si>
    <t>TL034</t>
  </si>
  <si>
    <t>TL035</t>
  </si>
  <si>
    <t>TL036</t>
  </si>
  <si>
    <t>TL037</t>
  </si>
  <si>
    <t>TL038</t>
  </si>
  <si>
    <t>TL039</t>
  </si>
  <si>
    <t>TL040</t>
  </si>
  <si>
    <t>TL041</t>
  </si>
  <si>
    <t>TL042</t>
  </si>
  <si>
    <t>TL043</t>
  </si>
  <si>
    <t>TL044</t>
  </si>
  <si>
    <t>TL045</t>
  </si>
  <si>
    <t>TL046</t>
  </si>
  <si>
    <t>TL047</t>
  </si>
  <si>
    <t>TL048</t>
  </si>
  <si>
    <t>TL049</t>
  </si>
  <si>
    <t>TL050</t>
  </si>
  <si>
    <t>TL051</t>
  </si>
  <si>
    <t>TL052</t>
  </si>
  <si>
    <t>TL053</t>
  </si>
  <si>
    <t>TL054</t>
  </si>
  <si>
    <t>TL055</t>
  </si>
  <si>
    <t>TL056</t>
  </si>
  <si>
    <t>TL057</t>
  </si>
  <si>
    <t>TL058</t>
  </si>
  <si>
    <t>TL059</t>
  </si>
  <si>
    <t>TL060</t>
  </si>
  <si>
    <t>TL061</t>
  </si>
  <si>
    <t>TL062</t>
  </si>
  <si>
    <t>TL063</t>
  </si>
  <si>
    <t>TL064</t>
  </si>
  <si>
    <t>TL065</t>
  </si>
  <si>
    <t>TL066</t>
  </si>
  <si>
    <t>TL067</t>
  </si>
  <si>
    <t>TL068</t>
  </si>
  <si>
    <t>TL069</t>
  </si>
  <si>
    <t>TL070</t>
  </si>
  <si>
    <t>TL071</t>
  </si>
  <si>
    <t>TL072</t>
  </si>
  <si>
    <t>TL073</t>
  </si>
  <si>
    <t>TL074</t>
  </si>
  <si>
    <t>TL075</t>
  </si>
  <si>
    <t>TL076</t>
  </si>
  <si>
    <t>TL077</t>
  </si>
  <si>
    <t>TL078</t>
  </si>
  <si>
    <t>TL079</t>
  </si>
  <si>
    <t>TL080</t>
  </si>
  <si>
    <t>TL081</t>
  </si>
  <si>
    <t>TL082</t>
  </si>
  <si>
    <t>TL083</t>
  </si>
  <si>
    <t>TL084</t>
  </si>
  <si>
    <t>TL085</t>
  </si>
  <si>
    <t>TL086</t>
  </si>
  <si>
    <t>TL087</t>
  </si>
  <si>
    <t>TL088</t>
  </si>
  <si>
    <t>TL089</t>
  </si>
  <si>
    <t>TL090</t>
  </si>
  <si>
    <t>TL091</t>
  </si>
  <si>
    <t>TL092</t>
  </si>
  <si>
    <t>TL093</t>
  </si>
  <si>
    <t>TL094</t>
  </si>
  <si>
    <t>TL095</t>
  </si>
  <si>
    <t>TL096</t>
  </si>
  <si>
    <t>TL097</t>
  </si>
  <si>
    <t>TL098</t>
  </si>
  <si>
    <t>TL099</t>
  </si>
  <si>
    <t>TL100</t>
  </si>
  <si>
    <t>TL101</t>
  </si>
  <si>
    <t>TL102</t>
  </si>
  <si>
    <t>TL103</t>
  </si>
  <si>
    <t>TL104</t>
  </si>
  <si>
    <t>TL105</t>
  </si>
  <si>
    <t>TL106</t>
  </si>
  <si>
    <t>TL107</t>
  </si>
  <si>
    <t>TL108</t>
  </si>
  <si>
    <t>TL109</t>
  </si>
  <si>
    <t>TL110</t>
  </si>
  <si>
    <t>TL111</t>
  </si>
  <si>
    <t>TL112</t>
  </si>
  <si>
    <t>TL113</t>
  </si>
  <si>
    <t>TL114</t>
  </si>
  <si>
    <t>TL115</t>
  </si>
  <si>
    <t>TL116</t>
  </si>
  <si>
    <t>TL117</t>
  </si>
  <si>
    <t>TL118</t>
  </si>
  <si>
    <t>TL119</t>
  </si>
  <si>
    <t>TL120</t>
  </si>
  <si>
    <t>TL121</t>
  </si>
  <si>
    <t>TL122</t>
  </si>
  <si>
    <t>TL123</t>
  </si>
  <si>
    <t>TL124</t>
  </si>
  <si>
    <t>TL125</t>
  </si>
  <si>
    <t>TL126</t>
  </si>
  <si>
    <t>TL127</t>
  </si>
  <si>
    <t>TL128</t>
  </si>
  <si>
    <t>TL129</t>
  </si>
  <si>
    <t>TL130</t>
  </si>
  <si>
    <t>TL131</t>
  </si>
  <si>
    <t>TL132</t>
  </si>
  <si>
    <t>TL133</t>
  </si>
  <si>
    <t>TL134</t>
  </si>
  <si>
    <t>TL135</t>
  </si>
  <si>
    <t>TL136</t>
  </si>
  <si>
    <t>TL137</t>
  </si>
  <si>
    <t>TL138</t>
  </si>
  <si>
    <t>TL139</t>
  </si>
  <si>
    <t>TL140</t>
  </si>
  <si>
    <t>TL141</t>
  </si>
  <si>
    <t>TL142</t>
  </si>
  <si>
    <t>TL143</t>
  </si>
  <si>
    <t>TL144</t>
  </si>
  <si>
    <t>TL145</t>
  </si>
  <si>
    <t>TL146</t>
  </si>
  <si>
    <t>TL147</t>
  </si>
  <si>
    <t>TL148</t>
  </si>
  <si>
    <t>TL149</t>
  </si>
  <si>
    <t>TL150</t>
  </si>
  <si>
    <t>TL151</t>
  </si>
  <si>
    <t>TL152</t>
  </si>
  <si>
    <t>TL153</t>
  </si>
  <si>
    <t>TL154</t>
  </si>
  <si>
    <t>TL155</t>
  </si>
  <si>
    <t>TL156</t>
  </si>
  <si>
    <t>TL157</t>
  </si>
  <si>
    <t>TL158</t>
  </si>
  <si>
    <t>TL159</t>
  </si>
  <si>
    <t>TL160</t>
  </si>
  <si>
    <t>TL161</t>
  </si>
  <si>
    <t>TL162</t>
  </si>
  <si>
    <t>TL163</t>
  </si>
  <si>
    <t>TL164</t>
  </si>
  <si>
    <t>TL165</t>
  </si>
  <si>
    <t>TL166</t>
  </si>
  <si>
    <t>TL167</t>
  </si>
  <si>
    <t>TL168</t>
  </si>
  <si>
    <t>TL169</t>
  </si>
  <si>
    <t>TL170</t>
  </si>
  <si>
    <t>TL171</t>
  </si>
  <si>
    <t>TL172</t>
  </si>
  <si>
    <t>TL173</t>
  </si>
  <si>
    <t>TL174</t>
  </si>
  <si>
    <t>TL175</t>
  </si>
  <si>
    <t>TL176</t>
  </si>
  <si>
    <t>TL177</t>
  </si>
  <si>
    <t>TL178</t>
  </si>
  <si>
    <t>TL179</t>
  </si>
  <si>
    <t>TL180</t>
  </si>
  <si>
    <t>TL181</t>
  </si>
  <si>
    <t>TL182</t>
  </si>
  <si>
    <t>TL183</t>
  </si>
  <si>
    <t>TL184</t>
  </si>
  <si>
    <t>TL185</t>
  </si>
  <si>
    <t>TL186</t>
  </si>
  <si>
    <t>TL187</t>
  </si>
  <si>
    <t>TL188</t>
  </si>
  <si>
    <t>TL189</t>
  </si>
  <si>
    <t>TL190</t>
  </si>
  <si>
    <t>TL191</t>
  </si>
  <si>
    <t>TL192</t>
  </si>
  <si>
    <t>TL193</t>
  </si>
  <si>
    <t>TL194</t>
  </si>
  <si>
    <t>TL195</t>
  </si>
  <si>
    <t>TL196</t>
  </si>
  <si>
    <t>TL197</t>
  </si>
  <si>
    <t>TL198</t>
  </si>
  <si>
    <t>TL199</t>
  </si>
  <si>
    <t>TL200</t>
  </si>
  <si>
    <t>TL201</t>
  </si>
  <si>
    <t>TL202</t>
  </si>
  <si>
    <t>TL203</t>
  </si>
  <si>
    <t>TL204</t>
  </si>
  <si>
    <t>TL205</t>
  </si>
  <si>
    <t>TL206</t>
  </si>
  <si>
    <t>TL207</t>
  </si>
  <si>
    <t>TL208</t>
  </si>
  <si>
    <t>TL209</t>
  </si>
  <si>
    <t>TL210</t>
  </si>
  <si>
    <t>TL211</t>
  </si>
  <si>
    <t>TL212</t>
  </si>
  <si>
    <t>TL213</t>
  </si>
  <si>
    <t>TL214</t>
  </si>
  <si>
    <t>TL215</t>
  </si>
  <si>
    <t>TL216</t>
  </si>
  <si>
    <t>TL217</t>
  </si>
  <si>
    <t>TL218</t>
  </si>
  <si>
    <t>TL219</t>
  </si>
  <si>
    <t>TL220</t>
  </si>
  <si>
    <t>TL221</t>
  </si>
  <si>
    <t>TL222</t>
  </si>
  <si>
    <t>TL223</t>
  </si>
  <si>
    <t>TL224</t>
  </si>
  <si>
    <t>TL225</t>
  </si>
  <si>
    <t>TL226</t>
  </si>
  <si>
    <t>TL227</t>
  </si>
  <si>
    <t>TL228</t>
  </si>
  <si>
    <t>TL229</t>
  </si>
  <si>
    <t>TL230</t>
  </si>
  <si>
    <t>TL231</t>
  </si>
  <si>
    <t>TL232</t>
  </si>
  <si>
    <t>TL233</t>
  </si>
  <si>
    <t>TL234</t>
  </si>
  <si>
    <t>TL235</t>
  </si>
  <si>
    <t>TL236</t>
  </si>
  <si>
    <t>TL237</t>
  </si>
  <si>
    <t>TL238</t>
  </si>
  <si>
    <t>TL239</t>
  </si>
  <si>
    <t>TL240</t>
  </si>
  <si>
    <t>TL241</t>
  </si>
  <si>
    <t>TL242</t>
  </si>
  <si>
    <t>TL243</t>
  </si>
  <si>
    <t>TL244</t>
  </si>
  <si>
    <t>TL245</t>
  </si>
  <si>
    <t>TL246</t>
  </si>
  <si>
    <t>TL247</t>
  </si>
  <si>
    <t>TL248</t>
  </si>
  <si>
    <t>TL249</t>
  </si>
  <si>
    <t>TL250</t>
  </si>
  <si>
    <t>TL251</t>
  </si>
  <si>
    <t>TL252</t>
  </si>
  <si>
    <t>TL253</t>
  </si>
  <si>
    <t>TL254</t>
  </si>
  <si>
    <t>TL255</t>
  </si>
  <si>
    <t>TL256</t>
  </si>
  <si>
    <t>TL257</t>
  </si>
  <si>
    <t>TL258</t>
  </si>
  <si>
    <t>TL259</t>
  </si>
  <si>
    <t>TL260</t>
  </si>
  <si>
    <t>TL261</t>
  </si>
  <si>
    <t>TL262</t>
  </si>
  <si>
    <t>TL263</t>
  </si>
  <si>
    <t>TL264</t>
  </si>
  <si>
    <t>TL265</t>
  </si>
  <si>
    <t>TL266</t>
  </si>
  <si>
    <t>TL267</t>
  </si>
  <si>
    <t>TL268</t>
  </si>
  <si>
    <t>TL269</t>
  </si>
  <si>
    <t>TL270</t>
  </si>
  <si>
    <t>TL271</t>
  </si>
  <si>
    <t>TL272</t>
  </si>
  <si>
    <t>TL273</t>
  </si>
  <si>
    <t>TL274</t>
  </si>
  <si>
    <t>TL275</t>
  </si>
  <si>
    <t>TL276</t>
  </si>
  <si>
    <t>TL277</t>
  </si>
  <si>
    <t>TL278</t>
  </si>
  <si>
    <t>TL279</t>
  </si>
  <si>
    <t>TL280</t>
  </si>
  <si>
    <t>TL281</t>
  </si>
  <si>
    <t>TL282</t>
  </si>
  <si>
    <t>TL283</t>
  </si>
  <si>
    <t>TL284</t>
  </si>
  <si>
    <t>TL285</t>
  </si>
  <si>
    <t>TL286</t>
  </si>
  <si>
    <t>TL287</t>
  </si>
  <si>
    <t>TL288</t>
  </si>
  <si>
    <t>TL289</t>
  </si>
  <si>
    <t>TL290</t>
  </si>
  <si>
    <t>TL291</t>
  </si>
  <si>
    <t>TL292</t>
  </si>
  <si>
    <t>TL293</t>
  </si>
  <si>
    <t>TL294</t>
  </si>
  <si>
    <t>TL295</t>
  </si>
  <si>
    <t>TL296</t>
  </si>
  <si>
    <t>TL297</t>
  </si>
  <si>
    <t>TL298</t>
  </si>
  <si>
    <t>TL299</t>
  </si>
  <si>
    <t>TL300</t>
  </si>
  <si>
    <t>TL301</t>
  </si>
  <si>
    <t>TL302</t>
  </si>
  <si>
    <t>TL303</t>
  </si>
  <si>
    <t>TL304</t>
  </si>
  <si>
    <t>TL305</t>
  </si>
  <si>
    <t>TL306</t>
  </si>
  <si>
    <t>TL307</t>
  </si>
  <si>
    <t>TL308</t>
  </si>
  <si>
    <t>TL309</t>
  </si>
  <si>
    <t>TL310</t>
  </si>
  <si>
    <t>TL311</t>
  </si>
  <si>
    <t>TL312</t>
  </si>
  <si>
    <t>TL313</t>
  </si>
  <si>
    <t>TL314</t>
  </si>
  <si>
    <t>TL315</t>
  </si>
  <si>
    <t>TL316</t>
  </si>
  <si>
    <t>TL317</t>
  </si>
  <si>
    <t>TL318</t>
  </si>
  <si>
    <t>TL319</t>
  </si>
  <si>
    <t>TL320</t>
  </si>
  <si>
    <t>TL321</t>
  </si>
  <si>
    <t>TL322</t>
  </si>
  <si>
    <t>TL323</t>
  </si>
  <si>
    <t>TL324</t>
  </si>
  <si>
    <t>TL325</t>
  </si>
  <si>
    <t>TL326</t>
  </si>
  <si>
    <t>TL327</t>
  </si>
  <si>
    <t>TL328</t>
  </si>
  <si>
    <t>TL329</t>
  </si>
  <si>
    <t>TL330</t>
  </si>
  <si>
    <t>TL331</t>
  </si>
  <si>
    <t>TL332</t>
  </si>
  <si>
    <t>TL333</t>
  </si>
  <si>
    <t>TL334</t>
  </si>
  <si>
    <t>TL335</t>
  </si>
  <si>
    <t>TL336</t>
  </si>
  <si>
    <t>TL337</t>
  </si>
  <si>
    <t>TL338</t>
  </si>
  <si>
    <t>TL339</t>
  </si>
  <si>
    <t>TL340</t>
  </si>
  <si>
    <t>TL341</t>
  </si>
  <si>
    <t>TL342</t>
  </si>
  <si>
    <t>TL343</t>
  </si>
  <si>
    <t>TL344</t>
  </si>
  <si>
    <t>TL345</t>
  </si>
  <si>
    <t>TL346</t>
  </si>
  <si>
    <t>TL347</t>
  </si>
  <si>
    <t>TL348</t>
  </si>
  <si>
    <t>TL349</t>
  </si>
  <si>
    <t>TL350</t>
  </si>
  <si>
    <t>TL351</t>
  </si>
  <si>
    <t>TL352</t>
  </si>
  <si>
    <t>TL353</t>
  </si>
  <si>
    <t>TL354</t>
  </si>
  <si>
    <t>TL355</t>
  </si>
  <si>
    <t>TL356</t>
  </si>
  <si>
    <t>TL357</t>
  </si>
  <si>
    <t>TL358</t>
  </si>
  <si>
    <t>TL359</t>
  </si>
  <si>
    <t>TL360</t>
  </si>
  <si>
    <t>TL361</t>
  </si>
  <si>
    <t>TL362</t>
  </si>
  <si>
    <t>TL363</t>
  </si>
  <si>
    <t>TL364</t>
  </si>
  <si>
    <t>TL365</t>
  </si>
  <si>
    <t>TL366</t>
  </si>
  <si>
    <t>TL367</t>
  </si>
  <si>
    <t>TL368</t>
  </si>
  <si>
    <t>TL369</t>
  </si>
  <si>
    <t>TL370</t>
  </si>
  <si>
    <t>TL371</t>
  </si>
  <si>
    <t>TL372</t>
  </si>
  <si>
    <t>TL373</t>
  </si>
  <si>
    <t>TL374</t>
  </si>
  <si>
    <t>TL375</t>
  </si>
  <si>
    <t>TL376</t>
  </si>
  <si>
    <t>TL377</t>
  </si>
  <si>
    <t>TL378</t>
  </si>
  <si>
    <t>TL379</t>
  </si>
  <si>
    <t>TL380</t>
  </si>
  <si>
    <t>TL381</t>
  </si>
  <si>
    <t>TL382</t>
  </si>
  <si>
    <t>TL383</t>
  </si>
  <si>
    <t>TL384</t>
  </si>
  <si>
    <t>TL385</t>
  </si>
  <si>
    <t>TL386</t>
  </si>
  <si>
    <t>TL387</t>
  </si>
  <si>
    <t>TL388</t>
  </si>
  <si>
    <t>TL389</t>
  </si>
  <si>
    <t>TL390</t>
  </si>
  <si>
    <t>TL391</t>
  </si>
  <si>
    <t>TL392</t>
  </si>
  <si>
    <t>TL393</t>
  </si>
  <si>
    <t>TL394</t>
  </si>
  <si>
    <t>TL395</t>
  </si>
  <si>
    <t>TL396</t>
  </si>
  <si>
    <t>TL397</t>
  </si>
  <si>
    <t>TL398</t>
  </si>
  <si>
    <t>TL399</t>
  </si>
  <si>
    <t>TL400</t>
  </si>
  <si>
    <t>TL401</t>
  </si>
  <si>
    <t>TL402</t>
  </si>
  <si>
    <t>TL403</t>
  </si>
  <si>
    <t>TL404</t>
  </si>
  <si>
    <t>TL405</t>
  </si>
  <si>
    <t>TL406</t>
  </si>
  <si>
    <t>TL407</t>
  </si>
  <si>
    <t>TL408</t>
  </si>
  <si>
    <t>TL409</t>
  </si>
  <si>
    <t>TL410</t>
  </si>
  <si>
    <t>TL411</t>
  </si>
  <si>
    <t>TL412</t>
  </si>
  <si>
    <t>TL413</t>
  </si>
  <si>
    <t>TL414</t>
  </si>
  <si>
    <t>TL415</t>
  </si>
  <si>
    <t>TL416</t>
  </si>
  <si>
    <t>TL417</t>
  </si>
  <si>
    <t>TL418</t>
  </si>
  <si>
    <t>TL419</t>
  </si>
  <si>
    <t>TL420</t>
  </si>
  <si>
    <t>TL421</t>
  </si>
  <si>
    <t>TL422</t>
  </si>
  <si>
    <t>TL423</t>
  </si>
  <si>
    <t>TL424</t>
  </si>
  <si>
    <t>TL425</t>
  </si>
  <si>
    <t>TL426</t>
  </si>
  <si>
    <t>TL427</t>
  </si>
  <si>
    <t>TL428</t>
  </si>
  <si>
    <t>TL429</t>
  </si>
  <si>
    <t>TL430</t>
  </si>
  <si>
    <t>TL431</t>
  </si>
  <si>
    <t>TL432</t>
  </si>
  <si>
    <t>TL433</t>
  </si>
  <si>
    <t>TL434</t>
  </si>
  <si>
    <t>TL435</t>
  </si>
  <si>
    <t>TL436</t>
  </si>
  <si>
    <t>TL437</t>
  </si>
  <si>
    <t>TL438</t>
  </si>
  <si>
    <t>TL439</t>
  </si>
  <si>
    <t>TL440</t>
  </si>
  <si>
    <t>TL441</t>
  </si>
  <si>
    <t>TL442</t>
  </si>
  <si>
    <t>TL443</t>
  </si>
  <si>
    <t>TL444</t>
  </si>
  <si>
    <t>TL445</t>
  </si>
  <si>
    <t>TL446</t>
  </si>
  <si>
    <t>TL447</t>
  </si>
  <si>
    <t>TL448</t>
  </si>
  <si>
    <t>TL449</t>
  </si>
  <si>
    <t>TL450</t>
  </si>
  <si>
    <t>TL451</t>
  </si>
  <si>
    <t>TL452</t>
  </si>
  <si>
    <t>TL453</t>
  </si>
  <si>
    <t>TL454</t>
  </si>
  <si>
    <t>TL455</t>
  </si>
  <si>
    <t>TL456</t>
  </si>
  <si>
    <t>TL457</t>
  </si>
  <si>
    <t>TL458</t>
  </si>
  <si>
    <t>TL459</t>
  </si>
  <si>
    <t>TL460</t>
  </si>
  <si>
    <t>TL461</t>
  </si>
  <si>
    <t>TL462</t>
  </si>
  <si>
    <t>TL463</t>
  </si>
  <si>
    <t>TL464</t>
  </si>
  <si>
    <t>TL465</t>
  </si>
  <si>
    <t>TL466</t>
  </si>
  <si>
    <t>TL467</t>
  </si>
  <si>
    <t>TL468</t>
  </si>
  <si>
    <t>TL469</t>
  </si>
  <si>
    <t>TL470</t>
  </si>
  <si>
    <t>TL471</t>
  </si>
  <si>
    <t>TL472</t>
  </si>
  <si>
    <t>TL473</t>
  </si>
  <si>
    <t>TL474</t>
  </si>
  <si>
    <t>TL475</t>
  </si>
  <si>
    <t>TL476</t>
  </si>
  <si>
    <t>TL477</t>
  </si>
  <si>
    <t>TL478</t>
  </si>
  <si>
    <t>TL479</t>
  </si>
  <si>
    <t>TL480</t>
  </si>
  <si>
    <t>TL481</t>
  </si>
  <si>
    <t>TL482</t>
  </si>
  <si>
    <t>TL483</t>
  </si>
  <si>
    <t>TL484</t>
  </si>
  <si>
    <t>TL485</t>
  </si>
  <si>
    <t>TL486</t>
  </si>
  <si>
    <t>TL487</t>
  </si>
  <si>
    <t>TL488</t>
  </si>
  <si>
    <t>TL489</t>
  </si>
  <si>
    <t>TL490</t>
  </si>
  <si>
    <t>TL491</t>
  </si>
  <si>
    <t>TL492</t>
  </si>
  <si>
    <t>TL493</t>
  </si>
  <si>
    <t>TL494</t>
  </si>
  <si>
    <t>TL495</t>
  </si>
  <si>
    <t>TL496</t>
  </si>
  <si>
    <t>TL497</t>
  </si>
  <si>
    <t>TL498</t>
  </si>
  <si>
    <t>TL499</t>
  </si>
  <si>
    <t>TL500</t>
  </si>
  <si>
    <t>TL501</t>
  </si>
  <si>
    <t>TL502</t>
  </si>
  <si>
    <t>TL503</t>
  </si>
  <si>
    <t>TL504</t>
  </si>
  <si>
    <t>TL505</t>
  </si>
  <si>
    <t>TL506</t>
  </si>
  <si>
    <t>TL507</t>
  </si>
  <si>
    <t>TL508</t>
  </si>
  <si>
    <t>TL509</t>
  </si>
  <si>
    <t>TL510</t>
  </si>
  <si>
    <t>TL511</t>
  </si>
  <si>
    <t>TL512</t>
  </si>
  <si>
    <t>TL513</t>
  </si>
  <si>
    <t>TL514</t>
  </si>
  <si>
    <t>TL515</t>
  </si>
  <si>
    <t>TL516</t>
  </si>
  <si>
    <t>TL517</t>
  </si>
  <si>
    <t>TL518</t>
  </si>
  <si>
    <t>TL519</t>
  </si>
  <si>
    <t>TL520</t>
  </si>
  <si>
    <t>TL521</t>
  </si>
  <si>
    <t>TL522</t>
  </si>
  <si>
    <t>TL523</t>
  </si>
  <si>
    <t>TL524</t>
  </si>
  <si>
    <t>TL525</t>
  </si>
  <si>
    <t>TL526</t>
  </si>
  <si>
    <t>TL527</t>
  </si>
  <si>
    <t>TL528</t>
  </si>
  <si>
    <t>TL529</t>
  </si>
  <si>
    <t>TL530</t>
  </si>
  <si>
    <t>TL531</t>
  </si>
  <si>
    <t>TL532</t>
  </si>
  <si>
    <t>TL533</t>
  </si>
  <si>
    <t>TL534</t>
  </si>
  <si>
    <t>TL535</t>
  </si>
  <si>
    <t>TL536</t>
  </si>
  <si>
    <t>TL537</t>
  </si>
  <si>
    <t>TL538</t>
  </si>
  <si>
    <t>TL539</t>
  </si>
  <si>
    <t>TL540</t>
  </si>
  <si>
    <t>TL541</t>
  </si>
  <si>
    <t>TL542</t>
  </si>
  <si>
    <t>TL543</t>
  </si>
  <si>
    <t>TL544</t>
  </si>
  <si>
    <t>TL545</t>
  </si>
  <si>
    <t>TL546</t>
  </si>
  <si>
    <t>TL547</t>
  </si>
  <si>
    <t>TL548</t>
  </si>
  <si>
    <t>TL549</t>
  </si>
  <si>
    <t>TL550</t>
  </si>
  <si>
    <t>TL551</t>
  </si>
  <si>
    <t>TL552</t>
  </si>
  <si>
    <t>TL553</t>
  </si>
  <si>
    <t>TL554</t>
  </si>
  <si>
    <t>TL555</t>
  </si>
  <si>
    <t>TL556</t>
  </si>
  <si>
    <t>Supplier /
Customer</t>
  </si>
  <si>
    <t>Assy Bolt</t>
  </si>
  <si>
    <t>st37</t>
  </si>
  <si>
    <t>AICC</t>
  </si>
  <si>
    <t>Bandul alumunium</t>
  </si>
  <si>
    <t>Blade Mitra 301 / YSM 301 / SP-7</t>
  </si>
  <si>
    <t>Nihart</t>
  </si>
  <si>
    <t>Mitra</t>
  </si>
  <si>
    <t>Blade TB 4</t>
  </si>
  <si>
    <t>Yamaha</t>
  </si>
  <si>
    <t>Blade WA 2075 C</t>
  </si>
  <si>
    <t>Asama</t>
  </si>
  <si>
    <t>Bosh Liner WA 1037</t>
  </si>
  <si>
    <t>Chisel Filter Hole</t>
  </si>
  <si>
    <t>Chuck Joint Collet</t>
  </si>
  <si>
    <t>Control Cage 1661 F</t>
  </si>
  <si>
    <t>Distributor WA 0738 - 1802 C</t>
  </si>
  <si>
    <t xml:space="preserve">End Liner / liner bawah WA 2023 D </t>
  </si>
  <si>
    <t>Extention hand gerinda</t>
  </si>
  <si>
    <t>S 45 C</t>
  </si>
  <si>
    <t>Extention hanger Shoot Blast</t>
  </si>
  <si>
    <t>FCD</t>
  </si>
  <si>
    <t>Flange</t>
  </si>
  <si>
    <t>Autotech</t>
  </si>
  <si>
    <t>Flange Fan Blasting left</t>
  </si>
  <si>
    <t>Flange Fan Blasting Right</t>
  </si>
  <si>
    <t>Hanger Shoot Blast C/ Block</t>
  </si>
  <si>
    <t>Hanger Shoot Blast C/ Head</t>
  </si>
  <si>
    <t>Housing Bearing</t>
  </si>
  <si>
    <t>Infortation Pipe WA 0738 - 1030</t>
  </si>
  <si>
    <t>kunci lavier</t>
  </si>
  <si>
    <t>Lingkar Liner  S0738 - 1024A</t>
  </si>
  <si>
    <t xml:space="preserve">LOCK RING JIC </t>
  </si>
  <si>
    <t xml:space="preserve">JIC </t>
  </si>
  <si>
    <t>Ring Bulat</t>
  </si>
  <si>
    <t>Sepatu Vibrator</t>
  </si>
  <si>
    <t>Side Aus Plate BK 001-1-0151</t>
  </si>
  <si>
    <t>SUPPORT PIN</t>
  </si>
  <si>
    <t>Top Liner S 0738 - 1024</t>
  </si>
  <si>
    <t>Top Liner WA 2024 A</t>
  </si>
  <si>
    <t>WA 0081 B</t>
  </si>
  <si>
    <t>WA 0083 B</t>
  </si>
  <si>
    <t>Barang Customer</t>
  </si>
  <si>
    <t>CST001</t>
  </si>
  <si>
    <t>CST002</t>
  </si>
  <si>
    <t>CST003</t>
  </si>
  <si>
    <t>CST004</t>
  </si>
  <si>
    <t>CST005</t>
  </si>
  <si>
    <t>CST006</t>
  </si>
  <si>
    <t>CST007</t>
  </si>
  <si>
    <t>CST008</t>
  </si>
  <si>
    <t>CST009</t>
  </si>
  <si>
    <t>CST010</t>
  </si>
  <si>
    <t>CST011</t>
  </si>
  <si>
    <t>CST012</t>
  </si>
  <si>
    <t>CST013</t>
  </si>
  <si>
    <t>CST014</t>
  </si>
  <si>
    <t>CST015</t>
  </si>
  <si>
    <t>CST016</t>
  </si>
  <si>
    <t>CST017</t>
  </si>
  <si>
    <t>CST018</t>
  </si>
  <si>
    <t>CST019</t>
  </si>
  <si>
    <t>CST020</t>
  </si>
  <si>
    <t>CST021</t>
  </si>
  <si>
    <t>CST022</t>
  </si>
  <si>
    <t>CST023</t>
  </si>
  <si>
    <t>CST024</t>
  </si>
  <si>
    <t>CST025</t>
  </si>
  <si>
    <t>CST026</t>
  </si>
  <si>
    <t>CST027</t>
  </si>
  <si>
    <t>CST028</t>
  </si>
  <si>
    <t>CST029</t>
  </si>
  <si>
    <t>CST030</t>
  </si>
  <si>
    <t>CST031</t>
  </si>
  <si>
    <t xml:space="preserve">Adjustable pin </t>
  </si>
  <si>
    <t>As Roda Daisa</t>
  </si>
  <si>
    <t>BEARING 30202</t>
  </si>
  <si>
    <t>NTN</t>
  </si>
  <si>
    <t>BLOW NOZLE 1 1/2"</t>
  </si>
  <si>
    <t>BLOW NOZLE 1"</t>
  </si>
  <si>
    <t>BLOW NOZLE 2"</t>
  </si>
  <si>
    <t xml:space="preserve">Burner Tip Pendek </t>
  </si>
  <si>
    <t>Burner Tip 10</t>
  </si>
  <si>
    <t>Burner Tip 18</t>
  </si>
  <si>
    <t>Burner Tip 20</t>
  </si>
  <si>
    <t>Burner Tip 25</t>
  </si>
  <si>
    <t>Burner Tip 40</t>
  </si>
  <si>
    <t>Bush Dia. 28 x 16,3</t>
  </si>
  <si>
    <t>JIC</t>
  </si>
  <si>
    <t>Bush A</t>
  </si>
  <si>
    <t>Bush B</t>
  </si>
  <si>
    <t>Bush Plug</t>
  </si>
  <si>
    <t>BUSH FOR BASE PLATE</t>
  </si>
  <si>
    <t>ATI</t>
  </si>
  <si>
    <t>Bush Daisa</t>
  </si>
  <si>
    <t>Chisel For Remove Sand</t>
  </si>
  <si>
    <t>Chisel Oil Drain Hole</t>
  </si>
  <si>
    <t>Collet ICC</t>
  </si>
  <si>
    <t>Double Naple 3/8</t>
  </si>
  <si>
    <t>sumber air</t>
  </si>
  <si>
    <t>Handle 96/128</t>
  </si>
  <si>
    <t>HANGER 2 (perahu)</t>
  </si>
  <si>
    <t>pd rahayu</t>
  </si>
  <si>
    <t>Jaket Alumunium Ø10</t>
  </si>
  <si>
    <t>Alumunium</t>
  </si>
  <si>
    <t xml:space="preserve">BUMM </t>
  </si>
  <si>
    <t>Jaket Alumunium Ø14</t>
  </si>
  <si>
    <t>Karet Pinggir</t>
  </si>
  <si>
    <t>Karet Pinggir BSI</t>
  </si>
  <si>
    <t>BSI</t>
  </si>
  <si>
    <t>Knie 1/2" PVC</t>
  </si>
  <si>
    <t xml:space="preserve">Knie 1/2" </t>
  </si>
  <si>
    <t>Knie 3/4" PVC</t>
  </si>
  <si>
    <t>Knie 3/8"</t>
  </si>
  <si>
    <t>Name Plate</t>
  </si>
  <si>
    <t>Pillow Block</t>
  </si>
  <si>
    <t>Pin Daisa</t>
  </si>
  <si>
    <t>Plat Daisa CUI</t>
  </si>
  <si>
    <t>Plat Daisa CUI (NG)</t>
  </si>
  <si>
    <t>Plat Daisa HK PATI</t>
  </si>
  <si>
    <t>plate Vibrator</t>
  </si>
  <si>
    <t>Ring Bulan Sabit</t>
  </si>
  <si>
    <t xml:space="preserve">Roda Daisa </t>
  </si>
  <si>
    <t>Round locate bush</t>
  </si>
  <si>
    <t xml:space="preserve">Round locate pin </t>
  </si>
  <si>
    <t>Side Lock</t>
  </si>
  <si>
    <t>CUIM</t>
  </si>
  <si>
    <t>Sliding Block</t>
  </si>
  <si>
    <t>Barang Jadi</t>
  </si>
  <si>
    <t>BJ001</t>
  </si>
  <si>
    <t>BJ002</t>
  </si>
  <si>
    <t>BJ003</t>
  </si>
  <si>
    <t>BJ004</t>
  </si>
  <si>
    <t>BJ005</t>
  </si>
  <si>
    <t>BJ006</t>
  </si>
  <si>
    <t>BJ007</t>
  </si>
  <si>
    <t>BJ008</t>
  </si>
  <si>
    <t>BJ009</t>
  </si>
  <si>
    <t>BJ010</t>
  </si>
  <si>
    <t>BJ011</t>
  </si>
  <si>
    <t>BJ012</t>
  </si>
  <si>
    <t>BJ013</t>
  </si>
  <si>
    <t>BJ014</t>
  </si>
  <si>
    <t>BJ015</t>
  </si>
  <si>
    <t>BJ016</t>
  </si>
  <si>
    <t>BJ017</t>
  </si>
  <si>
    <t>BJ018</t>
  </si>
  <si>
    <t>BJ019</t>
  </si>
  <si>
    <t>BJ020</t>
  </si>
  <si>
    <t>BJ021</t>
  </si>
  <si>
    <t>BJ022</t>
  </si>
  <si>
    <t>BJ023</t>
  </si>
  <si>
    <t>BJ024</t>
  </si>
  <si>
    <t>BJ025</t>
  </si>
  <si>
    <t>BJ026</t>
  </si>
  <si>
    <t>BJ027</t>
  </si>
  <si>
    <t>BJ028</t>
  </si>
  <si>
    <t>BJ029</t>
  </si>
  <si>
    <t>BJ030</t>
  </si>
  <si>
    <t>BJ031</t>
  </si>
  <si>
    <t>BJ032</t>
  </si>
  <si>
    <t>BJ033</t>
  </si>
  <si>
    <t>BJ034</t>
  </si>
  <si>
    <t>BJ035</t>
  </si>
  <si>
    <t>BJ037</t>
  </si>
  <si>
    <t>BJ038</t>
  </si>
  <si>
    <t>BJ039</t>
  </si>
  <si>
    <t>BJ040</t>
  </si>
  <si>
    <t>BJ041</t>
  </si>
  <si>
    <t>BJ042</t>
  </si>
  <si>
    <t>BJ043</t>
  </si>
  <si>
    <t>BJ044</t>
  </si>
  <si>
    <t>BJ045</t>
  </si>
  <si>
    <t>BJ046</t>
  </si>
  <si>
    <t>BJ047</t>
  </si>
  <si>
    <t>BJ048</t>
  </si>
  <si>
    <t>BJ049</t>
  </si>
  <si>
    <t>Base Plate # 30</t>
  </si>
  <si>
    <t>ASAMA</t>
  </si>
  <si>
    <t>Base Plate # 40</t>
  </si>
  <si>
    <t>Base Plate JIC</t>
  </si>
  <si>
    <t>Sekat Cooling Plastik 3x450x460</t>
  </si>
  <si>
    <t>Bahan Baku</t>
  </si>
  <si>
    <t>BB001</t>
  </si>
  <si>
    <t>BB002</t>
  </si>
  <si>
    <t>BB003</t>
  </si>
  <si>
    <t>BB004</t>
  </si>
  <si>
    <t>Shank Release Tool, ATC</t>
  </si>
  <si>
    <t>Lic-Japan FBJ (Bearing) P205 UC205-16</t>
  </si>
  <si>
    <t>Kaca 3x 10 x 50</t>
  </si>
  <si>
    <t>Kunci Cak AW ER 32</t>
  </si>
  <si>
    <t>Kunci Pipa</t>
  </si>
  <si>
    <t>Gunting Plat</t>
  </si>
  <si>
    <t>Ketokan Angka 0-9</t>
  </si>
  <si>
    <t>Pompa Stempet</t>
  </si>
  <si>
    <t>stang ripet</t>
  </si>
  <si>
    <t>ALAT PACKING</t>
  </si>
  <si>
    <t>MSC001</t>
  </si>
  <si>
    <t>MSC002</t>
  </si>
  <si>
    <t>MSC003</t>
  </si>
  <si>
    <t>MSC004</t>
  </si>
  <si>
    <t>MSC005</t>
  </si>
  <si>
    <t>MSC006</t>
  </si>
  <si>
    <t>MSC007</t>
  </si>
  <si>
    <t>MSC008</t>
  </si>
  <si>
    <t>MSC009</t>
  </si>
  <si>
    <t>MSC010</t>
  </si>
  <si>
    <t>ID
Barang</t>
  </si>
  <si>
    <t>Baut LPK</t>
  </si>
  <si>
    <t>Baut Tanam</t>
  </si>
  <si>
    <t>Baut JFL</t>
  </si>
  <si>
    <t>Stainless Steel</t>
  </si>
  <si>
    <t>PIC</t>
  </si>
  <si>
    <t>PERIODE</t>
  </si>
  <si>
    <t>PT. COPPAL UTAMA INDONESIA MANUFACTURING</t>
  </si>
  <si>
    <t>Sani Santika</t>
  </si>
  <si>
    <r>
      <t xml:space="preserve">LAPORAN STOCK </t>
    </r>
    <r>
      <rPr>
        <b/>
        <sz val="26"/>
        <color rgb="FF00B050"/>
        <rFont val="Montserrat"/>
      </rPr>
      <t>KELUAR</t>
    </r>
    <r>
      <rPr>
        <b/>
        <sz val="26"/>
        <color theme="1"/>
        <rFont val="Montserrat"/>
      </rPr>
      <t xml:space="preserve"> GUDANG</t>
    </r>
  </si>
  <si>
    <r>
      <t xml:space="preserve">LAPORAN STOCK </t>
    </r>
    <r>
      <rPr>
        <b/>
        <sz val="26"/>
        <color rgb="FF00B050"/>
        <rFont val="Montserrat"/>
      </rPr>
      <t>MASUK</t>
    </r>
    <r>
      <rPr>
        <b/>
        <sz val="26"/>
        <color theme="1"/>
        <rFont val="Montserrat"/>
      </rPr>
      <t xml:space="preserve"> GUDANG</t>
    </r>
  </si>
  <si>
    <t>Nama Standard</t>
  </si>
  <si>
    <t>Spesifikasi /
Code</t>
  </si>
  <si>
    <t>Material /Bahan</t>
  </si>
  <si>
    <t>DATABASE STOCK GUDANG</t>
  </si>
  <si>
    <t>M 3 X 6</t>
  </si>
  <si>
    <t>M 3 X 8</t>
  </si>
  <si>
    <t>M 3 X 10</t>
  </si>
  <si>
    <t>M 3 X 12</t>
  </si>
  <si>
    <t>M 3 X 15</t>
  </si>
  <si>
    <t>M 4 X 6</t>
  </si>
  <si>
    <t>M 4 X 8</t>
  </si>
  <si>
    <t>M 5 X 8</t>
  </si>
  <si>
    <t>M 5 X 12</t>
  </si>
  <si>
    <t>Black Oxide Finish</t>
  </si>
  <si>
    <t>Baut LPK Stainless</t>
  </si>
  <si>
    <t>Socket Head Cap Screw</t>
  </si>
  <si>
    <t>Hex Socket Countersunk Screw</t>
  </si>
  <si>
    <t>Baut JFL Stainless</t>
  </si>
  <si>
    <t>Philips Socket Countersunk Screw</t>
  </si>
  <si>
    <t>Slotted Socket Countersunk Screw</t>
  </si>
  <si>
    <t>M 3 x 6</t>
  </si>
  <si>
    <t>M 8 X 25 (+)</t>
  </si>
  <si>
    <t>Baut JF (+)</t>
  </si>
  <si>
    <t>Baut JF (-)</t>
  </si>
  <si>
    <t>Hex Socket Set Screws</t>
  </si>
  <si>
    <t>Baut Tanam Stainless</t>
  </si>
  <si>
    <t>M 4 x 5</t>
  </si>
  <si>
    <t xml:space="preserve">M 4 x 10 </t>
  </si>
  <si>
    <t xml:space="preserve">M 5 X 6 </t>
  </si>
  <si>
    <t xml:space="preserve">M 5 X 10 </t>
  </si>
  <si>
    <t xml:space="preserve">M 5 X 15 </t>
  </si>
  <si>
    <t xml:space="preserve">M 6 X 5 </t>
  </si>
  <si>
    <t xml:space="preserve">M 6 X 8 </t>
  </si>
  <si>
    <t xml:space="preserve">M 6 X 10 </t>
  </si>
  <si>
    <t xml:space="preserve">M 6 X 15 </t>
  </si>
  <si>
    <t>M 6 x 25</t>
  </si>
  <si>
    <t>M 8 x 8</t>
  </si>
  <si>
    <t>M 8 x 10</t>
  </si>
  <si>
    <t>M 8 x 15</t>
  </si>
  <si>
    <t>M 8 x 20</t>
  </si>
  <si>
    <t xml:space="preserve">M 8 x 40 </t>
  </si>
  <si>
    <t xml:space="preserve">M 10 x 10 </t>
  </si>
  <si>
    <t>M 10 x 30</t>
  </si>
  <si>
    <t>M 10 x 40</t>
  </si>
  <si>
    <t>M 10 x 45</t>
  </si>
  <si>
    <t xml:space="preserve">M 10 x 12 </t>
  </si>
  <si>
    <t xml:space="preserve">M 10 x 15 </t>
  </si>
  <si>
    <t xml:space="preserve">M 10 x 20 </t>
  </si>
  <si>
    <t xml:space="preserve">M 12 x 12 </t>
  </si>
  <si>
    <t>M 12 x 15</t>
  </si>
  <si>
    <t>M 12 x 20</t>
  </si>
  <si>
    <t xml:space="preserve">M 12 x 45 </t>
  </si>
  <si>
    <t xml:space="preserve">M 14 x 15 </t>
  </si>
  <si>
    <t xml:space="preserve">M 16 X 15 </t>
  </si>
  <si>
    <t xml:space="preserve">M 16 X 20 </t>
  </si>
  <si>
    <t xml:space="preserve">M 16 X 60 </t>
  </si>
  <si>
    <t>M 10 x 10</t>
  </si>
  <si>
    <t>Hex Button Head Screw</t>
  </si>
  <si>
    <t>Baut Kancing</t>
  </si>
  <si>
    <t>Hex Screw</t>
  </si>
  <si>
    <t>Hex Pan Head Screw</t>
  </si>
  <si>
    <t>Baut Pan Head</t>
  </si>
  <si>
    <t>M3 x 6</t>
  </si>
  <si>
    <t>M3 x 10</t>
  </si>
  <si>
    <t>M4 x 10</t>
  </si>
  <si>
    <t>M4 x 15</t>
  </si>
  <si>
    <t>M5 x 10</t>
  </si>
  <si>
    <t>M5 x 16</t>
  </si>
  <si>
    <t>M6 x 10</t>
  </si>
  <si>
    <t>M6 x 16</t>
  </si>
  <si>
    <t>Standard</t>
  </si>
  <si>
    <t>Spesifikasi /
Catalogue Code</t>
  </si>
  <si>
    <t>Plain Washer</t>
  </si>
  <si>
    <t>Ring Plate</t>
  </si>
  <si>
    <t>Standard Baja</t>
  </si>
  <si>
    <t>M3x8</t>
  </si>
  <si>
    <t>M4</t>
  </si>
  <si>
    <t>M5</t>
  </si>
  <si>
    <t>M6</t>
  </si>
  <si>
    <t>M8</t>
  </si>
  <si>
    <t>M10</t>
  </si>
  <si>
    <t>M12</t>
  </si>
  <si>
    <t>M16</t>
  </si>
  <si>
    <t>M20</t>
  </si>
  <si>
    <t>M24</t>
  </si>
  <si>
    <t>Ring Plate Stainless</t>
  </si>
  <si>
    <t>Lock Washer</t>
  </si>
  <si>
    <t>Ring Per</t>
  </si>
  <si>
    <t>Ring Per Stainless</t>
  </si>
  <si>
    <t xml:space="preserve">M16 </t>
  </si>
  <si>
    <t>Standard / General</t>
  </si>
  <si>
    <t>Mur</t>
  </si>
  <si>
    <t>Hex Nut</t>
  </si>
  <si>
    <t>Lock Nut</t>
  </si>
  <si>
    <t>Mur Stainless</t>
  </si>
  <si>
    <t>M3</t>
  </si>
  <si>
    <t>M14</t>
  </si>
  <si>
    <t>Ø3.2 x 25</t>
  </si>
  <si>
    <t>Split Pins</t>
  </si>
  <si>
    <t>Retaining rings for bores - Internal</t>
  </si>
  <si>
    <t>Ring Penahan Luar</t>
  </si>
  <si>
    <t>Ring Penahan Dalam</t>
  </si>
  <si>
    <t>Recoil</t>
  </si>
  <si>
    <t>M6 x 8</t>
  </si>
  <si>
    <t>P5</t>
  </si>
  <si>
    <t>Snap Ring</t>
  </si>
  <si>
    <t>S4</t>
  </si>
  <si>
    <t>H85</t>
  </si>
  <si>
    <t>Retaining Ring S - Type</t>
  </si>
  <si>
    <t>Retaining Ring H - Type</t>
  </si>
  <si>
    <t>S6</t>
  </si>
  <si>
    <t>S7</t>
  </si>
  <si>
    <t>S40</t>
  </si>
  <si>
    <t>S22</t>
  </si>
  <si>
    <t>N / A</t>
  </si>
  <si>
    <t xml:space="preserve">Baut Insert </t>
  </si>
  <si>
    <t xml:space="preserve">Baut Insert Ceratizit </t>
  </si>
  <si>
    <t>Baut Insert Korloy</t>
  </si>
  <si>
    <t>Baut Insert Tungaloy</t>
  </si>
  <si>
    <t>Baut Insert Moldino</t>
  </si>
  <si>
    <t>Baut Insert OSG</t>
  </si>
  <si>
    <t>Baut Insert Sandvick</t>
  </si>
  <si>
    <t>Baut Insert Walter</t>
  </si>
  <si>
    <t>Baut Insert Dijet (Screw)</t>
  </si>
  <si>
    <t>Obeng Dijet (SCREW DRIVER)</t>
  </si>
  <si>
    <t>TORX TX Bits</t>
  </si>
  <si>
    <t>Bit Kunci Torsi Sloky</t>
  </si>
  <si>
    <t>BNC Moldino</t>
  </si>
  <si>
    <t>BNC Moldino (R0.5x5)</t>
  </si>
  <si>
    <t>BNC Moldino (R0.5x10)</t>
  </si>
  <si>
    <t>BNC Moldino (R1x12)</t>
  </si>
  <si>
    <t>BNC Moldino (R1x16)</t>
  </si>
  <si>
    <t>BNC Moldino (R1x20)</t>
  </si>
  <si>
    <t>BNC Moldino (R1x30x0.9°)</t>
  </si>
  <si>
    <t>BNC Moldino (R1x50x0.9°)</t>
  </si>
  <si>
    <t>BNC Moldino (R1x70x0.9°)</t>
  </si>
  <si>
    <t>BNC Moldino (R1.5x20)</t>
  </si>
  <si>
    <t>BNC Moldino (R1.5x25)</t>
  </si>
  <si>
    <t>BNC Moldino (R1.5x30)</t>
  </si>
  <si>
    <t>BNC Moldino (R1.5X30X09</t>
  </si>
  <si>
    <t>BNC Moldino (R1.5X35X0.9)</t>
  </si>
  <si>
    <t>BNC Moldino (R1.5X50X0.9)</t>
  </si>
  <si>
    <t>BNC Moldino (R1.5X70X0.9)</t>
  </si>
  <si>
    <t>BNC Moldino (R2x25)</t>
  </si>
  <si>
    <t>BNC Moldino (R2x30x0.9)</t>
  </si>
  <si>
    <t>BNC Moldino (R2x35)</t>
  </si>
  <si>
    <t>BNC Moldino (R2x45)</t>
  </si>
  <si>
    <t>BNC Moldino (R2x50x0.9°)</t>
  </si>
  <si>
    <t>BNC Moldino (R3x30)</t>
  </si>
  <si>
    <t>BNC Moldino (R3x50)</t>
  </si>
  <si>
    <t>BNC Moldino (R3x50X0.9°)</t>
  </si>
  <si>
    <t>BNC Moldino (R3x70x0.9)</t>
  </si>
  <si>
    <t xml:space="preserve">BNC Moldino </t>
  </si>
  <si>
    <t>Holder Moldino</t>
  </si>
  <si>
    <t>Center Moldino</t>
  </si>
  <si>
    <t>Chamfering STS</t>
  </si>
  <si>
    <t>Counter Bore Maykestag</t>
  </si>
  <si>
    <t>Counter shank Maykestag</t>
  </si>
  <si>
    <t>DRILL Maykestag</t>
  </si>
  <si>
    <t>REAMER Maykestag</t>
  </si>
  <si>
    <t>ECMC Controller</t>
  </si>
  <si>
    <t>Controller</t>
  </si>
  <si>
    <t>ECMC Remote Controller</t>
  </si>
  <si>
    <t>End Mill  OSG (3131403) 0.4x1.5</t>
  </si>
  <si>
    <t>End Mill  OSG (3131515) 0.5x15</t>
  </si>
  <si>
    <t>End Mill Moldino</t>
  </si>
  <si>
    <t>End Mill Moldino (6xR1x40)</t>
  </si>
  <si>
    <t>End Mill Moldino (6xR1x30)</t>
  </si>
  <si>
    <t>End Mill Moldino (10xR1x50)</t>
  </si>
  <si>
    <t>End Mill Moldino (12xR1x60)</t>
  </si>
  <si>
    <t>End Mill Moldino Ø6xR1.5</t>
  </si>
  <si>
    <t xml:space="preserve">End Mill Moldino </t>
  </si>
  <si>
    <t>End Mill Moldino (10xR2)</t>
  </si>
  <si>
    <t>End Mill Moldino (1XR0.2X7.5)</t>
  </si>
  <si>
    <t>End Mill Moldino (1.5XR0.3X15)</t>
  </si>
  <si>
    <t>End Mill Moldino (2XR0.5X15)</t>
  </si>
  <si>
    <t>End Mill Moldino (2XR0.5X20)</t>
  </si>
  <si>
    <t>End Mill OSG</t>
  </si>
  <si>
    <t>End Mill OSG (3172008)</t>
  </si>
  <si>
    <t>End Mill OSG (3173012)</t>
  </si>
  <si>
    <t>End Mill OSG (3173016)</t>
  </si>
  <si>
    <t>End Mill OSG (3174020)</t>
  </si>
  <si>
    <t>End Mill OSG (100-34-10)</t>
  </si>
  <si>
    <t>End Mill (RGH) YG</t>
  </si>
  <si>
    <t>End Mill STS</t>
  </si>
  <si>
    <t xml:space="preserve">End Mill YG  </t>
  </si>
  <si>
    <t>End Mill YG (G8A37080)</t>
  </si>
  <si>
    <t>End Mill YG1</t>
  </si>
  <si>
    <t>End Mill YG1 HSS</t>
  </si>
  <si>
    <t>End Mill YG</t>
  </si>
  <si>
    <t>End Mill ZCC.CT</t>
  </si>
  <si>
    <t>End Mill Haimer</t>
  </si>
  <si>
    <t>End Mill Hanita</t>
  </si>
  <si>
    <t>BNC Hitachi (R1x16)</t>
  </si>
  <si>
    <t>End Mill Hitachi</t>
  </si>
  <si>
    <t xml:space="preserve">End Mill Hitachi </t>
  </si>
  <si>
    <t>Baut Insert Mitshubishi</t>
  </si>
  <si>
    <t>End Mill Mitshubishi</t>
  </si>
  <si>
    <t>Obeng Mitshubishi Hitachi</t>
  </si>
  <si>
    <t>End Mill Guhring</t>
  </si>
  <si>
    <t>Dial Test Indicator Mitutuyo</t>
  </si>
  <si>
    <t>Dial Test Indicator Kafer</t>
  </si>
  <si>
    <t xml:space="preserve">Reamer Guhring </t>
  </si>
  <si>
    <t>End Mill Izar HSS</t>
  </si>
  <si>
    <t>End Mill Moldino (6XR1.5X42)</t>
  </si>
  <si>
    <t>End Mill Moldino (10XR2X50)</t>
  </si>
  <si>
    <t>End Mill Moldino (10XR2X70)</t>
  </si>
  <si>
    <t>Gagang Deburing</t>
  </si>
  <si>
    <t>Hand Tap WG, Yamawa</t>
  </si>
  <si>
    <t>Hand Tap WG,Yamawa</t>
  </si>
  <si>
    <t>Hand Tap Yamawa</t>
  </si>
  <si>
    <t>Hand Tap Yamawa,WG</t>
  </si>
  <si>
    <t>Hand Tap OSG,Yamawa,WG</t>
  </si>
  <si>
    <t>Hand Tap Yamawa.YG1</t>
  </si>
  <si>
    <t>Hand Tap YG1,Yamawa</t>
  </si>
  <si>
    <t>Hand Tap Yamawa,YG1</t>
  </si>
  <si>
    <t>Hand Tap NPT Yamawa,YG1</t>
  </si>
  <si>
    <t>Hand Tap Yamawa, Totem</t>
  </si>
  <si>
    <t>Hand Tap NPT Yamawa, WG</t>
  </si>
  <si>
    <t>Hand Tap Triangle</t>
  </si>
  <si>
    <t>Holder Korloy</t>
  </si>
  <si>
    <t>Holder Tungaloy</t>
  </si>
  <si>
    <t>Holder Milling Tungaloy</t>
  </si>
  <si>
    <t>Insert Dijet</t>
  </si>
  <si>
    <t>Insert ISCAR</t>
  </si>
  <si>
    <t>Insert Korloy (PC5300)</t>
  </si>
  <si>
    <t>Insert Korloy (PC3500)</t>
  </si>
  <si>
    <t>Insert Korloy</t>
  </si>
  <si>
    <t>Insert Korloy (PC3545)</t>
  </si>
  <si>
    <t xml:space="preserve">Insert Korloy </t>
  </si>
  <si>
    <t>Insert Mitshubishi</t>
  </si>
  <si>
    <t>Insert Moldino</t>
  </si>
  <si>
    <t>Insert OSG</t>
  </si>
  <si>
    <t>Insert ZCC-CT</t>
  </si>
  <si>
    <t>Insert Ceratizit</t>
  </si>
  <si>
    <t>Insert Ceratizit (CTCP230)</t>
  </si>
  <si>
    <t>Insert Ceratizit (SR226+)</t>
  </si>
  <si>
    <t>Insert Ceratizit (H216T)</t>
  </si>
  <si>
    <t>Insert Ceratizit (CTP1235)</t>
  </si>
  <si>
    <t>Insert Corokey</t>
  </si>
  <si>
    <t>Insert Korloy (Aluminium)</t>
  </si>
  <si>
    <t>Insert Kyocera</t>
  </si>
  <si>
    <t>Kunci Shock Sowa</t>
  </si>
  <si>
    <t>Long Taper Drill Guhring</t>
  </si>
  <si>
    <t>TAIWAN MACHINERY ToolS</t>
  </si>
  <si>
    <t>NT Tool Moldino</t>
  </si>
  <si>
    <t>Polish Mill Moldino</t>
  </si>
  <si>
    <t>Pull Stud BT30-45G</t>
  </si>
  <si>
    <t>Pull Stud BT40 Hurco</t>
  </si>
  <si>
    <t>Radius Mill Moldino</t>
  </si>
  <si>
    <t>Reamer WG</t>
  </si>
  <si>
    <t>SPOT DRILL OSG,Megafor 195</t>
  </si>
  <si>
    <t>Spot Drill Cobalt,Megafor 195</t>
  </si>
  <si>
    <t>Shrink Fit SKO</t>
  </si>
  <si>
    <t>Stop Disc Shrink Fit Haimer</t>
  </si>
  <si>
    <t>Ø5-70 TapER</t>
  </si>
  <si>
    <t>Tap A-TPT 2.5 PG 1/4-18</t>
  </si>
  <si>
    <t xml:space="preserve">Tap A-TPT 2.5 PG 3/8-18 </t>
  </si>
  <si>
    <t>Tap Mesin Yamawa,YG1</t>
  </si>
  <si>
    <t>Tap Mesin Guhring</t>
  </si>
  <si>
    <t>Tap Mesin</t>
  </si>
  <si>
    <t>Tap Mesin Yamawa,WIDIA</t>
  </si>
  <si>
    <t>Tap Mesin YG1 T2809362</t>
  </si>
  <si>
    <t>Tap Mesin  OSG</t>
  </si>
  <si>
    <t>Tap Mesin Yamawa,IWS,YG1</t>
  </si>
  <si>
    <t>Tap Mesin Yamawa&amp;YG1</t>
  </si>
  <si>
    <t>Tap Mesin Yamawa</t>
  </si>
  <si>
    <t>Tap Mesin  Yamawa,YG1</t>
  </si>
  <si>
    <t>Tap Mesin OSG (NPT8327673)</t>
  </si>
  <si>
    <t>Tap Mesin OSG (NPT8327674)</t>
  </si>
  <si>
    <t>Tap Mesin Nachi,Yamawa</t>
  </si>
  <si>
    <t>Tap Mesin Tanoi</t>
  </si>
  <si>
    <t>Zero Setter Holex</t>
  </si>
  <si>
    <t>Counter Shoot</t>
  </si>
  <si>
    <t>Joint Plug</t>
  </si>
  <si>
    <t>Long Niple (Joint Plug)</t>
  </si>
  <si>
    <t>One Touch Fitting</t>
  </si>
  <si>
    <t>Po-Lock</t>
  </si>
  <si>
    <t>Puller Bolt</t>
  </si>
  <si>
    <t>Screw Plugs Misumi</t>
  </si>
  <si>
    <t>Shoulder Punch</t>
  </si>
  <si>
    <t>Wide Screw Shackle</t>
  </si>
  <si>
    <t>Webbing Sling</t>
  </si>
  <si>
    <t>Stok Aktual</t>
  </si>
  <si>
    <t>Total Harga</t>
  </si>
  <si>
    <t>Minus</t>
  </si>
  <si>
    <t>Others</t>
  </si>
  <si>
    <t>BL368</t>
  </si>
  <si>
    <t>Sand Paper</t>
  </si>
  <si>
    <t>Grit 1000</t>
  </si>
  <si>
    <t>Grit 120</t>
  </si>
  <si>
    <t>Grit 150</t>
  </si>
  <si>
    <t>Grit 180</t>
  </si>
  <si>
    <t>Grit 220</t>
  </si>
  <si>
    <t>Grit 240</t>
  </si>
  <si>
    <t>Grit 320</t>
  </si>
  <si>
    <t>Grit 400</t>
  </si>
  <si>
    <t>Grit 600</t>
  </si>
  <si>
    <t>Grit 80</t>
  </si>
  <si>
    <t>Grit 800</t>
  </si>
  <si>
    <t>Grit 1200</t>
  </si>
  <si>
    <t>Grit 2000</t>
  </si>
  <si>
    <t>Ampelas</t>
  </si>
  <si>
    <t>Cyanoacrylate Adhesive</t>
  </si>
  <si>
    <t>Alteco 110</t>
  </si>
  <si>
    <t>Armature Angker</t>
  </si>
  <si>
    <t>4"</t>
  </si>
  <si>
    <t>Kawat las stainles</t>
  </si>
  <si>
    <t>Batu Gerinda Duduk</t>
  </si>
  <si>
    <t>Batu Gerinda Duduk ( Hijau )</t>
  </si>
  <si>
    <t>1"</t>
  </si>
  <si>
    <t>2"</t>
  </si>
  <si>
    <t>Kuas Cat</t>
  </si>
  <si>
    <t>Masker</t>
  </si>
  <si>
    <t>Gerinda Potong  4"</t>
  </si>
  <si>
    <t>Gerinda Perata 4"</t>
  </si>
  <si>
    <t>Gerinda Potong 4" 1X25"</t>
  </si>
  <si>
    <t>Lipstik</t>
  </si>
  <si>
    <t>Loctite LB 8150 NO.76764</t>
  </si>
  <si>
    <t>Mata Tunner Karet Hijau</t>
  </si>
  <si>
    <t>Seal tape</t>
  </si>
  <si>
    <t>Sedimen filter</t>
  </si>
  <si>
    <t>Thinner Laba - Laba</t>
  </si>
  <si>
    <t>Blade Mitra 301 / YSM 301 / SP-8</t>
  </si>
  <si>
    <t>Blade TB 5</t>
  </si>
  <si>
    <t>Bosh Liner WA 1038</t>
  </si>
  <si>
    <t>Infortation Pipe WA 0738 - 1031</t>
  </si>
  <si>
    <t>Side Aus Plate BK 001-1-0152</t>
  </si>
  <si>
    <t>Top Liner S 0738 - 1025</t>
  </si>
  <si>
    <t>Total Harga Barang Mengendap</t>
  </si>
  <si>
    <t>Jumlah Transaksi Masuk Bulan ini</t>
  </si>
  <si>
    <t>Jumlah Transaksi Keluar Bulan ini</t>
  </si>
  <si>
    <t>Asep</t>
  </si>
  <si>
    <t>Safety</t>
  </si>
  <si>
    <t>Tansyah</t>
  </si>
  <si>
    <t>Kodir</t>
  </si>
  <si>
    <t>Corebox</t>
  </si>
  <si>
    <t>Assy</t>
  </si>
  <si>
    <t>Sgit Ramdani</t>
  </si>
  <si>
    <t>Mardiana, Kodir, Saepul</t>
  </si>
  <si>
    <t>Randy</t>
  </si>
  <si>
    <t>Pin Box ( Bor Hook )</t>
  </si>
  <si>
    <t>Nurrizki</t>
  </si>
  <si>
    <t>Mold Clamp Heater</t>
  </si>
  <si>
    <t>Mardiana</t>
  </si>
  <si>
    <t>Corebox Center Vertical Bracket Disc D20N</t>
  </si>
  <si>
    <t>Bubut</t>
  </si>
  <si>
    <t>M. Jaelani</t>
  </si>
  <si>
    <t>Part Corebox - Burner Plate</t>
  </si>
  <si>
    <t>Mold Stand U2 DLED &amp; Mold Cap ornament</t>
  </si>
  <si>
    <t>Yusup</t>
  </si>
  <si>
    <t>Corebox Dif Cage</t>
  </si>
  <si>
    <t>Zul Fauzi H.</t>
  </si>
  <si>
    <t>CB Cage Diff ( Cavity Fixed )</t>
  </si>
  <si>
    <t>Djarum</t>
  </si>
  <si>
    <t>Orifice</t>
  </si>
  <si>
    <t>Eko</t>
  </si>
  <si>
    <t>Hendri</t>
  </si>
  <si>
    <t>Rangga</t>
  </si>
  <si>
    <t>Kodir &amp; Saepul</t>
  </si>
  <si>
    <t>Ilham</t>
  </si>
  <si>
    <t>Rizki</t>
  </si>
  <si>
    <t>Maintenance Stok</t>
  </si>
  <si>
    <t>Agus H</t>
  </si>
  <si>
    <t>Roda Magnet</t>
  </si>
  <si>
    <t>Mold Klosan Benang</t>
  </si>
  <si>
    <t>Bongkar Mesin</t>
  </si>
  <si>
    <t>Saepul</t>
  </si>
  <si>
    <t>Mesin Target</t>
  </si>
  <si>
    <t>Pirman</t>
  </si>
  <si>
    <t>CB Diff Cage</t>
  </si>
  <si>
    <t>Mold Orifile</t>
  </si>
  <si>
    <t>Base Plate</t>
  </si>
  <si>
    <t>Bor Cooling Mold Scan</t>
  </si>
  <si>
    <t>Cepi Irawan</t>
  </si>
  <si>
    <t>Mold DLED</t>
  </si>
  <si>
    <t>Mold Stand Bor Cooling</t>
  </si>
  <si>
    <t>Nonot</t>
  </si>
  <si>
    <t>5R</t>
  </si>
  <si>
    <t>Corebox D20N</t>
  </si>
  <si>
    <t>Rizki &amp; Rudi</t>
  </si>
  <si>
    <t>Rudiana</t>
  </si>
  <si>
    <t>Mold B12K</t>
  </si>
  <si>
    <t>CB Case Diff - Blow Plate A7119 dan B9130</t>
  </si>
  <si>
    <t>Dodi S.</t>
  </si>
  <si>
    <t>Meja Magnet</t>
  </si>
  <si>
    <t>Arif R.</t>
  </si>
  <si>
    <t>Corebox Center Vertical D20N</t>
  </si>
  <si>
    <t xml:space="preserve"> </t>
  </si>
  <si>
    <t>Mold Orifile &amp; Mold stand U2 DLED</t>
  </si>
  <si>
    <t>M. Jamal</t>
  </si>
  <si>
    <t>Mold Kareat Brk</t>
  </si>
  <si>
    <t>Mold Pin dan Box Untuk marking</t>
  </si>
  <si>
    <t>Yuda</t>
  </si>
  <si>
    <t>Corebox Break Drum</t>
  </si>
  <si>
    <t>Yuda &amp; Eko</t>
  </si>
  <si>
    <t>Agus &amp; Rizky</t>
  </si>
  <si>
    <t>JIG Baritori D20N</t>
  </si>
  <si>
    <t>Ø6 OT-4RHFR-6 R0.5</t>
  </si>
  <si>
    <t>Mold Stand U2 DLED</t>
  </si>
  <si>
    <t>Milling Tap Jacket CUI</t>
  </si>
  <si>
    <t>Sahroni</t>
  </si>
  <si>
    <t>Bak Sampah</t>
  </si>
  <si>
    <t>Mold Ori Fice</t>
  </si>
  <si>
    <t>ETMLN-4060-42-15-TH</t>
  </si>
  <si>
    <t>ETMLN-4100-50-20-TH</t>
  </si>
  <si>
    <t>ETMLN-4100-70-20-TH</t>
  </si>
  <si>
    <t>EDM ( Corebox )</t>
  </si>
  <si>
    <t>Burner Plate CB D20N</t>
  </si>
  <si>
    <t>PM &amp; BOX</t>
  </si>
  <si>
    <t>U. Ramlan</t>
  </si>
  <si>
    <t>Corebox ATI</t>
  </si>
  <si>
    <t>Baseplate AICC</t>
  </si>
  <si>
    <t>INFO DARI CEPI, JANGAN DI AJUKAN LAGI</t>
  </si>
  <si>
    <t>Jig Bracket</t>
  </si>
  <si>
    <t>Pattern Case A2</t>
  </si>
  <si>
    <t>EPDBE2015-10-04-ATH</t>
  </si>
  <si>
    <t>EPDBE2015-20-14-ATH</t>
  </si>
  <si>
    <t>EPDBE2020-12-ATH</t>
  </si>
  <si>
    <t>Rudiansyah</t>
  </si>
  <si>
    <t>Mold Boot Brk Cable</t>
  </si>
  <si>
    <t>Mold Cap Ornamen</t>
  </si>
  <si>
    <t>Rendy</t>
  </si>
  <si>
    <t>EDM ( Mold stand Core)</t>
  </si>
  <si>
    <t>JAELANI</t>
  </si>
  <si>
    <t>JAELANI &amp; YUDA</t>
  </si>
  <si>
    <t>PATTERN DIFF CAGE 7119</t>
  </si>
  <si>
    <t>MOLD STAND V2 DLED</t>
  </si>
  <si>
    <t>STOCK</t>
  </si>
  <si>
    <t>STAND V2 DLED</t>
  </si>
  <si>
    <t>OUTER UNICORN</t>
  </si>
  <si>
    <t>SAFETY RING</t>
  </si>
  <si>
    <t>MESIN TARGET SET 3</t>
  </si>
  <si>
    <t>1 INCH</t>
  </si>
  <si>
    <t>M 6 X 15/16</t>
  </si>
  <si>
    <t>CB DIFF CAGE A &amp; B</t>
  </si>
  <si>
    <t>BOOT BRK CABLE</t>
  </si>
  <si>
    <t>MD538</t>
  </si>
  <si>
    <t>LINEAR BUSHING</t>
  </si>
  <si>
    <t>ASB YL LM 30 UU-OP</t>
  </si>
  <si>
    <t>BL369</t>
  </si>
  <si>
    <t>LOCK NUT</t>
  </si>
  <si>
    <t>AN 01</t>
  </si>
  <si>
    <t>BL370</t>
  </si>
  <si>
    <t>AN 04</t>
  </si>
  <si>
    <t>AN 03</t>
  </si>
  <si>
    <t>BL371</t>
  </si>
  <si>
    <t>BL372</t>
  </si>
  <si>
    <t>LOCK WASHER</t>
  </si>
  <si>
    <t>AW 01</t>
  </si>
  <si>
    <t>BL373</t>
  </si>
  <si>
    <t>AW 04</t>
  </si>
  <si>
    <t>TARGET SET 3 &amp; UNICORN</t>
  </si>
  <si>
    <t>Knie 3/8" UAP</t>
  </si>
  <si>
    <t>Knie 1/2" UAP</t>
  </si>
  <si>
    <t>Column1</t>
  </si>
  <si>
    <t>Column2</t>
  </si>
  <si>
    <t>Column3</t>
  </si>
  <si>
    <t>Column4</t>
  </si>
  <si>
    <t>Column5</t>
  </si>
  <si>
    <t>Column6</t>
  </si>
  <si>
    <t>Column7</t>
  </si>
  <si>
    <t>CORE MASK CB DNGA D55L</t>
  </si>
  <si>
    <t>PATT BODY CALIPER D55L</t>
  </si>
  <si>
    <t>NOZZLE PEMANIS</t>
  </si>
  <si>
    <t>PATTERN DIFF CAGE A&amp;B</t>
  </si>
  <si>
    <t>CAP ORNAMENT MEDIUM</t>
  </si>
  <si>
    <t>MD540</t>
  </si>
  <si>
    <t>NIPLLE</t>
  </si>
  <si>
    <t>QTA 020-100</t>
  </si>
  <si>
    <t>BL374</t>
  </si>
  <si>
    <t>AW 03</t>
  </si>
  <si>
    <t>MD541</t>
  </si>
  <si>
    <t xml:space="preserve">SPRING </t>
  </si>
  <si>
    <t>CSF 22-80</t>
  </si>
  <si>
    <t>ORNAMENT &amp; CORE MASE</t>
  </si>
  <si>
    <t>PATTERN DIFF CAGE B9130</t>
  </si>
  <si>
    <t>PATT SQUE &amp;COUNT D55L</t>
  </si>
  <si>
    <t>MOLD SPACER E504106</t>
  </si>
  <si>
    <t>PATT DIFF CAGE A &amp; B</t>
  </si>
  <si>
    <t>PATT DIFF CAGE A7119</t>
  </si>
  <si>
    <t>PATT DIFF CAGE B9130</t>
  </si>
  <si>
    <t>BC D55L &amp; ORNAMENT</t>
  </si>
  <si>
    <t>PATT DIFF CAGE B9131</t>
  </si>
  <si>
    <t>MD542</t>
  </si>
  <si>
    <t>SPWS 16-95</t>
  </si>
  <si>
    <t>BJ050</t>
  </si>
  <si>
    <t>HANDLE WA-100</t>
  </si>
  <si>
    <t>HANDLE RODA LEVELING</t>
  </si>
  <si>
    <t xml:space="preserve"> CB CEN VER BRACKET D74A</t>
  </si>
  <si>
    <t>CB CEN VER D20N</t>
  </si>
  <si>
    <t>BRAKE DRUM D20N</t>
  </si>
  <si>
    <t>MD543</t>
  </si>
  <si>
    <t>GUIDE PIN</t>
  </si>
  <si>
    <t>SPWS 10-60</t>
  </si>
  <si>
    <t>MD544</t>
  </si>
  <si>
    <t>SPWS 12-60</t>
  </si>
  <si>
    <t>MD545</t>
  </si>
  <si>
    <t>RETTURN PIN</t>
  </si>
  <si>
    <t>MERPSTH 20-280</t>
  </si>
  <si>
    <t>CB SIDE D20N &amp; D74A</t>
  </si>
  <si>
    <t>TL557</t>
  </si>
  <si>
    <t>OT-BLN R0.5X10</t>
  </si>
  <si>
    <t>Tambahan Mesin Target</t>
  </si>
  <si>
    <t>projec ATI Tambahan</t>
  </si>
  <si>
    <t>Sani</t>
  </si>
  <si>
    <t>Cb Vertical Disc D74A</t>
  </si>
  <si>
    <t>Cb Diff Cage A &amp; B</t>
  </si>
  <si>
    <t>Cb Side Brck Disc D20N &amp; D74A</t>
  </si>
  <si>
    <t>Cb Center Vertical Brck D20N &amp; D74A</t>
  </si>
  <si>
    <t xml:space="preserve">Cb Center Vertical Brck D20N </t>
  </si>
  <si>
    <t>MOLD STAND V2 DLED &amp; Spare</t>
  </si>
  <si>
    <t>Brake Drum D20N</t>
  </si>
  <si>
    <t>Mesin Target 2</t>
  </si>
  <si>
    <t xml:space="preserve">Cb Side Brck Disc D20N </t>
  </si>
  <si>
    <t>Cb Dif Cage A &amp; B</t>
  </si>
  <si>
    <t>Jig Bracket A5710</t>
  </si>
  <si>
    <t>Crenk Selection Bell</t>
  </si>
  <si>
    <t>Mold Stand V2 Dled</t>
  </si>
  <si>
    <t>Boot Brk Cable</t>
  </si>
  <si>
    <t>Box Com Cen Cel 9518</t>
  </si>
  <si>
    <t>Cae X Manifold</t>
  </si>
  <si>
    <t>Stand V2 Dled</t>
  </si>
  <si>
    <t>Mold outer Unicorn</t>
  </si>
  <si>
    <t>Saf Ring swan Gun &amp; Spare</t>
  </si>
  <si>
    <t>Mesin Target 3</t>
  </si>
  <si>
    <t>sani</t>
  </si>
  <si>
    <t>Kodir &amp; Yusup</t>
  </si>
  <si>
    <t>Kodir &amp; epul</t>
  </si>
  <si>
    <t>MESIN TARGET T 3 &amp; Stock</t>
  </si>
  <si>
    <t>Nozzle Pemanis Version</t>
  </si>
  <si>
    <t>Outer Unicorn Cap</t>
  </si>
  <si>
    <t>Mesin Target 3 Tambahan</t>
  </si>
  <si>
    <t>Core Mask DNGA D55L</t>
  </si>
  <si>
    <t>Orifice 11210</t>
  </si>
  <si>
    <t>Pattern Diff Cage A7119</t>
  </si>
  <si>
    <t>Cap Ornament Medium</t>
  </si>
  <si>
    <t>Pattern Diff Cage A &amp; B</t>
  </si>
  <si>
    <t>Pattern Sque&amp;Count DNGA D55L</t>
  </si>
  <si>
    <t>Spacer E504106 &amp; Spare</t>
  </si>
  <si>
    <t xml:space="preserve">Spacer E504106 </t>
  </si>
  <si>
    <t>Repair Project Sapura</t>
  </si>
  <si>
    <t>Mold BoX Tambahan</t>
  </si>
  <si>
    <t>Spacer E504106</t>
  </si>
  <si>
    <t>HANGER (AICC)</t>
  </si>
  <si>
    <t>Cb Center Vertikal Brck</t>
  </si>
  <si>
    <t>Revi</t>
  </si>
  <si>
    <t>Bott BRK</t>
  </si>
  <si>
    <t>Ayu</t>
  </si>
  <si>
    <t>Kebutuhan Produksi</t>
  </si>
  <si>
    <t>Yuda &amp; Mardian</t>
  </si>
  <si>
    <t>Rangga &amp; U Raml</t>
  </si>
  <si>
    <t>Dinda</t>
  </si>
  <si>
    <t>P Iman</t>
  </si>
  <si>
    <t>Maintenance</t>
  </si>
  <si>
    <t>EDM</t>
  </si>
  <si>
    <t>Jamal</t>
  </si>
  <si>
    <t>Jaelani</t>
  </si>
  <si>
    <t>P nonot</t>
  </si>
  <si>
    <t>Wawan</t>
  </si>
  <si>
    <t>Housing</t>
  </si>
  <si>
    <t xml:space="preserve">Eko </t>
  </si>
  <si>
    <t>Riswan</t>
  </si>
  <si>
    <t>Slider B</t>
  </si>
  <si>
    <t>U Ramlan</t>
  </si>
  <si>
    <t>Tageto</t>
  </si>
  <si>
    <t>BRK Boot</t>
  </si>
  <si>
    <t>Agus</t>
  </si>
  <si>
    <t>ganti Baru</t>
  </si>
  <si>
    <t>Diff cage A7119</t>
  </si>
  <si>
    <t>Erwin</t>
  </si>
  <si>
    <t>Poles Pin Box</t>
  </si>
  <si>
    <t>Pattern</t>
  </si>
  <si>
    <t>Cavity Drag DN20</t>
  </si>
  <si>
    <t>Randi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</si>
</sst>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p&quot;* #,##0.00_-;\-&quot;Rp&quot;* #,##0.00_-;_-&quot;Rp&quot;* &quot;-&quot;??_-;_-@_-"/>
    <numFmt numFmtId="164" formatCode="_-[$Rp-3809]* #,##0.00_-;\-[$Rp-3809]* #,##0.00_-;_-[$Rp-3809]* &quot;-&quot;??_-;_-@_-"/>
    <numFmt numFmtId="165" formatCode="[$-421]dd\ mmmm\ yyyy;@"/>
    <numFmt numFmtId="166" formatCode="[$-421]mmmm\ yyyy;@"/>
  </numFmts>
  <fonts count="18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b/>
      <sz val="26"/>
      <color theme="1"/>
      <name val="Montserrat"/>
    </font>
    <font>
      <b/>
      <sz val="20"/>
      <color theme="1"/>
      <name val="Montserrat"/>
    </font>
    <font>
      <b/>
      <sz val="12"/>
      <color theme="1"/>
      <name val="Calibri"/>
      <family val="2"/>
      <scheme val="minor"/>
    </font>
    <font>
      <b/>
      <sz val="26"/>
      <color rgb="FF00B050"/>
      <name val="Montserrat"/>
    </font>
    <font>
      <b/>
      <sz val="2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  <font>
      <b/>
      <sz val="11"/>
      <name val="Calibri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9B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0" fillId="0" borderId="0" xfId="0" applyNumberForma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 applyProtection="1">
      <alignment horizontal="center" vertical="center"/>
      <protection locked="0"/>
    </xf>
    <xf numFmtId="165" fontId="3" fillId="0" borderId="2" xfId="0" applyNumberFormat="1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Protection="1">
      <protection locked="0"/>
    </xf>
    <xf numFmtId="0" fontId="3" fillId="0" borderId="2" xfId="0" applyFont="1" applyBorder="1" applyProtection="1">
      <protection locked="0"/>
    </xf>
    <xf numFmtId="165" fontId="0" fillId="0" borderId="0" xfId="0" applyNumberFormat="1" applyProtection="1">
      <protection locked="0"/>
    </xf>
    <xf numFmtId="165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44" fontId="3" fillId="2" borderId="4" xfId="0" applyNumberFormat="1" applyFont="1" applyFill="1" applyBorder="1"/>
    <xf numFmtId="0" fontId="3" fillId="2" borderId="4" xfId="0" applyFont="1" applyFill="1" applyBorder="1"/>
    <xf numFmtId="44" fontId="3" fillId="2" borderId="5" xfId="0" applyNumberFormat="1" applyFont="1" applyFill="1" applyBorder="1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7" fillId="0" borderId="0" xfId="0" applyFont="1" applyAlignment="1">
      <alignment horizontal="center" vertical="center"/>
    </xf>
    <xf numFmtId="166" fontId="10" fillId="0" borderId="0" xfId="0" applyNumberFormat="1" applyFont="1" applyProtection="1">
      <protection locked="0"/>
    </xf>
    <xf numFmtId="0" fontId="10" fillId="2" borderId="0" xfId="0" applyFont="1" applyFill="1" applyProtection="1">
      <protection locked="0"/>
    </xf>
    <xf numFmtId="0" fontId="3" fillId="0" borderId="6" xfId="0" applyFont="1" applyBorder="1" applyAlignment="1">
      <alignment horizontal="center" vertical="center"/>
    </xf>
    <xf numFmtId="165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/>
    <xf numFmtId="44" fontId="3" fillId="2" borderId="12" xfId="0" applyNumberFormat="1" applyFont="1" applyFill="1" applyBorder="1"/>
    <xf numFmtId="0" fontId="3" fillId="0" borderId="13" xfId="0" applyFont="1" applyBorder="1" applyAlignment="1">
      <alignment horizontal="center" vertical="center"/>
    </xf>
    <xf numFmtId="165" fontId="4" fillId="0" borderId="7" xfId="0" applyNumberFormat="1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164" fontId="1" fillId="2" borderId="0" xfId="0" applyNumberFormat="1" applyFont="1" applyFill="1"/>
    <xf numFmtId="44" fontId="3" fillId="2" borderId="15" xfId="0" applyNumberFormat="1" applyFont="1" applyFill="1" applyBorder="1"/>
    <xf numFmtId="44" fontId="3" fillId="2" borderId="14" xfId="0" applyNumberFormat="1" applyFont="1" applyFill="1" applyBorder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/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right"/>
      <protection locked="0"/>
    </xf>
    <xf numFmtId="17" fontId="1" fillId="0" borderId="0" xfId="0" applyNumberFormat="1" applyFont="1" applyProtection="1">
      <protection locked="0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2" borderId="0" xfId="0" applyNumberFormat="1" applyFont="1" applyFill="1"/>
    <xf numFmtId="0" fontId="3" fillId="2" borderId="5" xfId="0" applyFont="1" applyFill="1" applyBorder="1"/>
    <xf numFmtId="0" fontId="3" fillId="0" borderId="3" xfId="0" applyFont="1" applyBorder="1" applyAlignment="1" applyProtection="1">
      <alignment horizontal="left"/>
      <protection locked="0"/>
    </xf>
    <xf numFmtId="0" fontId="1" fillId="4" borderId="0" xfId="0" applyFont="1" applyFill="1" applyProtection="1">
      <protection locked="0"/>
    </xf>
    <xf numFmtId="0" fontId="15" fillId="0" borderId="0" xfId="0" applyFont="1" applyProtection="1">
      <protection locked="0"/>
    </xf>
    <xf numFmtId="0" fontId="16" fillId="0" borderId="7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right" vertical="center"/>
      <protection locked="0"/>
    </xf>
    <xf numFmtId="0" fontId="3" fillId="0" borderId="3" xfId="0" applyFont="1" applyBorder="1" applyAlignment="1" applyProtection="1">
      <alignment horizontal="right" vertical="center"/>
      <protection locked="0"/>
    </xf>
    <xf numFmtId="0" fontId="0" fillId="0" borderId="4" xfId="0" applyBorder="1"/>
    <xf numFmtId="0" fontId="0" fillId="5" borderId="4" xfId="0" applyFill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 applyProtection="1">
      <protection locked="0"/>
    </xf>
    <xf numFmtId="44" fontId="3" fillId="2" borderId="2" xfId="0" applyNumberFormat="1" applyFont="1" applyFill="1" applyBorder="1"/>
    <xf numFmtId="0" fontId="12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ck">
          <color theme="0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4" formatCode="_-&quot;Rp&quot;* #,##0.00_-;\-&quot;Rp&quot;* #,##0.00_-;_-&quot;Rp&quot;* &quot;-&quot;??_-;_-@_-"/>
      <fill>
        <patternFill patternType="solid">
          <fgColor indexed="64"/>
          <bgColor rgb="FFFFB9B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ck">
          <color theme="0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ck">
          <color theme="0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ck">
          <color theme="0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4" formatCode="_-&quot;Rp&quot;* #,##0.00_-;\-&quot;Rp&quot;* #,##0.00_-;_-&quot;Rp&quot;* &quot;-&quot;??_-;_-@_-"/>
      <fill>
        <patternFill patternType="solid">
          <fgColor indexed="64"/>
          <bgColor rgb="FFFFB9B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B9B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B9B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B9B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ck">
          <color theme="0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[$-421]dd\ mmmm\ yyyy;@"/>
      <fill>
        <patternFill patternType="none">
          <fgColor indexed="64"/>
          <bgColor indexed="65"/>
        </patternFill>
      </fill>
      <border diagonalUp="0" diagonalDown="0">
        <left/>
        <right/>
        <top style="thick">
          <color theme="0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B9B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rgb="FFFFFFFF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ck">
          <color theme="0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4" formatCode="_-&quot;Rp&quot;* #,##0.00_-;\-&quot;Rp&quot;* #,##0.00_-;_-&quot;Rp&quot;* &quot;-&quot;??_-;_-@_-"/>
      <fill>
        <patternFill patternType="solid">
          <fgColor indexed="64"/>
          <bgColor rgb="FFFFB9B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 style="thin">
          <color indexed="64"/>
        </right>
        <top style="thick">
          <color theme="0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ck">
          <color theme="0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4" formatCode="_-&quot;Rp&quot;* #,##0.00_-;\-&quot;Rp&quot;* #,##0.00_-;_-&quot;Rp&quot;* &quot;-&quot;??_-;_-@_-"/>
      <fill>
        <patternFill patternType="solid">
          <fgColor indexed="64"/>
          <bgColor rgb="FFFFB9B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B9B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B9B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B9B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ck">
          <color theme="0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[$-421]dd\ mmmm\ yyyy;@"/>
      <fill>
        <patternFill patternType="none">
          <fgColor indexed="64"/>
          <bgColor indexed="65"/>
        </patternFill>
      </fill>
      <border diagonalUp="0" diagonalDown="0">
        <left/>
        <right/>
        <top style="thick">
          <color theme="0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B9B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  <protection locked="1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protection locked="0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B9B9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[$Rp-3809]* #,##0.00_-;\-[$Rp-3809]* #,##0.00_-;_-[$Rp-3809]* &quot;-&quot;??_-;_-@_-"/>
      <fill>
        <patternFill patternType="solid">
          <fgColor indexed="64"/>
          <bgColor rgb="FFFFB9B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B9B9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B9B9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B9B9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rgb="FFFFB9B9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rgb="FFFFB9B9"/>
        </patternFill>
      </fill>
      <alignment horizont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[$Rp-3809]* #,##0.00_-;\-[$Rp-3809]* #,##0.00_-;_-[$Rp-3809]* &quot;-&quot;??_-;_-@_-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B9B9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91440</xdr:rowOff>
    </xdr:from>
    <xdr:to>
      <xdr:col>1</xdr:col>
      <xdr:colOff>1176761</xdr:colOff>
      <xdr:row>3</xdr:row>
      <xdr:rowOff>175260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6AAE9FB-1E61-43B9-B122-2CB49016F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91440"/>
          <a:ext cx="1146281" cy="11658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91440</xdr:rowOff>
    </xdr:from>
    <xdr:to>
      <xdr:col>1</xdr:col>
      <xdr:colOff>1176761</xdr:colOff>
      <xdr:row>3</xdr:row>
      <xdr:rowOff>175260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245D80-C360-4D78-AF7F-460E5A99C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91440"/>
          <a:ext cx="1146281" cy="11658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REKAP" displayName="REKAP" ref="A4:Q2220" totalsRowShown="0" headerRowDxfId="59" dataDxfId="58">
  <autoFilter ref="A4:Q2220" xr:uid="{00000000-0009-0000-0100-000003000000}"/>
  <sortState xmlns:xlrd2="http://schemas.microsoft.com/office/spreadsheetml/2017/richdata2" ref="A5:Q2224">
    <sortCondition ref="A4:A2224"/>
  </sortState>
  <tableColumns count="17">
    <tableColumn id="2" xr3:uid="{00000000-0010-0000-0000-000002000000}" name="ID_x000a_Barang" dataDxfId="57"/>
    <tableColumn id="3" xr3:uid="{00000000-0010-0000-0000-000003000000}" name="Nama Barang" dataDxfId="56"/>
    <tableColumn id="1" xr3:uid="{00000000-0010-0000-0000-000001000000}" name="Nama Standard" dataDxfId="55"/>
    <tableColumn id="4" xr3:uid="{00000000-0010-0000-0000-000004000000}" name="Spesifikasi /_x000a_Code" dataDxfId="54"/>
    <tableColumn id="5" xr3:uid="{00000000-0010-0000-0000-000005000000}" name="Material /Bahan" dataDxfId="53"/>
    <tableColumn id="13" xr3:uid="{00000000-0010-0000-0000-00000D000000}" name="Kategori" dataDxfId="52"/>
    <tableColumn id="6" xr3:uid="{00000000-0010-0000-0000-000006000000}" name="Supplier /_x000a_Customer" dataDxfId="51"/>
    <tableColumn id="8" xr3:uid="{00000000-0010-0000-0000-000008000000}" name="Harga Satuan" dataDxfId="50"/>
    <tableColumn id="17" xr3:uid="{00000000-0010-0000-0000-000011000000}" name="Jumlah Transaksi Masuk Bulan ini" dataDxfId="49">
      <calculatedColumnFormula>IF(COUNTIF(MASUK[Kode Barang],REKAP[[#This Row],[ID
Barang]])=0,"",COUNTIF(MASUK[Kode Barang],REKAP[[#This Row],[ID
Barang]]))</calculatedColumnFormula>
    </tableColumn>
    <tableColumn id="14" xr3:uid="{00000000-0010-0000-0000-00000E000000}" name="Jumlah Transaksi Keluar Bulan ini" dataDxfId="48">
      <calculatedColumnFormula>IF(COUNTIF(MASUK8[Kode Barang],REKAP[[#This Row],[ID
Barang]])=0,"",COUNTIF(MASUK8[Kode Barang],REKAP[[#This Row],[ID
Barang]]))</calculatedColumnFormula>
    </tableColumn>
    <tableColumn id="9" xr3:uid="{00000000-0010-0000-0000-000009000000}" name="Stok Awal" dataDxfId="47"/>
    <tableColumn id="10" xr3:uid="{00000000-0010-0000-0000-00000A000000}" name="Masuk" dataDxfId="46">
      <calculatedColumnFormula>SUMIF(MASUK!$C:$C,DATA!$A5,MASUK!$H:$H)</calculatedColumnFormula>
    </tableColumn>
    <tableColumn id="11" xr3:uid="{00000000-0010-0000-0000-00000B000000}" name="Keluar" dataDxfId="45">
      <calculatedColumnFormula>SUMIF(KELUAR!C:C,REKAP[[#This Row],[ID
Barang]],KELUAR!$H:$H)</calculatedColumnFormula>
    </tableColumn>
    <tableColumn id="12" xr3:uid="{00000000-0010-0000-0000-00000C000000}" name="Stok Akhir" dataDxfId="44">
      <calculatedColumnFormula>REKAP[[#This Row],[Stok Awal]]+REKAP[[#This Row],[Masuk]]-REKAP[[#This Row],[Keluar]]</calculatedColumnFormula>
    </tableColumn>
    <tableColumn id="7" xr3:uid="{00000000-0010-0000-0000-000007000000}" name="Stok Aktual" dataDxfId="43"/>
    <tableColumn id="16" xr3:uid="{00000000-0010-0000-0000-000010000000}" name="Total Harga Barang Mengendap" dataDxfId="42">
      <calculatedColumnFormula>REKAP[[#This Row],[Harga Satuan]]*REKAP[[#This Row],[Stok Akhir]]</calculatedColumnFormula>
    </tableColumn>
    <tableColumn id="15" xr3:uid="{00000000-0010-0000-0000-00000F000000}" name="Minus" dataDxfId="41">
      <calculatedColumnFormula>IF(REKAP[[#This Row],[Stok Aktual]]&lt;&gt;"",REKAP[[#This Row],[Stok Akhir]]-REKAP[[#This Row],[Stok Aktual]],"")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MASUK" displayName="MASUK" ref="A6:S1206" totalsRowShown="0" headerRowDxfId="40" dataDxfId="38" headerRowBorderDxfId="39" tableBorderDxfId="37">
  <autoFilter ref="A6:S1206" xr:uid="{00000000-0009-0000-0100-000005000000}"/>
  <sortState xmlns:xlrd2="http://schemas.microsoft.com/office/spreadsheetml/2017/richdata2" ref="A7:S1206">
    <sortCondition ref="B6:B1206"/>
  </sortState>
  <tableColumns count="19">
    <tableColumn id="1" xr3:uid="{00000000-0010-0000-0100-000001000000}" name="No" dataDxfId="36">
      <calculatedColumnFormula>ROW()-ROW($A$6)</calculatedColumnFormula>
    </tableColumn>
    <tableColumn id="2" xr3:uid="{00000000-0010-0000-0100-000002000000}" name="Tanggal" dataDxfId="35"/>
    <tableColumn id="3" xr3:uid="{00000000-0010-0000-0100-000003000000}" name="Kode Barang" dataDxfId="34"/>
    <tableColumn id="4" xr3:uid="{00000000-0010-0000-0100-000004000000}" name="Nama Barang" dataDxfId="33">
      <calculatedColumnFormula>IFERROR(VLOOKUP(C7,REKAP[[#All],[ID
Barang]:[Stok Akhir]],2,FALSE), "")</calculatedColumnFormula>
    </tableColumn>
    <tableColumn id="11" xr3:uid="{00000000-0010-0000-0100-00000B000000}" name="Spesifikasi /_x000a_Catalogue Code" dataDxfId="32">
      <calculatedColumnFormula>IFERROR(VLOOKUP(C7,REKAP[[#All],[ID
Barang]:[Stok Akhir]],4,FALSE), "")</calculatedColumnFormula>
    </tableColumn>
    <tableColumn id="5" xr3:uid="{00000000-0010-0000-0100-000005000000}" name="Kategori" dataDxfId="31">
      <calculatedColumnFormula>IFERROR(VLOOKUP(C7,REKAP[[#All],[ID
Barang]:[Stok Akhir]],6,FALSE),"")</calculatedColumnFormula>
    </tableColumn>
    <tableColumn id="10" xr3:uid="{00000000-0010-0000-0100-00000A000000}" name="Harga Satuan" dataDxfId="30">
      <calculatedColumnFormula>IFERROR(VLOOKUP(C7,REKAP[[#All],[ID
Barang]:[Stok Akhir]],8,FALSE),"")</calculatedColumnFormula>
    </tableColumn>
    <tableColumn id="6" xr3:uid="{00000000-0010-0000-0100-000006000000}" name="Jumlah Masuk" dataDxfId="29"/>
    <tableColumn id="7" xr3:uid="{00000000-0010-0000-0100-000007000000}" name="Pengirim" dataDxfId="28"/>
    <tableColumn id="8" xr3:uid="{00000000-0010-0000-0100-000008000000}" name="Project" dataDxfId="27"/>
    <tableColumn id="12" xr3:uid="{00000000-0010-0000-0100-00000C000000}" name="Total Harga" dataDxfId="26">
      <calculatedColumnFormula>IFERROR(MASUK[[#This Row],[Jumlah Masuk]]*MASUK[[#This Row],[Harga Satuan]],"")</calculatedColumnFormula>
    </tableColumn>
    <tableColumn id="9" xr3:uid="{00000000-0010-0000-0100-000009000000}" name="Note" dataDxfId="25"/>
    <tableColumn id="13" xr3:uid="{00000000-0010-0000-0100-00000D000000}" name="Column1" dataDxfId="24"/>
    <tableColumn id="14" xr3:uid="{00000000-0010-0000-0100-00000E000000}" name="Column2" dataDxfId="23"/>
    <tableColumn id="15" xr3:uid="{00000000-0010-0000-0100-00000F000000}" name="Column3" dataDxfId="22"/>
    <tableColumn id="16" xr3:uid="{00000000-0010-0000-0100-000010000000}" name="Column4" dataDxfId="21"/>
    <tableColumn id="17" xr3:uid="{00000000-0010-0000-0100-000011000000}" name="Column5" dataDxfId="20"/>
    <tableColumn id="18" xr3:uid="{00000000-0010-0000-0100-000012000000}" name="Column6" dataDxfId="19"/>
    <tableColumn id="19" xr3:uid="{00000000-0010-0000-0100-000013000000}" name="Column7" dataDxfId="18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MASUK8" displayName="MASUK8" ref="A6:N1206" totalsRowShown="0" headerRowDxfId="17" dataDxfId="15" headerRowBorderDxfId="16" tableBorderDxfId="14">
  <autoFilter ref="A6:N1206" xr:uid="{00000000-0009-0000-0100-000007000000}"/>
  <sortState xmlns:xlrd2="http://schemas.microsoft.com/office/spreadsheetml/2017/richdata2" ref="A7:N1206">
    <sortCondition ref="B6:B1206"/>
  </sortState>
  <tableColumns count="14">
    <tableColumn id="1" xr3:uid="{00000000-0010-0000-0200-000001000000}" name="No" dataDxfId="13">
      <calculatedColumnFormula>ROW()-ROW($A$6)</calculatedColumnFormula>
    </tableColumn>
    <tableColumn id="2" xr3:uid="{00000000-0010-0000-0200-000002000000}" name="Tanggal" dataDxfId="12"/>
    <tableColumn id="3" xr3:uid="{00000000-0010-0000-0200-000003000000}" name="Kode Barang" dataDxfId="11"/>
    <tableColumn id="4" xr3:uid="{00000000-0010-0000-0200-000004000000}" name="Nama Barang" dataDxfId="10">
      <calculatedColumnFormula>IFERROR(VLOOKUP(C7,REKAP[[#All],[ID
Barang]:[Stok Akhir]],2,FALSE), "")</calculatedColumnFormula>
    </tableColumn>
    <tableColumn id="11" xr3:uid="{00000000-0010-0000-0200-00000B000000}" name="Spesifikasi /_x000a_Catalogue Code" dataDxfId="9">
      <calculatedColumnFormula>IFERROR(VLOOKUP(C7,REKAP[[#All],[ID
Barang]:[Stok Akhir]],4,FALSE), "")</calculatedColumnFormula>
    </tableColumn>
    <tableColumn id="5" xr3:uid="{00000000-0010-0000-0200-000005000000}" name="Kategori" dataDxfId="8">
      <calculatedColumnFormula>IFERROR(VLOOKUP(C7,REKAP[[#All],[ID
Barang]:[Stok Akhir]],6,FALSE),"")</calculatedColumnFormula>
    </tableColumn>
    <tableColumn id="10" xr3:uid="{00000000-0010-0000-0200-00000A000000}" name="Harga Satuan" dataDxfId="7">
      <calculatedColumnFormula>IFERROR(VLOOKUP(C7,REKAP[[#All],[ID
Barang]:[Stok Akhir]],8,FALSE),"")</calculatedColumnFormula>
    </tableColumn>
    <tableColumn id="6" xr3:uid="{00000000-0010-0000-0200-000006000000}" name="Jumlah Keluar" dataDxfId="6"/>
    <tableColumn id="7" xr3:uid="{00000000-0010-0000-0200-000007000000}" name="Pengambil" dataDxfId="5"/>
    <tableColumn id="13" xr3:uid="{00000000-0010-0000-0200-00000D000000}" name="Stok Akhir" dataDxfId="4">
      <calculatedColumnFormula>IFERROR(VLOOKUP(C7,REKAP[[#All],[ID
Barang]:[Stok Akhir]],14,FALSE),"")</calculatedColumnFormula>
    </tableColumn>
    <tableColumn id="14" xr3:uid="{00000000-0010-0000-0200-00000E000000}" name="Stok Aktual" dataDxfId="3"/>
    <tableColumn id="8" xr3:uid="{00000000-0010-0000-0200-000008000000}" name="Project" dataDxfId="2"/>
    <tableColumn id="12" xr3:uid="{00000000-0010-0000-0200-00000C000000}" name="Total Harga" dataDxfId="1">
      <calculatedColumnFormula>IFERROR(MASUK8[[#This Row],[Harga Satuan]]*MASUK8[[#This Row],[Jumlah Keluar]], "")</calculatedColumnFormula>
    </tableColumn>
    <tableColumn id="9" xr3:uid="{00000000-0010-0000-0200-000009000000}" name="Not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1"/>
  </sheetPr>
  <dimension ref="A1:Q2220"/>
  <sheetViews>
    <sheetView tabSelected="1" zoomScale="95" zoomScaleNormal="95" workbookViewId="0">
      <pane xSplit="4" ySplit="4" topLeftCell="I485" activePane="bottomRight" state="frozen"/>
      <selection pane="topRight" activeCell="E1" sqref="E1"/>
      <selection pane="bottomLeft" activeCell="A5" sqref="A5"/>
      <selection pane="bottomRight" activeCell="K1" sqref="K1:M2"/>
    </sheetView>
  </sheetViews>
  <sheetFormatPr defaultColWidth="8.85546875" defaultRowHeight="15" x14ac:dyDescent="0.25"/>
  <cols>
    <col min="1" max="1" width="8.85546875" style="2" customWidth="1"/>
    <col min="2" max="2" width="31.42578125" style="2" customWidth="1"/>
    <col min="3" max="3" width="28.7109375" style="2" customWidth="1"/>
    <col min="4" max="4" width="27.42578125" style="3" customWidth="1"/>
    <col min="5" max="5" width="23.42578125" style="3" customWidth="1"/>
    <col min="6" max="6" width="16.140625" style="2" customWidth="1"/>
    <col min="7" max="7" width="20.7109375" style="2" customWidth="1"/>
    <col min="8" max="8" width="18.7109375" style="2" hidden="1" customWidth="1"/>
    <col min="9" max="9" width="18.7109375" style="56" customWidth="1"/>
    <col min="10" max="10" width="18.7109375" style="2" customWidth="1"/>
    <col min="11" max="14" width="13.28515625" style="2" customWidth="1"/>
    <col min="15" max="15" width="13.28515625" style="20" customWidth="1"/>
    <col min="16" max="16" width="16.28515625" style="2" hidden="1" customWidth="1"/>
    <col min="17" max="17" width="14.7109375" style="2" customWidth="1"/>
    <col min="18" max="16384" width="8.85546875" style="2"/>
  </cols>
  <sheetData>
    <row r="1" spans="1:17" s="20" customFormat="1" x14ac:dyDescent="0.25">
      <c r="A1" s="72" t="s">
        <v>3340</v>
      </c>
      <c r="B1" s="72"/>
      <c r="C1" s="72"/>
      <c r="D1" s="72"/>
      <c r="E1" s="72"/>
      <c r="F1" s="52"/>
      <c r="I1" s="55"/>
      <c r="K1" s="75" t="s">
        <v>3332</v>
      </c>
      <c r="L1" s="75"/>
      <c r="M1" s="75"/>
      <c r="N1" s="2"/>
      <c r="Q1" s="2"/>
    </row>
    <row r="2" spans="1:17" s="20" customFormat="1" x14ac:dyDescent="0.25">
      <c r="A2" s="72"/>
      <c r="B2" s="72"/>
      <c r="C2" s="72"/>
      <c r="D2" s="72"/>
      <c r="E2" s="72"/>
      <c r="I2" s="55"/>
      <c r="K2" s="75"/>
      <c r="L2" s="75"/>
      <c r="M2" s="75"/>
      <c r="N2" s="2"/>
      <c r="Q2" s="2"/>
    </row>
    <row r="3" spans="1:17" x14ac:dyDescent="0.25">
      <c r="A3" s="6">
        <f t="shared" ref="A3:Q3" si="0">COUNTA(A5:A1048576)</f>
        <v>1678</v>
      </c>
      <c r="B3" s="6">
        <f t="shared" si="0"/>
        <v>1678</v>
      </c>
      <c r="C3" s="6">
        <f t="shared" si="0"/>
        <v>1561</v>
      </c>
      <c r="D3" s="6">
        <f t="shared" si="0"/>
        <v>1536</v>
      </c>
      <c r="E3" s="6">
        <f t="shared" si="0"/>
        <v>370</v>
      </c>
      <c r="F3" s="6">
        <f t="shared" si="0"/>
        <v>1663</v>
      </c>
      <c r="G3" s="6">
        <f t="shared" si="0"/>
        <v>625</v>
      </c>
      <c r="H3" s="6">
        <f t="shared" si="0"/>
        <v>1599</v>
      </c>
      <c r="I3" s="6">
        <f t="shared" si="0"/>
        <v>2216</v>
      </c>
      <c r="J3" s="6">
        <f t="shared" si="0"/>
        <v>2216</v>
      </c>
      <c r="K3" s="6">
        <f t="shared" si="0"/>
        <v>1663</v>
      </c>
      <c r="L3" s="6">
        <f t="shared" si="0"/>
        <v>2216</v>
      </c>
      <c r="M3" s="6">
        <f t="shared" si="0"/>
        <v>2216</v>
      </c>
      <c r="N3" s="6">
        <f t="shared" si="0"/>
        <v>2216</v>
      </c>
      <c r="O3" s="49">
        <f t="shared" si="0"/>
        <v>0</v>
      </c>
      <c r="P3" s="6">
        <f t="shared" si="0"/>
        <v>2216</v>
      </c>
      <c r="Q3" s="6">
        <f t="shared" si="0"/>
        <v>2216</v>
      </c>
    </row>
    <row r="4" spans="1:17" s="3" customFormat="1" ht="54.6" customHeight="1" x14ac:dyDescent="0.25">
      <c r="A4" s="7" t="s">
        <v>3326</v>
      </c>
      <c r="B4" s="4" t="s">
        <v>1</v>
      </c>
      <c r="C4" s="4" t="s">
        <v>3337</v>
      </c>
      <c r="D4" s="7" t="s">
        <v>3338</v>
      </c>
      <c r="E4" s="7" t="s">
        <v>3339</v>
      </c>
      <c r="F4" s="4" t="s">
        <v>2</v>
      </c>
      <c r="G4" s="7" t="s">
        <v>3119</v>
      </c>
      <c r="H4" s="4" t="s">
        <v>3</v>
      </c>
      <c r="I4" s="53" t="s">
        <v>3667</v>
      </c>
      <c r="J4" s="54" t="s">
        <v>3668</v>
      </c>
      <c r="K4" s="4" t="s">
        <v>6</v>
      </c>
      <c r="L4" s="45" t="s">
        <v>4</v>
      </c>
      <c r="M4" s="46" t="s">
        <v>5</v>
      </c>
      <c r="N4" s="4" t="s">
        <v>7</v>
      </c>
      <c r="O4" s="50" t="s">
        <v>3620</v>
      </c>
      <c r="P4" s="7" t="s">
        <v>3666</v>
      </c>
      <c r="Q4" s="4" t="s">
        <v>3622</v>
      </c>
    </row>
    <row r="5" spans="1:17" x14ac:dyDescent="0.25">
      <c r="A5" s="20" t="s">
        <v>3302</v>
      </c>
      <c r="B5" s="20" t="s">
        <v>3296</v>
      </c>
      <c r="C5" s="20"/>
      <c r="D5" s="23"/>
      <c r="E5" s="23"/>
      <c r="F5" s="20" t="s">
        <v>3301</v>
      </c>
      <c r="G5" s="21" t="s">
        <v>3297</v>
      </c>
      <c r="H5" s="22">
        <v>4803000</v>
      </c>
      <c r="I5" s="57" t="str">
        <f>IF(COUNTIF(MASUK[Kode Barang],REKAP[[#This Row],[ID
Barang]])=0,"",COUNTIF(MASUK[Kode Barang],REKAP[[#This Row],[ID
Barang]]))</f>
        <v/>
      </c>
      <c r="J5" s="58" t="str">
        <f>IF(COUNTIF(MASUK8[Kode Barang],REKAP[[#This Row],[ID
Barang]])=0,"",COUNTIF(MASUK8[Kode Barang],REKAP[[#This Row],[ID
Barang]]))</f>
        <v/>
      </c>
      <c r="K5" s="20">
        <v>0</v>
      </c>
      <c r="L5" s="47">
        <f>SUMIF(MASUK!$C:$C,DATA!$A5,MASUK!$H:$H)</f>
        <v>0</v>
      </c>
      <c r="M5" s="47">
        <f>SUMIF(KELUAR!C:C,REKAP[[#This Row],[ID
Barang]],KELUAR!$H:$H)</f>
        <v>0</v>
      </c>
      <c r="N5" s="47">
        <f>REKAP[[#This Row],[Stok Awal]]+REKAP[[#This Row],[Masuk]]-REKAP[[#This Row],[Keluar]]</f>
        <v>0</v>
      </c>
      <c r="P5" s="42">
        <f>REKAP[[#This Row],[Harga Satuan]]*REKAP[[#This Row],[Stok Akhir]]</f>
        <v>0</v>
      </c>
      <c r="Q5" s="47" t="str">
        <f>IF(REKAP[[#This Row],[Stok Aktual]]&lt;&gt;"",REKAP[[#This Row],[Stok Akhir]]-REKAP[[#This Row],[Stok Aktual]],"")</f>
        <v/>
      </c>
    </row>
    <row r="6" spans="1:17" x14ac:dyDescent="0.25">
      <c r="A6" s="20" t="s">
        <v>3303</v>
      </c>
      <c r="B6" s="20" t="s">
        <v>3298</v>
      </c>
      <c r="C6" s="20"/>
      <c r="D6" s="23"/>
      <c r="E6" s="23"/>
      <c r="F6" s="20" t="s">
        <v>3301</v>
      </c>
      <c r="G6" s="21" t="s">
        <v>3297</v>
      </c>
      <c r="H6" s="22">
        <v>13500000</v>
      </c>
      <c r="I6" s="57" t="str">
        <f>IF(COUNTIF(MASUK[Kode Barang],REKAP[[#This Row],[ID
Barang]])=0,"",COUNTIF(MASUK[Kode Barang],REKAP[[#This Row],[ID
Barang]]))</f>
        <v/>
      </c>
      <c r="J6" s="58" t="str">
        <f>IF(COUNTIF(MASUK8[Kode Barang],REKAP[[#This Row],[ID
Barang]])=0,"",COUNTIF(MASUK8[Kode Barang],REKAP[[#This Row],[ID
Barang]]))</f>
        <v/>
      </c>
      <c r="K6" s="20">
        <v>3</v>
      </c>
      <c r="L6" s="47">
        <f>SUMIF(MASUK!$C:$C,DATA!$A6,MASUK!$H:$H)</f>
        <v>0</v>
      </c>
      <c r="M6" s="47">
        <f>SUMIF(KELUAR!C:C,REKAP[[#This Row],[ID
Barang]],KELUAR!$H:$H)</f>
        <v>0</v>
      </c>
      <c r="N6" s="47">
        <f>REKAP[[#This Row],[Stok Awal]]+REKAP[[#This Row],[Masuk]]-REKAP[[#This Row],[Keluar]]</f>
        <v>3</v>
      </c>
      <c r="P6" s="42">
        <f>REKAP[[#This Row],[Harga Satuan]]*REKAP[[#This Row],[Stok Akhir]]</f>
        <v>40500000</v>
      </c>
      <c r="Q6" s="47" t="str">
        <f>IF(REKAP[[#This Row],[Stok Aktual]]&lt;&gt;"",REKAP[[#This Row],[Stok Akhir]]-REKAP[[#This Row],[Stok Aktual]],"")</f>
        <v/>
      </c>
    </row>
    <row r="7" spans="1:17" x14ac:dyDescent="0.25">
      <c r="A7" s="20" t="s">
        <v>3304</v>
      </c>
      <c r="B7" s="20" t="s">
        <v>3299</v>
      </c>
      <c r="C7" s="20"/>
      <c r="D7" s="23"/>
      <c r="E7" s="23"/>
      <c r="F7" s="20" t="s">
        <v>3301</v>
      </c>
      <c r="G7" s="21" t="s">
        <v>3207</v>
      </c>
      <c r="H7" s="22">
        <v>1675000</v>
      </c>
      <c r="I7" s="57" t="str">
        <f>IF(COUNTIF(MASUK[Kode Barang],REKAP[[#This Row],[ID
Barang]])=0,"",COUNTIF(MASUK[Kode Barang],REKAP[[#This Row],[ID
Barang]]))</f>
        <v/>
      </c>
      <c r="J7" s="58" t="str">
        <f>IF(COUNTIF(MASUK8[Kode Barang],REKAP[[#This Row],[ID
Barang]])=0,"",COUNTIF(MASUK8[Kode Barang],REKAP[[#This Row],[ID
Barang]]))</f>
        <v/>
      </c>
      <c r="K7" s="20">
        <v>0</v>
      </c>
      <c r="L7" s="47">
        <f>SUMIF(MASUK!$C:$C,DATA!$A7,MASUK!$H:$H)</f>
        <v>0</v>
      </c>
      <c r="M7" s="47">
        <f>SUMIF(KELUAR!C:C,REKAP[[#This Row],[ID
Barang]],KELUAR!$H:$H)</f>
        <v>0</v>
      </c>
      <c r="N7" s="47">
        <f>REKAP[[#This Row],[Stok Awal]]+REKAP[[#This Row],[Masuk]]-REKAP[[#This Row],[Keluar]]</f>
        <v>0</v>
      </c>
      <c r="P7" s="42">
        <f>REKAP[[#This Row],[Harga Satuan]]*REKAP[[#This Row],[Stok Akhir]]</f>
        <v>0</v>
      </c>
      <c r="Q7" s="47" t="str">
        <f>IF(REKAP[[#This Row],[Stok Aktual]]&lt;&gt;"",REKAP[[#This Row],[Stok Akhir]]-REKAP[[#This Row],[Stok Aktual]],"")</f>
        <v/>
      </c>
    </row>
    <row r="8" spans="1:17" x14ac:dyDescent="0.25">
      <c r="A8" s="20" t="s">
        <v>3305</v>
      </c>
      <c r="B8" s="20" t="s">
        <v>3300</v>
      </c>
      <c r="C8" s="20"/>
      <c r="D8" s="23"/>
      <c r="E8" s="23"/>
      <c r="F8" s="20" t="s">
        <v>3301</v>
      </c>
      <c r="G8" s="21"/>
      <c r="H8" s="22">
        <v>20000</v>
      </c>
      <c r="I8" s="57" t="str">
        <f>IF(COUNTIF(MASUK[Kode Barang],REKAP[[#This Row],[ID
Barang]])=0,"",COUNTIF(MASUK[Kode Barang],REKAP[[#This Row],[ID
Barang]]))</f>
        <v/>
      </c>
      <c r="J8" s="58" t="str">
        <f>IF(COUNTIF(MASUK8[Kode Barang],REKAP[[#This Row],[ID
Barang]])=0,"",COUNTIF(MASUK8[Kode Barang],REKAP[[#This Row],[ID
Barang]]))</f>
        <v/>
      </c>
      <c r="K8" s="20">
        <v>2</v>
      </c>
      <c r="L8" s="47">
        <f>SUMIF(MASUK!$C:$C,DATA!$A8,MASUK!$H:$H)</f>
        <v>0</v>
      </c>
      <c r="M8" s="47">
        <f>SUMIF(KELUAR!C:C,REKAP[[#This Row],[ID
Barang]],KELUAR!$H:$H)</f>
        <v>0</v>
      </c>
      <c r="N8" s="47">
        <f>REKAP[[#This Row],[Stok Awal]]+REKAP[[#This Row],[Masuk]]-REKAP[[#This Row],[Keluar]]</f>
        <v>2</v>
      </c>
      <c r="P8" s="42">
        <f>REKAP[[#This Row],[Harga Satuan]]*REKAP[[#This Row],[Stok Akhir]]</f>
        <v>40000</v>
      </c>
      <c r="Q8" s="47" t="str">
        <f>IF(REKAP[[#This Row],[Stok Aktual]]&lt;&gt;"",REKAP[[#This Row],[Stok Akhir]]-REKAP[[#This Row],[Stok Aktual]],"")</f>
        <v/>
      </c>
    </row>
    <row r="9" spans="1:17" x14ac:dyDescent="0.25">
      <c r="A9" s="20" t="s">
        <v>3248</v>
      </c>
      <c r="B9" s="20" t="s">
        <v>3193</v>
      </c>
      <c r="C9" s="20" t="s">
        <v>3193</v>
      </c>
      <c r="D9" s="23"/>
      <c r="E9" s="23"/>
      <c r="F9" s="20" t="s">
        <v>3247</v>
      </c>
      <c r="G9" s="21"/>
      <c r="H9" s="22">
        <v>200000</v>
      </c>
      <c r="I9" s="57" t="str">
        <f>IF(COUNTIF(MASUK[Kode Barang],REKAP[[#This Row],[ID
Barang]])=0,"",COUNTIF(MASUK[Kode Barang],REKAP[[#This Row],[ID
Barang]]))</f>
        <v/>
      </c>
      <c r="J9" s="58" t="str">
        <f>IF(COUNTIF(MASUK8[Kode Barang],REKAP[[#This Row],[ID
Barang]])=0,"",COUNTIF(MASUK8[Kode Barang],REKAP[[#This Row],[ID
Barang]]))</f>
        <v/>
      </c>
      <c r="K9" s="20">
        <v>7</v>
      </c>
      <c r="L9" s="47">
        <f>SUMIF(MASUK!$C:$C,DATA!$A9,MASUK!$H:$H)</f>
        <v>0</v>
      </c>
      <c r="M9" s="47">
        <f>SUMIF(KELUAR!C:C,REKAP[[#This Row],[ID
Barang]],KELUAR!$H:$H)</f>
        <v>0</v>
      </c>
      <c r="N9" s="47">
        <f>REKAP[[#This Row],[Stok Awal]]+REKAP[[#This Row],[Masuk]]-REKAP[[#This Row],[Keluar]]</f>
        <v>7</v>
      </c>
      <c r="P9" s="42">
        <f>REKAP[[#This Row],[Harga Satuan]]*REKAP[[#This Row],[Stok Akhir]]</f>
        <v>1400000</v>
      </c>
      <c r="Q9" s="47" t="str">
        <f>IF(REKAP[[#This Row],[Stok Aktual]]&lt;&gt;"",REKAP[[#This Row],[Stok Akhir]]-REKAP[[#This Row],[Stok Aktual]],"")</f>
        <v/>
      </c>
    </row>
    <row r="10" spans="1:17" x14ac:dyDescent="0.25">
      <c r="A10" s="20" t="s">
        <v>3249</v>
      </c>
      <c r="B10" s="20" t="s">
        <v>3194</v>
      </c>
      <c r="C10" s="20" t="s">
        <v>3194</v>
      </c>
      <c r="D10" s="23"/>
      <c r="E10" s="23"/>
      <c r="F10" s="20" t="s">
        <v>3247</v>
      </c>
      <c r="G10" s="21" t="s">
        <v>3130</v>
      </c>
      <c r="H10" s="22">
        <v>175000</v>
      </c>
      <c r="I10" s="57" t="str">
        <f>IF(COUNTIF(MASUK[Kode Barang],REKAP[[#This Row],[ID
Barang]])=0,"",COUNTIF(MASUK[Kode Barang],REKAP[[#This Row],[ID
Barang]]))</f>
        <v/>
      </c>
      <c r="J10" s="58" t="str">
        <f>IF(COUNTIF(MASUK8[Kode Barang],REKAP[[#This Row],[ID
Barang]])=0,"",COUNTIF(MASUK8[Kode Barang],REKAP[[#This Row],[ID
Barang]]))</f>
        <v/>
      </c>
      <c r="K10" s="20">
        <v>4</v>
      </c>
      <c r="L10" s="47">
        <f>SUMIF(MASUK!$C:$C,DATA!$A10,MASUK!$H:$H)</f>
        <v>0</v>
      </c>
      <c r="M10" s="47">
        <f>SUMIF(KELUAR!C:C,REKAP[[#This Row],[ID
Barang]],KELUAR!$H:$H)</f>
        <v>0</v>
      </c>
      <c r="N10" s="47">
        <f>REKAP[[#This Row],[Stok Awal]]+REKAP[[#This Row],[Masuk]]-REKAP[[#This Row],[Keluar]]</f>
        <v>4</v>
      </c>
      <c r="P10" s="42">
        <f>REKAP[[#This Row],[Harga Satuan]]*REKAP[[#This Row],[Stok Akhir]]</f>
        <v>700000</v>
      </c>
      <c r="Q10" s="47" t="str">
        <f>IF(REKAP[[#This Row],[Stok Aktual]]&lt;&gt;"",REKAP[[#This Row],[Stok Akhir]]-REKAP[[#This Row],[Stok Aktual]],"")</f>
        <v/>
      </c>
    </row>
    <row r="11" spans="1:17" x14ac:dyDescent="0.25">
      <c r="A11" s="20" t="s">
        <v>3250</v>
      </c>
      <c r="B11" s="20" t="s">
        <v>3195</v>
      </c>
      <c r="C11" s="20" t="s">
        <v>3195</v>
      </c>
      <c r="D11" s="23"/>
      <c r="E11" s="23"/>
      <c r="F11" s="20" t="s">
        <v>3247</v>
      </c>
      <c r="G11" s="21" t="s">
        <v>3196</v>
      </c>
      <c r="H11" s="22">
        <v>60000</v>
      </c>
      <c r="I11" s="57" t="str">
        <f>IF(COUNTIF(MASUK[Kode Barang],REKAP[[#This Row],[ID
Barang]])=0,"",COUNTIF(MASUK[Kode Barang],REKAP[[#This Row],[ID
Barang]]))</f>
        <v/>
      </c>
      <c r="J11" s="58" t="str">
        <f>IF(COUNTIF(MASUK8[Kode Barang],REKAP[[#This Row],[ID
Barang]])=0,"",COUNTIF(MASUK8[Kode Barang],REKAP[[#This Row],[ID
Barang]]))</f>
        <v/>
      </c>
      <c r="K11" s="20">
        <v>15</v>
      </c>
      <c r="L11" s="47">
        <f>SUMIF(MASUK!$C:$C,DATA!$A11,MASUK!$H:$H)</f>
        <v>0</v>
      </c>
      <c r="M11" s="47">
        <f>SUMIF(KELUAR!C:C,REKAP[[#This Row],[ID
Barang]],KELUAR!$H:$H)</f>
        <v>0</v>
      </c>
      <c r="N11" s="47">
        <f>REKAP[[#This Row],[Stok Awal]]+REKAP[[#This Row],[Masuk]]-REKAP[[#This Row],[Keluar]]</f>
        <v>15</v>
      </c>
      <c r="P11" s="42">
        <f>REKAP[[#This Row],[Harga Satuan]]*REKAP[[#This Row],[Stok Akhir]]</f>
        <v>900000</v>
      </c>
      <c r="Q11" s="47" t="str">
        <f>IF(REKAP[[#This Row],[Stok Aktual]]&lt;&gt;"",REKAP[[#This Row],[Stok Akhir]]-REKAP[[#This Row],[Stok Aktual]],"")</f>
        <v/>
      </c>
    </row>
    <row r="12" spans="1:17" x14ac:dyDescent="0.25">
      <c r="A12" s="20" t="s">
        <v>3251</v>
      </c>
      <c r="B12" s="20" t="s">
        <v>3197</v>
      </c>
      <c r="C12" s="20" t="s">
        <v>3197</v>
      </c>
      <c r="D12" s="23"/>
      <c r="E12" s="23"/>
      <c r="F12" s="20" t="s">
        <v>3247</v>
      </c>
      <c r="G12" s="21"/>
      <c r="H12" s="22">
        <v>400000</v>
      </c>
      <c r="I12" s="57" t="str">
        <f>IF(COUNTIF(MASUK[Kode Barang],REKAP[[#This Row],[ID
Barang]])=0,"",COUNTIF(MASUK[Kode Barang],REKAP[[#This Row],[ID
Barang]]))</f>
        <v/>
      </c>
      <c r="J12" s="58">
        <f>IF(COUNTIF(MASUK8[Kode Barang],REKAP[[#This Row],[ID
Barang]])=0,"",COUNTIF(MASUK8[Kode Barang],REKAP[[#This Row],[ID
Barang]]))</f>
        <v>2</v>
      </c>
      <c r="K12" s="20">
        <v>8</v>
      </c>
      <c r="L12" s="47">
        <f>SUMIF(MASUK!$C:$C,DATA!$A12,MASUK!$H:$H)</f>
        <v>0</v>
      </c>
      <c r="M12" s="47">
        <f>SUMIF(KELUAR!C:C,REKAP[[#This Row],[ID
Barang]],KELUAR!$H:$H)</f>
        <v>4</v>
      </c>
      <c r="N12" s="47">
        <f>REKAP[[#This Row],[Stok Awal]]+REKAP[[#This Row],[Masuk]]-REKAP[[#This Row],[Keluar]]</f>
        <v>4</v>
      </c>
      <c r="P12" s="42">
        <f>REKAP[[#This Row],[Harga Satuan]]*REKAP[[#This Row],[Stok Akhir]]</f>
        <v>1600000</v>
      </c>
      <c r="Q12" s="47" t="str">
        <f>IF(REKAP[[#This Row],[Stok Aktual]]&lt;&gt;"",REKAP[[#This Row],[Stok Akhir]]-REKAP[[#This Row],[Stok Aktual]],"")</f>
        <v/>
      </c>
    </row>
    <row r="13" spans="1:17" x14ac:dyDescent="0.25">
      <c r="A13" s="20" t="s">
        <v>3252</v>
      </c>
      <c r="B13" s="20" t="s">
        <v>3198</v>
      </c>
      <c r="C13" s="20" t="s">
        <v>3198</v>
      </c>
      <c r="D13" s="23"/>
      <c r="E13" s="23"/>
      <c r="F13" s="20" t="s">
        <v>3247</v>
      </c>
      <c r="G13" s="21"/>
      <c r="H13" s="22">
        <v>210000</v>
      </c>
      <c r="I13" s="57" t="str">
        <f>IF(COUNTIF(MASUK[Kode Barang],REKAP[[#This Row],[ID
Barang]])=0,"",COUNTIF(MASUK[Kode Barang],REKAP[[#This Row],[ID
Barang]]))</f>
        <v/>
      </c>
      <c r="J13" s="58" t="str">
        <f>IF(COUNTIF(MASUK8[Kode Barang],REKAP[[#This Row],[ID
Barang]])=0,"",COUNTIF(MASUK8[Kode Barang],REKAP[[#This Row],[ID
Barang]]))</f>
        <v/>
      </c>
      <c r="K13" s="20">
        <v>10</v>
      </c>
      <c r="L13" s="47">
        <f>SUMIF(MASUK!$C:$C,DATA!$A13,MASUK!$H:$H)</f>
        <v>0</v>
      </c>
      <c r="M13" s="47">
        <f>SUMIF(KELUAR!C:C,REKAP[[#This Row],[ID
Barang]],KELUAR!$H:$H)</f>
        <v>0</v>
      </c>
      <c r="N13" s="47">
        <f>REKAP[[#This Row],[Stok Awal]]+REKAP[[#This Row],[Masuk]]-REKAP[[#This Row],[Keluar]]</f>
        <v>10</v>
      </c>
      <c r="P13" s="42">
        <f>REKAP[[#This Row],[Harga Satuan]]*REKAP[[#This Row],[Stok Akhir]]</f>
        <v>2100000</v>
      </c>
      <c r="Q13" s="47" t="str">
        <f>IF(REKAP[[#This Row],[Stok Aktual]]&lt;&gt;"",REKAP[[#This Row],[Stok Akhir]]-REKAP[[#This Row],[Stok Aktual]],"")</f>
        <v/>
      </c>
    </row>
    <row r="14" spans="1:17" x14ac:dyDescent="0.25">
      <c r="A14" s="20" t="s">
        <v>3253</v>
      </c>
      <c r="B14" s="20" t="s">
        <v>3199</v>
      </c>
      <c r="C14" s="20" t="s">
        <v>3199</v>
      </c>
      <c r="D14" s="23"/>
      <c r="E14" s="23"/>
      <c r="F14" s="20" t="s">
        <v>3247</v>
      </c>
      <c r="G14" s="21"/>
      <c r="H14" s="22">
        <v>430000</v>
      </c>
      <c r="I14" s="57" t="str">
        <f>IF(COUNTIF(MASUK[Kode Barang],REKAP[[#This Row],[ID
Barang]])=0,"",COUNTIF(MASUK[Kode Barang],REKAP[[#This Row],[ID
Barang]]))</f>
        <v/>
      </c>
      <c r="J14" s="58">
        <f>IF(COUNTIF(MASUK8[Kode Barang],REKAP[[#This Row],[ID
Barang]])=0,"",COUNTIF(MASUK8[Kode Barang],REKAP[[#This Row],[ID
Barang]]))</f>
        <v>1</v>
      </c>
      <c r="K14" s="20">
        <v>14</v>
      </c>
      <c r="L14" s="47">
        <f>SUMIF(MASUK!$C:$C,DATA!$A14,MASUK!$H:$H)</f>
        <v>0</v>
      </c>
      <c r="M14" s="47">
        <f>SUMIF(KELUAR!C:C,REKAP[[#This Row],[ID
Barang]],KELUAR!$H:$H)</f>
        <v>2</v>
      </c>
      <c r="N14" s="47">
        <f>REKAP[[#This Row],[Stok Awal]]+REKAP[[#This Row],[Masuk]]-REKAP[[#This Row],[Keluar]]</f>
        <v>12</v>
      </c>
      <c r="P14" s="42">
        <f>REKAP[[#This Row],[Harga Satuan]]*REKAP[[#This Row],[Stok Akhir]]</f>
        <v>5160000</v>
      </c>
      <c r="Q14" s="47" t="str">
        <f>IF(REKAP[[#This Row],[Stok Aktual]]&lt;&gt;"",REKAP[[#This Row],[Stok Akhir]]-REKAP[[#This Row],[Stok Aktual]],"")</f>
        <v/>
      </c>
    </row>
    <row r="15" spans="1:17" x14ac:dyDescent="0.25">
      <c r="A15" s="20" t="s">
        <v>3254</v>
      </c>
      <c r="B15" s="20" t="s">
        <v>3200</v>
      </c>
      <c r="C15" s="20" t="s">
        <v>3200</v>
      </c>
      <c r="D15" s="23"/>
      <c r="E15" s="23"/>
      <c r="F15" s="20" t="s">
        <v>3247</v>
      </c>
      <c r="G15" s="21" t="s">
        <v>3122</v>
      </c>
      <c r="H15" s="22">
        <v>70000</v>
      </c>
      <c r="I15" s="57" t="str">
        <f>IF(COUNTIF(MASUK[Kode Barang],REKAP[[#This Row],[ID
Barang]])=0,"",COUNTIF(MASUK[Kode Barang],REKAP[[#This Row],[ID
Barang]]))</f>
        <v/>
      </c>
      <c r="J15" s="58">
        <f>IF(COUNTIF(MASUK8[Kode Barang],REKAP[[#This Row],[ID
Barang]])=0,"",COUNTIF(MASUK8[Kode Barang],REKAP[[#This Row],[ID
Barang]]))</f>
        <v>1</v>
      </c>
      <c r="K15" s="20">
        <v>167</v>
      </c>
      <c r="L15" s="47">
        <f>SUMIF(MASUK!$C:$C,DATA!$A15,MASUK!$H:$H)</f>
        <v>0</v>
      </c>
      <c r="M15" s="47">
        <f>SUMIF(KELUAR!C:C,REKAP[[#This Row],[ID
Barang]],KELUAR!$H:$H)</f>
        <v>84</v>
      </c>
      <c r="N15" s="47">
        <f>REKAP[[#This Row],[Stok Awal]]+REKAP[[#This Row],[Masuk]]-REKAP[[#This Row],[Keluar]]</f>
        <v>83</v>
      </c>
      <c r="P15" s="42">
        <f>REKAP[[#This Row],[Harga Satuan]]*REKAP[[#This Row],[Stok Akhir]]</f>
        <v>5810000</v>
      </c>
      <c r="Q15" s="47" t="str">
        <f>IF(REKAP[[#This Row],[Stok Aktual]]&lt;&gt;"",REKAP[[#This Row],[Stok Akhir]]-REKAP[[#This Row],[Stok Aktual]],"")</f>
        <v/>
      </c>
    </row>
    <row r="16" spans="1:17" x14ac:dyDescent="0.25">
      <c r="A16" s="20" t="s">
        <v>3255</v>
      </c>
      <c r="B16" s="20" t="s">
        <v>3201</v>
      </c>
      <c r="C16" s="20" t="s">
        <v>3201</v>
      </c>
      <c r="D16" s="23"/>
      <c r="E16" s="23"/>
      <c r="F16" s="20" t="s">
        <v>3247</v>
      </c>
      <c r="G16" s="21" t="s">
        <v>3130</v>
      </c>
      <c r="H16" s="22">
        <v>85000</v>
      </c>
      <c r="I16" s="57" t="str">
        <f>IF(COUNTIF(MASUK[Kode Barang],REKAP[[#This Row],[ID
Barang]])=0,"",COUNTIF(MASUK[Kode Barang],REKAP[[#This Row],[ID
Barang]]))</f>
        <v/>
      </c>
      <c r="J16" s="58" t="str">
        <f>IF(COUNTIF(MASUK8[Kode Barang],REKAP[[#This Row],[ID
Barang]])=0,"",COUNTIF(MASUK8[Kode Barang],REKAP[[#This Row],[ID
Barang]]))</f>
        <v/>
      </c>
      <c r="K16" s="20">
        <v>6</v>
      </c>
      <c r="L16" s="47">
        <f>SUMIF(MASUK!$C:$C,DATA!$A16,MASUK!$H:$H)</f>
        <v>0</v>
      </c>
      <c r="M16" s="47">
        <f>SUMIF(KELUAR!C:C,REKAP[[#This Row],[ID
Barang]],KELUAR!$H:$H)</f>
        <v>0</v>
      </c>
      <c r="N16" s="47">
        <f>REKAP[[#This Row],[Stok Awal]]+REKAP[[#This Row],[Masuk]]-REKAP[[#This Row],[Keluar]]</f>
        <v>6</v>
      </c>
      <c r="P16" s="42">
        <f>REKAP[[#This Row],[Harga Satuan]]*REKAP[[#This Row],[Stok Akhir]]</f>
        <v>510000</v>
      </c>
      <c r="Q16" s="47" t="str">
        <f>IF(REKAP[[#This Row],[Stok Aktual]]&lt;&gt;"",REKAP[[#This Row],[Stok Akhir]]-REKAP[[#This Row],[Stok Aktual]],"")</f>
        <v/>
      </c>
    </row>
    <row r="17" spans="1:17" x14ac:dyDescent="0.25">
      <c r="A17" s="20" t="s">
        <v>3256</v>
      </c>
      <c r="B17" s="20" t="s">
        <v>3202</v>
      </c>
      <c r="C17" s="20" t="s">
        <v>3202</v>
      </c>
      <c r="D17" s="23"/>
      <c r="E17" s="23"/>
      <c r="F17" s="20" t="s">
        <v>3247</v>
      </c>
      <c r="G17" s="21"/>
      <c r="H17" s="22">
        <v>62500</v>
      </c>
      <c r="I17" s="57" t="str">
        <f>IF(COUNTIF(MASUK[Kode Barang],REKAP[[#This Row],[ID
Barang]])=0,"",COUNTIF(MASUK[Kode Barang],REKAP[[#This Row],[ID
Barang]]))</f>
        <v/>
      </c>
      <c r="J17" s="58" t="str">
        <f>IF(COUNTIF(MASUK8[Kode Barang],REKAP[[#This Row],[ID
Barang]])=0,"",COUNTIF(MASUK8[Kode Barang],REKAP[[#This Row],[ID
Barang]]))</f>
        <v/>
      </c>
      <c r="K17" s="20">
        <v>0</v>
      </c>
      <c r="L17" s="47">
        <f>SUMIF(MASUK!$C:$C,DATA!$A17,MASUK!$H:$H)</f>
        <v>0</v>
      </c>
      <c r="M17" s="47">
        <f>SUMIF(KELUAR!C:C,REKAP[[#This Row],[ID
Barang]],KELUAR!$H:$H)</f>
        <v>0</v>
      </c>
      <c r="N17" s="47">
        <f>REKAP[[#This Row],[Stok Awal]]+REKAP[[#This Row],[Masuk]]-REKAP[[#This Row],[Keluar]]</f>
        <v>0</v>
      </c>
      <c r="P17" s="42">
        <f>REKAP[[#This Row],[Harga Satuan]]*REKAP[[#This Row],[Stok Akhir]]</f>
        <v>0</v>
      </c>
      <c r="Q17" s="47" t="str">
        <f>IF(REKAP[[#This Row],[Stok Aktual]]&lt;&gt;"",REKAP[[#This Row],[Stok Akhir]]-REKAP[[#This Row],[Stok Aktual]],"")</f>
        <v/>
      </c>
    </row>
    <row r="18" spans="1:17" x14ac:dyDescent="0.25">
      <c r="A18" s="20" t="s">
        <v>3257</v>
      </c>
      <c r="B18" s="20" t="s">
        <v>3203</v>
      </c>
      <c r="C18" s="20" t="s">
        <v>3203</v>
      </c>
      <c r="D18" s="23"/>
      <c r="E18" s="23"/>
      <c r="F18" s="20" t="s">
        <v>3247</v>
      </c>
      <c r="G18" s="21" t="s">
        <v>3130</v>
      </c>
      <c r="H18" s="22">
        <v>78600</v>
      </c>
      <c r="I18" s="57" t="str">
        <f>IF(COUNTIF(MASUK[Kode Barang],REKAP[[#This Row],[ID
Barang]])=0,"",COUNTIF(MASUK[Kode Barang],REKAP[[#This Row],[ID
Barang]]))</f>
        <v/>
      </c>
      <c r="J18" s="58" t="str">
        <f>IF(COUNTIF(MASUK8[Kode Barang],REKAP[[#This Row],[ID
Barang]])=0,"",COUNTIF(MASUK8[Kode Barang],REKAP[[#This Row],[ID
Barang]]))</f>
        <v/>
      </c>
      <c r="K18" s="20">
        <v>4</v>
      </c>
      <c r="L18" s="47">
        <f>SUMIF(MASUK!$C:$C,DATA!$A18,MASUK!$H:$H)</f>
        <v>0</v>
      </c>
      <c r="M18" s="47">
        <f>SUMIF(KELUAR!C:C,REKAP[[#This Row],[ID
Barang]],KELUAR!$H:$H)</f>
        <v>0</v>
      </c>
      <c r="N18" s="47">
        <f>REKAP[[#This Row],[Stok Awal]]+REKAP[[#This Row],[Masuk]]-REKAP[[#This Row],[Keluar]]</f>
        <v>4</v>
      </c>
      <c r="P18" s="42">
        <f>REKAP[[#This Row],[Harga Satuan]]*REKAP[[#This Row],[Stok Akhir]]</f>
        <v>314400</v>
      </c>
      <c r="Q18" s="47" t="str">
        <f>IF(REKAP[[#This Row],[Stok Aktual]]&lt;&gt;"",REKAP[[#This Row],[Stok Akhir]]-REKAP[[#This Row],[Stok Aktual]],"")</f>
        <v/>
      </c>
    </row>
    <row r="19" spans="1:17" x14ac:dyDescent="0.25">
      <c r="A19" s="20" t="s">
        <v>3258</v>
      </c>
      <c r="B19" s="20" t="s">
        <v>3204</v>
      </c>
      <c r="C19" s="20" t="s">
        <v>3204</v>
      </c>
      <c r="D19" s="23"/>
      <c r="E19" s="23"/>
      <c r="F19" s="20" t="s">
        <v>3247</v>
      </c>
      <c r="G19" s="21"/>
      <c r="H19" s="22">
        <v>75000</v>
      </c>
      <c r="I19" s="57" t="str">
        <f>IF(COUNTIF(MASUK[Kode Barang],REKAP[[#This Row],[ID
Barang]])=0,"",COUNTIF(MASUK[Kode Barang],REKAP[[#This Row],[ID
Barang]]))</f>
        <v/>
      </c>
      <c r="J19" s="58" t="str">
        <f>IF(COUNTIF(MASUK8[Kode Barang],REKAP[[#This Row],[ID
Barang]])=0,"",COUNTIF(MASUK8[Kode Barang],REKAP[[#This Row],[ID
Barang]]))</f>
        <v/>
      </c>
      <c r="K19" s="20">
        <v>35</v>
      </c>
      <c r="L19" s="47">
        <f>SUMIF(MASUK!$C:$C,DATA!$A19,MASUK!$H:$H)</f>
        <v>0</v>
      </c>
      <c r="M19" s="47">
        <f>SUMIF(KELUAR!C:C,REKAP[[#This Row],[ID
Barang]],KELUAR!$H:$H)</f>
        <v>0</v>
      </c>
      <c r="N19" s="47">
        <f>REKAP[[#This Row],[Stok Awal]]+REKAP[[#This Row],[Masuk]]-REKAP[[#This Row],[Keluar]]</f>
        <v>35</v>
      </c>
      <c r="P19" s="42">
        <f>REKAP[[#This Row],[Harga Satuan]]*REKAP[[#This Row],[Stok Akhir]]</f>
        <v>2625000</v>
      </c>
      <c r="Q19" s="47" t="str">
        <f>IF(REKAP[[#This Row],[Stok Aktual]]&lt;&gt;"",REKAP[[#This Row],[Stok Akhir]]-REKAP[[#This Row],[Stok Aktual]],"")</f>
        <v/>
      </c>
    </row>
    <row r="20" spans="1:17" x14ac:dyDescent="0.25">
      <c r="A20" s="20" t="s">
        <v>3259</v>
      </c>
      <c r="B20" s="20" t="s">
        <v>3205</v>
      </c>
      <c r="C20" s="20" t="s">
        <v>3205</v>
      </c>
      <c r="D20" s="23"/>
      <c r="E20" s="23"/>
      <c r="F20" s="20" t="s">
        <v>3247</v>
      </c>
      <c r="G20" s="21" t="s">
        <v>3130</v>
      </c>
      <c r="H20" s="22">
        <v>85700</v>
      </c>
      <c r="I20" s="57" t="str">
        <f>IF(COUNTIF(MASUK[Kode Barang],REKAP[[#This Row],[ID
Barang]])=0,"",COUNTIF(MASUK[Kode Barang],REKAP[[#This Row],[ID
Barang]]))</f>
        <v/>
      </c>
      <c r="J20" s="58" t="str">
        <f>IF(COUNTIF(MASUK8[Kode Barang],REKAP[[#This Row],[ID
Barang]])=0,"",COUNTIF(MASUK8[Kode Barang],REKAP[[#This Row],[ID
Barang]]))</f>
        <v/>
      </c>
      <c r="K20" s="20">
        <v>45</v>
      </c>
      <c r="L20" s="47">
        <f>SUMIF(MASUK!$C:$C,DATA!$A20,MASUK!$H:$H)</f>
        <v>0</v>
      </c>
      <c r="M20" s="47">
        <f>SUMIF(KELUAR!C:C,REKAP[[#This Row],[ID
Barang]],KELUAR!$H:$H)</f>
        <v>0</v>
      </c>
      <c r="N20" s="47">
        <f>REKAP[[#This Row],[Stok Awal]]+REKAP[[#This Row],[Masuk]]-REKAP[[#This Row],[Keluar]]</f>
        <v>45</v>
      </c>
      <c r="P20" s="42">
        <f>REKAP[[#This Row],[Harga Satuan]]*REKAP[[#This Row],[Stok Akhir]]</f>
        <v>3856500</v>
      </c>
      <c r="Q20" s="47" t="str">
        <f>IF(REKAP[[#This Row],[Stok Aktual]]&lt;&gt;"",REKAP[[#This Row],[Stok Akhir]]-REKAP[[#This Row],[Stok Aktual]],"")</f>
        <v/>
      </c>
    </row>
    <row r="21" spans="1:17" x14ac:dyDescent="0.25">
      <c r="A21" s="20" t="s">
        <v>3260</v>
      </c>
      <c r="B21" s="20" t="s">
        <v>3206</v>
      </c>
      <c r="C21" s="20" t="s">
        <v>3206</v>
      </c>
      <c r="D21" s="23"/>
      <c r="E21" s="23"/>
      <c r="F21" s="20" t="s">
        <v>3247</v>
      </c>
      <c r="G21" s="21" t="s">
        <v>3207</v>
      </c>
      <c r="H21" s="22">
        <v>75000</v>
      </c>
      <c r="I21" s="57" t="str">
        <f>IF(COUNTIF(MASUK[Kode Barang],REKAP[[#This Row],[ID
Barang]])=0,"",COUNTIF(MASUK[Kode Barang],REKAP[[#This Row],[ID
Barang]]))</f>
        <v/>
      </c>
      <c r="J21" s="58" t="str">
        <f>IF(COUNTIF(MASUK8[Kode Barang],REKAP[[#This Row],[ID
Barang]])=0,"",COUNTIF(MASUK8[Kode Barang],REKAP[[#This Row],[ID
Barang]]))</f>
        <v/>
      </c>
      <c r="K21" s="20">
        <v>6</v>
      </c>
      <c r="L21" s="47">
        <f>SUMIF(MASUK!$C:$C,DATA!$A21,MASUK!$H:$H)</f>
        <v>0</v>
      </c>
      <c r="M21" s="47">
        <f>SUMIF(KELUAR!C:C,REKAP[[#This Row],[ID
Barang]],KELUAR!$H:$H)</f>
        <v>0</v>
      </c>
      <c r="N21" s="47">
        <f>REKAP[[#This Row],[Stok Awal]]+REKAP[[#This Row],[Masuk]]-REKAP[[#This Row],[Keluar]]</f>
        <v>6</v>
      </c>
      <c r="P21" s="42">
        <f>REKAP[[#This Row],[Harga Satuan]]*REKAP[[#This Row],[Stok Akhir]]</f>
        <v>450000</v>
      </c>
      <c r="Q21" s="47" t="str">
        <f>IF(REKAP[[#This Row],[Stok Aktual]]&lt;&gt;"",REKAP[[#This Row],[Stok Akhir]]-REKAP[[#This Row],[Stok Aktual]],"")</f>
        <v/>
      </c>
    </row>
    <row r="22" spans="1:17" x14ac:dyDescent="0.25">
      <c r="A22" s="20" t="s">
        <v>3261</v>
      </c>
      <c r="B22" s="20" t="s">
        <v>3208</v>
      </c>
      <c r="C22" s="20" t="s">
        <v>3208</v>
      </c>
      <c r="D22" s="23"/>
      <c r="E22" s="23"/>
      <c r="F22" s="20" t="s">
        <v>3247</v>
      </c>
      <c r="G22" s="21" t="s">
        <v>3122</v>
      </c>
      <c r="H22" s="22">
        <v>220000</v>
      </c>
      <c r="I22" s="57" t="str">
        <f>IF(COUNTIF(MASUK[Kode Barang],REKAP[[#This Row],[ID
Barang]])=0,"",COUNTIF(MASUK[Kode Barang],REKAP[[#This Row],[ID
Barang]]))</f>
        <v/>
      </c>
      <c r="J22" s="58">
        <f>IF(COUNTIF(MASUK8[Kode Barang],REKAP[[#This Row],[ID
Barang]])=0,"",COUNTIF(MASUK8[Kode Barang],REKAP[[#This Row],[ID
Barang]]))</f>
        <v>1</v>
      </c>
      <c r="K22" s="20">
        <v>24</v>
      </c>
      <c r="L22" s="47">
        <f>SUMIF(MASUK!$C:$C,DATA!$A22,MASUK!$H:$H)</f>
        <v>0</v>
      </c>
      <c r="M22" s="47">
        <f>SUMIF(KELUAR!C:C,REKAP[[#This Row],[ID
Barang]],KELUAR!$H:$H)</f>
        <v>8</v>
      </c>
      <c r="N22" s="47">
        <f>REKAP[[#This Row],[Stok Awal]]+REKAP[[#This Row],[Masuk]]-REKAP[[#This Row],[Keluar]]</f>
        <v>16</v>
      </c>
      <c r="P22" s="42">
        <f>REKAP[[#This Row],[Harga Satuan]]*REKAP[[#This Row],[Stok Akhir]]</f>
        <v>3520000</v>
      </c>
      <c r="Q22" s="47" t="str">
        <f>IF(REKAP[[#This Row],[Stok Aktual]]&lt;&gt;"",REKAP[[#This Row],[Stok Akhir]]-REKAP[[#This Row],[Stok Aktual]],"")</f>
        <v/>
      </c>
    </row>
    <row r="23" spans="1:17" x14ac:dyDescent="0.25">
      <c r="A23" s="20" t="s">
        <v>3262</v>
      </c>
      <c r="B23" s="20" t="s">
        <v>3208</v>
      </c>
      <c r="C23" s="20" t="s">
        <v>3208</v>
      </c>
      <c r="D23" s="23"/>
      <c r="E23" s="23"/>
      <c r="F23" s="20" t="s">
        <v>3247</v>
      </c>
      <c r="G23" s="21" t="s">
        <v>3130</v>
      </c>
      <c r="H23" s="22">
        <v>210000</v>
      </c>
      <c r="I23" s="57" t="str">
        <f>IF(COUNTIF(MASUK[Kode Barang],REKAP[[#This Row],[ID
Barang]])=0,"",COUNTIF(MASUK[Kode Barang],REKAP[[#This Row],[ID
Barang]]))</f>
        <v/>
      </c>
      <c r="J23" s="58" t="str">
        <f>IF(COUNTIF(MASUK8[Kode Barang],REKAP[[#This Row],[ID
Barang]])=0,"",COUNTIF(MASUK8[Kode Barang],REKAP[[#This Row],[ID
Barang]]))</f>
        <v/>
      </c>
      <c r="K23" s="20">
        <v>4</v>
      </c>
      <c r="L23" s="47">
        <f>SUMIF(MASUK!$C:$C,DATA!$A23,MASUK!$H:$H)</f>
        <v>0</v>
      </c>
      <c r="M23" s="47">
        <f>SUMIF(KELUAR!C:C,REKAP[[#This Row],[ID
Barang]],KELUAR!$H:$H)</f>
        <v>0</v>
      </c>
      <c r="N23" s="47">
        <f>REKAP[[#This Row],[Stok Awal]]+REKAP[[#This Row],[Masuk]]-REKAP[[#This Row],[Keluar]]</f>
        <v>4</v>
      </c>
      <c r="P23" s="42">
        <f>REKAP[[#This Row],[Harga Satuan]]*REKAP[[#This Row],[Stok Akhir]]</f>
        <v>840000</v>
      </c>
      <c r="Q23" s="47" t="str">
        <f>IF(REKAP[[#This Row],[Stok Aktual]]&lt;&gt;"",REKAP[[#This Row],[Stok Akhir]]-REKAP[[#This Row],[Stok Aktual]],"")</f>
        <v/>
      </c>
    </row>
    <row r="24" spans="1:17" x14ac:dyDescent="0.25">
      <c r="A24" s="20" t="s">
        <v>3263</v>
      </c>
      <c r="B24" s="20" t="s">
        <v>3209</v>
      </c>
      <c r="C24" s="20" t="s">
        <v>3209</v>
      </c>
      <c r="D24" s="23"/>
      <c r="E24" s="23"/>
      <c r="F24" s="20" t="s">
        <v>3247</v>
      </c>
      <c r="G24" s="21" t="s">
        <v>3122</v>
      </c>
      <c r="H24" s="22">
        <v>220000</v>
      </c>
      <c r="I24" s="57" t="str">
        <f>IF(COUNTIF(MASUK[Kode Barang],REKAP[[#This Row],[ID
Barang]])=0,"",COUNTIF(MASUK[Kode Barang],REKAP[[#This Row],[ID
Barang]]))</f>
        <v/>
      </c>
      <c r="J24" s="58">
        <f>IF(COUNTIF(MASUK8[Kode Barang],REKAP[[#This Row],[ID
Barang]])=0,"",COUNTIF(MASUK8[Kode Barang],REKAP[[#This Row],[ID
Barang]]))</f>
        <v>1</v>
      </c>
      <c r="K24" s="20">
        <v>15</v>
      </c>
      <c r="L24" s="47">
        <f>SUMIF(MASUK!$C:$C,DATA!$A24,MASUK!$H:$H)</f>
        <v>0</v>
      </c>
      <c r="M24" s="47">
        <f>SUMIF(KELUAR!C:C,REKAP[[#This Row],[ID
Barang]],KELUAR!$H:$H)</f>
        <v>4</v>
      </c>
      <c r="N24" s="47">
        <f>REKAP[[#This Row],[Stok Awal]]+REKAP[[#This Row],[Masuk]]-REKAP[[#This Row],[Keluar]]</f>
        <v>11</v>
      </c>
      <c r="P24" s="42">
        <f>REKAP[[#This Row],[Harga Satuan]]*REKAP[[#This Row],[Stok Akhir]]</f>
        <v>2420000</v>
      </c>
      <c r="Q24" s="47" t="str">
        <f>IF(REKAP[[#This Row],[Stok Aktual]]&lt;&gt;"",REKAP[[#This Row],[Stok Akhir]]-REKAP[[#This Row],[Stok Aktual]],"")</f>
        <v/>
      </c>
    </row>
    <row r="25" spans="1:17" x14ac:dyDescent="0.25">
      <c r="A25" s="20" t="s">
        <v>3264</v>
      </c>
      <c r="B25" s="20" t="s">
        <v>3209</v>
      </c>
      <c r="C25" s="20" t="s">
        <v>3209</v>
      </c>
      <c r="D25" s="23"/>
      <c r="E25" s="23"/>
      <c r="F25" s="20" t="s">
        <v>3247</v>
      </c>
      <c r="G25" s="21" t="s">
        <v>3130</v>
      </c>
      <c r="H25" s="22">
        <v>210000</v>
      </c>
      <c r="I25" s="57" t="str">
        <f>IF(COUNTIF(MASUK[Kode Barang],REKAP[[#This Row],[ID
Barang]])=0,"",COUNTIF(MASUK[Kode Barang],REKAP[[#This Row],[ID
Barang]]))</f>
        <v/>
      </c>
      <c r="J25" s="58" t="str">
        <f>IF(COUNTIF(MASUK8[Kode Barang],REKAP[[#This Row],[ID
Barang]])=0,"",COUNTIF(MASUK8[Kode Barang],REKAP[[#This Row],[ID
Barang]]))</f>
        <v/>
      </c>
      <c r="K25" s="20">
        <v>8</v>
      </c>
      <c r="L25" s="47">
        <f>SUMIF(MASUK!$C:$C,DATA!$A25,MASUK!$H:$H)</f>
        <v>0</v>
      </c>
      <c r="M25" s="47">
        <f>SUMIF(KELUAR!C:C,REKAP[[#This Row],[ID
Barang]],KELUAR!$H:$H)</f>
        <v>0</v>
      </c>
      <c r="N25" s="47">
        <f>REKAP[[#This Row],[Stok Awal]]+REKAP[[#This Row],[Masuk]]-REKAP[[#This Row],[Keluar]]</f>
        <v>8</v>
      </c>
      <c r="P25" s="42">
        <f>REKAP[[#This Row],[Harga Satuan]]*REKAP[[#This Row],[Stok Akhir]]</f>
        <v>1680000</v>
      </c>
      <c r="Q25" s="47" t="str">
        <f>IF(REKAP[[#This Row],[Stok Aktual]]&lt;&gt;"",REKAP[[#This Row],[Stok Akhir]]-REKAP[[#This Row],[Stok Aktual]],"")</f>
        <v/>
      </c>
    </row>
    <row r="26" spans="1:17" x14ac:dyDescent="0.25">
      <c r="A26" s="20" t="s">
        <v>3265</v>
      </c>
      <c r="B26" s="20" t="s">
        <v>3210</v>
      </c>
      <c r="C26" s="20" t="s">
        <v>3210</v>
      </c>
      <c r="D26" s="23"/>
      <c r="E26" s="23"/>
      <c r="F26" s="20" t="s">
        <v>3247</v>
      </c>
      <c r="G26" s="21" t="s">
        <v>3122</v>
      </c>
      <c r="H26" s="22">
        <v>120000</v>
      </c>
      <c r="I26" s="57" t="str">
        <f>IF(COUNTIF(MASUK[Kode Barang],REKAP[[#This Row],[ID
Barang]])=0,"",COUNTIF(MASUK[Kode Barang],REKAP[[#This Row],[ID
Barang]]))</f>
        <v/>
      </c>
      <c r="J26" s="58" t="str">
        <f>IF(COUNTIF(MASUK8[Kode Barang],REKAP[[#This Row],[ID
Barang]])=0,"",COUNTIF(MASUK8[Kode Barang],REKAP[[#This Row],[ID
Barang]]))</f>
        <v/>
      </c>
      <c r="K26" s="20">
        <v>4</v>
      </c>
      <c r="L26" s="47">
        <f>SUMIF(MASUK!$C:$C,DATA!$A26,MASUK!$H:$H)</f>
        <v>0</v>
      </c>
      <c r="M26" s="47">
        <f>SUMIF(KELUAR!C:C,REKAP[[#This Row],[ID
Barang]],KELUAR!$H:$H)</f>
        <v>0</v>
      </c>
      <c r="N26" s="47">
        <f>REKAP[[#This Row],[Stok Awal]]+REKAP[[#This Row],[Masuk]]-REKAP[[#This Row],[Keluar]]</f>
        <v>4</v>
      </c>
      <c r="P26" s="42">
        <f>REKAP[[#This Row],[Harga Satuan]]*REKAP[[#This Row],[Stok Akhir]]</f>
        <v>480000</v>
      </c>
      <c r="Q26" s="47" t="str">
        <f>IF(REKAP[[#This Row],[Stok Aktual]]&lt;&gt;"",REKAP[[#This Row],[Stok Akhir]]-REKAP[[#This Row],[Stok Aktual]],"")</f>
        <v/>
      </c>
    </row>
    <row r="27" spans="1:17" x14ac:dyDescent="0.25">
      <c r="A27" s="20" t="s">
        <v>3266</v>
      </c>
      <c r="B27" s="20" t="s">
        <v>3211</v>
      </c>
      <c r="C27" s="20" t="s">
        <v>3211</v>
      </c>
      <c r="D27" s="23"/>
      <c r="E27" s="23"/>
      <c r="F27" s="20" t="s">
        <v>3247</v>
      </c>
      <c r="G27" s="21" t="s">
        <v>3212</v>
      </c>
      <c r="H27" s="22"/>
      <c r="I27" s="57" t="str">
        <f>IF(COUNTIF(MASUK[Kode Barang],REKAP[[#This Row],[ID
Barang]])=0,"",COUNTIF(MASUK[Kode Barang],REKAP[[#This Row],[ID
Barang]]))</f>
        <v/>
      </c>
      <c r="J27" s="58" t="str">
        <f>IF(COUNTIF(MASUK8[Kode Barang],REKAP[[#This Row],[ID
Barang]])=0,"",COUNTIF(MASUK8[Kode Barang],REKAP[[#This Row],[ID
Barang]]))</f>
        <v/>
      </c>
      <c r="K27" s="20">
        <v>0</v>
      </c>
      <c r="L27" s="47">
        <f>SUMIF(MASUK!$C:$C,DATA!$A27,MASUK!$H:$H)</f>
        <v>0</v>
      </c>
      <c r="M27" s="47">
        <f>SUMIF(KELUAR!C:C,REKAP[[#This Row],[ID
Barang]],KELUAR!$H:$H)</f>
        <v>0</v>
      </c>
      <c r="N27" s="47">
        <f>REKAP[[#This Row],[Stok Awal]]+REKAP[[#This Row],[Masuk]]-REKAP[[#This Row],[Keluar]]</f>
        <v>0</v>
      </c>
      <c r="P27" s="42">
        <f>REKAP[[#This Row],[Harga Satuan]]*REKAP[[#This Row],[Stok Akhir]]</f>
        <v>0</v>
      </c>
      <c r="Q27" s="47" t="str">
        <f>IF(REKAP[[#This Row],[Stok Aktual]]&lt;&gt;"",REKAP[[#This Row],[Stok Akhir]]-REKAP[[#This Row],[Stok Aktual]],"")</f>
        <v/>
      </c>
    </row>
    <row r="28" spans="1:17" x14ac:dyDescent="0.25">
      <c r="A28" s="20" t="s">
        <v>3267</v>
      </c>
      <c r="B28" s="20" t="s">
        <v>3213</v>
      </c>
      <c r="C28" s="20" t="s">
        <v>3213</v>
      </c>
      <c r="D28" s="23"/>
      <c r="E28" s="23"/>
      <c r="F28" s="20" t="s">
        <v>3247</v>
      </c>
      <c r="G28" s="21" t="s">
        <v>3130</v>
      </c>
      <c r="H28" s="22">
        <v>25000</v>
      </c>
      <c r="I28" s="57" t="str">
        <f>IF(COUNTIF(MASUK[Kode Barang],REKAP[[#This Row],[ID
Barang]])=0,"",COUNTIF(MASUK[Kode Barang],REKAP[[#This Row],[ID
Barang]]))</f>
        <v/>
      </c>
      <c r="J28" s="58" t="str">
        <f>IF(COUNTIF(MASUK8[Kode Barang],REKAP[[#This Row],[ID
Barang]])=0,"",COUNTIF(MASUK8[Kode Barang],REKAP[[#This Row],[ID
Barang]]))</f>
        <v/>
      </c>
      <c r="K28" s="20">
        <v>8</v>
      </c>
      <c r="L28" s="47">
        <f>SUMIF(MASUK!$C:$C,DATA!$A28,MASUK!$H:$H)</f>
        <v>0</v>
      </c>
      <c r="M28" s="47">
        <f>SUMIF(KELUAR!C:C,REKAP[[#This Row],[ID
Barang]],KELUAR!$H:$H)</f>
        <v>0</v>
      </c>
      <c r="N28" s="47">
        <f>REKAP[[#This Row],[Stok Awal]]+REKAP[[#This Row],[Masuk]]-REKAP[[#This Row],[Keluar]]</f>
        <v>8</v>
      </c>
      <c r="P28" s="42">
        <f>REKAP[[#This Row],[Harga Satuan]]*REKAP[[#This Row],[Stok Akhir]]</f>
        <v>200000</v>
      </c>
      <c r="Q28" s="47" t="str">
        <f>IF(REKAP[[#This Row],[Stok Aktual]]&lt;&gt;"",REKAP[[#This Row],[Stok Akhir]]-REKAP[[#This Row],[Stok Aktual]],"")</f>
        <v/>
      </c>
    </row>
    <row r="29" spans="1:17" x14ac:dyDescent="0.25">
      <c r="A29" s="20" t="s">
        <v>3268</v>
      </c>
      <c r="B29" s="20" t="s">
        <v>3214</v>
      </c>
      <c r="C29" s="20" t="s">
        <v>3214</v>
      </c>
      <c r="D29" s="23"/>
      <c r="E29" s="23"/>
      <c r="F29" s="20" t="s">
        <v>3247</v>
      </c>
      <c r="G29" s="21" t="s">
        <v>3122</v>
      </c>
      <c r="H29" s="22">
        <v>160000</v>
      </c>
      <c r="I29" s="57" t="str">
        <f>IF(COUNTIF(MASUK[Kode Barang],REKAP[[#This Row],[ID
Barang]])=0,"",COUNTIF(MASUK[Kode Barang],REKAP[[#This Row],[ID
Barang]]))</f>
        <v/>
      </c>
      <c r="J29" s="58" t="str">
        <f>IF(COUNTIF(MASUK8[Kode Barang],REKAP[[#This Row],[ID
Barang]])=0,"",COUNTIF(MASUK8[Kode Barang],REKAP[[#This Row],[ID
Barang]]))</f>
        <v/>
      </c>
      <c r="K29" s="20">
        <v>3</v>
      </c>
      <c r="L29" s="47">
        <f>SUMIF(MASUK!$C:$C,DATA!$A29,MASUK!$H:$H)</f>
        <v>0</v>
      </c>
      <c r="M29" s="47">
        <f>SUMIF(KELUAR!C:C,REKAP[[#This Row],[ID
Barang]],KELUAR!$H:$H)</f>
        <v>0</v>
      </c>
      <c r="N29" s="47">
        <f>REKAP[[#This Row],[Stok Awal]]+REKAP[[#This Row],[Masuk]]-REKAP[[#This Row],[Keluar]]</f>
        <v>3</v>
      </c>
      <c r="P29" s="42">
        <f>REKAP[[#This Row],[Harga Satuan]]*REKAP[[#This Row],[Stok Akhir]]</f>
        <v>480000</v>
      </c>
      <c r="Q29" s="47" t="str">
        <f>IF(REKAP[[#This Row],[Stok Aktual]]&lt;&gt;"",REKAP[[#This Row],[Stok Akhir]]-REKAP[[#This Row],[Stok Aktual]],"")</f>
        <v/>
      </c>
    </row>
    <row r="30" spans="1:17" x14ac:dyDescent="0.25">
      <c r="A30" s="20" t="s">
        <v>3269</v>
      </c>
      <c r="B30" s="20" t="s">
        <v>3215</v>
      </c>
      <c r="C30" s="20" t="s">
        <v>3215</v>
      </c>
      <c r="D30" s="23"/>
      <c r="E30" s="23"/>
      <c r="F30" s="20" t="s">
        <v>3247</v>
      </c>
      <c r="G30" s="21" t="s">
        <v>3122</v>
      </c>
      <c r="H30" s="22">
        <v>340000</v>
      </c>
      <c r="I30" s="57" t="str">
        <f>IF(COUNTIF(MASUK[Kode Barang],REKAP[[#This Row],[ID
Barang]])=0,"",COUNTIF(MASUK[Kode Barang],REKAP[[#This Row],[ID
Barang]]))</f>
        <v/>
      </c>
      <c r="J30" s="58" t="str">
        <f>IF(COUNTIF(MASUK8[Kode Barang],REKAP[[#This Row],[ID
Barang]])=0,"",COUNTIF(MASUK8[Kode Barang],REKAP[[#This Row],[ID
Barang]]))</f>
        <v/>
      </c>
      <c r="K30" s="20">
        <v>1</v>
      </c>
      <c r="L30" s="47">
        <f>SUMIF(MASUK!$C:$C,DATA!$A30,MASUK!$H:$H)</f>
        <v>0</v>
      </c>
      <c r="M30" s="47">
        <f>SUMIF(KELUAR!C:C,REKAP[[#This Row],[ID
Barang]],KELUAR!$H:$H)</f>
        <v>0</v>
      </c>
      <c r="N30" s="47">
        <f>REKAP[[#This Row],[Stok Awal]]+REKAP[[#This Row],[Masuk]]-REKAP[[#This Row],[Keluar]]</f>
        <v>1</v>
      </c>
      <c r="P30" s="42">
        <f>REKAP[[#This Row],[Harga Satuan]]*REKAP[[#This Row],[Stok Akhir]]</f>
        <v>340000</v>
      </c>
      <c r="Q30" s="47" t="str">
        <f>IF(REKAP[[#This Row],[Stok Aktual]]&lt;&gt;"",REKAP[[#This Row],[Stok Akhir]]-REKAP[[#This Row],[Stok Aktual]],"")</f>
        <v/>
      </c>
    </row>
    <row r="31" spans="1:17" x14ac:dyDescent="0.25">
      <c r="A31" s="20" t="s">
        <v>3270</v>
      </c>
      <c r="B31" s="20" t="s">
        <v>3216</v>
      </c>
      <c r="C31" s="20" t="s">
        <v>3216</v>
      </c>
      <c r="D31" s="23"/>
      <c r="E31" s="23"/>
      <c r="F31" s="20" t="s">
        <v>3247</v>
      </c>
      <c r="G31" s="21"/>
      <c r="H31" s="22"/>
      <c r="I31" s="57" t="str">
        <f>IF(COUNTIF(MASUK[Kode Barang],REKAP[[#This Row],[ID
Barang]])=0,"",COUNTIF(MASUK[Kode Barang],REKAP[[#This Row],[ID
Barang]]))</f>
        <v/>
      </c>
      <c r="J31" s="58" t="str">
        <f>IF(COUNTIF(MASUK8[Kode Barang],REKAP[[#This Row],[ID
Barang]])=0,"",COUNTIF(MASUK8[Kode Barang],REKAP[[#This Row],[ID
Barang]]))</f>
        <v/>
      </c>
      <c r="K31" s="20">
        <v>116</v>
      </c>
      <c r="L31" s="47">
        <f>SUMIF(MASUK!$C:$C,DATA!$A31,MASUK!$H:$H)</f>
        <v>0</v>
      </c>
      <c r="M31" s="47">
        <f>SUMIF(KELUAR!C:C,REKAP[[#This Row],[ID
Barang]],KELUAR!$H:$H)</f>
        <v>0</v>
      </c>
      <c r="N31" s="47">
        <f>REKAP[[#This Row],[Stok Awal]]+REKAP[[#This Row],[Masuk]]-REKAP[[#This Row],[Keluar]]</f>
        <v>116</v>
      </c>
      <c r="P31" s="42">
        <f>REKAP[[#This Row],[Harga Satuan]]*REKAP[[#This Row],[Stok Akhir]]</f>
        <v>0</v>
      </c>
      <c r="Q31" s="47" t="str">
        <f>IF(REKAP[[#This Row],[Stok Aktual]]&lt;&gt;"",REKAP[[#This Row],[Stok Akhir]]-REKAP[[#This Row],[Stok Aktual]],"")</f>
        <v/>
      </c>
    </row>
    <row r="32" spans="1:17" x14ac:dyDescent="0.25">
      <c r="A32" s="20" t="s">
        <v>3271</v>
      </c>
      <c r="B32" s="20" t="s">
        <v>3217</v>
      </c>
      <c r="C32" s="20" t="s">
        <v>3217</v>
      </c>
      <c r="D32" s="23"/>
      <c r="E32" s="23"/>
      <c r="F32" s="20" t="s">
        <v>3247</v>
      </c>
      <c r="G32" s="21" t="s">
        <v>3218</v>
      </c>
      <c r="H32" s="22">
        <v>10000</v>
      </c>
      <c r="I32" s="57">
        <f>IF(COUNTIF(MASUK[Kode Barang],REKAP[[#This Row],[ID
Barang]])=0,"",COUNTIF(MASUK[Kode Barang],REKAP[[#This Row],[ID
Barang]]))</f>
        <v>1</v>
      </c>
      <c r="J32" s="58">
        <f>IF(COUNTIF(MASUK8[Kode Barang],REKAP[[#This Row],[ID
Barang]])=0,"",COUNTIF(MASUK8[Kode Barang],REKAP[[#This Row],[ID
Barang]]))</f>
        <v>1</v>
      </c>
      <c r="K32" s="20">
        <v>0</v>
      </c>
      <c r="L32" s="47">
        <f>SUMIF(MASUK!$C:$C,DATA!$A32,MASUK!$H:$H)</f>
        <v>4</v>
      </c>
      <c r="M32" s="47">
        <f>SUMIF(KELUAR!C:C,REKAP[[#This Row],[ID
Barang]],KELUAR!$H:$H)</f>
        <v>4</v>
      </c>
      <c r="N32" s="47">
        <f>REKAP[[#This Row],[Stok Awal]]+REKAP[[#This Row],[Masuk]]-REKAP[[#This Row],[Keluar]]</f>
        <v>0</v>
      </c>
      <c r="P32" s="42">
        <f>REKAP[[#This Row],[Harga Satuan]]*REKAP[[#This Row],[Stok Akhir]]</f>
        <v>0</v>
      </c>
      <c r="Q32" s="47" t="str">
        <f>IF(REKAP[[#This Row],[Stok Aktual]]&lt;&gt;"",REKAP[[#This Row],[Stok Akhir]]-REKAP[[#This Row],[Stok Aktual]],"")</f>
        <v/>
      </c>
    </row>
    <row r="33" spans="1:17" x14ac:dyDescent="0.25">
      <c r="A33" s="20" t="s">
        <v>3272</v>
      </c>
      <c r="B33" s="20" t="s">
        <v>3219</v>
      </c>
      <c r="C33" s="20" t="s">
        <v>3219</v>
      </c>
      <c r="D33" s="23"/>
      <c r="E33" s="23"/>
      <c r="F33" s="20" t="s">
        <v>3247</v>
      </c>
      <c r="G33" s="21"/>
      <c r="H33" s="22"/>
      <c r="I33" s="57" t="str">
        <f>IF(COUNTIF(MASUK[Kode Barang],REKAP[[#This Row],[ID
Barang]])=0,"",COUNTIF(MASUK[Kode Barang],REKAP[[#This Row],[ID
Barang]]))</f>
        <v/>
      </c>
      <c r="J33" s="58" t="str">
        <f>IF(COUNTIF(MASUK8[Kode Barang],REKAP[[#This Row],[ID
Barang]])=0,"",COUNTIF(MASUK8[Kode Barang],REKAP[[#This Row],[ID
Barang]]))</f>
        <v/>
      </c>
      <c r="K33" s="20">
        <v>1</v>
      </c>
      <c r="L33" s="47">
        <f>SUMIF(MASUK!$C:$C,DATA!$A33,MASUK!$H:$H)</f>
        <v>0</v>
      </c>
      <c r="M33" s="47">
        <f>SUMIF(KELUAR!C:C,REKAP[[#This Row],[ID
Barang]],KELUAR!$H:$H)</f>
        <v>0</v>
      </c>
      <c r="N33" s="47">
        <f>REKAP[[#This Row],[Stok Awal]]+REKAP[[#This Row],[Masuk]]-REKAP[[#This Row],[Keluar]]</f>
        <v>1</v>
      </c>
      <c r="P33" s="42">
        <f>REKAP[[#This Row],[Harga Satuan]]*REKAP[[#This Row],[Stok Akhir]]</f>
        <v>0</v>
      </c>
      <c r="Q33" s="47" t="str">
        <f>IF(REKAP[[#This Row],[Stok Aktual]]&lt;&gt;"",REKAP[[#This Row],[Stok Akhir]]-REKAP[[#This Row],[Stok Aktual]],"")</f>
        <v/>
      </c>
    </row>
    <row r="34" spans="1:17" x14ac:dyDescent="0.25">
      <c r="A34" s="20" t="s">
        <v>3273</v>
      </c>
      <c r="B34" s="20" t="s">
        <v>3881</v>
      </c>
      <c r="C34" s="20" t="s">
        <v>3220</v>
      </c>
      <c r="D34" s="23"/>
      <c r="E34" s="23"/>
      <c r="F34" s="20" t="s">
        <v>3247</v>
      </c>
      <c r="G34" s="21" t="s">
        <v>3221</v>
      </c>
      <c r="H34" s="22">
        <v>150000</v>
      </c>
      <c r="I34" s="57" t="str">
        <f>IF(COUNTIF(MASUK[Kode Barang],REKAP[[#This Row],[ID
Barang]])=0,"",COUNTIF(MASUK[Kode Barang],REKAP[[#This Row],[ID
Barang]]))</f>
        <v/>
      </c>
      <c r="J34" s="58" t="str">
        <f>IF(COUNTIF(MASUK8[Kode Barang],REKAP[[#This Row],[ID
Barang]])=0,"",COUNTIF(MASUK8[Kode Barang],REKAP[[#This Row],[ID
Barang]]))</f>
        <v/>
      </c>
      <c r="K34" s="20">
        <v>5</v>
      </c>
      <c r="L34" s="47">
        <f>SUMIF(MASUK!$C:$C,DATA!$A34,MASUK!$H:$H)</f>
        <v>0</v>
      </c>
      <c r="M34" s="47">
        <f>SUMIF(KELUAR!C:C,REKAP[[#This Row],[ID
Barang]],KELUAR!$H:$H)</f>
        <v>0</v>
      </c>
      <c r="N34" s="47">
        <f>REKAP[[#This Row],[Stok Awal]]+REKAP[[#This Row],[Masuk]]-REKAP[[#This Row],[Keluar]]</f>
        <v>5</v>
      </c>
      <c r="P34" s="42">
        <f>REKAP[[#This Row],[Harga Satuan]]*REKAP[[#This Row],[Stok Akhir]]</f>
        <v>750000</v>
      </c>
      <c r="Q34" s="47" t="str">
        <f>IF(REKAP[[#This Row],[Stok Aktual]]&lt;&gt;"",REKAP[[#This Row],[Stok Akhir]]-REKAP[[#This Row],[Stok Aktual]],"")</f>
        <v/>
      </c>
    </row>
    <row r="35" spans="1:17" x14ac:dyDescent="0.25">
      <c r="A35" s="20" t="s">
        <v>3274</v>
      </c>
      <c r="B35" s="20" t="s">
        <v>3222</v>
      </c>
      <c r="C35" s="20" t="s">
        <v>3222</v>
      </c>
      <c r="D35" s="23"/>
      <c r="E35" s="23" t="s">
        <v>3223</v>
      </c>
      <c r="F35" s="20" t="s">
        <v>3247</v>
      </c>
      <c r="G35" s="21" t="s">
        <v>3224</v>
      </c>
      <c r="H35" s="22">
        <v>3412500</v>
      </c>
      <c r="I35" s="57">
        <f>IF(COUNTIF(MASUK[Kode Barang],REKAP[[#This Row],[ID
Barang]])=0,"",COUNTIF(MASUK[Kode Barang],REKAP[[#This Row],[ID
Barang]]))</f>
        <v>1</v>
      </c>
      <c r="J35" s="58" t="str">
        <f>IF(COUNTIF(MASUK8[Kode Barang],REKAP[[#This Row],[ID
Barang]])=0,"",COUNTIF(MASUK8[Kode Barang],REKAP[[#This Row],[ID
Barang]]))</f>
        <v/>
      </c>
      <c r="K35" s="20">
        <v>5</v>
      </c>
      <c r="L35" s="47">
        <f>SUMIF(MASUK!$C:$C,DATA!$A35,MASUK!$H:$H)</f>
        <v>5</v>
      </c>
      <c r="M35" s="47">
        <f>SUMIF(KELUAR!C:C,REKAP[[#This Row],[ID
Barang]],KELUAR!$H:$H)</f>
        <v>0</v>
      </c>
      <c r="N35" s="47">
        <f>REKAP[[#This Row],[Stok Awal]]+REKAP[[#This Row],[Masuk]]-REKAP[[#This Row],[Keluar]]</f>
        <v>10</v>
      </c>
      <c r="P35" s="42">
        <f>REKAP[[#This Row],[Harga Satuan]]*REKAP[[#This Row],[Stok Akhir]]</f>
        <v>34125000</v>
      </c>
      <c r="Q35" s="47" t="str">
        <f>IF(REKAP[[#This Row],[Stok Aktual]]&lt;&gt;"",REKAP[[#This Row],[Stok Akhir]]-REKAP[[#This Row],[Stok Aktual]],"")</f>
        <v/>
      </c>
    </row>
    <row r="36" spans="1:17" x14ac:dyDescent="0.25">
      <c r="A36" s="20" t="s">
        <v>3275</v>
      </c>
      <c r="B36" s="20" t="s">
        <v>3225</v>
      </c>
      <c r="C36" s="20" t="s">
        <v>3225</v>
      </c>
      <c r="D36" s="23"/>
      <c r="E36" s="23" t="s">
        <v>3223</v>
      </c>
      <c r="F36" s="20" t="s">
        <v>3247</v>
      </c>
      <c r="G36" s="21" t="s">
        <v>3130</v>
      </c>
      <c r="H36" s="22">
        <v>2300000</v>
      </c>
      <c r="I36" s="57" t="str">
        <f>IF(COUNTIF(MASUK[Kode Barang],REKAP[[#This Row],[ID
Barang]])=0,"",COUNTIF(MASUK[Kode Barang],REKAP[[#This Row],[ID
Barang]]))</f>
        <v/>
      </c>
      <c r="J36" s="58" t="str">
        <f>IF(COUNTIF(MASUK8[Kode Barang],REKAP[[#This Row],[ID
Barang]])=0,"",COUNTIF(MASUK8[Kode Barang],REKAP[[#This Row],[ID
Barang]]))</f>
        <v/>
      </c>
      <c r="K36" s="20">
        <v>0</v>
      </c>
      <c r="L36" s="47">
        <f>SUMIF(MASUK!$C:$C,DATA!$A36,MASUK!$H:$H)</f>
        <v>0</v>
      </c>
      <c r="M36" s="47">
        <f>SUMIF(KELUAR!C:C,REKAP[[#This Row],[ID
Barang]],KELUAR!$H:$H)</f>
        <v>0</v>
      </c>
      <c r="N36" s="47">
        <f>REKAP[[#This Row],[Stok Awal]]+REKAP[[#This Row],[Masuk]]-REKAP[[#This Row],[Keluar]]</f>
        <v>0</v>
      </c>
      <c r="P36" s="42">
        <f>REKAP[[#This Row],[Harga Satuan]]*REKAP[[#This Row],[Stok Akhir]]</f>
        <v>0</v>
      </c>
      <c r="Q36" s="47" t="str">
        <f>IF(REKAP[[#This Row],[Stok Aktual]]&lt;&gt;"",REKAP[[#This Row],[Stok Akhir]]-REKAP[[#This Row],[Stok Aktual]],"")</f>
        <v/>
      </c>
    </row>
    <row r="37" spans="1:17" x14ac:dyDescent="0.25">
      <c r="A37" s="20" t="s">
        <v>3276</v>
      </c>
      <c r="B37" s="20" t="s">
        <v>3226</v>
      </c>
      <c r="C37" s="20" t="s">
        <v>3226</v>
      </c>
      <c r="D37" s="23"/>
      <c r="E37" s="23"/>
      <c r="F37" s="20" t="s">
        <v>3247</v>
      </c>
      <c r="G37" s="21" t="s">
        <v>3207</v>
      </c>
      <c r="H37" s="22">
        <v>35000</v>
      </c>
      <c r="I37" s="57" t="str">
        <f>IF(COUNTIF(MASUK[Kode Barang],REKAP[[#This Row],[ID
Barang]])=0,"",COUNTIF(MASUK[Kode Barang],REKAP[[#This Row],[ID
Barang]]))</f>
        <v/>
      </c>
      <c r="J37" s="58" t="str">
        <f>IF(COUNTIF(MASUK8[Kode Barang],REKAP[[#This Row],[ID
Barang]])=0,"",COUNTIF(MASUK8[Kode Barang],REKAP[[#This Row],[ID
Barang]]))</f>
        <v/>
      </c>
      <c r="K37" s="20">
        <v>31</v>
      </c>
      <c r="L37" s="47">
        <f>SUMIF(MASUK!$C:$C,DATA!$A37,MASUK!$H:$H)</f>
        <v>0</v>
      </c>
      <c r="M37" s="47">
        <f>SUMIF(KELUAR!C:C,REKAP[[#This Row],[ID
Barang]],KELUAR!$H:$H)</f>
        <v>0</v>
      </c>
      <c r="N37" s="47">
        <f>REKAP[[#This Row],[Stok Awal]]+REKAP[[#This Row],[Masuk]]-REKAP[[#This Row],[Keluar]]</f>
        <v>31</v>
      </c>
      <c r="P37" s="42">
        <f>REKAP[[#This Row],[Harga Satuan]]*REKAP[[#This Row],[Stok Akhir]]</f>
        <v>1085000</v>
      </c>
      <c r="Q37" s="47" t="str">
        <f>IF(REKAP[[#This Row],[Stok Aktual]]&lt;&gt;"",REKAP[[#This Row],[Stok Akhir]]-REKAP[[#This Row],[Stok Aktual]],"")</f>
        <v/>
      </c>
    </row>
    <row r="38" spans="1:17" x14ac:dyDescent="0.25">
      <c r="A38" s="20" t="s">
        <v>3277</v>
      </c>
      <c r="B38" s="20" t="s">
        <v>3227</v>
      </c>
      <c r="C38" s="20" t="s">
        <v>3227</v>
      </c>
      <c r="D38" s="23"/>
      <c r="E38" s="23"/>
      <c r="F38" s="20" t="s">
        <v>3247</v>
      </c>
      <c r="G38" s="21" t="s">
        <v>3228</v>
      </c>
      <c r="H38" s="22">
        <v>35000</v>
      </c>
      <c r="I38" s="57" t="str">
        <f>IF(COUNTIF(MASUK[Kode Barang],REKAP[[#This Row],[ID
Barang]])=0,"",COUNTIF(MASUK[Kode Barang],REKAP[[#This Row],[ID
Barang]]))</f>
        <v/>
      </c>
      <c r="J38" s="58" t="str">
        <f>IF(COUNTIF(MASUK8[Kode Barang],REKAP[[#This Row],[ID
Barang]])=0,"",COUNTIF(MASUK8[Kode Barang],REKAP[[#This Row],[ID
Barang]]))</f>
        <v/>
      </c>
      <c r="K38" s="20">
        <v>46</v>
      </c>
      <c r="L38" s="47">
        <f>SUMIF(MASUK!$C:$C,DATA!$A38,MASUK!$H:$H)</f>
        <v>0</v>
      </c>
      <c r="M38" s="47">
        <f>SUMIF(KELUAR!C:C,REKAP[[#This Row],[ID
Barang]],KELUAR!$H:$H)</f>
        <v>0</v>
      </c>
      <c r="N38" s="47">
        <f>REKAP[[#This Row],[Stok Awal]]+REKAP[[#This Row],[Masuk]]-REKAP[[#This Row],[Keluar]]</f>
        <v>46</v>
      </c>
      <c r="P38" s="42">
        <f>REKAP[[#This Row],[Harga Satuan]]*REKAP[[#This Row],[Stok Akhir]]</f>
        <v>1610000</v>
      </c>
      <c r="Q38" s="47" t="str">
        <f>IF(REKAP[[#This Row],[Stok Aktual]]&lt;&gt;"",REKAP[[#This Row],[Stok Akhir]]-REKAP[[#This Row],[Stok Aktual]],"")</f>
        <v/>
      </c>
    </row>
    <row r="39" spans="1:17" x14ac:dyDescent="0.25">
      <c r="A39" s="20" t="s">
        <v>3278</v>
      </c>
      <c r="B39" s="20" t="s">
        <v>3229</v>
      </c>
      <c r="C39" s="20" t="s">
        <v>3229</v>
      </c>
      <c r="D39" s="23"/>
      <c r="E39" s="23"/>
      <c r="F39" s="20" t="s">
        <v>3247</v>
      </c>
      <c r="G39" s="21"/>
      <c r="H39" s="22">
        <v>7500</v>
      </c>
      <c r="I39" s="57" t="str">
        <f>IF(COUNTIF(MASUK[Kode Barang],REKAP[[#This Row],[ID
Barang]])=0,"",COUNTIF(MASUK[Kode Barang],REKAP[[#This Row],[ID
Barang]]))</f>
        <v/>
      </c>
      <c r="J39" s="58" t="str">
        <f>IF(COUNTIF(MASUK8[Kode Barang],REKAP[[#This Row],[ID
Barang]])=0,"",COUNTIF(MASUK8[Kode Barang],REKAP[[#This Row],[ID
Barang]]))</f>
        <v/>
      </c>
      <c r="K39" s="20">
        <v>2</v>
      </c>
      <c r="L39" s="47">
        <f>SUMIF(MASUK!$C:$C,DATA!$A39,MASUK!$H:$H)</f>
        <v>0</v>
      </c>
      <c r="M39" s="47">
        <f>SUMIF(KELUAR!C:C,REKAP[[#This Row],[ID
Barang]],KELUAR!$H:$H)</f>
        <v>0</v>
      </c>
      <c r="N39" s="47">
        <f>REKAP[[#This Row],[Stok Awal]]+REKAP[[#This Row],[Masuk]]-REKAP[[#This Row],[Keluar]]</f>
        <v>2</v>
      </c>
      <c r="P39" s="42">
        <f>REKAP[[#This Row],[Harga Satuan]]*REKAP[[#This Row],[Stok Akhir]]</f>
        <v>15000</v>
      </c>
      <c r="Q39" s="47" t="str">
        <f>IF(REKAP[[#This Row],[Stok Aktual]]&lt;&gt;"",REKAP[[#This Row],[Stok Akhir]]-REKAP[[#This Row],[Stok Aktual]],"")</f>
        <v/>
      </c>
    </row>
    <row r="40" spans="1:17" x14ac:dyDescent="0.25">
      <c r="A40" s="20" t="s">
        <v>3279</v>
      </c>
      <c r="B40" s="20" t="s">
        <v>3791</v>
      </c>
      <c r="C40" s="20" t="s">
        <v>3230</v>
      </c>
      <c r="D40" s="23"/>
      <c r="E40" s="23"/>
      <c r="F40" s="20" t="s">
        <v>3247</v>
      </c>
      <c r="G40" s="21"/>
      <c r="H40" s="22">
        <v>7000</v>
      </c>
      <c r="I40" s="57">
        <f>IF(COUNTIF(MASUK[Kode Barang],REKAP[[#This Row],[ID
Barang]])=0,"",COUNTIF(MASUK[Kode Barang],REKAP[[#This Row],[ID
Barang]]))</f>
        <v>1</v>
      </c>
      <c r="J40" s="58">
        <f>IF(COUNTIF(MASUK8[Kode Barang],REKAP[[#This Row],[ID
Barang]])=0,"",COUNTIF(MASUK8[Kode Barang],REKAP[[#This Row],[ID
Barang]]))</f>
        <v>1</v>
      </c>
      <c r="K40" s="20">
        <v>0</v>
      </c>
      <c r="L40" s="47">
        <f>SUMIF(MASUK!$C:$C,DATA!$A40,MASUK!$H:$H)</f>
        <v>2</v>
      </c>
      <c r="M40" s="47">
        <f>SUMIF(KELUAR!C:C,REKAP[[#This Row],[ID
Barang]],KELUAR!$H:$H)</f>
        <v>2</v>
      </c>
      <c r="N40" s="47">
        <f>REKAP[[#This Row],[Stok Awal]]+REKAP[[#This Row],[Masuk]]-REKAP[[#This Row],[Keluar]]</f>
        <v>0</v>
      </c>
      <c r="P40" s="42">
        <f>REKAP[[#This Row],[Harga Satuan]]*REKAP[[#This Row],[Stok Akhir]]</f>
        <v>0</v>
      </c>
      <c r="Q40" s="47" t="str">
        <f>IF(REKAP[[#This Row],[Stok Aktual]]&lt;&gt;"",REKAP[[#This Row],[Stok Akhir]]-REKAP[[#This Row],[Stok Aktual]],"")</f>
        <v/>
      </c>
    </row>
    <row r="41" spans="1:17" x14ac:dyDescent="0.25">
      <c r="A41" s="20" t="s">
        <v>3280</v>
      </c>
      <c r="B41" s="20" t="s">
        <v>3231</v>
      </c>
      <c r="C41" s="20" t="s">
        <v>3231</v>
      </c>
      <c r="D41" s="23"/>
      <c r="E41" s="23"/>
      <c r="F41" s="20" t="s">
        <v>3247</v>
      </c>
      <c r="G41" s="21"/>
      <c r="H41" s="22">
        <v>10500</v>
      </c>
      <c r="I41" s="57" t="str">
        <f>IF(COUNTIF(MASUK[Kode Barang],REKAP[[#This Row],[ID
Barang]])=0,"",COUNTIF(MASUK[Kode Barang],REKAP[[#This Row],[ID
Barang]]))</f>
        <v/>
      </c>
      <c r="J41" s="58" t="str">
        <f>IF(COUNTIF(MASUK8[Kode Barang],REKAP[[#This Row],[ID
Barang]])=0,"",COUNTIF(MASUK8[Kode Barang],REKAP[[#This Row],[ID
Barang]]))</f>
        <v/>
      </c>
      <c r="K41" s="20">
        <v>2</v>
      </c>
      <c r="L41" s="47">
        <f>SUMIF(MASUK!$C:$C,DATA!$A41,MASUK!$H:$H)</f>
        <v>0</v>
      </c>
      <c r="M41" s="47">
        <f>SUMIF(KELUAR!C:C,REKAP[[#This Row],[ID
Barang]],KELUAR!$H:$H)</f>
        <v>0</v>
      </c>
      <c r="N41" s="47">
        <f>REKAP[[#This Row],[Stok Awal]]+REKAP[[#This Row],[Masuk]]-REKAP[[#This Row],[Keluar]]</f>
        <v>2</v>
      </c>
      <c r="P41" s="42">
        <f>REKAP[[#This Row],[Harga Satuan]]*REKAP[[#This Row],[Stok Akhir]]</f>
        <v>21000</v>
      </c>
      <c r="Q41" s="47" t="str">
        <f>IF(REKAP[[#This Row],[Stok Aktual]]&lt;&gt;"",REKAP[[#This Row],[Stok Akhir]]-REKAP[[#This Row],[Stok Aktual]],"")</f>
        <v/>
      </c>
    </row>
    <row r="42" spans="1:17" x14ac:dyDescent="0.25">
      <c r="A42" s="20" t="s">
        <v>3281</v>
      </c>
      <c r="B42" s="20" t="s">
        <v>3790</v>
      </c>
      <c r="C42" s="20" t="s">
        <v>3232</v>
      </c>
      <c r="D42" s="23"/>
      <c r="E42" s="23"/>
      <c r="F42" s="20" t="s">
        <v>3247</v>
      </c>
      <c r="G42" s="21" t="s">
        <v>838</v>
      </c>
      <c r="H42" s="22">
        <v>13000</v>
      </c>
      <c r="I42" s="57">
        <f>IF(COUNTIF(MASUK[Kode Barang],REKAP[[#This Row],[ID
Barang]])=0,"",COUNTIF(MASUK[Kode Barang],REKAP[[#This Row],[ID
Barang]]))</f>
        <v>1</v>
      </c>
      <c r="J42" s="58">
        <f>IF(COUNTIF(MASUK8[Kode Barang],REKAP[[#This Row],[ID
Barang]])=0,"",COUNTIF(MASUK8[Kode Barang],REKAP[[#This Row],[ID
Barang]]))</f>
        <v>1</v>
      </c>
      <c r="K42" s="20">
        <v>0</v>
      </c>
      <c r="L42" s="47">
        <f>SUMIF(MASUK!$C:$C,DATA!$A42,MASUK!$H:$H)</f>
        <v>2</v>
      </c>
      <c r="M42" s="47">
        <f>SUMIF(KELUAR!C:C,REKAP[[#This Row],[ID
Barang]],KELUAR!$H:$H)</f>
        <v>2</v>
      </c>
      <c r="N42" s="47">
        <f>REKAP[[#This Row],[Stok Awal]]+REKAP[[#This Row],[Masuk]]-REKAP[[#This Row],[Keluar]]</f>
        <v>0</v>
      </c>
      <c r="P42" s="42">
        <f>REKAP[[#This Row],[Harga Satuan]]*REKAP[[#This Row],[Stok Akhir]]</f>
        <v>0</v>
      </c>
      <c r="Q42" s="47" t="str">
        <f>IF(REKAP[[#This Row],[Stok Aktual]]&lt;&gt;"",REKAP[[#This Row],[Stok Akhir]]-REKAP[[#This Row],[Stok Aktual]],"")</f>
        <v/>
      </c>
    </row>
    <row r="43" spans="1:17" x14ac:dyDescent="0.25">
      <c r="A43" s="20" t="s">
        <v>3282</v>
      </c>
      <c r="B43" s="20" t="s">
        <v>3233</v>
      </c>
      <c r="C43" s="20" t="s">
        <v>3233</v>
      </c>
      <c r="D43" s="23"/>
      <c r="E43" s="23"/>
      <c r="F43" s="20" t="s">
        <v>3247</v>
      </c>
      <c r="G43" s="21" t="s">
        <v>838</v>
      </c>
      <c r="H43" s="22">
        <v>40000</v>
      </c>
      <c r="I43" s="57" t="str">
        <f>IF(COUNTIF(MASUK[Kode Barang],REKAP[[#This Row],[ID
Barang]])=0,"",COUNTIF(MASUK[Kode Barang],REKAP[[#This Row],[ID
Barang]]))</f>
        <v/>
      </c>
      <c r="J43" s="58" t="str">
        <f>IF(COUNTIF(MASUK8[Kode Barang],REKAP[[#This Row],[ID
Barang]])=0,"",COUNTIF(MASUK8[Kode Barang],REKAP[[#This Row],[ID
Barang]]))</f>
        <v/>
      </c>
      <c r="K43" s="20">
        <v>10</v>
      </c>
      <c r="L43" s="47">
        <f>SUMIF(MASUK!$C:$C,DATA!$A43,MASUK!$H:$H)</f>
        <v>0</v>
      </c>
      <c r="M43" s="47">
        <f>SUMIF(KELUAR!C:C,REKAP[[#This Row],[ID
Barang]],KELUAR!$H:$H)</f>
        <v>0</v>
      </c>
      <c r="N43" s="47">
        <f>REKAP[[#This Row],[Stok Awal]]+REKAP[[#This Row],[Masuk]]-REKAP[[#This Row],[Keluar]]</f>
        <v>10</v>
      </c>
      <c r="P43" s="42">
        <f>REKAP[[#This Row],[Harga Satuan]]*REKAP[[#This Row],[Stok Akhir]]</f>
        <v>400000</v>
      </c>
      <c r="Q43" s="47" t="str">
        <f>IF(REKAP[[#This Row],[Stok Aktual]]&lt;&gt;"",REKAP[[#This Row],[Stok Akhir]]-REKAP[[#This Row],[Stok Aktual]],"")</f>
        <v/>
      </c>
    </row>
    <row r="44" spans="1:17" x14ac:dyDescent="0.25">
      <c r="A44" s="20" t="s">
        <v>3283</v>
      </c>
      <c r="B44" s="20" t="s">
        <v>3234</v>
      </c>
      <c r="C44" s="20" t="s">
        <v>3234</v>
      </c>
      <c r="D44" s="23"/>
      <c r="E44" s="23"/>
      <c r="F44" s="20" t="s">
        <v>3247</v>
      </c>
      <c r="G44" s="21"/>
      <c r="H44" s="22">
        <v>90000</v>
      </c>
      <c r="I44" s="57" t="str">
        <f>IF(COUNTIF(MASUK[Kode Barang],REKAP[[#This Row],[ID
Barang]])=0,"",COUNTIF(MASUK[Kode Barang],REKAP[[#This Row],[ID
Barang]]))</f>
        <v/>
      </c>
      <c r="J44" s="58" t="str">
        <f>IF(COUNTIF(MASUK8[Kode Barang],REKAP[[#This Row],[ID
Barang]])=0,"",COUNTIF(MASUK8[Kode Barang],REKAP[[#This Row],[ID
Barang]]))</f>
        <v/>
      </c>
      <c r="K44" s="20">
        <v>8</v>
      </c>
      <c r="L44" s="47">
        <f>SUMIF(MASUK!$C:$C,DATA!$A44,MASUK!$H:$H)</f>
        <v>0</v>
      </c>
      <c r="M44" s="47">
        <f>SUMIF(KELUAR!C:C,REKAP[[#This Row],[ID
Barang]],KELUAR!$H:$H)</f>
        <v>0</v>
      </c>
      <c r="N44" s="47">
        <f>REKAP[[#This Row],[Stok Awal]]+REKAP[[#This Row],[Masuk]]-REKAP[[#This Row],[Keluar]]</f>
        <v>8</v>
      </c>
      <c r="P44" s="42">
        <f>REKAP[[#This Row],[Harga Satuan]]*REKAP[[#This Row],[Stok Akhir]]</f>
        <v>720000</v>
      </c>
      <c r="Q44" s="47" t="str">
        <f>IF(REKAP[[#This Row],[Stok Aktual]]&lt;&gt;"",REKAP[[#This Row],[Stok Akhir]]-REKAP[[#This Row],[Stok Aktual]],"")</f>
        <v/>
      </c>
    </row>
    <row r="45" spans="1:17" x14ac:dyDescent="0.25">
      <c r="A45" s="20" t="s">
        <v>3284</v>
      </c>
      <c r="B45" s="20" t="s">
        <v>3235</v>
      </c>
      <c r="C45" s="20" t="s">
        <v>3235</v>
      </c>
      <c r="D45" s="23"/>
      <c r="E45" s="23"/>
      <c r="F45" s="20" t="s">
        <v>3247</v>
      </c>
      <c r="G45" s="21" t="s">
        <v>3130</v>
      </c>
      <c r="H45" s="22">
        <v>100000</v>
      </c>
      <c r="I45" s="57" t="str">
        <f>IF(COUNTIF(MASUK[Kode Barang],REKAP[[#This Row],[ID
Barang]])=0,"",COUNTIF(MASUK[Kode Barang],REKAP[[#This Row],[ID
Barang]]))</f>
        <v/>
      </c>
      <c r="J45" s="58" t="str">
        <f>IF(COUNTIF(MASUK8[Kode Barang],REKAP[[#This Row],[ID
Barang]])=0,"",COUNTIF(MASUK8[Kode Barang],REKAP[[#This Row],[ID
Barang]]))</f>
        <v/>
      </c>
      <c r="K45" s="20">
        <v>8</v>
      </c>
      <c r="L45" s="47">
        <f>SUMIF(MASUK!$C:$C,DATA!$A45,MASUK!$H:$H)</f>
        <v>0</v>
      </c>
      <c r="M45" s="47">
        <f>SUMIF(KELUAR!C:C,REKAP[[#This Row],[ID
Barang]],KELUAR!$H:$H)</f>
        <v>0</v>
      </c>
      <c r="N45" s="47">
        <f>REKAP[[#This Row],[Stok Awal]]+REKAP[[#This Row],[Masuk]]-REKAP[[#This Row],[Keluar]]</f>
        <v>8</v>
      </c>
      <c r="P45" s="42">
        <f>REKAP[[#This Row],[Harga Satuan]]*REKAP[[#This Row],[Stok Akhir]]</f>
        <v>800000</v>
      </c>
      <c r="Q45" s="47" t="str">
        <f>IF(REKAP[[#This Row],[Stok Aktual]]&lt;&gt;"",REKAP[[#This Row],[Stok Akhir]]-REKAP[[#This Row],[Stok Aktual]],"")</f>
        <v/>
      </c>
    </row>
    <row r="46" spans="1:17" x14ac:dyDescent="0.25">
      <c r="A46" s="20" t="s">
        <v>3285</v>
      </c>
      <c r="B46" s="20" t="s">
        <v>3236</v>
      </c>
      <c r="C46" s="20" t="s">
        <v>3236</v>
      </c>
      <c r="D46" s="23"/>
      <c r="E46" s="23"/>
      <c r="F46" s="20" t="s">
        <v>3247</v>
      </c>
      <c r="G46" s="21" t="s">
        <v>3130</v>
      </c>
      <c r="H46" s="22">
        <v>2100000</v>
      </c>
      <c r="I46" s="57" t="str">
        <f>IF(COUNTIF(MASUK[Kode Barang],REKAP[[#This Row],[ID
Barang]])=0,"",COUNTIF(MASUK[Kode Barang],REKAP[[#This Row],[ID
Barang]]))</f>
        <v/>
      </c>
      <c r="J46" s="58" t="str">
        <f>IF(COUNTIF(MASUK8[Kode Barang],REKAP[[#This Row],[ID
Barang]])=0,"",COUNTIF(MASUK8[Kode Barang],REKAP[[#This Row],[ID
Barang]]))</f>
        <v/>
      </c>
      <c r="K46" s="20">
        <v>2</v>
      </c>
      <c r="L46" s="47">
        <f>SUMIF(MASUK!$C:$C,DATA!$A46,MASUK!$H:$H)</f>
        <v>0</v>
      </c>
      <c r="M46" s="47">
        <f>SUMIF(KELUAR!C:C,REKAP[[#This Row],[ID
Barang]],KELUAR!$H:$H)</f>
        <v>0</v>
      </c>
      <c r="N46" s="47">
        <f>REKAP[[#This Row],[Stok Awal]]+REKAP[[#This Row],[Masuk]]-REKAP[[#This Row],[Keluar]]</f>
        <v>2</v>
      </c>
      <c r="P46" s="42">
        <f>REKAP[[#This Row],[Harga Satuan]]*REKAP[[#This Row],[Stok Akhir]]</f>
        <v>4200000</v>
      </c>
      <c r="Q46" s="47" t="str">
        <f>IF(REKAP[[#This Row],[Stok Aktual]]&lt;&gt;"",REKAP[[#This Row],[Stok Akhir]]-REKAP[[#This Row],[Stok Aktual]],"")</f>
        <v/>
      </c>
    </row>
    <row r="47" spans="1:17" x14ac:dyDescent="0.25">
      <c r="A47" s="20" t="s">
        <v>3286</v>
      </c>
      <c r="B47" s="20" t="s">
        <v>3237</v>
      </c>
      <c r="C47" s="20" t="s">
        <v>3237</v>
      </c>
      <c r="D47" s="23"/>
      <c r="E47" s="23"/>
      <c r="F47" s="20" t="s">
        <v>3247</v>
      </c>
      <c r="G47" s="21" t="s">
        <v>3130</v>
      </c>
      <c r="H47" s="22">
        <v>2100000</v>
      </c>
      <c r="I47" s="57" t="str">
        <f>IF(COUNTIF(MASUK[Kode Barang],REKAP[[#This Row],[ID
Barang]])=0,"",COUNTIF(MASUK[Kode Barang],REKAP[[#This Row],[ID
Barang]]))</f>
        <v/>
      </c>
      <c r="J47" s="58" t="str">
        <f>IF(COUNTIF(MASUK8[Kode Barang],REKAP[[#This Row],[ID
Barang]])=0,"",COUNTIF(MASUK8[Kode Barang],REKAP[[#This Row],[ID
Barang]]))</f>
        <v/>
      </c>
      <c r="K47" s="20">
        <v>2</v>
      </c>
      <c r="L47" s="47">
        <f>SUMIF(MASUK!$C:$C,DATA!$A47,MASUK!$H:$H)</f>
        <v>0</v>
      </c>
      <c r="M47" s="47">
        <f>SUMIF(KELUAR!C:C,REKAP[[#This Row],[ID
Barang]],KELUAR!$H:$H)</f>
        <v>0</v>
      </c>
      <c r="N47" s="47">
        <f>REKAP[[#This Row],[Stok Awal]]+REKAP[[#This Row],[Masuk]]-REKAP[[#This Row],[Keluar]]</f>
        <v>2</v>
      </c>
      <c r="P47" s="42">
        <f>REKAP[[#This Row],[Harga Satuan]]*REKAP[[#This Row],[Stok Akhir]]</f>
        <v>4200000</v>
      </c>
      <c r="Q47" s="47" t="str">
        <f>IF(REKAP[[#This Row],[Stok Aktual]]&lt;&gt;"",REKAP[[#This Row],[Stok Akhir]]-REKAP[[#This Row],[Stok Aktual]],"")</f>
        <v/>
      </c>
    </row>
    <row r="48" spans="1:17" x14ac:dyDescent="0.25">
      <c r="A48" s="20" t="s">
        <v>3287</v>
      </c>
      <c r="B48" s="20" t="s">
        <v>3238</v>
      </c>
      <c r="C48" s="20" t="s">
        <v>3238</v>
      </c>
      <c r="D48" s="23"/>
      <c r="E48" s="23"/>
      <c r="F48" s="20" t="s">
        <v>3247</v>
      </c>
      <c r="G48" s="21" t="s">
        <v>3130</v>
      </c>
      <c r="H48" s="22">
        <v>3825000</v>
      </c>
      <c r="I48" s="57" t="str">
        <f>IF(COUNTIF(MASUK[Kode Barang],REKAP[[#This Row],[ID
Barang]])=0,"",COUNTIF(MASUK[Kode Barang],REKAP[[#This Row],[ID
Barang]]))</f>
        <v/>
      </c>
      <c r="J48" s="58" t="str">
        <f>IF(COUNTIF(MASUK8[Kode Barang],REKAP[[#This Row],[ID
Barang]])=0,"",COUNTIF(MASUK8[Kode Barang],REKAP[[#This Row],[ID
Barang]]))</f>
        <v/>
      </c>
      <c r="K48" s="20">
        <v>0</v>
      </c>
      <c r="L48" s="47">
        <f>SUMIF(MASUK!$C:$C,DATA!$A48,MASUK!$H:$H)</f>
        <v>0</v>
      </c>
      <c r="M48" s="47">
        <f>SUMIF(KELUAR!C:C,REKAP[[#This Row],[ID
Barang]],KELUAR!$H:$H)</f>
        <v>0</v>
      </c>
      <c r="N48" s="47">
        <f>REKAP[[#This Row],[Stok Awal]]+REKAP[[#This Row],[Masuk]]-REKAP[[#This Row],[Keluar]]</f>
        <v>0</v>
      </c>
      <c r="P48" s="42">
        <f>REKAP[[#This Row],[Harga Satuan]]*REKAP[[#This Row],[Stok Akhir]]</f>
        <v>0</v>
      </c>
      <c r="Q48" s="47" t="str">
        <f>IF(REKAP[[#This Row],[Stok Aktual]]&lt;&gt;"",REKAP[[#This Row],[Stok Akhir]]-REKAP[[#This Row],[Stok Aktual]],"")</f>
        <v/>
      </c>
    </row>
    <row r="49" spans="1:17" x14ac:dyDescent="0.25">
      <c r="A49" s="20" t="s">
        <v>3288</v>
      </c>
      <c r="B49" s="20" t="s">
        <v>3239</v>
      </c>
      <c r="C49" s="20" t="s">
        <v>3239</v>
      </c>
      <c r="D49" s="23"/>
      <c r="E49" s="23"/>
      <c r="F49" s="20" t="s">
        <v>3247</v>
      </c>
      <c r="G49" s="21" t="s">
        <v>3122</v>
      </c>
      <c r="H49" s="22">
        <v>38400</v>
      </c>
      <c r="I49" s="57" t="str">
        <f>IF(COUNTIF(MASUK[Kode Barang],REKAP[[#This Row],[ID
Barang]])=0,"",COUNTIF(MASUK[Kode Barang],REKAP[[#This Row],[ID
Barang]]))</f>
        <v/>
      </c>
      <c r="J49" s="58" t="str">
        <f>IF(COUNTIF(MASUK8[Kode Barang],REKAP[[#This Row],[ID
Barang]])=0,"",COUNTIF(MASUK8[Kode Barang],REKAP[[#This Row],[ID
Barang]]))</f>
        <v/>
      </c>
      <c r="K49" s="20">
        <v>0</v>
      </c>
      <c r="L49" s="47">
        <f>SUMIF(MASUK!$C:$C,DATA!$A49,MASUK!$H:$H)</f>
        <v>0</v>
      </c>
      <c r="M49" s="47">
        <f>SUMIF(KELUAR!C:C,REKAP[[#This Row],[ID
Barang]],KELUAR!$H:$H)</f>
        <v>0</v>
      </c>
      <c r="N49" s="47">
        <f>REKAP[[#This Row],[Stok Awal]]+REKAP[[#This Row],[Masuk]]-REKAP[[#This Row],[Keluar]]</f>
        <v>0</v>
      </c>
      <c r="P49" s="42">
        <f>REKAP[[#This Row],[Harga Satuan]]*REKAP[[#This Row],[Stok Akhir]]</f>
        <v>0</v>
      </c>
      <c r="Q49" s="47" t="str">
        <f>IF(REKAP[[#This Row],[Stok Aktual]]&lt;&gt;"",REKAP[[#This Row],[Stok Akhir]]-REKAP[[#This Row],[Stok Aktual]],"")</f>
        <v/>
      </c>
    </row>
    <row r="50" spans="1:17" x14ac:dyDescent="0.25">
      <c r="A50" s="20" t="s">
        <v>3289</v>
      </c>
      <c r="B50" s="20" t="s">
        <v>3240</v>
      </c>
      <c r="C50" s="20" t="s">
        <v>3240</v>
      </c>
      <c r="D50" s="23"/>
      <c r="E50" s="23"/>
      <c r="F50" s="20" t="s">
        <v>3247</v>
      </c>
      <c r="G50" s="21"/>
      <c r="H50" s="22">
        <v>1920</v>
      </c>
      <c r="I50" s="57" t="str">
        <f>IF(COUNTIF(MASUK[Kode Barang],REKAP[[#This Row],[ID
Barang]])=0,"",COUNTIF(MASUK[Kode Barang],REKAP[[#This Row],[ID
Barang]]))</f>
        <v/>
      </c>
      <c r="J50" s="58" t="str">
        <f>IF(COUNTIF(MASUK8[Kode Barang],REKAP[[#This Row],[ID
Barang]])=0,"",COUNTIF(MASUK8[Kode Barang],REKAP[[#This Row],[ID
Barang]]))</f>
        <v/>
      </c>
      <c r="K50" s="20">
        <v>528</v>
      </c>
      <c r="L50" s="47">
        <f>SUMIF(MASUK!$C:$C,DATA!$A50,MASUK!$H:$H)</f>
        <v>0</v>
      </c>
      <c r="M50" s="47">
        <f>SUMIF(KELUAR!C:C,REKAP[[#This Row],[ID
Barang]],KELUAR!$H:$H)</f>
        <v>0</v>
      </c>
      <c r="N50" s="47">
        <f>REKAP[[#This Row],[Stok Awal]]+REKAP[[#This Row],[Masuk]]-REKAP[[#This Row],[Keluar]]</f>
        <v>528</v>
      </c>
      <c r="P50" s="42">
        <f>REKAP[[#This Row],[Harga Satuan]]*REKAP[[#This Row],[Stok Akhir]]</f>
        <v>1013760</v>
      </c>
      <c r="Q50" s="47" t="str">
        <f>IF(REKAP[[#This Row],[Stok Aktual]]&lt;&gt;"",REKAP[[#This Row],[Stok Akhir]]-REKAP[[#This Row],[Stok Aktual]],"")</f>
        <v/>
      </c>
    </row>
    <row r="51" spans="1:17" x14ac:dyDescent="0.25">
      <c r="A51" s="20" t="s">
        <v>3290</v>
      </c>
      <c r="B51" s="20" t="s">
        <v>3241</v>
      </c>
      <c r="C51" s="20" t="s">
        <v>3241</v>
      </c>
      <c r="D51" s="23"/>
      <c r="E51" s="23"/>
      <c r="F51" s="20" t="s">
        <v>3247</v>
      </c>
      <c r="G51" s="21" t="s">
        <v>3130</v>
      </c>
      <c r="H51" s="22">
        <v>145000</v>
      </c>
      <c r="I51" s="57" t="str">
        <f>IF(COUNTIF(MASUK[Kode Barang],REKAP[[#This Row],[ID
Barang]])=0,"",COUNTIF(MASUK[Kode Barang],REKAP[[#This Row],[ID
Barang]]))</f>
        <v/>
      </c>
      <c r="J51" s="58" t="str">
        <f>IF(COUNTIF(MASUK8[Kode Barang],REKAP[[#This Row],[ID
Barang]])=0,"",COUNTIF(MASUK8[Kode Barang],REKAP[[#This Row],[ID
Barang]]))</f>
        <v/>
      </c>
      <c r="K51" s="20">
        <v>8</v>
      </c>
      <c r="L51" s="47">
        <f>SUMIF(MASUK!$C:$C,DATA!$A51,MASUK!$H:$H)</f>
        <v>0</v>
      </c>
      <c r="M51" s="47">
        <f>SUMIF(KELUAR!C:C,REKAP[[#This Row],[ID
Barang]],KELUAR!$H:$H)</f>
        <v>0</v>
      </c>
      <c r="N51" s="47">
        <f>REKAP[[#This Row],[Stok Awal]]+REKAP[[#This Row],[Masuk]]-REKAP[[#This Row],[Keluar]]</f>
        <v>8</v>
      </c>
      <c r="P51" s="42">
        <f>REKAP[[#This Row],[Harga Satuan]]*REKAP[[#This Row],[Stok Akhir]]</f>
        <v>1160000</v>
      </c>
      <c r="Q51" s="47" t="str">
        <f>IF(REKAP[[#This Row],[Stok Aktual]]&lt;&gt;"",REKAP[[#This Row],[Stok Akhir]]-REKAP[[#This Row],[Stok Aktual]],"")</f>
        <v/>
      </c>
    </row>
    <row r="52" spans="1:17" x14ac:dyDescent="0.25">
      <c r="A52" s="20" t="s">
        <v>3291</v>
      </c>
      <c r="B52" s="20" t="s">
        <v>3242</v>
      </c>
      <c r="C52" s="20" t="s">
        <v>3242</v>
      </c>
      <c r="D52" s="23"/>
      <c r="E52" s="23"/>
      <c r="F52" s="20" t="s">
        <v>3247</v>
      </c>
      <c r="G52" s="21"/>
      <c r="H52" s="22">
        <v>145000</v>
      </c>
      <c r="I52" s="57" t="str">
        <f>IF(COUNTIF(MASUK[Kode Barang],REKAP[[#This Row],[ID
Barang]])=0,"",COUNTIF(MASUK[Kode Barang],REKAP[[#This Row],[ID
Barang]]))</f>
        <v/>
      </c>
      <c r="J52" s="58" t="str">
        <f>IF(COUNTIF(MASUK8[Kode Barang],REKAP[[#This Row],[ID
Barang]])=0,"",COUNTIF(MASUK8[Kode Barang],REKAP[[#This Row],[ID
Barang]]))</f>
        <v/>
      </c>
      <c r="K52" s="20">
        <v>15</v>
      </c>
      <c r="L52" s="47">
        <f>SUMIF(MASUK!$C:$C,DATA!$A52,MASUK!$H:$H)</f>
        <v>0</v>
      </c>
      <c r="M52" s="47">
        <f>SUMIF(KELUAR!C:C,REKAP[[#This Row],[ID
Barang]],KELUAR!$H:$H)</f>
        <v>0</v>
      </c>
      <c r="N52" s="47">
        <f>REKAP[[#This Row],[Stok Awal]]+REKAP[[#This Row],[Masuk]]-REKAP[[#This Row],[Keluar]]</f>
        <v>15</v>
      </c>
      <c r="P52" s="42">
        <f>REKAP[[#This Row],[Harga Satuan]]*REKAP[[#This Row],[Stok Akhir]]</f>
        <v>2175000</v>
      </c>
      <c r="Q52" s="47" t="str">
        <f>IF(REKAP[[#This Row],[Stok Aktual]]&lt;&gt;"",REKAP[[#This Row],[Stok Akhir]]-REKAP[[#This Row],[Stok Aktual]],"")</f>
        <v/>
      </c>
    </row>
    <row r="53" spans="1:17" x14ac:dyDescent="0.25">
      <c r="A53" s="20" t="s">
        <v>3292</v>
      </c>
      <c r="B53" s="20" t="s">
        <v>3243</v>
      </c>
      <c r="C53" s="20" t="s">
        <v>3243</v>
      </c>
      <c r="D53" s="23"/>
      <c r="E53" s="23"/>
      <c r="F53" s="20" t="s">
        <v>3247</v>
      </c>
      <c r="G53" s="21"/>
      <c r="H53" s="22">
        <v>165000</v>
      </c>
      <c r="I53" s="57" t="str">
        <f>IF(COUNTIF(MASUK[Kode Barang],REKAP[[#This Row],[ID
Barang]])=0,"",COUNTIF(MASUK[Kode Barang],REKAP[[#This Row],[ID
Barang]]))</f>
        <v/>
      </c>
      <c r="J53" s="58" t="str">
        <f>IF(COUNTIF(MASUK8[Kode Barang],REKAP[[#This Row],[ID
Barang]])=0,"",COUNTIF(MASUK8[Kode Barang],REKAP[[#This Row],[ID
Barang]]))</f>
        <v/>
      </c>
      <c r="K53" s="20">
        <v>7</v>
      </c>
      <c r="L53" s="47">
        <f>SUMIF(MASUK!$C:$C,DATA!$A53,MASUK!$H:$H)</f>
        <v>0</v>
      </c>
      <c r="M53" s="47">
        <f>SUMIF(KELUAR!C:C,REKAP[[#This Row],[ID
Barang]],KELUAR!$H:$H)</f>
        <v>0</v>
      </c>
      <c r="N53" s="47">
        <f>REKAP[[#This Row],[Stok Awal]]+REKAP[[#This Row],[Masuk]]-REKAP[[#This Row],[Keluar]]</f>
        <v>7</v>
      </c>
      <c r="P53" s="42">
        <f>REKAP[[#This Row],[Harga Satuan]]*REKAP[[#This Row],[Stok Akhir]]</f>
        <v>1155000</v>
      </c>
      <c r="Q53" s="47" t="str">
        <f>IF(REKAP[[#This Row],[Stok Aktual]]&lt;&gt;"",REKAP[[#This Row],[Stok Akhir]]-REKAP[[#This Row],[Stok Aktual]],"")</f>
        <v/>
      </c>
    </row>
    <row r="54" spans="1:17" x14ac:dyDescent="0.25">
      <c r="A54" s="20" t="s">
        <v>3293</v>
      </c>
      <c r="B54" s="20" t="s">
        <v>3244</v>
      </c>
      <c r="C54" s="20" t="s">
        <v>3244</v>
      </c>
      <c r="D54" s="23"/>
      <c r="E54" s="23"/>
      <c r="F54" s="20" t="s">
        <v>3247</v>
      </c>
      <c r="G54" s="21" t="s">
        <v>3245</v>
      </c>
      <c r="H54" s="22">
        <v>568</v>
      </c>
      <c r="I54" s="57" t="str">
        <f>IF(COUNTIF(MASUK[Kode Barang],REKAP[[#This Row],[ID
Barang]])=0,"",COUNTIF(MASUK[Kode Barang],REKAP[[#This Row],[ID
Barang]]))</f>
        <v/>
      </c>
      <c r="J54" s="58" t="str">
        <f>IF(COUNTIF(MASUK8[Kode Barang],REKAP[[#This Row],[ID
Barang]])=0,"",COUNTIF(MASUK8[Kode Barang],REKAP[[#This Row],[ID
Barang]]))</f>
        <v/>
      </c>
      <c r="K54" s="20">
        <v>3</v>
      </c>
      <c r="L54" s="47">
        <f>SUMIF(MASUK!$C:$C,DATA!$A54,MASUK!$H:$H)</f>
        <v>0</v>
      </c>
      <c r="M54" s="47">
        <f>SUMIF(KELUAR!C:C,REKAP[[#This Row],[ID
Barang]],KELUAR!$H:$H)</f>
        <v>0</v>
      </c>
      <c r="N54" s="47">
        <f>REKAP[[#This Row],[Stok Awal]]+REKAP[[#This Row],[Masuk]]-REKAP[[#This Row],[Keluar]]</f>
        <v>3</v>
      </c>
      <c r="P54" s="42">
        <f>REKAP[[#This Row],[Harga Satuan]]*REKAP[[#This Row],[Stok Akhir]]</f>
        <v>1704</v>
      </c>
      <c r="Q54" s="47" t="str">
        <f>IF(REKAP[[#This Row],[Stok Aktual]]&lt;&gt;"",REKAP[[#This Row],[Stok Akhir]]-REKAP[[#This Row],[Stok Aktual]],"")</f>
        <v/>
      </c>
    </row>
    <row r="55" spans="1:17" x14ac:dyDescent="0.25">
      <c r="A55" s="20" t="s">
        <v>3294</v>
      </c>
      <c r="B55" s="20" t="s">
        <v>3246</v>
      </c>
      <c r="C55" s="20" t="s">
        <v>3246</v>
      </c>
      <c r="D55" s="23"/>
      <c r="E55" s="23"/>
      <c r="F55" s="20" t="s">
        <v>3247</v>
      </c>
      <c r="G55" s="21" t="s">
        <v>3122</v>
      </c>
      <c r="H55" s="22">
        <v>200000</v>
      </c>
      <c r="I55" s="57" t="str">
        <f>IF(COUNTIF(MASUK[Kode Barang],REKAP[[#This Row],[ID
Barang]])=0,"",COUNTIF(MASUK[Kode Barang],REKAP[[#This Row],[ID
Barang]]))</f>
        <v/>
      </c>
      <c r="J55" s="58">
        <f>IF(COUNTIF(MASUK8[Kode Barang],REKAP[[#This Row],[ID
Barang]])=0,"",COUNTIF(MASUK8[Kode Barang],REKAP[[#This Row],[ID
Barang]]))</f>
        <v>1</v>
      </c>
      <c r="K55" s="20">
        <v>16</v>
      </c>
      <c r="L55" s="47">
        <f>SUMIF(MASUK!$C:$C,DATA!$A55,MASUK!$H:$H)</f>
        <v>0</v>
      </c>
      <c r="M55" s="47">
        <f>SUMIF(KELUAR!C:C,REKAP[[#This Row],[ID
Barang]],KELUAR!$H:$H)</f>
        <v>8</v>
      </c>
      <c r="N55" s="47">
        <f>REKAP[[#This Row],[Stok Awal]]+REKAP[[#This Row],[Masuk]]-REKAP[[#This Row],[Keluar]]</f>
        <v>8</v>
      </c>
      <c r="P55" s="42">
        <f>REKAP[[#This Row],[Harga Satuan]]*REKAP[[#This Row],[Stok Akhir]]</f>
        <v>1600000</v>
      </c>
      <c r="Q55" s="47" t="str">
        <f>IF(REKAP[[#This Row],[Stok Aktual]]&lt;&gt;"",REKAP[[#This Row],[Stok Akhir]]-REKAP[[#This Row],[Stok Aktual]],"")</f>
        <v/>
      </c>
    </row>
    <row r="56" spans="1:17" x14ac:dyDescent="0.25">
      <c r="A56" s="20" t="s">
        <v>3295</v>
      </c>
      <c r="B56" s="20" t="s">
        <v>3246</v>
      </c>
      <c r="C56" s="20" t="s">
        <v>3246</v>
      </c>
      <c r="D56" s="23"/>
      <c r="E56" s="23"/>
      <c r="F56" s="20" t="s">
        <v>3247</v>
      </c>
      <c r="G56" s="21"/>
      <c r="H56" s="22">
        <v>290000</v>
      </c>
      <c r="I56" s="57" t="str">
        <f>IF(COUNTIF(MASUK[Kode Barang],REKAP[[#This Row],[ID
Barang]])=0,"",COUNTIF(MASUK[Kode Barang],REKAP[[#This Row],[ID
Barang]]))</f>
        <v/>
      </c>
      <c r="J56" s="58" t="str">
        <f>IF(COUNTIF(MASUK8[Kode Barang],REKAP[[#This Row],[ID
Barang]])=0,"",COUNTIF(MASUK8[Kode Barang],REKAP[[#This Row],[ID
Barang]]))</f>
        <v/>
      </c>
      <c r="K56" s="20">
        <v>8</v>
      </c>
      <c r="L56" s="47">
        <f>SUMIF(MASUK!$C:$C,DATA!$A56,MASUK!$H:$H)</f>
        <v>0</v>
      </c>
      <c r="M56" s="47">
        <f>SUMIF(KELUAR!C:C,REKAP[[#This Row],[ID
Barang]],KELUAR!$H:$H)</f>
        <v>0</v>
      </c>
      <c r="N56" s="47">
        <f>REKAP[[#This Row],[Stok Awal]]+REKAP[[#This Row],[Masuk]]-REKAP[[#This Row],[Keluar]]</f>
        <v>8</v>
      </c>
      <c r="P56" s="42">
        <f>REKAP[[#This Row],[Harga Satuan]]*REKAP[[#This Row],[Stok Akhir]]</f>
        <v>2320000</v>
      </c>
      <c r="Q56" s="47" t="str">
        <f>IF(REKAP[[#This Row],[Stok Aktual]]&lt;&gt;"",REKAP[[#This Row],[Stok Akhir]]-REKAP[[#This Row],[Stok Aktual]],"")</f>
        <v/>
      </c>
    </row>
    <row r="57" spans="1:17" x14ac:dyDescent="0.25">
      <c r="A57" s="61" t="s">
        <v>3823</v>
      </c>
      <c r="B57" s="20" t="s">
        <v>3825</v>
      </c>
      <c r="C57" s="20"/>
      <c r="D57" s="23" t="s">
        <v>3824</v>
      </c>
      <c r="E57" s="23"/>
      <c r="F57" s="20"/>
      <c r="G57" s="20"/>
      <c r="H57" s="22"/>
      <c r="I57" s="57">
        <f>IF(COUNTIF(MASUK[Kode Barang],REKAP[[#This Row],[ID
Barang]])=0,"",COUNTIF(MASUK[Kode Barang],REKAP[[#This Row],[ID
Barang]]))</f>
        <v>1</v>
      </c>
      <c r="J57" s="58">
        <f>IF(COUNTIF(MASUK8[Kode Barang],REKAP[[#This Row],[ID
Barang]])=0,"",COUNTIF(MASUK8[Kode Barang],REKAP[[#This Row],[ID
Barang]]))</f>
        <v>1</v>
      </c>
      <c r="K57" s="20"/>
      <c r="L57" s="47">
        <f>SUMIF(MASUK!$C:$C,DATA!$A57,MASUK!$H:$H)</f>
        <v>3</v>
      </c>
      <c r="M57" s="47">
        <f>SUMIF(KELUAR!C:C,REKAP[[#This Row],[ID
Barang]],KELUAR!$H:$H)</f>
        <v>3</v>
      </c>
      <c r="N57" s="47">
        <f>REKAP[[#This Row],[Stok Awal]]+REKAP[[#This Row],[Masuk]]-REKAP[[#This Row],[Keluar]]</f>
        <v>0</v>
      </c>
      <c r="P57" s="42">
        <f>REKAP[[#This Row],[Harga Satuan]]*REKAP[[#This Row],[Stok Akhir]]</f>
        <v>0</v>
      </c>
      <c r="Q57" s="47" t="str">
        <f>IF(REKAP[[#This Row],[Stok Aktual]]&lt;&gt;"",REKAP[[#This Row],[Stok Akhir]]-REKAP[[#This Row],[Stok Aktual]],"")</f>
        <v/>
      </c>
    </row>
    <row r="58" spans="1:17" x14ac:dyDescent="0.25">
      <c r="A58" s="20" t="s">
        <v>250</v>
      </c>
      <c r="B58" s="20" t="s">
        <v>3327</v>
      </c>
      <c r="C58" s="20" t="s">
        <v>3352</v>
      </c>
      <c r="D58" s="23" t="s">
        <v>9</v>
      </c>
      <c r="E58" s="23" t="s">
        <v>3350</v>
      </c>
      <c r="F58" s="20" t="s">
        <v>251</v>
      </c>
      <c r="G58" s="20" t="s">
        <v>10</v>
      </c>
      <c r="H58" s="22">
        <v>500</v>
      </c>
      <c r="I58" s="57" t="str">
        <f>IF(COUNTIF(MASUK[Kode Barang],REKAP[[#This Row],[ID
Barang]])=0,"",COUNTIF(MASUK[Kode Barang],REKAP[[#This Row],[ID
Barang]]))</f>
        <v/>
      </c>
      <c r="J58" s="58" t="str">
        <f>IF(COUNTIF(MASUK8[Kode Barang],REKAP[[#This Row],[ID
Barang]])=0,"",COUNTIF(MASUK8[Kode Barang],REKAP[[#This Row],[ID
Barang]]))</f>
        <v/>
      </c>
      <c r="K58" s="20">
        <v>13</v>
      </c>
      <c r="L58" s="47">
        <f>SUMIF(MASUK!$C:$C,DATA!$A58,MASUK!$H:$H)</f>
        <v>0</v>
      </c>
      <c r="M58" s="47">
        <f>SUMIF(KELUAR!C:C,REKAP[[#This Row],[ID
Barang]],KELUAR!$H:$H)</f>
        <v>0</v>
      </c>
      <c r="N58" s="47">
        <f>REKAP[[#This Row],[Stok Awal]]+REKAP[[#This Row],[Masuk]]-REKAP[[#This Row],[Keluar]]</f>
        <v>13</v>
      </c>
      <c r="P58" s="42">
        <f>REKAP[[#This Row],[Harga Satuan]]*REKAP[[#This Row],[Stok Akhir]]</f>
        <v>6500</v>
      </c>
      <c r="Q58" s="47" t="str">
        <f>IF(REKAP[[#This Row],[Stok Aktual]]&lt;&gt;"",REKAP[[#This Row],[Stok Akhir]]-REKAP[[#This Row],[Stok Aktual]],"")</f>
        <v/>
      </c>
    </row>
    <row r="59" spans="1:17" x14ac:dyDescent="0.25">
      <c r="A59" s="20" t="s">
        <v>252</v>
      </c>
      <c r="B59" s="20" t="s">
        <v>3327</v>
      </c>
      <c r="C59" s="20" t="s">
        <v>3352</v>
      </c>
      <c r="D59" s="23" t="s">
        <v>11</v>
      </c>
      <c r="E59" s="23" t="s">
        <v>3350</v>
      </c>
      <c r="F59" s="20" t="s">
        <v>251</v>
      </c>
      <c r="G59" s="20" t="s">
        <v>10</v>
      </c>
      <c r="H59" s="22">
        <v>1000</v>
      </c>
      <c r="I59" s="57">
        <f>IF(COUNTIF(MASUK[Kode Barang],REKAP[[#This Row],[ID
Barang]])=0,"",COUNTIF(MASUK[Kode Barang],REKAP[[#This Row],[ID
Barang]]))</f>
        <v>1</v>
      </c>
      <c r="J59" s="58">
        <f>IF(COUNTIF(MASUK8[Kode Barang],REKAP[[#This Row],[ID
Barang]])=0,"",COUNTIF(MASUK8[Kode Barang],REKAP[[#This Row],[ID
Barang]]))</f>
        <v>1</v>
      </c>
      <c r="K59" s="20">
        <v>13</v>
      </c>
      <c r="L59" s="47">
        <f>SUMIF(MASUK!$C:$C,DATA!$A59,MASUK!$H:$H)</f>
        <v>2</v>
      </c>
      <c r="M59" s="47">
        <f>SUMIF(KELUAR!C:C,REKAP[[#This Row],[ID
Barang]],KELUAR!$H:$H)</f>
        <v>2</v>
      </c>
      <c r="N59" s="47">
        <f>REKAP[[#This Row],[Stok Awal]]+REKAP[[#This Row],[Masuk]]-REKAP[[#This Row],[Keluar]]</f>
        <v>13</v>
      </c>
      <c r="P59" s="42">
        <f>REKAP[[#This Row],[Harga Satuan]]*REKAP[[#This Row],[Stok Akhir]]</f>
        <v>13000</v>
      </c>
      <c r="Q59" s="47" t="str">
        <f>IF(REKAP[[#This Row],[Stok Aktual]]&lt;&gt;"",REKAP[[#This Row],[Stok Akhir]]-REKAP[[#This Row],[Stok Aktual]],"")</f>
        <v/>
      </c>
    </row>
    <row r="60" spans="1:17" x14ac:dyDescent="0.25">
      <c r="A60" s="20" t="s">
        <v>253</v>
      </c>
      <c r="B60" s="20" t="s">
        <v>3327</v>
      </c>
      <c r="C60" s="20" t="s">
        <v>3352</v>
      </c>
      <c r="D60" s="23" t="s">
        <v>14</v>
      </c>
      <c r="E60" s="23" t="s">
        <v>3350</v>
      </c>
      <c r="F60" s="20" t="s">
        <v>251</v>
      </c>
      <c r="G60" s="20" t="s">
        <v>10</v>
      </c>
      <c r="H60" s="22">
        <v>430</v>
      </c>
      <c r="I60" s="57" t="str">
        <f>IF(COUNTIF(MASUK[Kode Barang],REKAP[[#This Row],[ID
Barang]])=0,"",COUNTIF(MASUK[Kode Barang],REKAP[[#This Row],[ID
Barang]]))</f>
        <v/>
      </c>
      <c r="J60" s="58" t="str">
        <f>IF(COUNTIF(MASUK8[Kode Barang],REKAP[[#This Row],[ID
Barang]])=0,"",COUNTIF(MASUK8[Kode Barang],REKAP[[#This Row],[ID
Barang]]))</f>
        <v/>
      </c>
      <c r="K60" s="20">
        <v>65</v>
      </c>
      <c r="L60" s="47">
        <f>SUMIF(MASUK!$C:$C,DATA!$A60,MASUK!$H:$H)</f>
        <v>0</v>
      </c>
      <c r="M60" s="47">
        <f>SUMIF(KELUAR!C:C,REKAP[[#This Row],[ID
Barang]],KELUAR!$H:$H)</f>
        <v>0</v>
      </c>
      <c r="N60" s="47">
        <f>REKAP[[#This Row],[Stok Awal]]+REKAP[[#This Row],[Masuk]]-REKAP[[#This Row],[Keluar]]</f>
        <v>65</v>
      </c>
      <c r="P60" s="42">
        <f>REKAP[[#This Row],[Harga Satuan]]*REKAP[[#This Row],[Stok Akhir]]</f>
        <v>27950</v>
      </c>
      <c r="Q60" s="47" t="str">
        <f>IF(REKAP[[#This Row],[Stok Aktual]]&lt;&gt;"",REKAP[[#This Row],[Stok Akhir]]-REKAP[[#This Row],[Stok Aktual]],"")</f>
        <v/>
      </c>
    </row>
    <row r="61" spans="1:17" x14ac:dyDescent="0.25">
      <c r="A61" s="20" t="s">
        <v>254</v>
      </c>
      <c r="B61" s="20" t="s">
        <v>3327</v>
      </c>
      <c r="C61" s="20" t="s">
        <v>3352</v>
      </c>
      <c r="D61" s="23" t="s">
        <v>20</v>
      </c>
      <c r="E61" s="23" t="s">
        <v>3350</v>
      </c>
      <c r="F61" s="20" t="s">
        <v>251</v>
      </c>
      <c r="G61" s="20"/>
      <c r="H61" s="22">
        <v>342</v>
      </c>
      <c r="I61" s="57" t="str">
        <f>IF(COUNTIF(MASUK[Kode Barang],REKAP[[#This Row],[ID
Barang]])=0,"",COUNTIF(MASUK[Kode Barang],REKAP[[#This Row],[ID
Barang]]))</f>
        <v/>
      </c>
      <c r="J61" s="58">
        <f>IF(COUNTIF(MASUK8[Kode Barang],REKAP[[#This Row],[ID
Barang]])=0,"",COUNTIF(MASUK8[Kode Barang],REKAP[[#This Row],[ID
Barang]]))</f>
        <v>1</v>
      </c>
      <c r="K61" s="20">
        <v>29</v>
      </c>
      <c r="L61" s="47">
        <f>SUMIF(MASUK!$C:$C,DATA!$A61,MASUK!$H:$H)</f>
        <v>0</v>
      </c>
      <c r="M61" s="47">
        <f>SUMIF(KELUAR!C:C,REKAP[[#This Row],[ID
Barang]],KELUAR!$H:$H)</f>
        <v>2</v>
      </c>
      <c r="N61" s="47">
        <f>REKAP[[#This Row],[Stok Awal]]+REKAP[[#This Row],[Masuk]]-REKAP[[#This Row],[Keluar]]</f>
        <v>27</v>
      </c>
      <c r="P61" s="42">
        <f>REKAP[[#This Row],[Harga Satuan]]*REKAP[[#This Row],[Stok Akhir]]</f>
        <v>9234</v>
      </c>
      <c r="Q61" s="47" t="str">
        <f>IF(REKAP[[#This Row],[Stok Aktual]]&lt;&gt;"",REKAP[[#This Row],[Stok Akhir]]-REKAP[[#This Row],[Stok Aktual]],"")</f>
        <v/>
      </c>
    </row>
    <row r="62" spans="1:17" x14ac:dyDescent="0.25">
      <c r="A62" s="20" t="s">
        <v>255</v>
      </c>
      <c r="B62" s="20" t="s">
        <v>3327</v>
      </c>
      <c r="C62" s="20" t="s">
        <v>3352</v>
      </c>
      <c r="D62" s="23" t="s">
        <v>21</v>
      </c>
      <c r="E62" s="23" t="s">
        <v>3350</v>
      </c>
      <c r="F62" s="20" t="s">
        <v>251</v>
      </c>
      <c r="G62" s="20"/>
      <c r="H62" s="22">
        <v>1500</v>
      </c>
      <c r="I62" s="57" t="str">
        <f>IF(COUNTIF(MASUK[Kode Barang],REKAP[[#This Row],[ID
Barang]])=0,"",COUNTIF(MASUK[Kode Barang],REKAP[[#This Row],[ID
Barang]]))</f>
        <v/>
      </c>
      <c r="J62" s="58" t="str">
        <f>IF(COUNTIF(MASUK8[Kode Barang],REKAP[[#This Row],[ID
Barang]])=0,"",COUNTIF(MASUK8[Kode Barang],REKAP[[#This Row],[ID
Barang]]))</f>
        <v/>
      </c>
      <c r="K62" s="20">
        <v>22</v>
      </c>
      <c r="L62" s="47">
        <f>SUMIF(MASUK!$C:$C,DATA!$A62,MASUK!$H:$H)</f>
        <v>0</v>
      </c>
      <c r="M62" s="47">
        <f>SUMIF(KELUAR!C:C,REKAP[[#This Row],[ID
Barang]],KELUAR!$H:$H)</f>
        <v>0</v>
      </c>
      <c r="N62" s="47">
        <f>REKAP[[#This Row],[Stok Awal]]+REKAP[[#This Row],[Masuk]]-REKAP[[#This Row],[Keluar]]</f>
        <v>22</v>
      </c>
      <c r="P62" s="42">
        <f>REKAP[[#This Row],[Harga Satuan]]*REKAP[[#This Row],[Stok Akhir]]</f>
        <v>33000</v>
      </c>
      <c r="Q62" s="47" t="str">
        <f>IF(REKAP[[#This Row],[Stok Aktual]]&lt;&gt;"",REKAP[[#This Row],[Stok Akhir]]-REKAP[[#This Row],[Stok Aktual]],"")</f>
        <v/>
      </c>
    </row>
    <row r="63" spans="1:17" x14ac:dyDescent="0.25">
      <c r="A63" s="20" t="s">
        <v>256</v>
      </c>
      <c r="B63" s="20" t="s">
        <v>3327</v>
      </c>
      <c r="C63" s="20" t="s">
        <v>3352</v>
      </c>
      <c r="D63" s="23" t="s">
        <v>22</v>
      </c>
      <c r="E63" s="23" t="s">
        <v>3350</v>
      </c>
      <c r="F63" s="20" t="s">
        <v>251</v>
      </c>
      <c r="G63" s="20"/>
      <c r="H63" s="22">
        <v>500</v>
      </c>
      <c r="I63" s="57" t="str">
        <f>IF(COUNTIF(MASUK[Kode Barang],REKAP[[#This Row],[ID
Barang]])=0,"",COUNTIF(MASUK[Kode Barang],REKAP[[#This Row],[ID
Barang]]))</f>
        <v/>
      </c>
      <c r="J63" s="58" t="str">
        <f>IF(COUNTIF(MASUK8[Kode Barang],REKAP[[#This Row],[ID
Barang]])=0,"",COUNTIF(MASUK8[Kode Barang],REKAP[[#This Row],[ID
Barang]]))</f>
        <v/>
      </c>
      <c r="K63" s="20">
        <v>31</v>
      </c>
      <c r="L63" s="47">
        <f>SUMIF(MASUK!$C:$C,DATA!$A63,MASUK!$H:$H)</f>
        <v>0</v>
      </c>
      <c r="M63" s="47">
        <f>SUMIF(KELUAR!C:C,REKAP[[#This Row],[ID
Barang]],KELUAR!$H:$H)</f>
        <v>0</v>
      </c>
      <c r="N63" s="47">
        <f>REKAP[[#This Row],[Stok Awal]]+REKAP[[#This Row],[Masuk]]-REKAP[[#This Row],[Keluar]]</f>
        <v>31</v>
      </c>
      <c r="P63" s="42">
        <f>REKAP[[#This Row],[Harga Satuan]]*REKAP[[#This Row],[Stok Akhir]]</f>
        <v>15500</v>
      </c>
      <c r="Q63" s="47" t="str">
        <f>IF(REKAP[[#This Row],[Stok Aktual]]&lt;&gt;"",REKAP[[#This Row],[Stok Akhir]]-REKAP[[#This Row],[Stok Aktual]],"")</f>
        <v/>
      </c>
    </row>
    <row r="64" spans="1:17" x14ac:dyDescent="0.25">
      <c r="A64" s="20" t="s">
        <v>257</v>
      </c>
      <c r="B64" s="20" t="s">
        <v>3327</v>
      </c>
      <c r="C64" s="20" t="s">
        <v>3352</v>
      </c>
      <c r="D64" s="23" t="s">
        <v>23</v>
      </c>
      <c r="E64" s="23" t="s">
        <v>3350</v>
      </c>
      <c r="F64" s="20" t="s">
        <v>251</v>
      </c>
      <c r="G64" s="20"/>
      <c r="H64" s="22">
        <v>550</v>
      </c>
      <c r="I64" s="57" t="str">
        <f>IF(COUNTIF(MASUK[Kode Barang],REKAP[[#This Row],[ID
Barang]])=0,"",COUNTIF(MASUK[Kode Barang],REKAP[[#This Row],[ID
Barang]]))</f>
        <v/>
      </c>
      <c r="J64" s="58" t="str">
        <f>IF(COUNTIF(MASUK8[Kode Barang],REKAP[[#This Row],[ID
Barang]])=0,"",COUNTIF(MASUK8[Kode Barang],REKAP[[#This Row],[ID
Barang]]))</f>
        <v/>
      </c>
      <c r="K64" s="20">
        <v>15</v>
      </c>
      <c r="L64" s="47">
        <f>SUMIF(MASUK!$C:$C,DATA!$A64,MASUK!$H:$H)</f>
        <v>0</v>
      </c>
      <c r="M64" s="47">
        <f>SUMIF(KELUAR!C:C,REKAP[[#This Row],[ID
Barang]],KELUAR!$H:$H)</f>
        <v>0</v>
      </c>
      <c r="N64" s="47">
        <f>REKAP[[#This Row],[Stok Awal]]+REKAP[[#This Row],[Masuk]]-REKAP[[#This Row],[Keluar]]</f>
        <v>15</v>
      </c>
      <c r="P64" s="42">
        <f>REKAP[[#This Row],[Harga Satuan]]*REKAP[[#This Row],[Stok Akhir]]</f>
        <v>8250</v>
      </c>
      <c r="Q64" s="47" t="str">
        <f>IF(REKAP[[#This Row],[Stok Aktual]]&lt;&gt;"",REKAP[[#This Row],[Stok Akhir]]-REKAP[[#This Row],[Stok Aktual]],"")</f>
        <v/>
      </c>
    </row>
    <row r="65" spans="1:17" x14ac:dyDescent="0.25">
      <c r="A65" s="20" t="s">
        <v>258</v>
      </c>
      <c r="B65" s="20" t="s">
        <v>3327</v>
      </c>
      <c r="C65" s="20" t="s">
        <v>3352</v>
      </c>
      <c r="D65" s="23" t="s">
        <v>24</v>
      </c>
      <c r="E65" s="23" t="s">
        <v>3350</v>
      </c>
      <c r="F65" s="20" t="s">
        <v>251</v>
      </c>
      <c r="G65" s="20"/>
      <c r="H65" s="22">
        <v>1000</v>
      </c>
      <c r="I65" s="57" t="str">
        <f>IF(COUNTIF(MASUK[Kode Barang],REKAP[[#This Row],[ID
Barang]])=0,"",COUNTIF(MASUK[Kode Barang],REKAP[[#This Row],[ID
Barang]]))</f>
        <v/>
      </c>
      <c r="J65" s="58" t="str">
        <f>IF(COUNTIF(MASUK8[Kode Barang],REKAP[[#This Row],[ID
Barang]])=0,"",COUNTIF(MASUK8[Kode Barang],REKAP[[#This Row],[ID
Barang]]))</f>
        <v/>
      </c>
      <c r="K65" s="20">
        <v>21</v>
      </c>
      <c r="L65" s="47">
        <f>SUMIF(MASUK!$C:$C,DATA!$A65,MASUK!$H:$H)</f>
        <v>0</v>
      </c>
      <c r="M65" s="47">
        <f>SUMIF(KELUAR!C:C,REKAP[[#This Row],[ID
Barang]],KELUAR!$H:$H)</f>
        <v>0</v>
      </c>
      <c r="N65" s="47">
        <f>REKAP[[#This Row],[Stok Awal]]+REKAP[[#This Row],[Masuk]]-REKAP[[#This Row],[Keluar]]</f>
        <v>21</v>
      </c>
      <c r="P65" s="42">
        <f>REKAP[[#This Row],[Harga Satuan]]*REKAP[[#This Row],[Stok Akhir]]</f>
        <v>21000</v>
      </c>
      <c r="Q65" s="47" t="str">
        <f>IF(REKAP[[#This Row],[Stok Aktual]]&lt;&gt;"",REKAP[[#This Row],[Stok Akhir]]-REKAP[[#This Row],[Stok Aktual]],"")</f>
        <v/>
      </c>
    </row>
    <row r="66" spans="1:17" x14ac:dyDescent="0.25">
      <c r="A66" s="20" t="s">
        <v>259</v>
      </c>
      <c r="B66" s="20" t="s">
        <v>3327</v>
      </c>
      <c r="C66" s="20" t="s">
        <v>3352</v>
      </c>
      <c r="D66" s="23" t="s">
        <v>25</v>
      </c>
      <c r="E66" s="23" t="s">
        <v>3350</v>
      </c>
      <c r="F66" s="20" t="s">
        <v>251</v>
      </c>
      <c r="G66" s="20" t="s">
        <v>10</v>
      </c>
      <c r="H66" s="22">
        <v>600</v>
      </c>
      <c r="I66" s="57">
        <f>IF(COUNTIF(MASUK[Kode Barang],REKAP[[#This Row],[ID
Barang]])=0,"",COUNTIF(MASUK[Kode Barang],REKAP[[#This Row],[ID
Barang]]))</f>
        <v>1</v>
      </c>
      <c r="J66" s="58">
        <f>IF(COUNTIF(MASUK8[Kode Barang],REKAP[[#This Row],[ID
Barang]])=0,"",COUNTIF(MASUK8[Kode Barang],REKAP[[#This Row],[ID
Barang]]))</f>
        <v>3</v>
      </c>
      <c r="K66" s="20">
        <v>32</v>
      </c>
      <c r="L66" s="47">
        <f>SUMIF(MASUK!$C:$C,DATA!$A66,MASUK!$H:$H)</f>
        <v>64</v>
      </c>
      <c r="M66" s="47">
        <f>SUMIF(KELUAR!C:C,REKAP[[#This Row],[ID
Barang]],KELUAR!$H:$H)</f>
        <v>68</v>
      </c>
      <c r="N66" s="47">
        <f>REKAP[[#This Row],[Stok Awal]]+REKAP[[#This Row],[Masuk]]-REKAP[[#This Row],[Keluar]]</f>
        <v>28</v>
      </c>
      <c r="P66" s="42">
        <f>REKAP[[#This Row],[Harga Satuan]]*REKAP[[#This Row],[Stok Akhir]]</f>
        <v>16800</v>
      </c>
      <c r="Q66" s="47" t="str">
        <f>IF(REKAP[[#This Row],[Stok Aktual]]&lt;&gt;"",REKAP[[#This Row],[Stok Akhir]]-REKAP[[#This Row],[Stok Aktual]],"")</f>
        <v/>
      </c>
    </row>
    <row r="67" spans="1:17" x14ac:dyDescent="0.25">
      <c r="A67" s="20" t="s">
        <v>260</v>
      </c>
      <c r="B67" s="20" t="s">
        <v>3327</v>
      </c>
      <c r="C67" s="20" t="s">
        <v>3352</v>
      </c>
      <c r="D67" s="23" t="s">
        <v>26</v>
      </c>
      <c r="E67" s="23" t="s">
        <v>3350</v>
      </c>
      <c r="F67" s="20" t="s">
        <v>251</v>
      </c>
      <c r="G67" s="20"/>
      <c r="H67" s="22">
        <v>473</v>
      </c>
      <c r="I67" s="57" t="str">
        <f>IF(COUNTIF(MASUK[Kode Barang],REKAP[[#This Row],[ID
Barang]])=0,"",COUNTIF(MASUK[Kode Barang],REKAP[[#This Row],[ID
Barang]]))</f>
        <v/>
      </c>
      <c r="J67" s="58" t="str">
        <f>IF(COUNTIF(MASUK8[Kode Barang],REKAP[[#This Row],[ID
Barang]])=0,"",COUNTIF(MASUK8[Kode Barang],REKAP[[#This Row],[ID
Barang]]))</f>
        <v/>
      </c>
      <c r="K67" s="20">
        <v>52</v>
      </c>
      <c r="L67" s="47">
        <f>SUMIF(MASUK!$C:$C,DATA!$A67,MASUK!$H:$H)</f>
        <v>0</v>
      </c>
      <c r="M67" s="47">
        <f>SUMIF(KELUAR!C:C,REKAP[[#This Row],[ID
Barang]],KELUAR!$H:$H)</f>
        <v>0</v>
      </c>
      <c r="N67" s="47">
        <f>REKAP[[#This Row],[Stok Awal]]+REKAP[[#This Row],[Masuk]]-REKAP[[#This Row],[Keluar]]</f>
        <v>52</v>
      </c>
      <c r="P67" s="42">
        <f>REKAP[[#This Row],[Harga Satuan]]*REKAP[[#This Row],[Stok Akhir]]</f>
        <v>24596</v>
      </c>
      <c r="Q67" s="47" t="str">
        <f>IF(REKAP[[#This Row],[Stok Aktual]]&lt;&gt;"",REKAP[[#This Row],[Stok Akhir]]-REKAP[[#This Row],[Stok Aktual]],"")</f>
        <v/>
      </c>
    </row>
    <row r="68" spans="1:17" x14ac:dyDescent="0.25">
      <c r="A68" s="20" t="s">
        <v>261</v>
      </c>
      <c r="B68" s="20" t="s">
        <v>3327</v>
      </c>
      <c r="C68" s="20" t="s">
        <v>3352</v>
      </c>
      <c r="D68" s="23" t="s">
        <v>27</v>
      </c>
      <c r="E68" s="23" t="s">
        <v>3350</v>
      </c>
      <c r="F68" s="20" t="s">
        <v>251</v>
      </c>
      <c r="G68" s="20"/>
      <c r="H68" s="22">
        <v>750</v>
      </c>
      <c r="I68" s="57" t="str">
        <f>IF(COUNTIF(MASUK[Kode Barang],REKAP[[#This Row],[ID
Barang]])=0,"",COUNTIF(MASUK[Kode Barang],REKAP[[#This Row],[ID
Barang]]))</f>
        <v/>
      </c>
      <c r="J68" s="58" t="str">
        <f>IF(COUNTIF(MASUK8[Kode Barang],REKAP[[#This Row],[ID
Barang]])=0,"",COUNTIF(MASUK8[Kode Barang],REKAP[[#This Row],[ID
Barang]]))</f>
        <v/>
      </c>
      <c r="K68" s="20">
        <v>29</v>
      </c>
      <c r="L68" s="47">
        <f>SUMIF(MASUK!$C:$C,DATA!$A68,MASUK!$H:$H)</f>
        <v>0</v>
      </c>
      <c r="M68" s="47">
        <f>SUMIF(KELUAR!C:C,REKAP[[#This Row],[ID
Barang]],KELUAR!$H:$H)</f>
        <v>0</v>
      </c>
      <c r="N68" s="47">
        <f>REKAP[[#This Row],[Stok Awal]]+REKAP[[#This Row],[Masuk]]-REKAP[[#This Row],[Keluar]]</f>
        <v>29</v>
      </c>
      <c r="P68" s="42">
        <f>REKAP[[#This Row],[Harga Satuan]]*REKAP[[#This Row],[Stok Akhir]]</f>
        <v>21750</v>
      </c>
      <c r="Q68" s="47" t="str">
        <f>IF(REKAP[[#This Row],[Stok Aktual]]&lt;&gt;"",REKAP[[#This Row],[Stok Akhir]]-REKAP[[#This Row],[Stok Aktual]],"")</f>
        <v/>
      </c>
    </row>
    <row r="69" spans="1:17" x14ac:dyDescent="0.25">
      <c r="A69" s="20" t="s">
        <v>262</v>
      </c>
      <c r="B69" s="20" t="s">
        <v>3327</v>
      </c>
      <c r="C69" s="20" t="s">
        <v>3352</v>
      </c>
      <c r="D69" s="23" t="s">
        <v>28</v>
      </c>
      <c r="E69" s="23" t="s">
        <v>3350</v>
      </c>
      <c r="F69" s="20" t="s">
        <v>251</v>
      </c>
      <c r="G69" s="20"/>
      <c r="H69" s="22">
        <v>900</v>
      </c>
      <c r="I69" s="57" t="str">
        <f>IF(COUNTIF(MASUK[Kode Barang],REKAP[[#This Row],[ID
Barang]])=0,"",COUNTIF(MASUK[Kode Barang],REKAP[[#This Row],[ID
Barang]]))</f>
        <v/>
      </c>
      <c r="J69" s="58" t="str">
        <f>IF(COUNTIF(MASUK8[Kode Barang],REKAP[[#This Row],[ID
Barang]])=0,"",COUNTIF(MASUK8[Kode Barang],REKAP[[#This Row],[ID
Barang]]))</f>
        <v/>
      </c>
      <c r="K69" s="20">
        <v>22</v>
      </c>
      <c r="L69" s="47">
        <f>SUMIF(MASUK!$C:$C,DATA!$A69,MASUK!$H:$H)</f>
        <v>0</v>
      </c>
      <c r="M69" s="47">
        <f>SUMIF(KELUAR!C:C,REKAP[[#This Row],[ID
Barang]],KELUAR!$H:$H)</f>
        <v>0</v>
      </c>
      <c r="N69" s="47">
        <f>REKAP[[#This Row],[Stok Awal]]+REKAP[[#This Row],[Masuk]]-REKAP[[#This Row],[Keluar]]</f>
        <v>22</v>
      </c>
      <c r="P69" s="42">
        <f>REKAP[[#This Row],[Harga Satuan]]*REKAP[[#This Row],[Stok Akhir]]</f>
        <v>19800</v>
      </c>
      <c r="Q69" s="47" t="str">
        <f>IF(REKAP[[#This Row],[Stok Aktual]]&lt;&gt;"",REKAP[[#This Row],[Stok Akhir]]-REKAP[[#This Row],[Stok Aktual]],"")</f>
        <v/>
      </c>
    </row>
    <row r="70" spans="1:17" x14ac:dyDescent="0.25">
      <c r="A70" s="20" t="s">
        <v>263</v>
      </c>
      <c r="B70" s="20" t="s">
        <v>3327</v>
      </c>
      <c r="C70" s="20" t="s">
        <v>3352</v>
      </c>
      <c r="D70" s="23" t="s">
        <v>29</v>
      </c>
      <c r="E70" s="23" t="s">
        <v>3350</v>
      </c>
      <c r="F70" s="20" t="s">
        <v>251</v>
      </c>
      <c r="G70" s="20"/>
      <c r="H70" s="22">
        <v>900</v>
      </c>
      <c r="I70" s="57" t="str">
        <f>IF(COUNTIF(MASUK[Kode Barang],REKAP[[#This Row],[ID
Barang]])=0,"",COUNTIF(MASUK[Kode Barang],REKAP[[#This Row],[ID
Barang]]))</f>
        <v/>
      </c>
      <c r="J70" s="58" t="str">
        <f>IF(COUNTIF(MASUK8[Kode Barang],REKAP[[#This Row],[ID
Barang]])=0,"",COUNTIF(MASUK8[Kode Barang],REKAP[[#This Row],[ID
Barang]]))</f>
        <v/>
      </c>
      <c r="K70" s="20">
        <v>31</v>
      </c>
      <c r="L70" s="47">
        <f>SUMIF(MASUK!$C:$C,DATA!$A70,MASUK!$H:$H)</f>
        <v>0</v>
      </c>
      <c r="M70" s="47">
        <f>SUMIF(KELUAR!C:C,REKAP[[#This Row],[ID
Barang]],KELUAR!$H:$H)</f>
        <v>0</v>
      </c>
      <c r="N70" s="47">
        <f>REKAP[[#This Row],[Stok Awal]]+REKAP[[#This Row],[Masuk]]-REKAP[[#This Row],[Keluar]]</f>
        <v>31</v>
      </c>
      <c r="P70" s="42">
        <f>REKAP[[#This Row],[Harga Satuan]]*REKAP[[#This Row],[Stok Akhir]]</f>
        <v>27900</v>
      </c>
      <c r="Q70" s="47" t="str">
        <f>IF(REKAP[[#This Row],[Stok Aktual]]&lt;&gt;"",REKAP[[#This Row],[Stok Akhir]]-REKAP[[#This Row],[Stok Aktual]],"")</f>
        <v/>
      </c>
    </row>
    <row r="71" spans="1:17" x14ac:dyDescent="0.25">
      <c r="A71" s="20" t="s">
        <v>264</v>
      </c>
      <c r="B71" s="20" t="s">
        <v>3327</v>
      </c>
      <c r="C71" s="20" t="s">
        <v>3352</v>
      </c>
      <c r="D71" s="23" t="s">
        <v>30</v>
      </c>
      <c r="E71" s="23" t="s">
        <v>3350</v>
      </c>
      <c r="F71" s="20" t="s">
        <v>251</v>
      </c>
      <c r="G71" s="20"/>
      <c r="H71" s="22">
        <v>800</v>
      </c>
      <c r="I71" s="57" t="str">
        <f>IF(COUNTIF(MASUK[Kode Barang],REKAP[[#This Row],[ID
Barang]])=0,"",COUNTIF(MASUK[Kode Barang],REKAP[[#This Row],[ID
Barang]]))</f>
        <v/>
      </c>
      <c r="J71" s="58">
        <f>IF(COUNTIF(MASUK8[Kode Barang],REKAP[[#This Row],[ID
Barang]])=0,"",COUNTIF(MASUK8[Kode Barang],REKAP[[#This Row],[ID
Barang]]))</f>
        <v>1</v>
      </c>
      <c r="K71" s="20">
        <v>59</v>
      </c>
      <c r="L71" s="47">
        <f>SUMIF(MASUK!$C:$C,DATA!$A71,MASUK!$H:$H)</f>
        <v>0</v>
      </c>
      <c r="M71" s="47">
        <f>SUMIF(KELUAR!C:C,REKAP[[#This Row],[ID
Barang]],KELUAR!$H:$H)</f>
        <v>20</v>
      </c>
      <c r="N71" s="47">
        <f>REKAP[[#This Row],[Stok Awal]]+REKAP[[#This Row],[Masuk]]-REKAP[[#This Row],[Keluar]]</f>
        <v>39</v>
      </c>
      <c r="P71" s="42">
        <f>REKAP[[#This Row],[Harga Satuan]]*REKAP[[#This Row],[Stok Akhir]]</f>
        <v>31200</v>
      </c>
      <c r="Q71" s="47" t="str">
        <f>IF(REKAP[[#This Row],[Stok Aktual]]&lt;&gt;"",REKAP[[#This Row],[Stok Akhir]]-REKAP[[#This Row],[Stok Aktual]],"")</f>
        <v/>
      </c>
    </row>
    <row r="72" spans="1:17" x14ac:dyDescent="0.25">
      <c r="A72" s="20" t="s">
        <v>265</v>
      </c>
      <c r="B72" s="20" t="s">
        <v>3327</v>
      </c>
      <c r="C72" s="20" t="s">
        <v>3352</v>
      </c>
      <c r="D72" s="23" t="s">
        <v>31</v>
      </c>
      <c r="E72" s="23" t="s">
        <v>3350</v>
      </c>
      <c r="F72" s="20" t="s">
        <v>251</v>
      </c>
      <c r="G72" s="20" t="s">
        <v>10</v>
      </c>
      <c r="H72" s="22">
        <v>450</v>
      </c>
      <c r="I72" s="57">
        <f>IF(COUNTIF(MASUK[Kode Barang],REKAP[[#This Row],[ID
Barang]])=0,"",COUNTIF(MASUK[Kode Barang],REKAP[[#This Row],[ID
Barang]]))</f>
        <v>1</v>
      </c>
      <c r="J72" s="58">
        <f>IF(COUNTIF(MASUK8[Kode Barang],REKAP[[#This Row],[ID
Barang]])=0,"",COUNTIF(MASUK8[Kode Barang],REKAP[[#This Row],[ID
Barang]]))</f>
        <v>2</v>
      </c>
      <c r="K72" s="20">
        <v>30</v>
      </c>
      <c r="L72" s="47">
        <f>SUMIF(MASUK!$C:$C,DATA!$A72,MASUK!$H:$H)</f>
        <v>48</v>
      </c>
      <c r="M72" s="47">
        <f>SUMIF(KELUAR!C:C,REKAP[[#This Row],[ID
Barang]],KELUAR!$H:$H)</f>
        <v>52</v>
      </c>
      <c r="N72" s="47">
        <f>REKAP[[#This Row],[Stok Awal]]+REKAP[[#This Row],[Masuk]]-REKAP[[#This Row],[Keluar]]</f>
        <v>26</v>
      </c>
      <c r="P72" s="42">
        <f>REKAP[[#This Row],[Harga Satuan]]*REKAP[[#This Row],[Stok Akhir]]</f>
        <v>11700</v>
      </c>
      <c r="Q72" s="47" t="str">
        <f>IF(REKAP[[#This Row],[Stok Aktual]]&lt;&gt;"",REKAP[[#This Row],[Stok Akhir]]-REKAP[[#This Row],[Stok Aktual]],"")</f>
        <v/>
      </c>
    </row>
    <row r="73" spans="1:17" x14ac:dyDescent="0.25">
      <c r="A73" s="20" t="s">
        <v>266</v>
      </c>
      <c r="B73" s="20" t="s">
        <v>3327</v>
      </c>
      <c r="C73" s="20" t="s">
        <v>3352</v>
      </c>
      <c r="D73" s="23" t="s">
        <v>32</v>
      </c>
      <c r="E73" s="23" t="s">
        <v>3350</v>
      </c>
      <c r="F73" s="20" t="s">
        <v>251</v>
      </c>
      <c r="G73" s="20" t="s">
        <v>10</v>
      </c>
      <c r="H73" s="22">
        <v>500</v>
      </c>
      <c r="I73" s="57">
        <f>IF(COUNTIF(MASUK[Kode Barang],REKAP[[#This Row],[ID
Barang]])=0,"",COUNTIF(MASUK[Kode Barang],REKAP[[#This Row],[ID
Barang]]))</f>
        <v>1</v>
      </c>
      <c r="J73" s="58">
        <f>IF(COUNTIF(MASUK8[Kode Barang],REKAP[[#This Row],[ID
Barang]])=0,"",COUNTIF(MASUK8[Kode Barang],REKAP[[#This Row],[ID
Barang]]))</f>
        <v>1</v>
      </c>
      <c r="K73" s="20">
        <v>14</v>
      </c>
      <c r="L73" s="47">
        <f>SUMIF(MASUK!$C:$C,DATA!$A73,MASUK!$H:$H)</f>
        <v>4</v>
      </c>
      <c r="M73" s="47">
        <f>SUMIF(KELUAR!C:C,REKAP[[#This Row],[ID
Barang]],KELUAR!$H:$H)</f>
        <v>12</v>
      </c>
      <c r="N73" s="47">
        <f>REKAP[[#This Row],[Stok Awal]]+REKAP[[#This Row],[Masuk]]-REKAP[[#This Row],[Keluar]]</f>
        <v>6</v>
      </c>
      <c r="P73" s="42">
        <f>REKAP[[#This Row],[Harga Satuan]]*REKAP[[#This Row],[Stok Akhir]]</f>
        <v>3000</v>
      </c>
      <c r="Q73" s="47" t="str">
        <f>IF(REKAP[[#This Row],[Stok Aktual]]&lt;&gt;"",REKAP[[#This Row],[Stok Akhir]]-REKAP[[#This Row],[Stok Aktual]],"")</f>
        <v/>
      </c>
    </row>
    <row r="74" spans="1:17" x14ac:dyDescent="0.25">
      <c r="A74" s="20" t="s">
        <v>267</v>
      </c>
      <c r="B74" s="20" t="s">
        <v>3327</v>
      </c>
      <c r="C74" s="20" t="s">
        <v>3352</v>
      </c>
      <c r="D74" s="23" t="s">
        <v>33</v>
      </c>
      <c r="E74" s="23" t="s">
        <v>3350</v>
      </c>
      <c r="F74" s="20" t="s">
        <v>251</v>
      </c>
      <c r="G74" s="20" t="s">
        <v>10</v>
      </c>
      <c r="H74" s="22">
        <v>500</v>
      </c>
      <c r="I74" s="57">
        <f>IF(COUNTIF(MASUK[Kode Barang],REKAP[[#This Row],[ID
Barang]])=0,"",COUNTIF(MASUK[Kode Barang],REKAP[[#This Row],[ID
Barang]]))</f>
        <v>2</v>
      </c>
      <c r="J74" s="58">
        <f>IF(COUNTIF(MASUK8[Kode Barang],REKAP[[#This Row],[ID
Barang]])=0,"",COUNTIF(MASUK8[Kode Barang],REKAP[[#This Row],[ID
Barang]]))</f>
        <v>1</v>
      </c>
      <c r="K74" s="20">
        <v>15</v>
      </c>
      <c r="L74" s="47">
        <f>SUMIF(MASUK!$C:$C,DATA!$A74,MASUK!$H:$H)</f>
        <v>46</v>
      </c>
      <c r="M74" s="47">
        <f>SUMIF(KELUAR!C:C,REKAP[[#This Row],[ID
Barang]],KELUAR!$H:$H)</f>
        <v>4</v>
      </c>
      <c r="N74" s="47">
        <f>REKAP[[#This Row],[Stok Awal]]+REKAP[[#This Row],[Masuk]]-REKAP[[#This Row],[Keluar]]</f>
        <v>57</v>
      </c>
      <c r="P74" s="42">
        <f>REKAP[[#This Row],[Harga Satuan]]*REKAP[[#This Row],[Stok Akhir]]</f>
        <v>28500</v>
      </c>
      <c r="Q74" s="47" t="str">
        <f>IF(REKAP[[#This Row],[Stok Aktual]]&lt;&gt;"",REKAP[[#This Row],[Stok Akhir]]-REKAP[[#This Row],[Stok Aktual]],"")</f>
        <v/>
      </c>
    </row>
    <row r="75" spans="1:17" x14ac:dyDescent="0.25">
      <c r="A75" s="20" t="s">
        <v>268</v>
      </c>
      <c r="B75" s="20" t="s">
        <v>3327</v>
      </c>
      <c r="C75" s="20" t="s">
        <v>3352</v>
      </c>
      <c r="D75" s="23" t="s">
        <v>34</v>
      </c>
      <c r="E75" s="23" t="s">
        <v>3350</v>
      </c>
      <c r="F75" s="20" t="s">
        <v>251</v>
      </c>
      <c r="G75" s="20" t="s">
        <v>10</v>
      </c>
      <c r="H75" s="22">
        <v>600</v>
      </c>
      <c r="I75" s="57" t="str">
        <f>IF(COUNTIF(MASUK[Kode Barang],REKAP[[#This Row],[ID
Barang]])=0,"",COUNTIF(MASUK[Kode Barang],REKAP[[#This Row],[ID
Barang]]))</f>
        <v/>
      </c>
      <c r="J75" s="58">
        <f>IF(COUNTIF(MASUK8[Kode Barang],REKAP[[#This Row],[ID
Barang]])=0,"",COUNTIF(MASUK8[Kode Barang],REKAP[[#This Row],[ID
Barang]]))</f>
        <v>1</v>
      </c>
      <c r="K75" s="20">
        <v>17</v>
      </c>
      <c r="L75" s="47">
        <f>SUMIF(MASUK!$C:$C,DATA!$A75,MASUK!$H:$H)</f>
        <v>0</v>
      </c>
      <c r="M75" s="47">
        <f>SUMIF(KELUAR!C:C,REKAP[[#This Row],[ID
Barang]],KELUAR!$H:$H)</f>
        <v>2</v>
      </c>
      <c r="N75" s="47">
        <f>REKAP[[#This Row],[Stok Awal]]+REKAP[[#This Row],[Masuk]]-REKAP[[#This Row],[Keluar]]</f>
        <v>15</v>
      </c>
      <c r="P75" s="42">
        <f>REKAP[[#This Row],[Harga Satuan]]*REKAP[[#This Row],[Stok Akhir]]</f>
        <v>9000</v>
      </c>
      <c r="Q75" s="47" t="str">
        <f>IF(REKAP[[#This Row],[Stok Aktual]]&lt;&gt;"",REKAP[[#This Row],[Stok Akhir]]-REKAP[[#This Row],[Stok Aktual]],"")</f>
        <v/>
      </c>
    </row>
    <row r="76" spans="1:17" x14ac:dyDescent="0.25">
      <c r="A76" s="20" t="s">
        <v>269</v>
      </c>
      <c r="B76" s="20" t="s">
        <v>3327</v>
      </c>
      <c r="C76" s="20" t="s">
        <v>3352</v>
      </c>
      <c r="D76" s="23" t="s">
        <v>35</v>
      </c>
      <c r="E76" s="23" t="s">
        <v>3350</v>
      </c>
      <c r="F76" s="20" t="s">
        <v>251</v>
      </c>
      <c r="G76" s="20" t="s">
        <v>10</v>
      </c>
      <c r="H76" s="22">
        <v>700</v>
      </c>
      <c r="I76" s="57" t="str">
        <f>IF(COUNTIF(MASUK[Kode Barang],REKAP[[#This Row],[ID
Barang]])=0,"",COUNTIF(MASUK[Kode Barang],REKAP[[#This Row],[ID
Barang]]))</f>
        <v/>
      </c>
      <c r="J76" s="58" t="str">
        <f>IF(COUNTIF(MASUK8[Kode Barang],REKAP[[#This Row],[ID
Barang]])=0,"",COUNTIF(MASUK8[Kode Barang],REKAP[[#This Row],[ID
Barang]]))</f>
        <v/>
      </c>
      <c r="K76" s="20">
        <v>18</v>
      </c>
      <c r="L76" s="47">
        <f>SUMIF(MASUK!$C:$C,DATA!$A76,MASUK!$H:$H)</f>
        <v>0</v>
      </c>
      <c r="M76" s="47">
        <f>SUMIF(KELUAR!C:C,REKAP[[#This Row],[ID
Barang]],KELUAR!$H:$H)</f>
        <v>0</v>
      </c>
      <c r="N76" s="47">
        <f>REKAP[[#This Row],[Stok Awal]]+REKAP[[#This Row],[Masuk]]-REKAP[[#This Row],[Keluar]]</f>
        <v>18</v>
      </c>
      <c r="P76" s="42">
        <f>REKAP[[#This Row],[Harga Satuan]]*REKAP[[#This Row],[Stok Akhir]]</f>
        <v>12600</v>
      </c>
      <c r="Q76" s="47" t="str">
        <f>IF(REKAP[[#This Row],[Stok Aktual]]&lt;&gt;"",REKAP[[#This Row],[Stok Akhir]]-REKAP[[#This Row],[Stok Aktual]],"")</f>
        <v/>
      </c>
    </row>
    <row r="77" spans="1:17" x14ac:dyDescent="0.25">
      <c r="A77" s="20" t="s">
        <v>270</v>
      </c>
      <c r="B77" s="20" t="s">
        <v>3327</v>
      </c>
      <c r="C77" s="20" t="s">
        <v>3352</v>
      </c>
      <c r="D77" s="23" t="s">
        <v>36</v>
      </c>
      <c r="E77" s="23" t="s">
        <v>3350</v>
      </c>
      <c r="F77" s="20" t="s">
        <v>251</v>
      </c>
      <c r="G77" s="20" t="s">
        <v>10</v>
      </c>
      <c r="H77" s="22">
        <v>725</v>
      </c>
      <c r="I77" s="57" t="str">
        <f>IF(COUNTIF(MASUK[Kode Barang],REKAP[[#This Row],[ID
Barang]])=0,"",COUNTIF(MASUK[Kode Barang],REKAP[[#This Row],[ID
Barang]]))</f>
        <v/>
      </c>
      <c r="J77" s="58">
        <f>IF(COUNTIF(MASUK8[Kode Barang],REKAP[[#This Row],[ID
Barang]])=0,"",COUNTIF(MASUK8[Kode Barang],REKAP[[#This Row],[ID
Barang]]))</f>
        <v>1</v>
      </c>
      <c r="K77" s="20">
        <v>34</v>
      </c>
      <c r="L77" s="47">
        <f>SUMIF(MASUK!$C:$C,DATA!$A77,MASUK!$H:$H)</f>
        <v>0</v>
      </c>
      <c r="M77" s="47">
        <f>SUMIF(KELUAR!C:C,REKAP[[#This Row],[ID
Barang]],KELUAR!$H:$H)</f>
        <v>1</v>
      </c>
      <c r="N77" s="47">
        <f>REKAP[[#This Row],[Stok Awal]]+REKAP[[#This Row],[Masuk]]-REKAP[[#This Row],[Keluar]]</f>
        <v>33</v>
      </c>
      <c r="P77" s="42">
        <f>REKAP[[#This Row],[Harga Satuan]]*REKAP[[#This Row],[Stok Akhir]]</f>
        <v>23925</v>
      </c>
      <c r="Q77" s="47" t="str">
        <f>IF(REKAP[[#This Row],[Stok Aktual]]&lt;&gt;"",REKAP[[#This Row],[Stok Akhir]]-REKAP[[#This Row],[Stok Aktual]],"")</f>
        <v/>
      </c>
    </row>
    <row r="78" spans="1:17" x14ac:dyDescent="0.25">
      <c r="A78" s="20" t="s">
        <v>271</v>
      </c>
      <c r="B78" s="20" t="s">
        <v>3327</v>
      </c>
      <c r="C78" s="20" t="s">
        <v>3352</v>
      </c>
      <c r="D78" s="23" t="s">
        <v>37</v>
      </c>
      <c r="E78" s="23" t="s">
        <v>3350</v>
      </c>
      <c r="F78" s="20" t="s">
        <v>251</v>
      </c>
      <c r="G78" s="20"/>
      <c r="H78" s="22">
        <v>850</v>
      </c>
      <c r="I78" s="57" t="str">
        <f>IF(COUNTIF(MASUK[Kode Barang],REKAP[[#This Row],[ID
Barang]])=0,"",COUNTIF(MASUK[Kode Barang],REKAP[[#This Row],[ID
Barang]]))</f>
        <v/>
      </c>
      <c r="J78" s="58" t="str">
        <f>IF(COUNTIF(MASUK8[Kode Barang],REKAP[[#This Row],[ID
Barang]])=0,"",COUNTIF(MASUK8[Kode Barang],REKAP[[#This Row],[ID
Barang]]))</f>
        <v/>
      </c>
      <c r="K78" s="20">
        <v>20</v>
      </c>
      <c r="L78" s="47">
        <f>SUMIF(MASUK!$C:$C,DATA!$A78,MASUK!$H:$H)</f>
        <v>0</v>
      </c>
      <c r="M78" s="47">
        <f>SUMIF(KELUAR!C:C,REKAP[[#This Row],[ID
Barang]],KELUAR!$H:$H)</f>
        <v>0</v>
      </c>
      <c r="N78" s="47">
        <f>REKAP[[#This Row],[Stok Awal]]+REKAP[[#This Row],[Masuk]]-REKAP[[#This Row],[Keluar]]</f>
        <v>20</v>
      </c>
      <c r="P78" s="42">
        <f>REKAP[[#This Row],[Harga Satuan]]*REKAP[[#This Row],[Stok Akhir]]</f>
        <v>17000</v>
      </c>
      <c r="Q78" s="47" t="str">
        <f>IF(REKAP[[#This Row],[Stok Aktual]]&lt;&gt;"",REKAP[[#This Row],[Stok Akhir]]-REKAP[[#This Row],[Stok Aktual]],"")</f>
        <v/>
      </c>
    </row>
    <row r="79" spans="1:17" x14ac:dyDescent="0.25">
      <c r="A79" s="20" t="s">
        <v>272</v>
      </c>
      <c r="B79" s="20" t="s">
        <v>3327</v>
      </c>
      <c r="C79" s="20" t="s">
        <v>3352</v>
      </c>
      <c r="D79" s="23" t="s">
        <v>38</v>
      </c>
      <c r="E79" s="23" t="s">
        <v>3350</v>
      </c>
      <c r="F79" s="20" t="s">
        <v>251</v>
      </c>
      <c r="G79" s="20"/>
      <c r="H79" s="22">
        <v>1000</v>
      </c>
      <c r="I79" s="57" t="str">
        <f>IF(COUNTIF(MASUK[Kode Barang],REKAP[[#This Row],[ID
Barang]])=0,"",COUNTIF(MASUK[Kode Barang],REKAP[[#This Row],[ID
Barang]]))</f>
        <v/>
      </c>
      <c r="J79" s="58" t="str">
        <f>IF(COUNTIF(MASUK8[Kode Barang],REKAP[[#This Row],[ID
Barang]])=0,"",COUNTIF(MASUK8[Kode Barang],REKAP[[#This Row],[ID
Barang]]))</f>
        <v/>
      </c>
      <c r="K79" s="20">
        <v>37</v>
      </c>
      <c r="L79" s="47">
        <f>SUMIF(MASUK!$C:$C,DATA!$A79,MASUK!$H:$H)</f>
        <v>0</v>
      </c>
      <c r="M79" s="47">
        <f>SUMIF(KELUAR!C:C,REKAP[[#This Row],[ID
Barang]],KELUAR!$H:$H)</f>
        <v>0</v>
      </c>
      <c r="N79" s="47">
        <f>REKAP[[#This Row],[Stok Awal]]+REKAP[[#This Row],[Masuk]]-REKAP[[#This Row],[Keluar]]</f>
        <v>37</v>
      </c>
      <c r="P79" s="42">
        <f>REKAP[[#This Row],[Harga Satuan]]*REKAP[[#This Row],[Stok Akhir]]</f>
        <v>37000</v>
      </c>
      <c r="Q79" s="47" t="str">
        <f>IF(REKAP[[#This Row],[Stok Aktual]]&lt;&gt;"",REKAP[[#This Row],[Stok Akhir]]-REKAP[[#This Row],[Stok Aktual]],"")</f>
        <v/>
      </c>
    </row>
    <row r="80" spans="1:17" x14ac:dyDescent="0.25">
      <c r="A80" s="20" t="s">
        <v>273</v>
      </c>
      <c r="B80" s="20" t="s">
        <v>3327</v>
      </c>
      <c r="C80" s="20" t="s">
        <v>3352</v>
      </c>
      <c r="D80" s="23" t="s">
        <v>39</v>
      </c>
      <c r="E80" s="23" t="s">
        <v>3350</v>
      </c>
      <c r="F80" s="20" t="s">
        <v>251</v>
      </c>
      <c r="G80" s="20" t="s">
        <v>10</v>
      </c>
      <c r="H80" s="22">
        <v>1050</v>
      </c>
      <c r="I80" s="57" t="str">
        <f>IF(COUNTIF(MASUK[Kode Barang],REKAP[[#This Row],[ID
Barang]])=0,"",COUNTIF(MASUK[Kode Barang],REKAP[[#This Row],[ID
Barang]]))</f>
        <v/>
      </c>
      <c r="J80" s="58">
        <f>IF(COUNTIF(MASUK8[Kode Barang],REKAP[[#This Row],[ID
Barang]])=0,"",COUNTIF(MASUK8[Kode Barang],REKAP[[#This Row],[ID
Barang]]))</f>
        <v>1</v>
      </c>
      <c r="K80" s="20">
        <v>30</v>
      </c>
      <c r="L80" s="47">
        <f>SUMIF(MASUK!$C:$C,DATA!$A80,MASUK!$H:$H)</f>
        <v>0</v>
      </c>
      <c r="M80" s="47">
        <f>SUMIF(KELUAR!C:C,REKAP[[#This Row],[ID
Barang]],KELUAR!$H:$H)</f>
        <v>1</v>
      </c>
      <c r="N80" s="47">
        <f>REKAP[[#This Row],[Stok Awal]]+REKAP[[#This Row],[Masuk]]-REKAP[[#This Row],[Keluar]]</f>
        <v>29</v>
      </c>
      <c r="P80" s="42">
        <f>REKAP[[#This Row],[Harga Satuan]]*REKAP[[#This Row],[Stok Akhir]]</f>
        <v>30450</v>
      </c>
      <c r="Q80" s="47" t="str">
        <f>IF(REKAP[[#This Row],[Stok Aktual]]&lt;&gt;"",REKAP[[#This Row],[Stok Akhir]]-REKAP[[#This Row],[Stok Aktual]],"")</f>
        <v/>
      </c>
    </row>
    <row r="81" spans="1:17" x14ac:dyDescent="0.25">
      <c r="A81" s="20" t="s">
        <v>274</v>
      </c>
      <c r="B81" s="20" t="s">
        <v>3327</v>
      </c>
      <c r="C81" s="20" t="s">
        <v>3352</v>
      </c>
      <c r="D81" s="23" t="s">
        <v>40</v>
      </c>
      <c r="E81" s="23" t="s">
        <v>3350</v>
      </c>
      <c r="F81" s="20" t="s">
        <v>251</v>
      </c>
      <c r="G81" s="20"/>
      <c r="H81" s="22">
        <v>1148</v>
      </c>
      <c r="I81" s="57" t="str">
        <f>IF(COUNTIF(MASUK[Kode Barang],REKAP[[#This Row],[ID
Barang]])=0,"",COUNTIF(MASUK[Kode Barang],REKAP[[#This Row],[ID
Barang]]))</f>
        <v/>
      </c>
      <c r="J81" s="58" t="str">
        <f>IF(COUNTIF(MASUK8[Kode Barang],REKAP[[#This Row],[ID
Barang]])=0,"",COUNTIF(MASUK8[Kode Barang],REKAP[[#This Row],[ID
Barang]]))</f>
        <v/>
      </c>
      <c r="K81" s="20">
        <v>12</v>
      </c>
      <c r="L81" s="47">
        <f>SUMIF(MASUK!$C:$C,DATA!$A81,MASUK!$H:$H)</f>
        <v>0</v>
      </c>
      <c r="M81" s="47">
        <f>SUMIF(KELUAR!C:C,REKAP[[#This Row],[ID
Barang]],KELUAR!$H:$H)</f>
        <v>0</v>
      </c>
      <c r="N81" s="47">
        <f>REKAP[[#This Row],[Stok Awal]]+REKAP[[#This Row],[Masuk]]-REKAP[[#This Row],[Keluar]]</f>
        <v>12</v>
      </c>
      <c r="P81" s="42">
        <f>REKAP[[#This Row],[Harga Satuan]]*REKAP[[#This Row],[Stok Akhir]]</f>
        <v>13776</v>
      </c>
      <c r="Q81" s="47" t="str">
        <f>IF(REKAP[[#This Row],[Stok Aktual]]&lt;&gt;"",REKAP[[#This Row],[Stok Akhir]]-REKAP[[#This Row],[Stok Aktual]],"")</f>
        <v/>
      </c>
    </row>
    <row r="82" spans="1:17" x14ac:dyDescent="0.25">
      <c r="A82" s="20" t="s">
        <v>275</v>
      </c>
      <c r="B82" s="20" t="s">
        <v>3327</v>
      </c>
      <c r="C82" s="20" t="s">
        <v>3352</v>
      </c>
      <c r="D82" s="23" t="s">
        <v>41</v>
      </c>
      <c r="E82" s="23" t="s">
        <v>3350</v>
      </c>
      <c r="F82" s="20" t="s">
        <v>251</v>
      </c>
      <c r="G82" s="20"/>
      <c r="H82" s="22">
        <v>936</v>
      </c>
      <c r="I82" s="57" t="str">
        <f>IF(COUNTIF(MASUK[Kode Barang],REKAP[[#This Row],[ID
Barang]])=0,"",COUNTIF(MASUK[Kode Barang],REKAP[[#This Row],[ID
Barang]]))</f>
        <v/>
      </c>
      <c r="J82" s="58" t="str">
        <f>IF(COUNTIF(MASUK8[Kode Barang],REKAP[[#This Row],[ID
Barang]])=0,"",COUNTIF(MASUK8[Kode Barang],REKAP[[#This Row],[ID
Barang]]))</f>
        <v/>
      </c>
      <c r="K82" s="20">
        <v>37</v>
      </c>
      <c r="L82" s="47">
        <f>SUMIF(MASUK!$C:$C,DATA!$A82,MASUK!$H:$H)</f>
        <v>0</v>
      </c>
      <c r="M82" s="47">
        <f>SUMIF(KELUAR!C:C,REKAP[[#This Row],[ID
Barang]],KELUAR!$H:$H)</f>
        <v>0</v>
      </c>
      <c r="N82" s="47">
        <f>REKAP[[#This Row],[Stok Awal]]+REKAP[[#This Row],[Masuk]]-REKAP[[#This Row],[Keluar]]</f>
        <v>37</v>
      </c>
      <c r="P82" s="42">
        <f>REKAP[[#This Row],[Harga Satuan]]*REKAP[[#This Row],[Stok Akhir]]</f>
        <v>34632</v>
      </c>
      <c r="Q82" s="47" t="str">
        <f>IF(REKAP[[#This Row],[Stok Aktual]]&lt;&gt;"",REKAP[[#This Row],[Stok Akhir]]-REKAP[[#This Row],[Stok Aktual]],"")</f>
        <v/>
      </c>
    </row>
    <row r="83" spans="1:17" x14ac:dyDescent="0.25">
      <c r="A83" s="20" t="s">
        <v>276</v>
      </c>
      <c r="B83" s="20" t="s">
        <v>3327</v>
      </c>
      <c r="C83" s="20" t="s">
        <v>3352</v>
      </c>
      <c r="D83" s="23" t="s">
        <v>42</v>
      </c>
      <c r="E83" s="23" t="s">
        <v>3350</v>
      </c>
      <c r="F83" s="20" t="s">
        <v>251</v>
      </c>
      <c r="G83" s="20"/>
      <c r="H83" s="22">
        <v>1105</v>
      </c>
      <c r="I83" s="57" t="str">
        <f>IF(COUNTIF(MASUK[Kode Barang],REKAP[[#This Row],[ID
Barang]])=0,"",COUNTIF(MASUK[Kode Barang],REKAP[[#This Row],[ID
Barang]]))</f>
        <v/>
      </c>
      <c r="J83" s="58" t="str">
        <f>IF(COUNTIF(MASUK8[Kode Barang],REKAP[[#This Row],[ID
Barang]])=0,"",COUNTIF(MASUK8[Kode Barang],REKAP[[#This Row],[ID
Barang]]))</f>
        <v/>
      </c>
      <c r="K83" s="20">
        <v>45</v>
      </c>
      <c r="L83" s="47">
        <f>SUMIF(MASUK!$C:$C,DATA!$A83,MASUK!$H:$H)</f>
        <v>0</v>
      </c>
      <c r="M83" s="47">
        <f>SUMIF(KELUAR!C:C,REKAP[[#This Row],[ID
Barang]],KELUAR!$H:$H)</f>
        <v>0</v>
      </c>
      <c r="N83" s="47">
        <f>REKAP[[#This Row],[Stok Awal]]+REKAP[[#This Row],[Masuk]]-REKAP[[#This Row],[Keluar]]</f>
        <v>45</v>
      </c>
      <c r="P83" s="42">
        <f>REKAP[[#This Row],[Harga Satuan]]*REKAP[[#This Row],[Stok Akhir]]</f>
        <v>49725</v>
      </c>
      <c r="Q83" s="47" t="str">
        <f>IF(REKAP[[#This Row],[Stok Aktual]]&lt;&gt;"",REKAP[[#This Row],[Stok Akhir]]-REKAP[[#This Row],[Stok Aktual]],"")</f>
        <v/>
      </c>
    </row>
    <row r="84" spans="1:17" x14ac:dyDescent="0.25">
      <c r="A84" s="20" t="s">
        <v>277</v>
      </c>
      <c r="B84" s="20" t="s">
        <v>3327</v>
      </c>
      <c r="C84" s="20" t="s">
        <v>3352</v>
      </c>
      <c r="D84" s="23" t="s">
        <v>43</v>
      </c>
      <c r="E84" s="23" t="s">
        <v>3350</v>
      </c>
      <c r="F84" s="20" t="s">
        <v>251</v>
      </c>
      <c r="G84" s="20"/>
      <c r="H84" s="22">
        <v>1500</v>
      </c>
      <c r="I84" s="57" t="str">
        <f>IF(COUNTIF(MASUK[Kode Barang],REKAP[[#This Row],[ID
Barang]])=0,"",COUNTIF(MASUK[Kode Barang],REKAP[[#This Row],[ID
Barang]]))</f>
        <v/>
      </c>
      <c r="J84" s="58" t="str">
        <f>IF(COUNTIF(MASUK8[Kode Barang],REKAP[[#This Row],[ID
Barang]])=0,"",COUNTIF(MASUK8[Kode Barang],REKAP[[#This Row],[ID
Barang]]))</f>
        <v/>
      </c>
      <c r="K84" s="20">
        <v>94</v>
      </c>
      <c r="L84" s="47">
        <f>SUMIF(MASUK!$C:$C,DATA!$A84,MASUK!$H:$H)</f>
        <v>0</v>
      </c>
      <c r="M84" s="47">
        <f>SUMIF(KELUAR!C:C,REKAP[[#This Row],[ID
Barang]],KELUAR!$H:$H)</f>
        <v>0</v>
      </c>
      <c r="N84" s="47">
        <f>REKAP[[#This Row],[Stok Awal]]+REKAP[[#This Row],[Masuk]]-REKAP[[#This Row],[Keluar]]</f>
        <v>94</v>
      </c>
      <c r="P84" s="42">
        <f>REKAP[[#This Row],[Harga Satuan]]*REKAP[[#This Row],[Stok Akhir]]</f>
        <v>141000</v>
      </c>
      <c r="Q84" s="47" t="str">
        <f>IF(REKAP[[#This Row],[Stok Aktual]]&lt;&gt;"",REKAP[[#This Row],[Stok Akhir]]-REKAP[[#This Row],[Stok Aktual]],"")</f>
        <v/>
      </c>
    </row>
    <row r="85" spans="1:17" x14ac:dyDescent="0.25">
      <c r="A85" s="20" t="s">
        <v>278</v>
      </c>
      <c r="B85" s="20" t="s">
        <v>3327</v>
      </c>
      <c r="C85" s="20" t="s">
        <v>3352</v>
      </c>
      <c r="D85" s="23" t="s">
        <v>44</v>
      </c>
      <c r="E85" s="23" t="s">
        <v>3350</v>
      </c>
      <c r="F85" s="20" t="s">
        <v>251</v>
      </c>
      <c r="G85" s="20"/>
      <c r="H85" s="22">
        <v>1250</v>
      </c>
      <c r="I85" s="57" t="str">
        <f>IF(COUNTIF(MASUK[Kode Barang],REKAP[[#This Row],[ID
Barang]])=0,"",COUNTIF(MASUK[Kode Barang],REKAP[[#This Row],[ID
Barang]]))</f>
        <v/>
      </c>
      <c r="J85" s="58" t="str">
        <f>IF(COUNTIF(MASUK8[Kode Barang],REKAP[[#This Row],[ID
Barang]])=0,"",COUNTIF(MASUK8[Kode Barang],REKAP[[#This Row],[ID
Barang]]))</f>
        <v/>
      </c>
      <c r="K85" s="20">
        <v>21</v>
      </c>
      <c r="L85" s="47">
        <f>SUMIF(MASUK!$C:$C,DATA!$A85,MASUK!$H:$H)</f>
        <v>0</v>
      </c>
      <c r="M85" s="47">
        <f>SUMIF(KELUAR!C:C,REKAP[[#This Row],[ID
Barang]],KELUAR!$H:$H)</f>
        <v>0</v>
      </c>
      <c r="N85" s="47">
        <f>REKAP[[#This Row],[Stok Awal]]+REKAP[[#This Row],[Masuk]]-REKAP[[#This Row],[Keluar]]</f>
        <v>21</v>
      </c>
      <c r="P85" s="42">
        <f>REKAP[[#This Row],[Harga Satuan]]*REKAP[[#This Row],[Stok Akhir]]</f>
        <v>26250</v>
      </c>
      <c r="Q85" s="47" t="str">
        <f>IF(REKAP[[#This Row],[Stok Aktual]]&lt;&gt;"",REKAP[[#This Row],[Stok Akhir]]-REKAP[[#This Row],[Stok Aktual]],"")</f>
        <v/>
      </c>
    </row>
    <row r="86" spans="1:17" x14ac:dyDescent="0.25">
      <c r="A86" s="20" t="s">
        <v>279</v>
      </c>
      <c r="B86" s="20" t="s">
        <v>3327</v>
      </c>
      <c r="C86" s="20" t="s">
        <v>3352</v>
      </c>
      <c r="D86" s="23" t="s">
        <v>45</v>
      </c>
      <c r="E86" s="23" t="s">
        <v>3350</v>
      </c>
      <c r="F86" s="20" t="s">
        <v>251</v>
      </c>
      <c r="G86" s="20"/>
      <c r="H86" s="22">
        <v>1026</v>
      </c>
      <c r="I86" s="57" t="str">
        <f>IF(COUNTIF(MASUK[Kode Barang],REKAP[[#This Row],[ID
Barang]])=0,"",COUNTIF(MASUK[Kode Barang],REKAP[[#This Row],[ID
Barang]]))</f>
        <v/>
      </c>
      <c r="J86" s="58" t="str">
        <f>IF(COUNTIF(MASUK8[Kode Barang],REKAP[[#This Row],[ID
Barang]])=0,"",COUNTIF(MASUK8[Kode Barang],REKAP[[#This Row],[ID
Barang]]))</f>
        <v/>
      </c>
      <c r="K86" s="20">
        <v>21</v>
      </c>
      <c r="L86" s="47">
        <f>SUMIF(MASUK!$C:$C,DATA!$A86,MASUK!$H:$H)</f>
        <v>0</v>
      </c>
      <c r="M86" s="47">
        <f>SUMIF(KELUAR!C:C,REKAP[[#This Row],[ID
Barang]],KELUAR!$H:$H)</f>
        <v>0</v>
      </c>
      <c r="N86" s="47">
        <f>REKAP[[#This Row],[Stok Awal]]+REKAP[[#This Row],[Masuk]]-REKAP[[#This Row],[Keluar]]</f>
        <v>21</v>
      </c>
      <c r="P86" s="42">
        <f>REKAP[[#This Row],[Harga Satuan]]*REKAP[[#This Row],[Stok Akhir]]</f>
        <v>21546</v>
      </c>
      <c r="Q86" s="47" t="str">
        <f>IF(REKAP[[#This Row],[Stok Aktual]]&lt;&gt;"",REKAP[[#This Row],[Stok Akhir]]-REKAP[[#This Row],[Stok Aktual]],"")</f>
        <v/>
      </c>
    </row>
    <row r="87" spans="1:17" x14ac:dyDescent="0.25">
      <c r="A87" s="20" t="s">
        <v>280</v>
      </c>
      <c r="B87" s="20" t="s">
        <v>3327</v>
      </c>
      <c r="C87" s="20" t="s">
        <v>3352</v>
      </c>
      <c r="D87" s="23" t="s">
        <v>46</v>
      </c>
      <c r="E87" s="23" t="s">
        <v>3350</v>
      </c>
      <c r="F87" s="20" t="s">
        <v>251</v>
      </c>
      <c r="G87" s="20"/>
      <c r="H87" s="22">
        <v>1700</v>
      </c>
      <c r="I87" s="57" t="str">
        <f>IF(COUNTIF(MASUK[Kode Barang],REKAP[[#This Row],[ID
Barang]])=0,"",COUNTIF(MASUK[Kode Barang],REKAP[[#This Row],[ID
Barang]]))</f>
        <v/>
      </c>
      <c r="J87" s="58" t="str">
        <f>IF(COUNTIF(MASUK8[Kode Barang],REKAP[[#This Row],[ID
Barang]])=0,"",COUNTIF(MASUK8[Kode Barang],REKAP[[#This Row],[ID
Barang]]))</f>
        <v/>
      </c>
      <c r="K87" s="20">
        <v>20</v>
      </c>
      <c r="L87" s="47">
        <f>SUMIF(MASUK!$C:$C,DATA!$A87,MASUK!$H:$H)</f>
        <v>0</v>
      </c>
      <c r="M87" s="47">
        <f>SUMIF(KELUAR!C:C,REKAP[[#This Row],[ID
Barang]],KELUAR!$H:$H)</f>
        <v>0</v>
      </c>
      <c r="N87" s="47">
        <f>REKAP[[#This Row],[Stok Awal]]+REKAP[[#This Row],[Masuk]]-REKAP[[#This Row],[Keluar]]</f>
        <v>20</v>
      </c>
      <c r="P87" s="42">
        <f>REKAP[[#This Row],[Harga Satuan]]*REKAP[[#This Row],[Stok Akhir]]</f>
        <v>34000</v>
      </c>
      <c r="Q87" s="47" t="str">
        <f>IF(REKAP[[#This Row],[Stok Aktual]]&lt;&gt;"",REKAP[[#This Row],[Stok Akhir]]-REKAP[[#This Row],[Stok Aktual]],"")</f>
        <v/>
      </c>
    </row>
    <row r="88" spans="1:17" x14ac:dyDescent="0.25">
      <c r="A88" s="20" t="s">
        <v>281</v>
      </c>
      <c r="B88" s="20" t="s">
        <v>3327</v>
      </c>
      <c r="C88" s="20" t="s">
        <v>3352</v>
      </c>
      <c r="D88" s="23" t="s">
        <v>47</v>
      </c>
      <c r="E88" s="23" t="s">
        <v>3350</v>
      </c>
      <c r="F88" s="20" t="s">
        <v>251</v>
      </c>
      <c r="G88" s="20"/>
      <c r="H88" s="22">
        <v>6000</v>
      </c>
      <c r="I88" s="57" t="str">
        <f>IF(COUNTIF(MASUK[Kode Barang],REKAP[[#This Row],[ID
Barang]])=0,"",COUNTIF(MASUK[Kode Barang],REKAP[[#This Row],[ID
Barang]]))</f>
        <v/>
      </c>
      <c r="J88" s="58" t="str">
        <f>IF(COUNTIF(MASUK8[Kode Barang],REKAP[[#This Row],[ID
Barang]])=0,"",COUNTIF(MASUK8[Kode Barang],REKAP[[#This Row],[ID
Barang]]))</f>
        <v/>
      </c>
      <c r="K88" s="20">
        <v>24</v>
      </c>
      <c r="L88" s="47">
        <f>SUMIF(MASUK!$C:$C,DATA!$A88,MASUK!$H:$H)</f>
        <v>0</v>
      </c>
      <c r="M88" s="47">
        <f>SUMIF(KELUAR!C:C,REKAP[[#This Row],[ID
Barang]],KELUAR!$H:$H)</f>
        <v>0</v>
      </c>
      <c r="N88" s="47">
        <f>REKAP[[#This Row],[Stok Awal]]+REKAP[[#This Row],[Masuk]]-REKAP[[#This Row],[Keluar]]</f>
        <v>24</v>
      </c>
      <c r="P88" s="42">
        <f>REKAP[[#This Row],[Harga Satuan]]*REKAP[[#This Row],[Stok Akhir]]</f>
        <v>144000</v>
      </c>
      <c r="Q88" s="47" t="str">
        <f>IF(REKAP[[#This Row],[Stok Aktual]]&lt;&gt;"",REKAP[[#This Row],[Stok Akhir]]-REKAP[[#This Row],[Stok Aktual]],"")</f>
        <v/>
      </c>
    </row>
    <row r="89" spans="1:17" x14ac:dyDescent="0.25">
      <c r="A89" s="20" t="s">
        <v>282</v>
      </c>
      <c r="B89" s="20" t="s">
        <v>3327</v>
      </c>
      <c r="C89" s="20" t="s">
        <v>3352</v>
      </c>
      <c r="D89" s="23" t="s">
        <v>48</v>
      </c>
      <c r="E89" s="23" t="s">
        <v>3350</v>
      </c>
      <c r="F89" s="20" t="s">
        <v>251</v>
      </c>
      <c r="G89" s="20"/>
      <c r="H89" s="22">
        <v>2500</v>
      </c>
      <c r="I89" s="57" t="str">
        <f>IF(COUNTIF(MASUK[Kode Barang],REKAP[[#This Row],[ID
Barang]])=0,"",COUNTIF(MASUK[Kode Barang],REKAP[[#This Row],[ID
Barang]]))</f>
        <v/>
      </c>
      <c r="J89" s="58" t="str">
        <f>IF(COUNTIF(MASUK8[Kode Barang],REKAP[[#This Row],[ID
Barang]])=0,"",COUNTIF(MASUK8[Kode Barang],REKAP[[#This Row],[ID
Barang]]))</f>
        <v/>
      </c>
      <c r="K89" s="20">
        <v>16</v>
      </c>
      <c r="L89" s="47">
        <f>SUMIF(MASUK!$C:$C,DATA!$A89,MASUK!$H:$H)</f>
        <v>0</v>
      </c>
      <c r="M89" s="47">
        <f>SUMIF(KELUAR!C:C,REKAP[[#This Row],[ID
Barang]],KELUAR!$H:$H)</f>
        <v>0</v>
      </c>
      <c r="N89" s="47">
        <f>REKAP[[#This Row],[Stok Awal]]+REKAP[[#This Row],[Masuk]]-REKAP[[#This Row],[Keluar]]</f>
        <v>16</v>
      </c>
      <c r="P89" s="42">
        <f>REKAP[[#This Row],[Harga Satuan]]*REKAP[[#This Row],[Stok Akhir]]</f>
        <v>40000</v>
      </c>
      <c r="Q89" s="47" t="str">
        <f>IF(REKAP[[#This Row],[Stok Aktual]]&lt;&gt;"",REKAP[[#This Row],[Stok Akhir]]-REKAP[[#This Row],[Stok Aktual]],"")</f>
        <v/>
      </c>
    </row>
    <row r="90" spans="1:17" x14ac:dyDescent="0.25">
      <c r="A90" s="20" t="s">
        <v>283</v>
      </c>
      <c r="B90" s="20" t="s">
        <v>3327</v>
      </c>
      <c r="C90" s="20" t="s">
        <v>3352</v>
      </c>
      <c r="D90" s="23" t="s">
        <v>49</v>
      </c>
      <c r="E90" s="23" t="s">
        <v>3350</v>
      </c>
      <c r="F90" s="20" t="s">
        <v>251</v>
      </c>
      <c r="G90" s="20"/>
      <c r="H90" s="22">
        <v>5670</v>
      </c>
      <c r="I90" s="57" t="str">
        <f>IF(COUNTIF(MASUK[Kode Barang],REKAP[[#This Row],[ID
Barang]])=0,"",COUNTIF(MASUK[Kode Barang],REKAP[[#This Row],[ID
Barang]]))</f>
        <v/>
      </c>
      <c r="J90" s="58" t="str">
        <f>IF(COUNTIF(MASUK8[Kode Barang],REKAP[[#This Row],[ID
Barang]])=0,"",COUNTIF(MASUK8[Kode Barang],REKAP[[#This Row],[ID
Barang]]))</f>
        <v/>
      </c>
      <c r="K90" s="20">
        <v>5</v>
      </c>
      <c r="L90" s="47">
        <f>SUMIF(MASUK!$C:$C,DATA!$A90,MASUK!$H:$H)</f>
        <v>0</v>
      </c>
      <c r="M90" s="47">
        <f>SUMIF(KELUAR!C:C,REKAP[[#This Row],[ID
Barang]],KELUAR!$H:$H)</f>
        <v>0</v>
      </c>
      <c r="N90" s="47">
        <f>REKAP[[#This Row],[Stok Awal]]+REKAP[[#This Row],[Masuk]]-REKAP[[#This Row],[Keluar]]</f>
        <v>5</v>
      </c>
      <c r="P90" s="42">
        <f>REKAP[[#This Row],[Harga Satuan]]*REKAP[[#This Row],[Stok Akhir]]</f>
        <v>28350</v>
      </c>
      <c r="Q90" s="47" t="str">
        <f>IF(REKAP[[#This Row],[Stok Aktual]]&lt;&gt;"",REKAP[[#This Row],[Stok Akhir]]-REKAP[[#This Row],[Stok Aktual]],"")</f>
        <v/>
      </c>
    </row>
    <row r="91" spans="1:17" x14ac:dyDescent="0.25">
      <c r="A91" s="20" t="s">
        <v>284</v>
      </c>
      <c r="B91" s="20" t="s">
        <v>3327</v>
      </c>
      <c r="C91" s="20" t="s">
        <v>3352</v>
      </c>
      <c r="D91" s="23" t="s">
        <v>50</v>
      </c>
      <c r="E91" s="23" t="s">
        <v>3350</v>
      </c>
      <c r="F91" s="20" t="s">
        <v>251</v>
      </c>
      <c r="G91" s="20" t="s">
        <v>10</v>
      </c>
      <c r="H91" s="22">
        <v>550</v>
      </c>
      <c r="I91" s="57">
        <f>IF(COUNTIF(MASUK[Kode Barang],REKAP[[#This Row],[ID
Barang]])=0,"",COUNTIF(MASUK[Kode Barang],REKAP[[#This Row],[ID
Barang]]))</f>
        <v>1</v>
      </c>
      <c r="J91" s="58" t="str">
        <f>IF(COUNTIF(MASUK8[Kode Barang],REKAP[[#This Row],[ID
Barang]])=0,"",COUNTIF(MASUK8[Kode Barang],REKAP[[#This Row],[ID
Barang]]))</f>
        <v/>
      </c>
      <c r="K91" s="20">
        <v>4</v>
      </c>
      <c r="L91" s="47">
        <f>SUMIF(MASUK!$C:$C,DATA!$A91,MASUK!$H:$H)</f>
        <v>6</v>
      </c>
      <c r="M91" s="47">
        <f>SUMIF(KELUAR!C:C,REKAP[[#This Row],[ID
Barang]],KELUAR!$H:$H)</f>
        <v>0</v>
      </c>
      <c r="N91" s="47">
        <f>REKAP[[#This Row],[Stok Awal]]+REKAP[[#This Row],[Masuk]]-REKAP[[#This Row],[Keluar]]</f>
        <v>10</v>
      </c>
      <c r="P91" s="42">
        <f>REKAP[[#This Row],[Harga Satuan]]*REKAP[[#This Row],[Stok Akhir]]</f>
        <v>5500</v>
      </c>
      <c r="Q91" s="47" t="str">
        <f>IF(REKAP[[#This Row],[Stok Aktual]]&lt;&gt;"",REKAP[[#This Row],[Stok Akhir]]-REKAP[[#This Row],[Stok Aktual]],"")</f>
        <v/>
      </c>
    </row>
    <row r="92" spans="1:17" x14ac:dyDescent="0.25">
      <c r="A92" s="20" t="s">
        <v>285</v>
      </c>
      <c r="B92" s="20" t="s">
        <v>3327</v>
      </c>
      <c r="C92" s="20" t="s">
        <v>3352</v>
      </c>
      <c r="D92" s="23" t="s">
        <v>51</v>
      </c>
      <c r="E92" s="23" t="s">
        <v>3350</v>
      </c>
      <c r="F92" s="20" t="s">
        <v>251</v>
      </c>
      <c r="G92" s="20" t="s">
        <v>10</v>
      </c>
      <c r="H92" s="22">
        <v>600</v>
      </c>
      <c r="I92" s="57" t="str">
        <f>IF(COUNTIF(MASUK[Kode Barang],REKAP[[#This Row],[ID
Barang]])=0,"",COUNTIF(MASUK[Kode Barang],REKAP[[#This Row],[ID
Barang]]))</f>
        <v/>
      </c>
      <c r="J92" s="58">
        <f>IF(COUNTIF(MASUK8[Kode Barang],REKAP[[#This Row],[ID
Barang]])=0,"",COUNTIF(MASUK8[Kode Barang],REKAP[[#This Row],[ID
Barang]]))</f>
        <v>1</v>
      </c>
      <c r="K92" s="20">
        <v>28</v>
      </c>
      <c r="L92" s="47">
        <f>SUMIF(MASUK!$C:$C,DATA!$A92,MASUK!$H:$H)</f>
        <v>0</v>
      </c>
      <c r="M92" s="47">
        <f>SUMIF(KELUAR!C:C,REKAP[[#This Row],[ID
Barang]],KELUAR!$H:$H)</f>
        <v>8</v>
      </c>
      <c r="N92" s="47">
        <f>REKAP[[#This Row],[Stok Awal]]+REKAP[[#This Row],[Masuk]]-REKAP[[#This Row],[Keluar]]</f>
        <v>20</v>
      </c>
      <c r="P92" s="42">
        <f>REKAP[[#This Row],[Harga Satuan]]*REKAP[[#This Row],[Stok Akhir]]</f>
        <v>12000</v>
      </c>
      <c r="Q92" s="47" t="str">
        <f>IF(REKAP[[#This Row],[Stok Aktual]]&lt;&gt;"",REKAP[[#This Row],[Stok Akhir]]-REKAP[[#This Row],[Stok Aktual]],"")</f>
        <v/>
      </c>
    </row>
    <row r="93" spans="1:17" x14ac:dyDescent="0.25">
      <c r="A93" s="20" t="s">
        <v>286</v>
      </c>
      <c r="B93" s="20" t="s">
        <v>3327</v>
      </c>
      <c r="C93" s="20" t="s">
        <v>3352</v>
      </c>
      <c r="D93" s="23" t="s">
        <v>3771</v>
      </c>
      <c r="E93" s="23" t="s">
        <v>3350</v>
      </c>
      <c r="F93" s="20" t="s">
        <v>251</v>
      </c>
      <c r="G93" s="20" t="s">
        <v>10</v>
      </c>
      <c r="H93" s="22">
        <v>600</v>
      </c>
      <c r="I93" s="57">
        <f>IF(COUNTIF(MASUK[Kode Barang],REKAP[[#This Row],[ID
Barang]])=0,"",COUNTIF(MASUK[Kode Barang],REKAP[[#This Row],[ID
Barang]]))</f>
        <v>5</v>
      </c>
      <c r="J93" s="58">
        <f>IF(COUNTIF(MASUK8[Kode Barang],REKAP[[#This Row],[ID
Barang]])=0,"",COUNTIF(MASUK8[Kode Barang],REKAP[[#This Row],[ID
Barang]]))</f>
        <v>11</v>
      </c>
      <c r="K93" s="20">
        <v>15</v>
      </c>
      <c r="L93" s="47">
        <f>SUMIF(MASUK!$C:$C,DATA!$A93,MASUK!$H:$H)</f>
        <v>248</v>
      </c>
      <c r="M93" s="47">
        <f>SUMIF(KELUAR!C:C,REKAP[[#This Row],[ID
Barang]],KELUAR!$H:$H)</f>
        <v>262</v>
      </c>
      <c r="N93" s="47">
        <f>REKAP[[#This Row],[Stok Awal]]+REKAP[[#This Row],[Masuk]]-REKAP[[#This Row],[Keluar]]</f>
        <v>1</v>
      </c>
      <c r="P93" s="42">
        <f>REKAP[[#This Row],[Harga Satuan]]*REKAP[[#This Row],[Stok Akhir]]</f>
        <v>600</v>
      </c>
      <c r="Q93" s="47" t="str">
        <f>IF(REKAP[[#This Row],[Stok Aktual]]&lt;&gt;"",REKAP[[#This Row],[Stok Akhir]]-REKAP[[#This Row],[Stok Aktual]],"")</f>
        <v/>
      </c>
    </row>
    <row r="94" spans="1:17" x14ac:dyDescent="0.25">
      <c r="A94" s="20" t="s">
        <v>287</v>
      </c>
      <c r="B94" s="20" t="s">
        <v>3327</v>
      </c>
      <c r="C94" s="20" t="s">
        <v>3352</v>
      </c>
      <c r="D94" s="23" t="s">
        <v>53</v>
      </c>
      <c r="E94" s="23" t="s">
        <v>3350</v>
      </c>
      <c r="F94" s="20" t="s">
        <v>251</v>
      </c>
      <c r="G94" s="20" t="s">
        <v>10</v>
      </c>
      <c r="H94" s="22">
        <v>1000</v>
      </c>
      <c r="I94" s="57">
        <f>IF(COUNTIF(MASUK[Kode Barang],REKAP[[#This Row],[ID
Barang]])=0,"",COUNTIF(MASUK[Kode Barang],REKAP[[#This Row],[ID
Barang]]))</f>
        <v>1</v>
      </c>
      <c r="J94" s="58">
        <f>IF(COUNTIF(MASUK8[Kode Barang],REKAP[[#This Row],[ID
Barang]])=0,"",COUNTIF(MASUK8[Kode Barang],REKAP[[#This Row],[ID
Barang]]))</f>
        <v>2</v>
      </c>
      <c r="K94" s="20">
        <v>15</v>
      </c>
      <c r="L94" s="47">
        <f>SUMIF(MASUK!$C:$C,DATA!$A94,MASUK!$H:$H)</f>
        <v>80</v>
      </c>
      <c r="M94" s="47">
        <f>SUMIF(KELUAR!C:C,REKAP[[#This Row],[ID
Barang]],KELUAR!$H:$H)</f>
        <v>44</v>
      </c>
      <c r="N94" s="47">
        <f>REKAP[[#This Row],[Stok Awal]]+REKAP[[#This Row],[Masuk]]-REKAP[[#This Row],[Keluar]]</f>
        <v>51</v>
      </c>
      <c r="P94" s="42">
        <f>REKAP[[#This Row],[Harga Satuan]]*REKAP[[#This Row],[Stok Akhir]]</f>
        <v>51000</v>
      </c>
      <c r="Q94" s="47" t="str">
        <f>IF(REKAP[[#This Row],[Stok Aktual]]&lt;&gt;"",REKAP[[#This Row],[Stok Akhir]]-REKAP[[#This Row],[Stok Aktual]],"")</f>
        <v/>
      </c>
    </row>
    <row r="95" spans="1:17" x14ac:dyDescent="0.25">
      <c r="A95" s="20" t="s">
        <v>288</v>
      </c>
      <c r="B95" s="20" t="s">
        <v>3327</v>
      </c>
      <c r="C95" s="20" t="s">
        <v>3352</v>
      </c>
      <c r="D95" s="23" t="s">
        <v>54</v>
      </c>
      <c r="E95" s="23" t="s">
        <v>3350</v>
      </c>
      <c r="F95" s="20" t="s">
        <v>251</v>
      </c>
      <c r="G95" s="20" t="s">
        <v>10</v>
      </c>
      <c r="H95" s="22">
        <v>750</v>
      </c>
      <c r="I95" s="57">
        <f>IF(COUNTIF(MASUK[Kode Barang],REKAP[[#This Row],[ID
Barang]])=0,"",COUNTIF(MASUK[Kode Barang],REKAP[[#This Row],[ID
Barang]]))</f>
        <v>1</v>
      </c>
      <c r="J95" s="58">
        <f>IF(COUNTIF(MASUK8[Kode Barang],REKAP[[#This Row],[ID
Barang]])=0,"",COUNTIF(MASUK8[Kode Barang],REKAP[[#This Row],[ID
Barang]]))</f>
        <v>2</v>
      </c>
      <c r="K95" s="20">
        <v>25</v>
      </c>
      <c r="L95" s="47">
        <f>SUMIF(MASUK!$C:$C,DATA!$A95,MASUK!$H:$H)</f>
        <v>15</v>
      </c>
      <c r="M95" s="47">
        <f>SUMIF(KELUAR!C:C,REKAP[[#This Row],[ID
Barang]],KELUAR!$H:$H)</f>
        <v>8</v>
      </c>
      <c r="N95" s="47">
        <f>REKAP[[#This Row],[Stok Awal]]+REKAP[[#This Row],[Masuk]]-REKAP[[#This Row],[Keluar]]</f>
        <v>32</v>
      </c>
      <c r="P95" s="42">
        <f>REKAP[[#This Row],[Harga Satuan]]*REKAP[[#This Row],[Stok Akhir]]</f>
        <v>24000</v>
      </c>
      <c r="Q95" s="47" t="str">
        <f>IF(REKAP[[#This Row],[Stok Aktual]]&lt;&gt;"",REKAP[[#This Row],[Stok Akhir]]-REKAP[[#This Row],[Stok Aktual]],"")</f>
        <v/>
      </c>
    </row>
    <row r="96" spans="1:17" x14ac:dyDescent="0.25">
      <c r="A96" s="20" t="s">
        <v>289</v>
      </c>
      <c r="B96" s="20" t="s">
        <v>3327</v>
      </c>
      <c r="C96" s="20" t="s">
        <v>3352</v>
      </c>
      <c r="D96" s="23" t="s">
        <v>55</v>
      </c>
      <c r="E96" s="23" t="s">
        <v>3350</v>
      </c>
      <c r="F96" s="20" t="s">
        <v>251</v>
      </c>
      <c r="G96" s="20" t="s">
        <v>10</v>
      </c>
      <c r="H96" s="22">
        <v>800</v>
      </c>
      <c r="I96" s="57">
        <f>IF(COUNTIF(MASUK[Kode Barang],REKAP[[#This Row],[ID
Barang]])=0,"",COUNTIF(MASUK[Kode Barang],REKAP[[#This Row],[ID
Barang]]))</f>
        <v>2</v>
      </c>
      <c r="J96" s="58">
        <f>IF(COUNTIF(MASUK8[Kode Barang],REKAP[[#This Row],[ID
Barang]])=0,"",COUNTIF(MASUK8[Kode Barang],REKAP[[#This Row],[ID
Barang]]))</f>
        <v>5</v>
      </c>
      <c r="K96" s="20">
        <v>16</v>
      </c>
      <c r="L96" s="47">
        <f>SUMIF(MASUK!$C:$C,DATA!$A96,MASUK!$H:$H)</f>
        <v>24</v>
      </c>
      <c r="M96" s="47">
        <f>SUMIF(KELUAR!C:C,REKAP[[#This Row],[ID
Barang]],KELUAR!$H:$H)</f>
        <v>40</v>
      </c>
      <c r="N96" s="47">
        <f>REKAP[[#This Row],[Stok Awal]]+REKAP[[#This Row],[Masuk]]-REKAP[[#This Row],[Keluar]]</f>
        <v>0</v>
      </c>
      <c r="P96" s="42">
        <f>REKAP[[#This Row],[Harga Satuan]]*REKAP[[#This Row],[Stok Akhir]]</f>
        <v>0</v>
      </c>
      <c r="Q96" s="47" t="str">
        <f>IF(REKAP[[#This Row],[Stok Aktual]]&lt;&gt;"",REKAP[[#This Row],[Stok Akhir]]-REKAP[[#This Row],[Stok Aktual]],"")</f>
        <v/>
      </c>
    </row>
    <row r="97" spans="1:17" x14ac:dyDescent="0.25">
      <c r="A97" s="20" t="s">
        <v>290</v>
      </c>
      <c r="B97" s="20" t="s">
        <v>3327</v>
      </c>
      <c r="C97" s="20" t="s">
        <v>3352</v>
      </c>
      <c r="D97" s="23" t="s">
        <v>56</v>
      </c>
      <c r="E97" s="23" t="s">
        <v>3350</v>
      </c>
      <c r="F97" s="20" t="s">
        <v>251</v>
      </c>
      <c r="G97" s="20" t="s">
        <v>10</v>
      </c>
      <c r="H97" s="22">
        <v>850</v>
      </c>
      <c r="I97" s="57">
        <f>IF(COUNTIF(MASUK[Kode Barang],REKAP[[#This Row],[ID
Barang]])=0,"",COUNTIF(MASUK[Kode Barang],REKAP[[#This Row],[ID
Barang]]))</f>
        <v>2</v>
      </c>
      <c r="J97" s="58">
        <f>IF(COUNTIF(MASUK8[Kode Barang],REKAP[[#This Row],[ID
Barang]])=0,"",COUNTIF(MASUK8[Kode Barang],REKAP[[#This Row],[ID
Barang]]))</f>
        <v>2</v>
      </c>
      <c r="K97" s="20">
        <v>13</v>
      </c>
      <c r="L97" s="47">
        <f>SUMIF(MASUK!$C:$C,DATA!$A97,MASUK!$H:$H)</f>
        <v>34</v>
      </c>
      <c r="M97" s="47">
        <f>SUMIF(KELUAR!C:C,REKAP[[#This Row],[ID
Barang]],KELUAR!$H:$H)</f>
        <v>7</v>
      </c>
      <c r="N97" s="47">
        <f>REKAP[[#This Row],[Stok Awal]]+REKAP[[#This Row],[Masuk]]-REKAP[[#This Row],[Keluar]]</f>
        <v>40</v>
      </c>
      <c r="P97" s="42">
        <f>REKAP[[#This Row],[Harga Satuan]]*REKAP[[#This Row],[Stok Akhir]]</f>
        <v>34000</v>
      </c>
      <c r="Q97" s="47" t="str">
        <f>IF(REKAP[[#This Row],[Stok Aktual]]&lt;&gt;"",REKAP[[#This Row],[Stok Akhir]]-REKAP[[#This Row],[Stok Aktual]],"")</f>
        <v/>
      </c>
    </row>
    <row r="98" spans="1:17" x14ac:dyDescent="0.25">
      <c r="A98" s="20" t="s">
        <v>291</v>
      </c>
      <c r="B98" s="20" t="s">
        <v>3327</v>
      </c>
      <c r="C98" s="20" t="s">
        <v>3352</v>
      </c>
      <c r="D98" s="23" t="s">
        <v>57</v>
      </c>
      <c r="E98" s="23" t="s">
        <v>3350</v>
      </c>
      <c r="F98" s="20" t="s">
        <v>251</v>
      </c>
      <c r="G98" s="20" t="s">
        <v>10</v>
      </c>
      <c r="H98" s="22">
        <v>1000</v>
      </c>
      <c r="I98" s="57">
        <f>IF(COUNTIF(MASUK[Kode Barang],REKAP[[#This Row],[ID
Barang]])=0,"",COUNTIF(MASUK[Kode Barang],REKAP[[#This Row],[ID
Barang]]))</f>
        <v>2</v>
      </c>
      <c r="J98" s="58">
        <f>IF(COUNTIF(MASUK8[Kode Barang],REKAP[[#This Row],[ID
Barang]])=0,"",COUNTIF(MASUK8[Kode Barang],REKAP[[#This Row],[ID
Barang]]))</f>
        <v>2</v>
      </c>
      <c r="K98" s="20">
        <v>15</v>
      </c>
      <c r="L98" s="47">
        <f>SUMIF(MASUK!$C:$C,DATA!$A98,MASUK!$H:$H)</f>
        <v>52</v>
      </c>
      <c r="M98" s="47">
        <f>SUMIF(KELUAR!C:C,REKAP[[#This Row],[ID
Barang]],KELUAR!$H:$H)</f>
        <v>44</v>
      </c>
      <c r="N98" s="47">
        <f>REKAP[[#This Row],[Stok Awal]]+REKAP[[#This Row],[Masuk]]-REKAP[[#This Row],[Keluar]]</f>
        <v>23</v>
      </c>
      <c r="P98" s="42">
        <f>REKAP[[#This Row],[Harga Satuan]]*REKAP[[#This Row],[Stok Akhir]]</f>
        <v>23000</v>
      </c>
      <c r="Q98" s="47" t="str">
        <f>IF(REKAP[[#This Row],[Stok Aktual]]&lt;&gt;"",REKAP[[#This Row],[Stok Akhir]]-REKAP[[#This Row],[Stok Aktual]],"")</f>
        <v/>
      </c>
    </row>
    <row r="99" spans="1:17" x14ac:dyDescent="0.25">
      <c r="A99" s="20" t="s">
        <v>292</v>
      </c>
      <c r="B99" s="20" t="s">
        <v>3327</v>
      </c>
      <c r="C99" s="20" t="s">
        <v>3352</v>
      </c>
      <c r="D99" s="23" t="s">
        <v>58</v>
      </c>
      <c r="E99" s="23" t="s">
        <v>3350</v>
      </c>
      <c r="F99" s="20" t="s">
        <v>251</v>
      </c>
      <c r="G99" s="20" t="s">
        <v>10</v>
      </c>
      <c r="H99" s="22">
        <v>1000</v>
      </c>
      <c r="I99" s="57">
        <f>IF(COUNTIF(MASUK[Kode Barang],REKAP[[#This Row],[ID
Barang]])=0,"",COUNTIF(MASUK[Kode Barang],REKAP[[#This Row],[ID
Barang]]))</f>
        <v>1</v>
      </c>
      <c r="J99" s="58">
        <f>IF(COUNTIF(MASUK8[Kode Barang],REKAP[[#This Row],[ID
Barang]])=0,"",COUNTIF(MASUK8[Kode Barang],REKAP[[#This Row],[ID
Barang]]))</f>
        <v>1</v>
      </c>
      <c r="K99" s="20">
        <v>28</v>
      </c>
      <c r="L99" s="47">
        <f>SUMIF(MASUK!$C:$C,DATA!$A99,MASUK!$H:$H)</f>
        <v>32</v>
      </c>
      <c r="M99" s="47">
        <f>SUMIF(KELUAR!C:C,REKAP[[#This Row],[ID
Barang]],KELUAR!$H:$H)</f>
        <v>4</v>
      </c>
      <c r="N99" s="47">
        <f>REKAP[[#This Row],[Stok Awal]]+REKAP[[#This Row],[Masuk]]-REKAP[[#This Row],[Keluar]]</f>
        <v>56</v>
      </c>
      <c r="P99" s="42">
        <f>REKAP[[#This Row],[Harga Satuan]]*REKAP[[#This Row],[Stok Akhir]]</f>
        <v>56000</v>
      </c>
      <c r="Q99" s="47" t="str">
        <f>IF(REKAP[[#This Row],[Stok Aktual]]&lt;&gt;"",REKAP[[#This Row],[Stok Akhir]]-REKAP[[#This Row],[Stok Aktual]],"")</f>
        <v/>
      </c>
    </row>
    <row r="100" spans="1:17" x14ac:dyDescent="0.25">
      <c r="A100" s="20" t="s">
        <v>293</v>
      </c>
      <c r="B100" s="20" t="s">
        <v>3327</v>
      </c>
      <c r="C100" s="20" t="s">
        <v>3352</v>
      </c>
      <c r="D100" s="23" t="s">
        <v>59</v>
      </c>
      <c r="E100" s="23" t="s">
        <v>3350</v>
      </c>
      <c r="F100" s="20" t="s">
        <v>251</v>
      </c>
      <c r="G100" s="20" t="s">
        <v>10</v>
      </c>
      <c r="H100" s="22">
        <v>1500</v>
      </c>
      <c r="I100" s="57" t="str">
        <f>IF(COUNTIF(MASUK[Kode Barang],REKAP[[#This Row],[ID
Barang]])=0,"",COUNTIF(MASUK[Kode Barang],REKAP[[#This Row],[ID
Barang]]))</f>
        <v/>
      </c>
      <c r="J100" s="58">
        <f>IF(COUNTIF(MASUK8[Kode Barang],REKAP[[#This Row],[ID
Barang]])=0,"",COUNTIF(MASUK8[Kode Barang],REKAP[[#This Row],[ID
Barang]]))</f>
        <v>2</v>
      </c>
      <c r="K100" s="20">
        <v>15</v>
      </c>
      <c r="L100" s="47">
        <f>SUMIF(MASUK!$C:$C,DATA!$A100,MASUK!$H:$H)</f>
        <v>0</v>
      </c>
      <c r="M100" s="47">
        <f>SUMIF(KELUAR!C:C,REKAP[[#This Row],[ID
Barang]],KELUAR!$H:$H)</f>
        <v>6</v>
      </c>
      <c r="N100" s="47">
        <f>REKAP[[#This Row],[Stok Awal]]+REKAP[[#This Row],[Masuk]]-REKAP[[#This Row],[Keluar]]</f>
        <v>9</v>
      </c>
      <c r="P100" s="42">
        <f>REKAP[[#This Row],[Harga Satuan]]*REKAP[[#This Row],[Stok Akhir]]</f>
        <v>13500</v>
      </c>
      <c r="Q100" s="47" t="str">
        <f>IF(REKAP[[#This Row],[Stok Aktual]]&lt;&gt;"",REKAP[[#This Row],[Stok Akhir]]-REKAP[[#This Row],[Stok Aktual]],"")</f>
        <v/>
      </c>
    </row>
    <row r="101" spans="1:17" x14ac:dyDescent="0.25">
      <c r="A101" s="20" t="s">
        <v>294</v>
      </c>
      <c r="B101" s="20" t="s">
        <v>3327</v>
      </c>
      <c r="C101" s="20" t="s">
        <v>3352</v>
      </c>
      <c r="D101" s="23" t="s">
        <v>60</v>
      </c>
      <c r="E101" s="23" t="s">
        <v>3350</v>
      </c>
      <c r="F101" s="20" t="s">
        <v>251</v>
      </c>
      <c r="G101" s="20" t="s">
        <v>10</v>
      </c>
      <c r="H101" s="22">
        <v>1250</v>
      </c>
      <c r="I101" s="57">
        <f>IF(COUNTIF(MASUK[Kode Barang],REKAP[[#This Row],[ID
Barang]])=0,"",COUNTIF(MASUK[Kode Barang],REKAP[[#This Row],[ID
Barang]]))</f>
        <v>1</v>
      </c>
      <c r="J101" s="58">
        <f>IF(COUNTIF(MASUK8[Kode Barang],REKAP[[#This Row],[ID
Barang]])=0,"",COUNTIF(MASUK8[Kode Barang],REKAP[[#This Row],[ID
Barang]]))</f>
        <v>2</v>
      </c>
      <c r="K101" s="20">
        <v>25</v>
      </c>
      <c r="L101" s="47">
        <f>SUMIF(MASUK!$C:$C,DATA!$A101,MASUK!$H:$H)</f>
        <v>20</v>
      </c>
      <c r="M101" s="47">
        <f>SUMIF(KELUAR!C:C,REKAP[[#This Row],[ID
Barang]],KELUAR!$H:$H)</f>
        <v>20</v>
      </c>
      <c r="N101" s="47">
        <f>REKAP[[#This Row],[Stok Awal]]+REKAP[[#This Row],[Masuk]]-REKAP[[#This Row],[Keluar]]</f>
        <v>25</v>
      </c>
      <c r="P101" s="42">
        <f>REKAP[[#This Row],[Harga Satuan]]*REKAP[[#This Row],[Stok Akhir]]</f>
        <v>31250</v>
      </c>
      <c r="Q101" s="47" t="str">
        <f>IF(REKAP[[#This Row],[Stok Aktual]]&lt;&gt;"",REKAP[[#This Row],[Stok Akhir]]-REKAP[[#This Row],[Stok Aktual]],"")</f>
        <v/>
      </c>
    </row>
    <row r="102" spans="1:17" x14ac:dyDescent="0.25">
      <c r="A102" s="20" t="s">
        <v>295</v>
      </c>
      <c r="B102" s="20" t="s">
        <v>3327</v>
      </c>
      <c r="C102" s="20" t="s">
        <v>3352</v>
      </c>
      <c r="D102" s="23" t="s">
        <v>61</v>
      </c>
      <c r="E102" s="23" t="s">
        <v>3350</v>
      </c>
      <c r="F102" s="20" t="s">
        <v>251</v>
      </c>
      <c r="G102" s="20" t="s">
        <v>10</v>
      </c>
      <c r="H102" s="22">
        <v>1400</v>
      </c>
      <c r="I102" s="57">
        <f>IF(COUNTIF(MASUK[Kode Barang],REKAP[[#This Row],[ID
Barang]])=0,"",COUNTIF(MASUK[Kode Barang],REKAP[[#This Row],[ID
Barang]]))</f>
        <v>1</v>
      </c>
      <c r="J102" s="58">
        <f>IF(COUNTIF(MASUK8[Kode Barang],REKAP[[#This Row],[ID
Barang]])=0,"",COUNTIF(MASUK8[Kode Barang],REKAP[[#This Row],[ID
Barang]]))</f>
        <v>1</v>
      </c>
      <c r="K102" s="20">
        <v>17</v>
      </c>
      <c r="L102" s="47">
        <f>SUMIF(MASUK!$C:$C,DATA!$A102,MASUK!$H:$H)</f>
        <v>16</v>
      </c>
      <c r="M102" s="47">
        <f>SUMIF(KELUAR!C:C,REKAP[[#This Row],[ID
Barang]],KELUAR!$H:$H)</f>
        <v>16</v>
      </c>
      <c r="N102" s="47">
        <f>REKAP[[#This Row],[Stok Awal]]+REKAP[[#This Row],[Masuk]]-REKAP[[#This Row],[Keluar]]</f>
        <v>17</v>
      </c>
      <c r="P102" s="42">
        <f>REKAP[[#This Row],[Harga Satuan]]*REKAP[[#This Row],[Stok Akhir]]</f>
        <v>23800</v>
      </c>
      <c r="Q102" s="47" t="str">
        <f>IF(REKAP[[#This Row],[Stok Aktual]]&lt;&gt;"",REKAP[[#This Row],[Stok Akhir]]-REKAP[[#This Row],[Stok Aktual]],"")</f>
        <v/>
      </c>
    </row>
    <row r="103" spans="1:17" x14ac:dyDescent="0.25">
      <c r="A103" s="20" t="s">
        <v>296</v>
      </c>
      <c r="B103" s="20" t="s">
        <v>3327</v>
      </c>
      <c r="C103" s="20" t="s">
        <v>3352</v>
      </c>
      <c r="D103" s="23" t="s">
        <v>62</v>
      </c>
      <c r="E103" s="23" t="s">
        <v>3350</v>
      </c>
      <c r="F103" s="20" t="s">
        <v>251</v>
      </c>
      <c r="G103" s="20"/>
      <c r="H103" s="22">
        <v>1500</v>
      </c>
      <c r="I103" s="57" t="str">
        <f>IF(COUNTIF(MASUK[Kode Barang],REKAP[[#This Row],[ID
Barang]])=0,"",COUNTIF(MASUK[Kode Barang],REKAP[[#This Row],[ID
Barang]]))</f>
        <v/>
      </c>
      <c r="J103" s="58" t="str">
        <f>IF(COUNTIF(MASUK8[Kode Barang],REKAP[[#This Row],[ID
Barang]])=0,"",COUNTIF(MASUK8[Kode Barang],REKAP[[#This Row],[ID
Barang]]))</f>
        <v/>
      </c>
      <c r="K103" s="20">
        <v>38</v>
      </c>
      <c r="L103" s="47">
        <f>SUMIF(MASUK!$C:$C,DATA!$A103,MASUK!$H:$H)</f>
        <v>0</v>
      </c>
      <c r="M103" s="47">
        <f>SUMIF(KELUAR!C:C,REKAP[[#This Row],[ID
Barang]],KELUAR!$H:$H)</f>
        <v>0</v>
      </c>
      <c r="N103" s="47">
        <f>REKAP[[#This Row],[Stok Awal]]+REKAP[[#This Row],[Masuk]]-REKAP[[#This Row],[Keluar]]</f>
        <v>38</v>
      </c>
      <c r="P103" s="42">
        <f>REKAP[[#This Row],[Harga Satuan]]*REKAP[[#This Row],[Stok Akhir]]</f>
        <v>57000</v>
      </c>
      <c r="Q103" s="47" t="str">
        <f>IF(REKAP[[#This Row],[Stok Aktual]]&lt;&gt;"",REKAP[[#This Row],[Stok Akhir]]-REKAP[[#This Row],[Stok Aktual]],"")</f>
        <v/>
      </c>
    </row>
    <row r="104" spans="1:17" x14ac:dyDescent="0.25">
      <c r="A104" s="20" t="s">
        <v>297</v>
      </c>
      <c r="B104" s="20" t="s">
        <v>3327</v>
      </c>
      <c r="C104" s="20" t="s">
        <v>3352</v>
      </c>
      <c r="D104" s="23" t="s">
        <v>63</v>
      </c>
      <c r="E104" s="23" t="s">
        <v>3350</v>
      </c>
      <c r="F104" s="20" t="s">
        <v>251</v>
      </c>
      <c r="G104" s="20"/>
      <c r="H104" s="22">
        <v>1600</v>
      </c>
      <c r="I104" s="57" t="str">
        <f>IF(COUNTIF(MASUK[Kode Barang],REKAP[[#This Row],[ID
Barang]])=0,"",COUNTIF(MASUK[Kode Barang],REKAP[[#This Row],[ID
Barang]]))</f>
        <v/>
      </c>
      <c r="J104" s="58">
        <f>IF(COUNTIF(MASUK8[Kode Barang],REKAP[[#This Row],[ID
Barang]])=0,"",COUNTIF(MASUK8[Kode Barang],REKAP[[#This Row],[ID
Barang]]))</f>
        <v>2</v>
      </c>
      <c r="K104" s="20">
        <v>36</v>
      </c>
      <c r="L104" s="47">
        <f>SUMIF(MASUK!$C:$C,DATA!$A104,MASUK!$H:$H)</f>
        <v>0</v>
      </c>
      <c r="M104" s="47">
        <f>SUMIF(KELUAR!C:C,REKAP[[#This Row],[ID
Barang]],KELUAR!$H:$H)</f>
        <v>7</v>
      </c>
      <c r="N104" s="47">
        <f>REKAP[[#This Row],[Stok Awal]]+REKAP[[#This Row],[Masuk]]-REKAP[[#This Row],[Keluar]]</f>
        <v>29</v>
      </c>
      <c r="P104" s="42">
        <f>REKAP[[#This Row],[Harga Satuan]]*REKAP[[#This Row],[Stok Akhir]]</f>
        <v>46400</v>
      </c>
      <c r="Q104" s="47" t="str">
        <f>IF(REKAP[[#This Row],[Stok Aktual]]&lt;&gt;"",REKAP[[#This Row],[Stok Akhir]]-REKAP[[#This Row],[Stok Aktual]],"")</f>
        <v/>
      </c>
    </row>
    <row r="105" spans="1:17" x14ac:dyDescent="0.25">
      <c r="A105" s="20" t="s">
        <v>298</v>
      </c>
      <c r="B105" s="20" t="s">
        <v>3327</v>
      </c>
      <c r="C105" s="20" t="s">
        <v>3352</v>
      </c>
      <c r="D105" s="23" t="s">
        <v>64</v>
      </c>
      <c r="E105" s="23" t="s">
        <v>3350</v>
      </c>
      <c r="F105" s="20" t="s">
        <v>251</v>
      </c>
      <c r="G105" s="20"/>
      <c r="H105" s="22">
        <v>2300</v>
      </c>
      <c r="I105" s="57" t="str">
        <f>IF(COUNTIF(MASUK[Kode Barang],REKAP[[#This Row],[ID
Barang]])=0,"",COUNTIF(MASUK[Kode Barang],REKAP[[#This Row],[ID
Barang]]))</f>
        <v/>
      </c>
      <c r="J105" s="58">
        <f>IF(COUNTIF(MASUK8[Kode Barang],REKAP[[#This Row],[ID
Barang]])=0,"",COUNTIF(MASUK8[Kode Barang],REKAP[[#This Row],[ID
Barang]]))</f>
        <v>1</v>
      </c>
      <c r="K105" s="20">
        <v>38</v>
      </c>
      <c r="L105" s="47">
        <f>SUMIF(MASUK!$C:$C,DATA!$A105,MASUK!$H:$H)</f>
        <v>0</v>
      </c>
      <c r="M105" s="47">
        <f>SUMIF(KELUAR!C:C,REKAP[[#This Row],[ID
Barang]],KELUAR!$H:$H)</f>
        <v>1</v>
      </c>
      <c r="N105" s="47">
        <f>REKAP[[#This Row],[Stok Awal]]+REKAP[[#This Row],[Masuk]]-REKAP[[#This Row],[Keluar]]</f>
        <v>37</v>
      </c>
      <c r="P105" s="42">
        <f>REKAP[[#This Row],[Harga Satuan]]*REKAP[[#This Row],[Stok Akhir]]</f>
        <v>85100</v>
      </c>
      <c r="Q105" s="47" t="str">
        <f>IF(REKAP[[#This Row],[Stok Aktual]]&lt;&gt;"",REKAP[[#This Row],[Stok Akhir]]-REKAP[[#This Row],[Stok Aktual]],"")</f>
        <v/>
      </c>
    </row>
    <row r="106" spans="1:17" x14ac:dyDescent="0.25">
      <c r="A106" s="20" t="s">
        <v>299</v>
      </c>
      <c r="B106" s="20" t="s">
        <v>3327</v>
      </c>
      <c r="C106" s="20" t="s">
        <v>3352</v>
      </c>
      <c r="D106" s="23" t="s">
        <v>65</v>
      </c>
      <c r="E106" s="23" t="s">
        <v>3350</v>
      </c>
      <c r="F106" s="20" t="s">
        <v>251</v>
      </c>
      <c r="G106" s="20"/>
      <c r="H106" s="22">
        <v>2000</v>
      </c>
      <c r="I106" s="57" t="str">
        <f>IF(COUNTIF(MASUK[Kode Barang],REKAP[[#This Row],[ID
Barang]])=0,"",COUNTIF(MASUK[Kode Barang],REKAP[[#This Row],[ID
Barang]]))</f>
        <v/>
      </c>
      <c r="J106" s="58" t="str">
        <f>IF(COUNTIF(MASUK8[Kode Barang],REKAP[[#This Row],[ID
Barang]])=0,"",COUNTIF(MASUK8[Kode Barang],REKAP[[#This Row],[ID
Barang]]))</f>
        <v/>
      </c>
      <c r="K106" s="20">
        <v>32</v>
      </c>
      <c r="L106" s="47">
        <f>SUMIF(MASUK!$C:$C,DATA!$A106,MASUK!$H:$H)</f>
        <v>0</v>
      </c>
      <c r="M106" s="47">
        <f>SUMIF(KELUAR!C:C,REKAP[[#This Row],[ID
Barang]],KELUAR!$H:$H)</f>
        <v>0</v>
      </c>
      <c r="N106" s="47">
        <f>REKAP[[#This Row],[Stok Awal]]+REKAP[[#This Row],[Masuk]]-REKAP[[#This Row],[Keluar]]</f>
        <v>32</v>
      </c>
      <c r="P106" s="42">
        <f>REKAP[[#This Row],[Harga Satuan]]*REKAP[[#This Row],[Stok Akhir]]</f>
        <v>64000</v>
      </c>
      <c r="Q106" s="47" t="str">
        <f>IF(REKAP[[#This Row],[Stok Aktual]]&lt;&gt;"",REKAP[[#This Row],[Stok Akhir]]-REKAP[[#This Row],[Stok Aktual]],"")</f>
        <v/>
      </c>
    </row>
    <row r="107" spans="1:17" x14ac:dyDescent="0.25">
      <c r="A107" s="20" t="s">
        <v>300</v>
      </c>
      <c r="B107" s="20" t="s">
        <v>3327</v>
      </c>
      <c r="C107" s="20" t="s">
        <v>3352</v>
      </c>
      <c r="D107" s="23" t="s">
        <v>66</v>
      </c>
      <c r="E107" s="23" t="s">
        <v>3350</v>
      </c>
      <c r="F107" s="20" t="s">
        <v>251</v>
      </c>
      <c r="G107" s="20"/>
      <c r="H107" s="22">
        <v>2060</v>
      </c>
      <c r="I107" s="57" t="str">
        <f>IF(COUNTIF(MASUK[Kode Barang],REKAP[[#This Row],[ID
Barang]])=0,"",COUNTIF(MASUK[Kode Barang],REKAP[[#This Row],[ID
Barang]]))</f>
        <v/>
      </c>
      <c r="J107" s="58" t="str">
        <f>IF(COUNTIF(MASUK8[Kode Barang],REKAP[[#This Row],[ID
Barang]])=0,"",COUNTIF(MASUK8[Kode Barang],REKAP[[#This Row],[ID
Barang]]))</f>
        <v/>
      </c>
      <c r="K107" s="20">
        <v>28</v>
      </c>
      <c r="L107" s="47">
        <f>SUMIF(MASUK!$C:$C,DATA!$A107,MASUK!$H:$H)</f>
        <v>0</v>
      </c>
      <c r="M107" s="47">
        <f>SUMIF(KELUAR!C:C,REKAP[[#This Row],[ID
Barang]],KELUAR!$H:$H)</f>
        <v>0</v>
      </c>
      <c r="N107" s="47">
        <f>REKAP[[#This Row],[Stok Awal]]+REKAP[[#This Row],[Masuk]]-REKAP[[#This Row],[Keluar]]</f>
        <v>28</v>
      </c>
      <c r="P107" s="42">
        <f>REKAP[[#This Row],[Harga Satuan]]*REKAP[[#This Row],[Stok Akhir]]</f>
        <v>57680</v>
      </c>
      <c r="Q107" s="47" t="str">
        <f>IF(REKAP[[#This Row],[Stok Aktual]]&lt;&gt;"",REKAP[[#This Row],[Stok Akhir]]-REKAP[[#This Row],[Stok Aktual]],"")</f>
        <v/>
      </c>
    </row>
    <row r="108" spans="1:17" x14ac:dyDescent="0.25">
      <c r="A108" s="20" t="s">
        <v>301</v>
      </c>
      <c r="B108" s="20" t="s">
        <v>3327</v>
      </c>
      <c r="C108" s="20" t="s">
        <v>3352</v>
      </c>
      <c r="D108" s="23" t="s">
        <v>67</v>
      </c>
      <c r="E108" s="23" t="s">
        <v>3350</v>
      </c>
      <c r="F108" s="20" t="s">
        <v>251</v>
      </c>
      <c r="G108" s="20" t="s">
        <v>10</v>
      </c>
      <c r="H108" s="22">
        <v>3000</v>
      </c>
      <c r="I108" s="57" t="str">
        <f>IF(COUNTIF(MASUK[Kode Barang],REKAP[[#This Row],[ID
Barang]])=0,"",COUNTIF(MASUK[Kode Barang],REKAP[[#This Row],[ID
Barang]]))</f>
        <v/>
      </c>
      <c r="J108" s="58" t="str">
        <f>IF(COUNTIF(MASUK8[Kode Barang],REKAP[[#This Row],[ID
Barang]])=0,"",COUNTIF(MASUK8[Kode Barang],REKAP[[#This Row],[ID
Barang]]))</f>
        <v/>
      </c>
      <c r="K108" s="20">
        <v>11</v>
      </c>
      <c r="L108" s="47">
        <f>SUMIF(MASUK!$C:$C,DATA!$A108,MASUK!$H:$H)</f>
        <v>0</v>
      </c>
      <c r="M108" s="47">
        <f>SUMIF(KELUAR!C:C,REKAP[[#This Row],[ID
Barang]],KELUAR!$H:$H)</f>
        <v>0</v>
      </c>
      <c r="N108" s="47">
        <f>REKAP[[#This Row],[Stok Awal]]+REKAP[[#This Row],[Masuk]]-REKAP[[#This Row],[Keluar]]</f>
        <v>11</v>
      </c>
      <c r="P108" s="42">
        <f>REKAP[[#This Row],[Harga Satuan]]*REKAP[[#This Row],[Stok Akhir]]</f>
        <v>33000</v>
      </c>
      <c r="Q108" s="47" t="str">
        <f>IF(REKAP[[#This Row],[Stok Aktual]]&lt;&gt;"",REKAP[[#This Row],[Stok Akhir]]-REKAP[[#This Row],[Stok Aktual]],"")</f>
        <v/>
      </c>
    </row>
    <row r="109" spans="1:17" x14ac:dyDescent="0.25">
      <c r="A109" s="20" t="s">
        <v>302</v>
      </c>
      <c r="B109" s="20" t="s">
        <v>3327</v>
      </c>
      <c r="C109" s="20" t="s">
        <v>3352</v>
      </c>
      <c r="D109" s="23" t="s">
        <v>68</v>
      </c>
      <c r="E109" s="23" t="s">
        <v>3350</v>
      </c>
      <c r="F109" s="20" t="s">
        <v>251</v>
      </c>
      <c r="G109" s="20"/>
      <c r="H109" s="22">
        <v>5450</v>
      </c>
      <c r="I109" s="57" t="str">
        <f>IF(COUNTIF(MASUK[Kode Barang],REKAP[[#This Row],[ID
Barang]])=0,"",COUNTIF(MASUK[Kode Barang],REKAP[[#This Row],[ID
Barang]]))</f>
        <v/>
      </c>
      <c r="J109" s="58" t="str">
        <f>IF(COUNTIF(MASUK8[Kode Barang],REKAP[[#This Row],[ID
Barang]])=0,"",COUNTIF(MASUK8[Kode Barang],REKAP[[#This Row],[ID
Barang]]))</f>
        <v/>
      </c>
      <c r="K109" s="20">
        <v>7</v>
      </c>
      <c r="L109" s="47">
        <f>SUMIF(MASUK!$C:$C,DATA!$A109,MASUK!$H:$H)</f>
        <v>0</v>
      </c>
      <c r="M109" s="47">
        <f>SUMIF(KELUAR!C:C,REKAP[[#This Row],[ID
Barang]],KELUAR!$H:$H)</f>
        <v>0</v>
      </c>
      <c r="N109" s="47">
        <f>REKAP[[#This Row],[Stok Awal]]+REKAP[[#This Row],[Masuk]]-REKAP[[#This Row],[Keluar]]</f>
        <v>7</v>
      </c>
      <c r="P109" s="42">
        <f>REKAP[[#This Row],[Harga Satuan]]*REKAP[[#This Row],[Stok Akhir]]</f>
        <v>38150</v>
      </c>
      <c r="Q109" s="47" t="str">
        <f>IF(REKAP[[#This Row],[Stok Aktual]]&lt;&gt;"",REKAP[[#This Row],[Stok Akhir]]-REKAP[[#This Row],[Stok Aktual]],"")</f>
        <v/>
      </c>
    </row>
    <row r="110" spans="1:17" x14ac:dyDescent="0.25">
      <c r="A110" s="20" t="s">
        <v>303</v>
      </c>
      <c r="B110" s="20" t="s">
        <v>3327</v>
      </c>
      <c r="C110" s="20" t="s">
        <v>3352</v>
      </c>
      <c r="D110" s="23" t="s">
        <v>69</v>
      </c>
      <c r="E110" s="23" t="s">
        <v>3350</v>
      </c>
      <c r="F110" s="20" t="s">
        <v>251</v>
      </c>
      <c r="G110" s="20"/>
      <c r="H110" s="22">
        <v>9000</v>
      </c>
      <c r="I110" s="57" t="str">
        <f>IF(COUNTIF(MASUK[Kode Barang],REKAP[[#This Row],[ID
Barang]])=0,"",COUNTIF(MASUK[Kode Barang],REKAP[[#This Row],[ID
Barang]]))</f>
        <v/>
      </c>
      <c r="J110" s="58" t="str">
        <f>IF(COUNTIF(MASUK8[Kode Barang],REKAP[[#This Row],[ID
Barang]])=0,"",COUNTIF(MASUK8[Kode Barang],REKAP[[#This Row],[ID
Barang]]))</f>
        <v/>
      </c>
      <c r="K110" s="20">
        <v>12</v>
      </c>
      <c r="L110" s="47">
        <f>SUMIF(MASUK!$C:$C,DATA!$A110,MASUK!$H:$H)</f>
        <v>0</v>
      </c>
      <c r="M110" s="47">
        <f>SUMIF(KELUAR!C:C,REKAP[[#This Row],[ID
Barang]],KELUAR!$H:$H)</f>
        <v>0</v>
      </c>
      <c r="N110" s="47">
        <f>REKAP[[#This Row],[Stok Awal]]+REKAP[[#This Row],[Masuk]]-REKAP[[#This Row],[Keluar]]</f>
        <v>12</v>
      </c>
      <c r="P110" s="42">
        <f>REKAP[[#This Row],[Harga Satuan]]*REKAP[[#This Row],[Stok Akhir]]</f>
        <v>108000</v>
      </c>
      <c r="Q110" s="47" t="str">
        <f>IF(REKAP[[#This Row],[Stok Aktual]]&lt;&gt;"",REKAP[[#This Row],[Stok Akhir]]-REKAP[[#This Row],[Stok Aktual]],"")</f>
        <v/>
      </c>
    </row>
    <row r="111" spans="1:17" x14ac:dyDescent="0.25">
      <c r="A111" s="20" t="s">
        <v>304</v>
      </c>
      <c r="B111" s="20" t="s">
        <v>3327</v>
      </c>
      <c r="C111" s="20" t="s">
        <v>3352</v>
      </c>
      <c r="D111" s="23" t="s">
        <v>70</v>
      </c>
      <c r="E111" s="23" t="s">
        <v>3350</v>
      </c>
      <c r="F111" s="20" t="s">
        <v>251</v>
      </c>
      <c r="G111" s="20" t="s">
        <v>10</v>
      </c>
      <c r="H111" s="22">
        <v>8000</v>
      </c>
      <c r="I111" s="57" t="str">
        <f>IF(COUNTIF(MASUK[Kode Barang],REKAP[[#This Row],[ID
Barang]])=0,"",COUNTIF(MASUK[Kode Barang],REKAP[[#This Row],[ID
Barang]]))</f>
        <v/>
      </c>
      <c r="J111" s="58" t="str">
        <f>IF(COUNTIF(MASUK8[Kode Barang],REKAP[[#This Row],[ID
Barang]])=0,"",COUNTIF(MASUK8[Kode Barang],REKAP[[#This Row],[ID
Barang]]))</f>
        <v/>
      </c>
      <c r="K111" s="20">
        <v>4</v>
      </c>
      <c r="L111" s="47">
        <f>SUMIF(MASUK!$C:$C,DATA!$A111,MASUK!$H:$H)</f>
        <v>0</v>
      </c>
      <c r="M111" s="47">
        <f>SUMIF(KELUAR!C:C,REKAP[[#This Row],[ID
Barang]],KELUAR!$H:$H)</f>
        <v>0</v>
      </c>
      <c r="N111" s="47">
        <f>REKAP[[#This Row],[Stok Awal]]+REKAP[[#This Row],[Masuk]]-REKAP[[#This Row],[Keluar]]</f>
        <v>4</v>
      </c>
      <c r="P111" s="42">
        <f>REKAP[[#This Row],[Harga Satuan]]*REKAP[[#This Row],[Stok Akhir]]</f>
        <v>32000</v>
      </c>
      <c r="Q111" s="47" t="str">
        <f>IF(REKAP[[#This Row],[Stok Aktual]]&lt;&gt;"",REKAP[[#This Row],[Stok Akhir]]-REKAP[[#This Row],[Stok Aktual]],"")</f>
        <v/>
      </c>
    </row>
    <row r="112" spans="1:17" x14ac:dyDescent="0.25">
      <c r="A112" s="20" t="s">
        <v>305</v>
      </c>
      <c r="B112" s="20" t="s">
        <v>3327</v>
      </c>
      <c r="C112" s="20" t="s">
        <v>3352</v>
      </c>
      <c r="D112" s="23" t="s">
        <v>71</v>
      </c>
      <c r="E112" s="23" t="s">
        <v>3350</v>
      </c>
      <c r="F112" s="20" t="s">
        <v>251</v>
      </c>
      <c r="G112" s="20"/>
      <c r="H112" s="22">
        <v>1200</v>
      </c>
      <c r="I112" s="57" t="str">
        <f>IF(COUNTIF(MASUK[Kode Barang],REKAP[[#This Row],[ID
Barang]])=0,"",COUNTIF(MASUK[Kode Barang],REKAP[[#This Row],[ID
Barang]]))</f>
        <v/>
      </c>
      <c r="J112" s="58" t="str">
        <f>IF(COUNTIF(MASUK8[Kode Barang],REKAP[[#This Row],[ID
Barang]])=0,"",COUNTIF(MASUK8[Kode Barang],REKAP[[#This Row],[ID
Barang]]))</f>
        <v/>
      </c>
      <c r="K112" s="20">
        <v>10</v>
      </c>
      <c r="L112" s="47">
        <f>SUMIF(MASUK!$C:$C,DATA!$A112,MASUK!$H:$H)</f>
        <v>0</v>
      </c>
      <c r="M112" s="47">
        <f>SUMIF(KELUAR!C:C,REKAP[[#This Row],[ID
Barang]],KELUAR!$H:$H)</f>
        <v>0</v>
      </c>
      <c r="N112" s="47">
        <f>REKAP[[#This Row],[Stok Awal]]+REKAP[[#This Row],[Masuk]]-REKAP[[#This Row],[Keluar]]</f>
        <v>10</v>
      </c>
      <c r="P112" s="42">
        <f>REKAP[[#This Row],[Harga Satuan]]*REKAP[[#This Row],[Stok Akhir]]</f>
        <v>12000</v>
      </c>
      <c r="Q112" s="47" t="str">
        <f>IF(REKAP[[#This Row],[Stok Aktual]]&lt;&gt;"",REKAP[[#This Row],[Stok Akhir]]-REKAP[[#This Row],[Stok Aktual]],"")</f>
        <v/>
      </c>
    </row>
    <row r="113" spans="1:17" x14ac:dyDescent="0.25">
      <c r="A113" s="20" t="s">
        <v>306</v>
      </c>
      <c r="B113" s="20" t="s">
        <v>3327</v>
      </c>
      <c r="C113" s="20" t="s">
        <v>3352</v>
      </c>
      <c r="D113" s="23" t="s">
        <v>72</v>
      </c>
      <c r="E113" s="23" t="s">
        <v>3350</v>
      </c>
      <c r="F113" s="20" t="s">
        <v>251</v>
      </c>
      <c r="G113" s="20"/>
      <c r="H113" s="22">
        <v>1000</v>
      </c>
      <c r="I113" s="57" t="str">
        <f>IF(COUNTIF(MASUK[Kode Barang],REKAP[[#This Row],[ID
Barang]])=0,"",COUNTIF(MASUK[Kode Barang],REKAP[[#This Row],[ID
Barang]]))</f>
        <v/>
      </c>
      <c r="J113" s="58" t="str">
        <f>IF(COUNTIF(MASUK8[Kode Barang],REKAP[[#This Row],[ID
Barang]])=0,"",COUNTIF(MASUK8[Kode Barang],REKAP[[#This Row],[ID
Barang]]))</f>
        <v/>
      </c>
      <c r="K113" s="20">
        <v>37</v>
      </c>
      <c r="L113" s="47">
        <f>SUMIF(MASUK!$C:$C,DATA!$A113,MASUK!$H:$H)</f>
        <v>0</v>
      </c>
      <c r="M113" s="47">
        <f>SUMIF(KELUAR!C:C,REKAP[[#This Row],[ID
Barang]],KELUAR!$H:$H)</f>
        <v>0</v>
      </c>
      <c r="N113" s="47">
        <f>REKAP[[#This Row],[Stok Awal]]+REKAP[[#This Row],[Masuk]]-REKAP[[#This Row],[Keluar]]</f>
        <v>37</v>
      </c>
      <c r="P113" s="42">
        <f>REKAP[[#This Row],[Harga Satuan]]*REKAP[[#This Row],[Stok Akhir]]</f>
        <v>37000</v>
      </c>
      <c r="Q113" s="47" t="str">
        <f>IF(REKAP[[#This Row],[Stok Aktual]]&lt;&gt;"",REKAP[[#This Row],[Stok Akhir]]-REKAP[[#This Row],[Stok Aktual]],"")</f>
        <v/>
      </c>
    </row>
    <row r="114" spans="1:17" x14ac:dyDescent="0.25">
      <c r="A114" s="20" t="s">
        <v>307</v>
      </c>
      <c r="B114" s="20" t="s">
        <v>3327</v>
      </c>
      <c r="C114" s="20" t="s">
        <v>3352</v>
      </c>
      <c r="D114" s="23" t="s">
        <v>73</v>
      </c>
      <c r="E114" s="23" t="s">
        <v>3350</v>
      </c>
      <c r="F114" s="20" t="s">
        <v>251</v>
      </c>
      <c r="G114" s="20" t="s">
        <v>10</v>
      </c>
      <c r="H114" s="22">
        <v>1667</v>
      </c>
      <c r="I114" s="57" t="str">
        <f>IF(COUNTIF(MASUK[Kode Barang],REKAP[[#This Row],[ID
Barang]])=0,"",COUNTIF(MASUK[Kode Barang],REKAP[[#This Row],[ID
Barang]]))</f>
        <v/>
      </c>
      <c r="J114" s="58">
        <f>IF(COUNTIF(MASUK8[Kode Barang],REKAP[[#This Row],[ID
Barang]])=0,"",COUNTIF(MASUK8[Kode Barang],REKAP[[#This Row],[ID
Barang]]))</f>
        <v>3</v>
      </c>
      <c r="K114" s="20">
        <v>19</v>
      </c>
      <c r="L114" s="47">
        <f>SUMIF(MASUK!$C:$C,DATA!$A114,MASUK!$H:$H)</f>
        <v>0</v>
      </c>
      <c r="M114" s="47">
        <f>SUMIF(KELUAR!C:C,REKAP[[#This Row],[ID
Barang]],KELUAR!$H:$H)</f>
        <v>18</v>
      </c>
      <c r="N114" s="47">
        <f>REKAP[[#This Row],[Stok Awal]]+REKAP[[#This Row],[Masuk]]-REKAP[[#This Row],[Keluar]]</f>
        <v>1</v>
      </c>
      <c r="P114" s="42">
        <f>REKAP[[#This Row],[Harga Satuan]]*REKAP[[#This Row],[Stok Akhir]]</f>
        <v>1667</v>
      </c>
      <c r="Q114" s="47" t="str">
        <f>IF(REKAP[[#This Row],[Stok Aktual]]&lt;&gt;"",REKAP[[#This Row],[Stok Akhir]]-REKAP[[#This Row],[Stok Aktual]],"")</f>
        <v/>
      </c>
    </row>
    <row r="115" spans="1:17" x14ac:dyDescent="0.25">
      <c r="A115" s="20" t="s">
        <v>308</v>
      </c>
      <c r="B115" s="20" t="s">
        <v>3327</v>
      </c>
      <c r="C115" s="20" t="s">
        <v>3352</v>
      </c>
      <c r="D115" s="23" t="s">
        <v>74</v>
      </c>
      <c r="E115" s="23" t="s">
        <v>3350</v>
      </c>
      <c r="F115" s="20" t="s">
        <v>251</v>
      </c>
      <c r="G115" s="20"/>
      <c r="H115" s="22">
        <v>1300</v>
      </c>
      <c r="I115" s="57">
        <f>IF(COUNTIF(MASUK[Kode Barang],REKAP[[#This Row],[ID
Barang]])=0,"",COUNTIF(MASUK[Kode Barang],REKAP[[#This Row],[ID
Barang]]))</f>
        <v>3</v>
      </c>
      <c r="J115" s="58">
        <f>IF(COUNTIF(MASUK8[Kode Barang],REKAP[[#This Row],[ID
Barang]])=0,"",COUNTIF(MASUK8[Kode Barang],REKAP[[#This Row],[ID
Barang]]))</f>
        <v>5</v>
      </c>
      <c r="K115" s="20">
        <v>13</v>
      </c>
      <c r="L115" s="47">
        <f>SUMIF(MASUK!$C:$C,DATA!$A115,MASUK!$H:$H)</f>
        <v>120</v>
      </c>
      <c r="M115" s="47">
        <f>SUMIF(KELUAR!C:C,REKAP[[#This Row],[ID
Barang]],KELUAR!$H:$H)</f>
        <v>102</v>
      </c>
      <c r="N115" s="47">
        <f>REKAP[[#This Row],[Stok Awal]]+REKAP[[#This Row],[Masuk]]-REKAP[[#This Row],[Keluar]]</f>
        <v>31</v>
      </c>
      <c r="P115" s="42">
        <f>REKAP[[#This Row],[Harga Satuan]]*REKAP[[#This Row],[Stok Akhir]]</f>
        <v>40300</v>
      </c>
      <c r="Q115" s="47" t="str">
        <f>IF(REKAP[[#This Row],[Stok Aktual]]&lt;&gt;"",REKAP[[#This Row],[Stok Akhir]]-REKAP[[#This Row],[Stok Aktual]],"")</f>
        <v/>
      </c>
    </row>
    <row r="116" spans="1:17" x14ac:dyDescent="0.25">
      <c r="A116" s="20" t="s">
        <v>309</v>
      </c>
      <c r="B116" s="20" t="s">
        <v>3327</v>
      </c>
      <c r="C116" s="20" t="s">
        <v>3352</v>
      </c>
      <c r="D116" s="23" t="s">
        <v>75</v>
      </c>
      <c r="E116" s="23" t="s">
        <v>3350</v>
      </c>
      <c r="F116" s="20" t="s">
        <v>251</v>
      </c>
      <c r="G116" s="20" t="s">
        <v>10</v>
      </c>
      <c r="H116" s="22">
        <v>1500</v>
      </c>
      <c r="I116" s="57">
        <f>IF(COUNTIF(MASUK[Kode Barang],REKAP[[#This Row],[ID
Barang]])=0,"",COUNTIF(MASUK[Kode Barang],REKAP[[#This Row],[ID
Barang]]))</f>
        <v>2</v>
      </c>
      <c r="J116" s="58">
        <f>IF(COUNTIF(MASUK8[Kode Barang],REKAP[[#This Row],[ID
Barang]])=0,"",COUNTIF(MASUK8[Kode Barang],REKAP[[#This Row],[ID
Barang]]))</f>
        <v>2</v>
      </c>
      <c r="K116" s="20">
        <v>12</v>
      </c>
      <c r="L116" s="47">
        <f>SUMIF(MASUK!$C:$C,DATA!$A116,MASUK!$H:$H)</f>
        <v>20</v>
      </c>
      <c r="M116" s="47">
        <f>SUMIF(KELUAR!C:C,REKAP[[#This Row],[ID
Barang]],KELUAR!$H:$H)</f>
        <v>20</v>
      </c>
      <c r="N116" s="47">
        <f>REKAP[[#This Row],[Stok Awal]]+REKAP[[#This Row],[Masuk]]-REKAP[[#This Row],[Keluar]]</f>
        <v>12</v>
      </c>
      <c r="P116" s="42">
        <f>REKAP[[#This Row],[Harga Satuan]]*REKAP[[#This Row],[Stok Akhir]]</f>
        <v>18000</v>
      </c>
      <c r="Q116" s="47" t="str">
        <f>IF(REKAP[[#This Row],[Stok Aktual]]&lt;&gt;"",REKAP[[#This Row],[Stok Akhir]]-REKAP[[#This Row],[Stok Aktual]],"")</f>
        <v/>
      </c>
    </row>
    <row r="117" spans="1:17" x14ac:dyDescent="0.25">
      <c r="A117" s="20" t="s">
        <v>310</v>
      </c>
      <c r="B117" s="20" t="s">
        <v>3327</v>
      </c>
      <c r="C117" s="20" t="s">
        <v>3352</v>
      </c>
      <c r="D117" s="23" t="s">
        <v>76</v>
      </c>
      <c r="E117" s="23" t="s">
        <v>3350</v>
      </c>
      <c r="F117" s="20" t="s">
        <v>251</v>
      </c>
      <c r="G117" s="20" t="s">
        <v>10</v>
      </c>
      <c r="H117" s="22">
        <v>2000</v>
      </c>
      <c r="I117" s="57">
        <f>IF(COUNTIF(MASUK[Kode Barang],REKAP[[#This Row],[ID
Barang]])=0,"",COUNTIF(MASUK[Kode Barang],REKAP[[#This Row],[ID
Barang]]))</f>
        <v>3</v>
      </c>
      <c r="J117" s="58">
        <f>IF(COUNTIF(MASUK8[Kode Barang],REKAP[[#This Row],[ID
Barang]])=0,"",COUNTIF(MASUK8[Kode Barang],REKAP[[#This Row],[ID
Barang]]))</f>
        <v>4</v>
      </c>
      <c r="K117" s="20">
        <v>15</v>
      </c>
      <c r="L117" s="47">
        <f>SUMIF(MASUK!$C:$C,DATA!$A117,MASUK!$H:$H)</f>
        <v>34</v>
      </c>
      <c r="M117" s="47">
        <f>SUMIF(KELUAR!C:C,REKAP[[#This Row],[ID
Barang]],KELUAR!$H:$H)</f>
        <v>49</v>
      </c>
      <c r="N117" s="47">
        <f>REKAP[[#This Row],[Stok Awal]]+REKAP[[#This Row],[Masuk]]-REKAP[[#This Row],[Keluar]]</f>
        <v>0</v>
      </c>
      <c r="P117" s="42">
        <f>REKAP[[#This Row],[Harga Satuan]]*REKAP[[#This Row],[Stok Akhir]]</f>
        <v>0</v>
      </c>
      <c r="Q117" s="47" t="str">
        <f>IF(REKAP[[#This Row],[Stok Aktual]]&lt;&gt;"",REKAP[[#This Row],[Stok Akhir]]-REKAP[[#This Row],[Stok Aktual]],"")</f>
        <v/>
      </c>
    </row>
    <row r="118" spans="1:17" x14ac:dyDescent="0.25">
      <c r="A118" s="20" t="s">
        <v>311</v>
      </c>
      <c r="B118" s="20" t="s">
        <v>3327</v>
      </c>
      <c r="C118" s="20" t="s">
        <v>3352</v>
      </c>
      <c r="D118" s="23" t="s">
        <v>77</v>
      </c>
      <c r="E118" s="23" t="s">
        <v>3350</v>
      </c>
      <c r="F118" s="20" t="s">
        <v>251</v>
      </c>
      <c r="G118" s="20" t="s">
        <v>10</v>
      </c>
      <c r="H118" s="22">
        <v>2000</v>
      </c>
      <c r="I118" s="57" t="str">
        <f>IF(COUNTIF(MASUK[Kode Barang],REKAP[[#This Row],[ID
Barang]])=0,"",COUNTIF(MASUK[Kode Barang],REKAP[[#This Row],[ID
Barang]]))</f>
        <v/>
      </c>
      <c r="J118" s="58">
        <f>IF(COUNTIF(MASUK8[Kode Barang],REKAP[[#This Row],[ID
Barang]])=0,"",COUNTIF(MASUK8[Kode Barang],REKAP[[#This Row],[ID
Barang]]))</f>
        <v>1</v>
      </c>
      <c r="K118" s="20">
        <v>15</v>
      </c>
      <c r="L118" s="47">
        <f>SUMIF(MASUK!$C:$C,DATA!$A118,MASUK!$H:$H)</f>
        <v>0</v>
      </c>
      <c r="M118" s="47">
        <f>SUMIF(KELUAR!C:C,REKAP[[#This Row],[ID
Barang]],KELUAR!$H:$H)</f>
        <v>6</v>
      </c>
      <c r="N118" s="47">
        <f>REKAP[[#This Row],[Stok Awal]]+REKAP[[#This Row],[Masuk]]-REKAP[[#This Row],[Keluar]]</f>
        <v>9</v>
      </c>
      <c r="P118" s="42">
        <f>REKAP[[#This Row],[Harga Satuan]]*REKAP[[#This Row],[Stok Akhir]]</f>
        <v>18000</v>
      </c>
      <c r="Q118" s="47" t="str">
        <f>IF(REKAP[[#This Row],[Stok Aktual]]&lt;&gt;"",REKAP[[#This Row],[Stok Akhir]]-REKAP[[#This Row],[Stok Aktual]],"")</f>
        <v/>
      </c>
    </row>
    <row r="119" spans="1:17" x14ac:dyDescent="0.25">
      <c r="A119" s="20" t="s">
        <v>312</v>
      </c>
      <c r="B119" s="20" t="s">
        <v>3327</v>
      </c>
      <c r="C119" s="20" t="s">
        <v>3352</v>
      </c>
      <c r="D119" s="23" t="s">
        <v>78</v>
      </c>
      <c r="E119" s="23" t="s">
        <v>3350</v>
      </c>
      <c r="F119" s="20" t="s">
        <v>251</v>
      </c>
      <c r="G119" s="20" t="s">
        <v>242</v>
      </c>
      <c r="H119" s="22">
        <v>2000</v>
      </c>
      <c r="I119" s="57">
        <f>IF(COUNTIF(MASUK[Kode Barang],REKAP[[#This Row],[ID
Barang]])=0,"",COUNTIF(MASUK[Kode Barang],REKAP[[#This Row],[ID
Barang]]))</f>
        <v>1</v>
      </c>
      <c r="J119" s="58">
        <f>IF(COUNTIF(MASUK8[Kode Barang],REKAP[[#This Row],[ID
Barang]])=0,"",COUNTIF(MASUK8[Kode Barang],REKAP[[#This Row],[ID
Barang]]))</f>
        <v>1</v>
      </c>
      <c r="K119" s="20">
        <v>14</v>
      </c>
      <c r="L119" s="47">
        <f>SUMIF(MASUK!$C:$C,DATA!$A119,MASUK!$H:$H)</f>
        <v>8</v>
      </c>
      <c r="M119" s="47">
        <f>SUMIF(KELUAR!C:C,REKAP[[#This Row],[ID
Barang]],KELUAR!$H:$H)</f>
        <v>8</v>
      </c>
      <c r="N119" s="47">
        <f>REKAP[[#This Row],[Stok Awal]]+REKAP[[#This Row],[Masuk]]-REKAP[[#This Row],[Keluar]]</f>
        <v>14</v>
      </c>
      <c r="P119" s="42">
        <f>REKAP[[#This Row],[Harga Satuan]]*REKAP[[#This Row],[Stok Akhir]]</f>
        <v>28000</v>
      </c>
      <c r="Q119" s="47" t="str">
        <f>IF(REKAP[[#This Row],[Stok Aktual]]&lt;&gt;"",REKAP[[#This Row],[Stok Akhir]]-REKAP[[#This Row],[Stok Aktual]],"")</f>
        <v/>
      </c>
    </row>
    <row r="120" spans="1:17" x14ac:dyDescent="0.25">
      <c r="A120" s="20" t="s">
        <v>313</v>
      </c>
      <c r="B120" s="20" t="s">
        <v>3327</v>
      </c>
      <c r="C120" s="20" t="s">
        <v>3352</v>
      </c>
      <c r="D120" s="23" t="s">
        <v>79</v>
      </c>
      <c r="E120" s="23" t="s">
        <v>3350</v>
      </c>
      <c r="F120" s="20" t="s">
        <v>251</v>
      </c>
      <c r="G120" s="20" t="s">
        <v>10</v>
      </c>
      <c r="H120" s="22">
        <v>1800</v>
      </c>
      <c r="I120" s="57">
        <f>IF(COUNTIF(MASUK[Kode Barang],REKAP[[#This Row],[ID
Barang]])=0,"",COUNTIF(MASUK[Kode Barang],REKAP[[#This Row],[ID
Barang]]))</f>
        <v>1</v>
      </c>
      <c r="J120" s="58">
        <f>IF(COUNTIF(MASUK8[Kode Barang],REKAP[[#This Row],[ID
Barang]])=0,"",COUNTIF(MASUK8[Kode Barang],REKAP[[#This Row],[ID
Barang]]))</f>
        <v>1</v>
      </c>
      <c r="K120" s="20">
        <v>11</v>
      </c>
      <c r="L120" s="47">
        <f>SUMIF(MASUK!$C:$C,DATA!$A120,MASUK!$H:$H)</f>
        <v>15</v>
      </c>
      <c r="M120" s="47">
        <f>SUMIF(KELUAR!C:C,REKAP[[#This Row],[ID
Barang]],KELUAR!$H:$H)</f>
        <v>8</v>
      </c>
      <c r="N120" s="47">
        <f>REKAP[[#This Row],[Stok Awal]]+REKAP[[#This Row],[Masuk]]-REKAP[[#This Row],[Keluar]]</f>
        <v>18</v>
      </c>
      <c r="P120" s="42">
        <f>REKAP[[#This Row],[Harga Satuan]]*REKAP[[#This Row],[Stok Akhir]]</f>
        <v>32400</v>
      </c>
      <c r="Q120" s="47" t="str">
        <f>IF(REKAP[[#This Row],[Stok Aktual]]&lt;&gt;"",REKAP[[#This Row],[Stok Akhir]]-REKAP[[#This Row],[Stok Aktual]],"")</f>
        <v/>
      </c>
    </row>
    <row r="121" spans="1:17" x14ac:dyDescent="0.25">
      <c r="A121" s="20" t="s">
        <v>314</v>
      </c>
      <c r="B121" s="20" t="s">
        <v>3327</v>
      </c>
      <c r="C121" s="20" t="s">
        <v>3352</v>
      </c>
      <c r="D121" s="23" t="s">
        <v>80</v>
      </c>
      <c r="E121" s="23" t="s">
        <v>3350</v>
      </c>
      <c r="F121" s="20" t="s">
        <v>251</v>
      </c>
      <c r="G121" s="20" t="s">
        <v>10</v>
      </c>
      <c r="H121" s="22">
        <v>2500</v>
      </c>
      <c r="I121" s="57" t="str">
        <f>IF(COUNTIF(MASUK[Kode Barang],REKAP[[#This Row],[ID
Barang]])=0,"",COUNTIF(MASUK[Kode Barang],REKAP[[#This Row],[ID
Barang]]))</f>
        <v/>
      </c>
      <c r="J121" s="58" t="str">
        <f>IF(COUNTIF(MASUK8[Kode Barang],REKAP[[#This Row],[ID
Barang]])=0,"",COUNTIF(MASUK8[Kode Barang],REKAP[[#This Row],[ID
Barang]]))</f>
        <v/>
      </c>
      <c r="K121" s="20">
        <v>23</v>
      </c>
      <c r="L121" s="47">
        <f>SUMIF(MASUK!$C:$C,DATA!$A121,MASUK!$H:$H)</f>
        <v>0</v>
      </c>
      <c r="M121" s="47">
        <f>SUMIF(KELUAR!C:C,REKAP[[#This Row],[ID
Barang]],KELUAR!$H:$H)</f>
        <v>0</v>
      </c>
      <c r="N121" s="47">
        <f>REKAP[[#This Row],[Stok Awal]]+REKAP[[#This Row],[Masuk]]-REKAP[[#This Row],[Keluar]]</f>
        <v>23</v>
      </c>
      <c r="P121" s="42">
        <f>REKAP[[#This Row],[Harga Satuan]]*REKAP[[#This Row],[Stok Akhir]]</f>
        <v>57500</v>
      </c>
      <c r="Q121" s="47" t="str">
        <f>IF(REKAP[[#This Row],[Stok Aktual]]&lt;&gt;"",REKAP[[#This Row],[Stok Akhir]]-REKAP[[#This Row],[Stok Aktual]],"")</f>
        <v/>
      </c>
    </row>
    <row r="122" spans="1:17" x14ac:dyDescent="0.25">
      <c r="A122" s="20" t="s">
        <v>315</v>
      </c>
      <c r="B122" s="20" t="s">
        <v>3327</v>
      </c>
      <c r="C122" s="20" t="s">
        <v>3352</v>
      </c>
      <c r="D122" s="23" t="s">
        <v>81</v>
      </c>
      <c r="E122" s="23" t="s">
        <v>3350</v>
      </c>
      <c r="F122" s="20" t="s">
        <v>251</v>
      </c>
      <c r="G122" s="20" t="s">
        <v>10</v>
      </c>
      <c r="H122" s="22">
        <v>3000</v>
      </c>
      <c r="I122" s="57" t="str">
        <f>IF(COUNTIF(MASUK[Kode Barang],REKAP[[#This Row],[ID
Barang]])=0,"",COUNTIF(MASUK[Kode Barang],REKAP[[#This Row],[ID
Barang]]))</f>
        <v/>
      </c>
      <c r="J122" s="58" t="str">
        <f>IF(COUNTIF(MASUK8[Kode Barang],REKAP[[#This Row],[ID
Barang]])=0,"",COUNTIF(MASUK8[Kode Barang],REKAP[[#This Row],[ID
Barang]]))</f>
        <v/>
      </c>
      <c r="K122" s="20">
        <v>14</v>
      </c>
      <c r="L122" s="47">
        <f>SUMIF(MASUK!$C:$C,DATA!$A122,MASUK!$H:$H)</f>
        <v>0</v>
      </c>
      <c r="M122" s="47">
        <f>SUMIF(KELUAR!C:C,REKAP[[#This Row],[ID
Barang]],KELUAR!$H:$H)</f>
        <v>0</v>
      </c>
      <c r="N122" s="47">
        <f>REKAP[[#This Row],[Stok Awal]]+REKAP[[#This Row],[Masuk]]-REKAP[[#This Row],[Keluar]]</f>
        <v>14</v>
      </c>
      <c r="P122" s="42">
        <f>REKAP[[#This Row],[Harga Satuan]]*REKAP[[#This Row],[Stok Akhir]]</f>
        <v>42000</v>
      </c>
      <c r="Q122" s="47" t="str">
        <f>IF(REKAP[[#This Row],[Stok Aktual]]&lt;&gt;"",REKAP[[#This Row],[Stok Akhir]]-REKAP[[#This Row],[Stok Aktual]],"")</f>
        <v/>
      </c>
    </row>
    <row r="123" spans="1:17" x14ac:dyDescent="0.25">
      <c r="A123" s="20" t="s">
        <v>316</v>
      </c>
      <c r="B123" s="20" t="s">
        <v>3327</v>
      </c>
      <c r="C123" s="20" t="s">
        <v>3352</v>
      </c>
      <c r="D123" s="23" t="s">
        <v>82</v>
      </c>
      <c r="E123" s="23" t="s">
        <v>3350</v>
      </c>
      <c r="F123" s="20" t="s">
        <v>251</v>
      </c>
      <c r="G123" s="20"/>
      <c r="H123" s="22">
        <v>2350</v>
      </c>
      <c r="I123" s="57">
        <f>IF(COUNTIF(MASUK[Kode Barang],REKAP[[#This Row],[ID
Barang]])=0,"",COUNTIF(MASUK[Kode Barang],REKAP[[#This Row],[ID
Barang]]))</f>
        <v>2</v>
      </c>
      <c r="J123" s="58">
        <f>IF(COUNTIF(MASUK8[Kode Barang],REKAP[[#This Row],[ID
Barang]])=0,"",COUNTIF(MASUK8[Kode Barang],REKAP[[#This Row],[ID
Barang]]))</f>
        <v>2</v>
      </c>
      <c r="K123" s="20">
        <v>15</v>
      </c>
      <c r="L123" s="47">
        <f>SUMIF(MASUK!$C:$C,DATA!$A123,MASUK!$H:$H)</f>
        <v>58</v>
      </c>
      <c r="M123" s="47">
        <f>SUMIF(KELUAR!C:C,REKAP[[#This Row],[ID
Barang]],KELUAR!$H:$H)</f>
        <v>28</v>
      </c>
      <c r="N123" s="47">
        <f>REKAP[[#This Row],[Stok Awal]]+REKAP[[#This Row],[Masuk]]-REKAP[[#This Row],[Keluar]]</f>
        <v>45</v>
      </c>
      <c r="P123" s="42">
        <f>REKAP[[#This Row],[Harga Satuan]]*REKAP[[#This Row],[Stok Akhir]]</f>
        <v>105750</v>
      </c>
      <c r="Q123" s="47" t="str">
        <f>IF(REKAP[[#This Row],[Stok Aktual]]&lt;&gt;"",REKAP[[#This Row],[Stok Akhir]]-REKAP[[#This Row],[Stok Aktual]],"")</f>
        <v/>
      </c>
    </row>
    <row r="124" spans="1:17" x14ac:dyDescent="0.25">
      <c r="A124" s="20" t="s">
        <v>317</v>
      </c>
      <c r="B124" s="20" t="s">
        <v>3327</v>
      </c>
      <c r="C124" s="20" t="s">
        <v>3352</v>
      </c>
      <c r="D124" s="23" t="s">
        <v>83</v>
      </c>
      <c r="E124" s="23" t="s">
        <v>3350</v>
      </c>
      <c r="F124" s="20" t="s">
        <v>251</v>
      </c>
      <c r="G124" s="20" t="s">
        <v>10</v>
      </c>
      <c r="H124" s="22">
        <v>3000</v>
      </c>
      <c r="I124" s="57" t="str">
        <f>IF(COUNTIF(MASUK[Kode Barang],REKAP[[#This Row],[ID
Barang]])=0,"",COUNTIF(MASUK[Kode Barang],REKAP[[#This Row],[ID
Barang]]))</f>
        <v/>
      </c>
      <c r="J124" s="58" t="str">
        <f>IF(COUNTIF(MASUK8[Kode Barang],REKAP[[#This Row],[ID
Barang]])=0,"",COUNTIF(MASUK8[Kode Barang],REKAP[[#This Row],[ID
Barang]]))</f>
        <v/>
      </c>
      <c r="K124" s="20">
        <v>15</v>
      </c>
      <c r="L124" s="47">
        <f>SUMIF(MASUK!$C:$C,DATA!$A124,MASUK!$H:$H)</f>
        <v>0</v>
      </c>
      <c r="M124" s="47">
        <f>SUMIF(KELUAR!C:C,REKAP[[#This Row],[ID
Barang]],KELUAR!$H:$H)</f>
        <v>0</v>
      </c>
      <c r="N124" s="47">
        <f>REKAP[[#This Row],[Stok Awal]]+REKAP[[#This Row],[Masuk]]-REKAP[[#This Row],[Keluar]]</f>
        <v>15</v>
      </c>
      <c r="P124" s="42">
        <f>REKAP[[#This Row],[Harga Satuan]]*REKAP[[#This Row],[Stok Akhir]]</f>
        <v>45000</v>
      </c>
      <c r="Q124" s="47" t="str">
        <f>IF(REKAP[[#This Row],[Stok Aktual]]&lt;&gt;"",REKAP[[#This Row],[Stok Akhir]]-REKAP[[#This Row],[Stok Aktual]],"")</f>
        <v/>
      </c>
    </row>
    <row r="125" spans="1:17" x14ac:dyDescent="0.25">
      <c r="A125" s="20" t="s">
        <v>318</v>
      </c>
      <c r="B125" s="20" t="s">
        <v>3327</v>
      </c>
      <c r="C125" s="20" t="s">
        <v>3352</v>
      </c>
      <c r="D125" s="23" t="s">
        <v>84</v>
      </c>
      <c r="E125" s="23" t="s">
        <v>3350</v>
      </c>
      <c r="F125" s="20" t="s">
        <v>251</v>
      </c>
      <c r="G125" s="20"/>
      <c r="H125" s="22">
        <v>2600</v>
      </c>
      <c r="I125" s="57" t="str">
        <f>IF(COUNTIF(MASUK[Kode Barang],REKAP[[#This Row],[ID
Barang]])=0,"",COUNTIF(MASUK[Kode Barang],REKAP[[#This Row],[ID
Barang]]))</f>
        <v/>
      </c>
      <c r="J125" s="58">
        <f>IF(COUNTIF(MASUK8[Kode Barang],REKAP[[#This Row],[ID
Barang]])=0,"",COUNTIF(MASUK8[Kode Barang],REKAP[[#This Row],[ID
Barang]]))</f>
        <v>1</v>
      </c>
      <c r="K125" s="20">
        <v>13</v>
      </c>
      <c r="L125" s="47">
        <f>SUMIF(MASUK!$C:$C,DATA!$A125,MASUK!$H:$H)</f>
        <v>0</v>
      </c>
      <c r="M125" s="47">
        <f>SUMIF(KELUAR!C:C,REKAP[[#This Row],[ID
Barang]],KELUAR!$H:$H)</f>
        <v>2</v>
      </c>
      <c r="N125" s="47">
        <f>REKAP[[#This Row],[Stok Awal]]+REKAP[[#This Row],[Masuk]]-REKAP[[#This Row],[Keluar]]</f>
        <v>11</v>
      </c>
      <c r="P125" s="42">
        <f>REKAP[[#This Row],[Harga Satuan]]*REKAP[[#This Row],[Stok Akhir]]</f>
        <v>28600</v>
      </c>
      <c r="Q125" s="47" t="str">
        <f>IF(REKAP[[#This Row],[Stok Aktual]]&lt;&gt;"",REKAP[[#This Row],[Stok Akhir]]-REKAP[[#This Row],[Stok Aktual]],"")</f>
        <v/>
      </c>
    </row>
    <row r="126" spans="1:17" x14ac:dyDescent="0.25">
      <c r="A126" s="20" t="s">
        <v>319</v>
      </c>
      <c r="B126" s="20" t="s">
        <v>3327</v>
      </c>
      <c r="C126" s="20" t="s">
        <v>3352</v>
      </c>
      <c r="D126" s="23" t="s">
        <v>85</v>
      </c>
      <c r="E126" s="23" t="s">
        <v>3350</v>
      </c>
      <c r="F126" s="20" t="s">
        <v>251</v>
      </c>
      <c r="G126" s="20"/>
      <c r="H126" s="22">
        <v>2800</v>
      </c>
      <c r="I126" s="57" t="str">
        <f>IF(COUNTIF(MASUK[Kode Barang],REKAP[[#This Row],[ID
Barang]])=0,"",COUNTIF(MASUK[Kode Barang],REKAP[[#This Row],[ID
Barang]]))</f>
        <v/>
      </c>
      <c r="J126" s="58">
        <f>IF(COUNTIF(MASUK8[Kode Barang],REKAP[[#This Row],[ID
Barang]])=0,"",COUNTIF(MASUK8[Kode Barang],REKAP[[#This Row],[ID
Barang]]))</f>
        <v>1</v>
      </c>
      <c r="K126" s="20">
        <v>22</v>
      </c>
      <c r="L126" s="47">
        <f>SUMIF(MASUK!$C:$C,DATA!$A126,MASUK!$H:$H)</f>
        <v>0</v>
      </c>
      <c r="M126" s="47">
        <f>SUMIF(KELUAR!C:C,REKAP[[#This Row],[ID
Barang]],KELUAR!$H:$H)</f>
        <v>8</v>
      </c>
      <c r="N126" s="47">
        <f>REKAP[[#This Row],[Stok Awal]]+REKAP[[#This Row],[Masuk]]-REKAP[[#This Row],[Keluar]]</f>
        <v>14</v>
      </c>
      <c r="P126" s="42">
        <f>REKAP[[#This Row],[Harga Satuan]]*REKAP[[#This Row],[Stok Akhir]]</f>
        <v>39200</v>
      </c>
      <c r="Q126" s="47" t="str">
        <f>IF(REKAP[[#This Row],[Stok Aktual]]&lt;&gt;"",REKAP[[#This Row],[Stok Akhir]]-REKAP[[#This Row],[Stok Aktual]],"")</f>
        <v/>
      </c>
    </row>
    <row r="127" spans="1:17" x14ac:dyDescent="0.25">
      <c r="A127" s="20" t="s">
        <v>320</v>
      </c>
      <c r="B127" s="20" t="s">
        <v>3327</v>
      </c>
      <c r="C127" s="20" t="s">
        <v>3352</v>
      </c>
      <c r="D127" s="23" t="s">
        <v>86</v>
      </c>
      <c r="E127" s="23" t="s">
        <v>3350</v>
      </c>
      <c r="F127" s="20" t="s">
        <v>251</v>
      </c>
      <c r="G127" s="20"/>
      <c r="H127" s="22">
        <v>2900</v>
      </c>
      <c r="I127" s="57" t="str">
        <f>IF(COUNTIF(MASUK[Kode Barang],REKAP[[#This Row],[ID
Barang]])=0,"",COUNTIF(MASUK[Kode Barang],REKAP[[#This Row],[ID
Barang]]))</f>
        <v/>
      </c>
      <c r="J127" s="58" t="str">
        <f>IF(COUNTIF(MASUK8[Kode Barang],REKAP[[#This Row],[ID
Barang]])=0,"",COUNTIF(MASUK8[Kode Barang],REKAP[[#This Row],[ID
Barang]]))</f>
        <v/>
      </c>
      <c r="K127" s="20">
        <v>49</v>
      </c>
      <c r="L127" s="47">
        <f>SUMIF(MASUK!$C:$C,DATA!$A127,MASUK!$H:$H)</f>
        <v>0</v>
      </c>
      <c r="M127" s="47">
        <f>SUMIF(KELUAR!C:C,REKAP[[#This Row],[ID
Barang]],KELUAR!$H:$H)</f>
        <v>0</v>
      </c>
      <c r="N127" s="47">
        <f>REKAP[[#This Row],[Stok Awal]]+REKAP[[#This Row],[Masuk]]-REKAP[[#This Row],[Keluar]]</f>
        <v>49</v>
      </c>
      <c r="P127" s="42">
        <f>REKAP[[#This Row],[Harga Satuan]]*REKAP[[#This Row],[Stok Akhir]]</f>
        <v>142100</v>
      </c>
      <c r="Q127" s="47" t="str">
        <f>IF(REKAP[[#This Row],[Stok Aktual]]&lt;&gt;"",REKAP[[#This Row],[Stok Akhir]]-REKAP[[#This Row],[Stok Aktual]],"")</f>
        <v/>
      </c>
    </row>
    <row r="128" spans="1:17" x14ac:dyDescent="0.25">
      <c r="A128" s="20" t="s">
        <v>321</v>
      </c>
      <c r="B128" s="20" t="s">
        <v>3327</v>
      </c>
      <c r="C128" s="20" t="s">
        <v>3352</v>
      </c>
      <c r="D128" s="23" t="s">
        <v>87</v>
      </c>
      <c r="E128" s="23" t="s">
        <v>3350</v>
      </c>
      <c r="F128" s="20" t="s">
        <v>251</v>
      </c>
      <c r="G128" s="20"/>
      <c r="H128" s="22">
        <v>3564</v>
      </c>
      <c r="I128" s="57" t="str">
        <f>IF(COUNTIF(MASUK[Kode Barang],REKAP[[#This Row],[ID
Barang]])=0,"",COUNTIF(MASUK[Kode Barang],REKAP[[#This Row],[ID
Barang]]))</f>
        <v/>
      </c>
      <c r="J128" s="58" t="str">
        <f>IF(COUNTIF(MASUK8[Kode Barang],REKAP[[#This Row],[ID
Barang]])=0,"",COUNTIF(MASUK8[Kode Barang],REKAP[[#This Row],[ID
Barang]]))</f>
        <v/>
      </c>
      <c r="K128" s="20">
        <v>22</v>
      </c>
      <c r="L128" s="47">
        <f>SUMIF(MASUK!$C:$C,DATA!$A128,MASUK!$H:$H)</f>
        <v>0</v>
      </c>
      <c r="M128" s="47">
        <f>SUMIF(KELUAR!C:C,REKAP[[#This Row],[ID
Barang]],KELUAR!$H:$H)</f>
        <v>0</v>
      </c>
      <c r="N128" s="47">
        <f>REKAP[[#This Row],[Stok Awal]]+REKAP[[#This Row],[Masuk]]-REKAP[[#This Row],[Keluar]]</f>
        <v>22</v>
      </c>
      <c r="P128" s="42">
        <f>REKAP[[#This Row],[Harga Satuan]]*REKAP[[#This Row],[Stok Akhir]]</f>
        <v>78408</v>
      </c>
      <c r="Q128" s="47" t="str">
        <f>IF(REKAP[[#This Row],[Stok Aktual]]&lt;&gt;"",REKAP[[#This Row],[Stok Akhir]]-REKAP[[#This Row],[Stok Aktual]],"")</f>
        <v/>
      </c>
    </row>
    <row r="129" spans="1:17" x14ac:dyDescent="0.25">
      <c r="A129" s="20" t="s">
        <v>322</v>
      </c>
      <c r="B129" s="20" t="s">
        <v>3327</v>
      </c>
      <c r="C129" s="20" t="s">
        <v>3352</v>
      </c>
      <c r="D129" s="23" t="s">
        <v>88</v>
      </c>
      <c r="E129" s="23" t="s">
        <v>3350</v>
      </c>
      <c r="F129" s="20" t="s">
        <v>251</v>
      </c>
      <c r="G129" s="20"/>
      <c r="H129" s="22">
        <v>4044</v>
      </c>
      <c r="I129" s="57" t="str">
        <f>IF(COUNTIF(MASUK[Kode Barang],REKAP[[#This Row],[ID
Barang]])=0,"",COUNTIF(MASUK[Kode Barang],REKAP[[#This Row],[ID
Barang]]))</f>
        <v/>
      </c>
      <c r="J129" s="58" t="str">
        <f>IF(COUNTIF(MASUK8[Kode Barang],REKAP[[#This Row],[ID
Barang]])=0,"",COUNTIF(MASUK8[Kode Barang],REKAP[[#This Row],[ID
Barang]]))</f>
        <v/>
      </c>
      <c r="K129" s="20">
        <v>4</v>
      </c>
      <c r="L129" s="47">
        <f>SUMIF(MASUK!$C:$C,DATA!$A129,MASUK!$H:$H)</f>
        <v>0</v>
      </c>
      <c r="M129" s="47">
        <f>SUMIF(KELUAR!C:C,REKAP[[#This Row],[ID
Barang]],KELUAR!$H:$H)</f>
        <v>0</v>
      </c>
      <c r="N129" s="47">
        <f>REKAP[[#This Row],[Stok Awal]]+REKAP[[#This Row],[Masuk]]-REKAP[[#This Row],[Keluar]]</f>
        <v>4</v>
      </c>
      <c r="P129" s="42">
        <f>REKAP[[#This Row],[Harga Satuan]]*REKAP[[#This Row],[Stok Akhir]]</f>
        <v>16176</v>
      </c>
      <c r="Q129" s="47" t="str">
        <f>IF(REKAP[[#This Row],[Stok Aktual]]&lt;&gt;"",REKAP[[#This Row],[Stok Akhir]]-REKAP[[#This Row],[Stok Aktual]],"")</f>
        <v/>
      </c>
    </row>
    <row r="130" spans="1:17" x14ac:dyDescent="0.25">
      <c r="A130" s="20" t="s">
        <v>323</v>
      </c>
      <c r="B130" s="20" t="s">
        <v>3327</v>
      </c>
      <c r="C130" s="20" t="s">
        <v>3352</v>
      </c>
      <c r="D130" s="23" t="s">
        <v>89</v>
      </c>
      <c r="E130" s="23" t="s">
        <v>3350</v>
      </c>
      <c r="F130" s="20" t="s">
        <v>251</v>
      </c>
      <c r="G130" s="20"/>
      <c r="H130" s="22">
        <v>4000</v>
      </c>
      <c r="I130" s="57" t="str">
        <f>IF(COUNTIF(MASUK[Kode Barang],REKAP[[#This Row],[ID
Barang]])=0,"",COUNTIF(MASUK[Kode Barang],REKAP[[#This Row],[ID
Barang]]))</f>
        <v/>
      </c>
      <c r="J130" s="58" t="str">
        <f>IF(COUNTIF(MASUK8[Kode Barang],REKAP[[#This Row],[ID
Barang]])=0,"",COUNTIF(MASUK8[Kode Barang],REKAP[[#This Row],[ID
Barang]]))</f>
        <v/>
      </c>
      <c r="K130" s="20">
        <v>5</v>
      </c>
      <c r="L130" s="47">
        <f>SUMIF(MASUK!$C:$C,DATA!$A130,MASUK!$H:$H)</f>
        <v>0</v>
      </c>
      <c r="M130" s="47">
        <f>SUMIF(KELUAR!C:C,REKAP[[#This Row],[ID
Barang]],KELUAR!$H:$H)</f>
        <v>0</v>
      </c>
      <c r="N130" s="47">
        <f>REKAP[[#This Row],[Stok Awal]]+REKAP[[#This Row],[Masuk]]-REKAP[[#This Row],[Keluar]]</f>
        <v>5</v>
      </c>
      <c r="P130" s="42">
        <f>REKAP[[#This Row],[Harga Satuan]]*REKAP[[#This Row],[Stok Akhir]]</f>
        <v>20000</v>
      </c>
      <c r="Q130" s="47" t="str">
        <f>IF(REKAP[[#This Row],[Stok Aktual]]&lt;&gt;"",REKAP[[#This Row],[Stok Akhir]]-REKAP[[#This Row],[Stok Aktual]],"")</f>
        <v/>
      </c>
    </row>
    <row r="131" spans="1:17" x14ac:dyDescent="0.25">
      <c r="A131" s="20" t="s">
        <v>324</v>
      </c>
      <c r="B131" s="20" t="s">
        <v>3327</v>
      </c>
      <c r="C131" s="20" t="s">
        <v>3352</v>
      </c>
      <c r="D131" s="23" t="s">
        <v>90</v>
      </c>
      <c r="E131" s="23" t="s">
        <v>3350</v>
      </c>
      <c r="F131" s="20" t="s">
        <v>251</v>
      </c>
      <c r="G131" s="20"/>
      <c r="H131" s="22">
        <v>7020</v>
      </c>
      <c r="I131" s="57" t="str">
        <f>IF(COUNTIF(MASUK[Kode Barang],REKAP[[#This Row],[ID
Barang]])=0,"",COUNTIF(MASUK[Kode Barang],REKAP[[#This Row],[ID
Barang]]))</f>
        <v/>
      </c>
      <c r="J131" s="58">
        <f>IF(COUNTIF(MASUK8[Kode Barang],REKAP[[#This Row],[ID
Barang]])=0,"",COUNTIF(MASUK8[Kode Barang],REKAP[[#This Row],[ID
Barang]]))</f>
        <v>1</v>
      </c>
      <c r="K131" s="20">
        <v>4</v>
      </c>
      <c r="L131" s="47">
        <f>SUMIF(MASUK!$C:$C,DATA!$A131,MASUK!$H:$H)</f>
        <v>0</v>
      </c>
      <c r="M131" s="47">
        <f>SUMIF(KELUAR!C:C,REKAP[[#This Row],[ID
Barang]],KELUAR!$H:$H)</f>
        <v>2</v>
      </c>
      <c r="N131" s="47">
        <f>REKAP[[#This Row],[Stok Awal]]+REKAP[[#This Row],[Masuk]]-REKAP[[#This Row],[Keluar]]</f>
        <v>2</v>
      </c>
      <c r="P131" s="42">
        <f>REKAP[[#This Row],[Harga Satuan]]*REKAP[[#This Row],[Stok Akhir]]</f>
        <v>14040</v>
      </c>
      <c r="Q131" s="47" t="str">
        <f>IF(REKAP[[#This Row],[Stok Aktual]]&lt;&gt;"",REKAP[[#This Row],[Stok Akhir]]-REKAP[[#This Row],[Stok Aktual]],"")</f>
        <v/>
      </c>
    </row>
    <row r="132" spans="1:17" x14ac:dyDescent="0.25">
      <c r="A132" s="20" t="s">
        <v>325</v>
      </c>
      <c r="B132" s="20" t="s">
        <v>3327</v>
      </c>
      <c r="C132" s="20" t="s">
        <v>3352</v>
      </c>
      <c r="D132" s="23" t="s">
        <v>91</v>
      </c>
      <c r="E132" s="23" t="s">
        <v>3350</v>
      </c>
      <c r="F132" s="20" t="s">
        <v>251</v>
      </c>
      <c r="G132" s="20" t="s">
        <v>10</v>
      </c>
      <c r="H132" s="22">
        <v>6200</v>
      </c>
      <c r="I132" s="57" t="str">
        <f>IF(COUNTIF(MASUK[Kode Barang],REKAP[[#This Row],[ID
Barang]])=0,"",COUNTIF(MASUK[Kode Barang],REKAP[[#This Row],[ID
Barang]]))</f>
        <v/>
      </c>
      <c r="J132" s="58" t="str">
        <f>IF(COUNTIF(MASUK8[Kode Barang],REKAP[[#This Row],[ID
Barang]])=0,"",COUNTIF(MASUK8[Kode Barang],REKAP[[#This Row],[ID
Barang]]))</f>
        <v/>
      </c>
      <c r="K132" s="20">
        <v>13</v>
      </c>
      <c r="L132" s="47">
        <f>SUMIF(MASUK!$C:$C,DATA!$A132,MASUK!$H:$H)</f>
        <v>0</v>
      </c>
      <c r="M132" s="47">
        <f>SUMIF(KELUAR!C:C,REKAP[[#This Row],[ID
Barang]],KELUAR!$H:$H)</f>
        <v>0</v>
      </c>
      <c r="N132" s="47">
        <f>REKAP[[#This Row],[Stok Awal]]+REKAP[[#This Row],[Masuk]]-REKAP[[#This Row],[Keluar]]</f>
        <v>13</v>
      </c>
      <c r="P132" s="42">
        <f>REKAP[[#This Row],[Harga Satuan]]*REKAP[[#This Row],[Stok Akhir]]</f>
        <v>80600</v>
      </c>
      <c r="Q132" s="47" t="str">
        <f>IF(REKAP[[#This Row],[Stok Aktual]]&lt;&gt;"",REKAP[[#This Row],[Stok Akhir]]-REKAP[[#This Row],[Stok Aktual]],"")</f>
        <v/>
      </c>
    </row>
    <row r="133" spans="1:17" x14ac:dyDescent="0.25">
      <c r="A133" s="20" t="s">
        <v>326</v>
      </c>
      <c r="B133" s="20" t="s">
        <v>3327</v>
      </c>
      <c r="C133" s="20" t="s">
        <v>3352</v>
      </c>
      <c r="D133" s="23" t="s">
        <v>92</v>
      </c>
      <c r="E133" s="23" t="s">
        <v>3350</v>
      </c>
      <c r="F133" s="20" t="s">
        <v>251</v>
      </c>
      <c r="G133" s="20"/>
      <c r="H133" s="22">
        <v>8085</v>
      </c>
      <c r="I133" s="57" t="str">
        <f>IF(COUNTIF(MASUK[Kode Barang],REKAP[[#This Row],[ID
Barang]])=0,"",COUNTIF(MASUK[Kode Barang],REKAP[[#This Row],[ID
Barang]]))</f>
        <v/>
      </c>
      <c r="J133" s="58" t="str">
        <f>IF(COUNTIF(MASUK8[Kode Barang],REKAP[[#This Row],[ID
Barang]])=0,"",COUNTIF(MASUK8[Kode Barang],REKAP[[#This Row],[ID
Barang]]))</f>
        <v/>
      </c>
      <c r="K133" s="20">
        <v>11</v>
      </c>
      <c r="L133" s="47">
        <f>SUMIF(MASUK!$C:$C,DATA!$A133,MASUK!$H:$H)</f>
        <v>0</v>
      </c>
      <c r="M133" s="47">
        <f>SUMIF(KELUAR!C:C,REKAP[[#This Row],[ID
Barang]],KELUAR!$H:$H)</f>
        <v>0</v>
      </c>
      <c r="N133" s="47">
        <f>REKAP[[#This Row],[Stok Awal]]+REKAP[[#This Row],[Masuk]]-REKAP[[#This Row],[Keluar]]</f>
        <v>11</v>
      </c>
      <c r="P133" s="42">
        <f>REKAP[[#This Row],[Harga Satuan]]*REKAP[[#This Row],[Stok Akhir]]</f>
        <v>88935</v>
      </c>
      <c r="Q133" s="47" t="str">
        <f>IF(REKAP[[#This Row],[Stok Aktual]]&lt;&gt;"",REKAP[[#This Row],[Stok Akhir]]-REKAP[[#This Row],[Stok Aktual]],"")</f>
        <v/>
      </c>
    </row>
    <row r="134" spans="1:17" x14ac:dyDescent="0.25">
      <c r="A134" s="20" t="s">
        <v>327</v>
      </c>
      <c r="B134" s="20" t="s">
        <v>3327</v>
      </c>
      <c r="C134" s="20" t="s">
        <v>3352</v>
      </c>
      <c r="D134" s="23" t="s">
        <v>93</v>
      </c>
      <c r="E134" s="23" t="s">
        <v>3350</v>
      </c>
      <c r="F134" s="20" t="s">
        <v>251</v>
      </c>
      <c r="G134" s="20"/>
      <c r="H134" s="22">
        <v>900</v>
      </c>
      <c r="I134" s="57" t="str">
        <f>IF(COUNTIF(MASUK[Kode Barang],REKAP[[#This Row],[ID
Barang]])=0,"",COUNTIF(MASUK[Kode Barang],REKAP[[#This Row],[ID
Barang]]))</f>
        <v/>
      </c>
      <c r="J134" s="58" t="str">
        <f>IF(COUNTIF(MASUK8[Kode Barang],REKAP[[#This Row],[ID
Barang]])=0,"",COUNTIF(MASUK8[Kode Barang],REKAP[[#This Row],[ID
Barang]]))</f>
        <v/>
      </c>
      <c r="K134" s="20">
        <v>7</v>
      </c>
      <c r="L134" s="47">
        <f>SUMIF(MASUK!$C:$C,DATA!$A134,MASUK!$H:$H)</f>
        <v>0</v>
      </c>
      <c r="M134" s="47">
        <f>SUMIF(KELUAR!C:C,REKAP[[#This Row],[ID
Barang]],KELUAR!$H:$H)</f>
        <v>0</v>
      </c>
      <c r="N134" s="47">
        <f>REKAP[[#This Row],[Stok Awal]]+REKAP[[#This Row],[Masuk]]-REKAP[[#This Row],[Keluar]]</f>
        <v>7</v>
      </c>
      <c r="P134" s="42">
        <f>REKAP[[#This Row],[Harga Satuan]]*REKAP[[#This Row],[Stok Akhir]]</f>
        <v>6300</v>
      </c>
      <c r="Q134" s="47" t="str">
        <f>IF(REKAP[[#This Row],[Stok Aktual]]&lt;&gt;"",REKAP[[#This Row],[Stok Akhir]]-REKAP[[#This Row],[Stok Aktual]],"")</f>
        <v/>
      </c>
    </row>
    <row r="135" spans="1:17" x14ac:dyDescent="0.25">
      <c r="A135" s="20" t="s">
        <v>328</v>
      </c>
      <c r="B135" s="20" t="s">
        <v>3327</v>
      </c>
      <c r="C135" s="20" t="s">
        <v>3352</v>
      </c>
      <c r="D135" s="23" t="s">
        <v>94</v>
      </c>
      <c r="E135" s="23" t="s">
        <v>3350</v>
      </c>
      <c r="F135" s="20" t="s">
        <v>251</v>
      </c>
      <c r="G135" s="20"/>
      <c r="H135" s="22">
        <v>15890</v>
      </c>
      <c r="I135" s="57" t="str">
        <f>IF(COUNTIF(MASUK[Kode Barang],REKAP[[#This Row],[ID
Barang]])=0,"",COUNTIF(MASUK[Kode Barang],REKAP[[#This Row],[ID
Barang]]))</f>
        <v/>
      </c>
      <c r="J135" s="58" t="str">
        <f>IF(COUNTIF(MASUK8[Kode Barang],REKAP[[#This Row],[ID
Barang]])=0,"",COUNTIF(MASUK8[Kode Barang],REKAP[[#This Row],[ID
Barang]]))</f>
        <v/>
      </c>
      <c r="K135" s="20">
        <v>10</v>
      </c>
      <c r="L135" s="47">
        <f>SUMIF(MASUK!$C:$C,DATA!$A135,MASUK!$H:$H)</f>
        <v>0</v>
      </c>
      <c r="M135" s="47">
        <f>SUMIF(KELUAR!C:C,REKAP[[#This Row],[ID
Barang]],KELUAR!$H:$H)</f>
        <v>0</v>
      </c>
      <c r="N135" s="47">
        <f>REKAP[[#This Row],[Stok Awal]]+REKAP[[#This Row],[Masuk]]-REKAP[[#This Row],[Keluar]]</f>
        <v>10</v>
      </c>
      <c r="P135" s="42">
        <f>REKAP[[#This Row],[Harga Satuan]]*REKAP[[#This Row],[Stok Akhir]]</f>
        <v>158900</v>
      </c>
      <c r="Q135" s="47" t="str">
        <f>IF(REKAP[[#This Row],[Stok Aktual]]&lt;&gt;"",REKAP[[#This Row],[Stok Akhir]]-REKAP[[#This Row],[Stok Aktual]],"")</f>
        <v/>
      </c>
    </row>
    <row r="136" spans="1:17" x14ac:dyDescent="0.25">
      <c r="A136" s="20" t="s">
        <v>329</v>
      </c>
      <c r="B136" s="20" t="s">
        <v>3327</v>
      </c>
      <c r="C136" s="20" t="s">
        <v>3352</v>
      </c>
      <c r="D136" s="23" t="s">
        <v>95</v>
      </c>
      <c r="E136" s="23" t="s">
        <v>3350</v>
      </c>
      <c r="F136" s="20" t="s">
        <v>251</v>
      </c>
      <c r="G136" s="20"/>
      <c r="H136" s="22">
        <v>1800</v>
      </c>
      <c r="I136" s="57">
        <f>IF(COUNTIF(MASUK[Kode Barang],REKAP[[#This Row],[ID
Barang]])=0,"",COUNTIF(MASUK[Kode Barang],REKAP[[#This Row],[ID
Barang]]))</f>
        <v>1</v>
      </c>
      <c r="J136" s="58">
        <f>IF(COUNTIF(MASUK8[Kode Barang],REKAP[[#This Row],[ID
Barang]])=0,"",COUNTIF(MASUK8[Kode Barang],REKAP[[#This Row],[ID
Barang]]))</f>
        <v>2</v>
      </c>
      <c r="K136" s="20">
        <v>13</v>
      </c>
      <c r="L136" s="47">
        <f>SUMIF(MASUK!$C:$C,DATA!$A136,MASUK!$H:$H)</f>
        <v>16</v>
      </c>
      <c r="M136" s="47">
        <f>SUMIF(KELUAR!C:C,REKAP[[#This Row],[ID
Barang]],KELUAR!$H:$H)</f>
        <v>22</v>
      </c>
      <c r="N136" s="47">
        <f>REKAP[[#This Row],[Stok Awal]]+REKAP[[#This Row],[Masuk]]-REKAP[[#This Row],[Keluar]]</f>
        <v>7</v>
      </c>
      <c r="P136" s="42">
        <f>REKAP[[#This Row],[Harga Satuan]]*REKAP[[#This Row],[Stok Akhir]]</f>
        <v>12600</v>
      </c>
      <c r="Q136" s="47" t="str">
        <f>IF(REKAP[[#This Row],[Stok Aktual]]&lt;&gt;"",REKAP[[#This Row],[Stok Akhir]]-REKAP[[#This Row],[Stok Aktual]],"")</f>
        <v/>
      </c>
    </row>
    <row r="137" spans="1:17" x14ac:dyDescent="0.25">
      <c r="A137" s="20" t="s">
        <v>330</v>
      </c>
      <c r="B137" s="20" t="s">
        <v>3327</v>
      </c>
      <c r="C137" s="20" t="s">
        <v>3352</v>
      </c>
      <c r="D137" s="23" t="s">
        <v>96</v>
      </c>
      <c r="E137" s="23" t="s">
        <v>3350</v>
      </c>
      <c r="F137" s="20" t="s">
        <v>251</v>
      </c>
      <c r="G137" s="20" t="s">
        <v>10</v>
      </c>
      <c r="H137" s="22">
        <v>2000</v>
      </c>
      <c r="I137" s="57" t="str">
        <f>IF(COUNTIF(MASUK[Kode Barang],REKAP[[#This Row],[ID
Barang]])=0,"",COUNTIF(MASUK[Kode Barang],REKAP[[#This Row],[ID
Barang]]))</f>
        <v/>
      </c>
      <c r="J137" s="58" t="str">
        <f>IF(COUNTIF(MASUK8[Kode Barang],REKAP[[#This Row],[ID
Barang]])=0,"",COUNTIF(MASUK8[Kode Barang],REKAP[[#This Row],[ID
Barang]]))</f>
        <v/>
      </c>
      <c r="K137" s="20">
        <v>35</v>
      </c>
      <c r="L137" s="47">
        <f>SUMIF(MASUK!$C:$C,DATA!$A137,MASUK!$H:$H)</f>
        <v>0</v>
      </c>
      <c r="M137" s="47">
        <f>SUMIF(KELUAR!C:C,REKAP[[#This Row],[ID
Barang]],KELUAR!$H:$H)</f>
        <v>0</v>
      </c>
      <c r="N137" s="47">
        <f>REKAP[[#This Row],[Stok Awal]]+REKAP[[#This Row],[Masuk]]-REKAP[[#This Row],[Keluar]]</f>
        <v>35</v>
      </c>
      <c r="P137" s="42">
        <f>REKAP[[#This Row],[Harga Satuan]]*REKAP[[#This Row],[Stok Akhir]]</f>
        <v>70000</v>
      </c>
      <c r="Q137" s="47" t="str">
        <f>IF(REKAP[[#This Row],[Stok Aktual]]&lt;&gt;"",REKAP[[#This Row],[Stok Akhir]]-REKAP[[#This Row],[Stok Aktual]],"")</f>
        <v/>
      </c>
    </row>
    <row r="138" spans="1:17" x14ac:dyDescent="0.25">
      <c r="A138" s="20" t="s">
        <v>331</v>
      </c>
      <c r="B138" s="20" t="s">
        <v>3327</v>
      </c>
      <c r="C138" s="20" t="s">
        <v>3352</v>
      </c>
      <c r="D138" s="23" t="s">
        <v>97</v>
      </c>
      <c r="E138" s="23" t="s">
        <v>3350</v>
      </c>
      <c r="F138" s="20" t="s">
        <v>251</v>
      </c>
      <c r="G138" s="20" t="s">
        <v>10</v>
      </c>
      <c r="H138" s="22">
        <v>2000</v>
      </c>
      <c r="I138" s="57">
        <f>IF(COUNTIF(MASUK[Kode Barang],REKAP[[#This Row],[ID
Barang]])=0,"",COUNTIF(MASUK[Kode Barang],REKAP[[#This Row],[ID
Barang]]))</f>
        <v>3</v>
      </c>
      <c r="J138" s="58">
        <f>IF(COUNTIF(MASUK8[Kode Barang],REKAP[[#This Row],[ID
Barang]])=0,"",COUNTIF(MASUK8[Kode Barang],REKAP[[#This Row],[ID
Barang]]))</f>
        <v>3</v>
      </c>
      <c r="K138" s="20">
        <v>15</v>
      </c>
      <c r="L138" s="47">
        <f>SUMIF(MASUK!$C:$C,DATA!$A138,MASUK!$H:$H)</f>
        <v>119</v>
      </c>
      <c r="M138" s="47">
        <f>SUMIF(KELUAR!C:C,REKAP[[#This Row],[ID
Barang]],KELUAR!$H:$H)</f>
        <v>82</v>
      </c>
      <c r="N138" s="47">
        <f>REKAP[[#This Row],[Stok Awal]]+REKAP[[#This Row],[Masuk]]-REKAP[[#This Row],[Keluar]]</f>
        <v>52</v>
      </c>
      <c r="P138" s="42">
        <f>REKAP[[#This Row],[Harga Satuan]]*REKAP[[#This Row],[Stok Akhir]]</f>
        <v>104000</v>
      </c>
      <c r="Q138" s="47" t="str">
        <f>IF(REKAP[[#This Row],[Stok Aktual]]&lt;&gt;"",REKAP[[#This Row],[Stok Akhir]]-REKAP[[#This Row],[Stok Aktual]],"")</f>
        <v/>
      </c>
    </row>
    <row r="139" spans="1:17" x14ac:dyDescent="0.25">
      <c r="A139" s="20" t="s">
        <v>332</v>
      </c>
      <c r="B139" s="20" t="s">
        <v>3327</v>
      </c>
      <c r="C139" s="20" t="s">
        <v>3352</v>
      </c>
      <c r="D139" s="23" t="s">
        <v>98</v>
      </c>
      <c r="E139" s="23" t="s">
        <v>3350</v>
      </c>
      <c r="F139" s="20" t="s">
        <v>251</v>
      </c>
      <c r="G139" s="20" t="s">
        <v>10</v>
      </c>
      <c r="H139" s="22">
        <v>2200</v>
      </c>
      <c r="I139" s="57">
        <f>IF(COUNTIF(MASUK[Kode Barang],REKAP[[#This Row],[ID
Barang]])=0,"",COUNTIF(MASUK[Kode Barang],REKAP[[#This Row],[ID
Barang]]))</f>
        <v>1</v>
      </c>
      <c r="J139" s="58">
        <f>IF(COUNTIF(MASUK8[Kode Barang],REKAP[[#This Row],[ID
Barang]])=0,"",COUNTIF(MASUK8[Kode Barang],REKAP[[#This Row],[ID
Barang]]))</f>
        <v>1</v>
      </c>
      <c r="K139" s="20">
        <v>15</v>
      </c>
      <c r="L139" s="47">
        <f>SUMIF(MASUK!$C:$C,DATA!$A139,MASUK!$H:$H)</f>
        <v>22</v>
      </c>
      <c r="M139" s="47">
        <f>SUMIF(KELUAR!C:C,REKAP[[#This Row],[ID
Barang]],KELUAR!$H:$H)</f>
        <v>2</v>
      </c>
      <c r="N139" s="47">
        <f>REKAP[[#This Row],[Stok Awal]]+REKAP[[#This Row],[Masuk]]-REKAP[[#This Row],[Keluar]]</f>
        <v>35</v>
      </c>
      <c r="P139" s="42">
        <f>REKAP[[#This Row],[Harga Satuan]]*REKAP[[#This Row],[Stok Akhir]]</f>
        <v>77000</v>
      </c>
      <c r="Q139" s="47" t="str">
        <f>IF(REKAP[[#This Row],[Stok Aktual]]&lt;&gt;"",REKAP[[#This Row],[Stok Akhir]]-REKAP[[#This Row],[Stok Aktual]],"")</f>
        <v/>
      </c>
    </row>
    <row r="140" spans="1:17" x14ac:dyDescent="0.25">
      <c r="A140" s="20" t="s">
        <v>333</v>
      </c>
      <c r="B140" s="20" t="s">
        <v>3327</v>
      </c>
      <c r="C140" s="20" t="s">
        <v>3352</v>
      </c>
      <c r="D140" s="23" t="s">
        <v>99</v>
      </c>
      <c r="E140" s="23" t="s">
        <v>3350</v>
      </c>
      <c r="F140" s="20" t="s">
        <v>251</v>
      </c>
      <c r="G140" s="20" t="s">
        <v>10</v>
      </c>
      <c r="H140" s="22">
        <v>2500</v>
      </c>
      <c r="I140" s="57">
        <f>IF(COUNTIF(MASUK[Kode Barang],REKAP[[#This Row],[ID
Barang]])=0,"",COUNTIF(MASUK[Kode Barang],REKAP[[#This Row],[ID
Barang]]))</f>
        <v>2</v>
      </c>
      <c r="J140" s="58">
        <f>IF(COUNTIF(MASUK8[Kode Barang],REKAP[[#This Row],[ID
Barang]])=0,"",COUNTIF(MASUK8[Kode Barang],REKAP[[#This Row],[ID
Barang]]))</f>
        <v>3</v>
      </c>
      <c r="K140" s="20">
        <v>20</v>
      </c>
      <c r="L140" s="47">
        <f>SUMIF(MASUK!$C:$C,DATA!$A140,MASUK!$H:$H)</f>
        <v>42</v>
      </c>
      <c r="M140" s="47">
        <f>SUMIF(KELUAR!C:C,REKAP[[#This Row],[ID
Barang]],KELUAR!$H:$H)</f>
        <v>40</v>
      </c>
      <c r="N140" s="47">
        <f>REKAP[[#This Row],[Stok Awal]]+REKAP[[#This Row],[Masuk]]-REKAP[[#This Row],[Keluar]]</f>
        <v>22</v>
      </c>
      <c r="P140" s="42">
        <f>REKAP[[#This Row],[Harga Satuan]]*REKAP[[#This Row],[Stok Akhir]]</f>
        <v>55000</v>
      </c>
      <c r="Q140" s="47" t="str">
        <f>IF(REKAP[[#This Row],[Stok Aktual]]&lt;&gt;"",REKAP[[#This Row],[Stok Akhir]]-REKAP[[#This Row],[Stok Aktual]],"")</f>
        <v/>
      </c>
    </row>
    <row r="141" spans="1:17" x14ac:dyDescent="0.25">
      <c r="A141" s="20" t="s">
        <v>334</v>
      </c>
      <c r="B141" s="20" t="s">
        <v>3327</v>
      </c>
      <c r="C141" s="20" t="s">
        <v>3352</v>
      </c>
      <c r="D141" s="23" t="s">
        <v>100</v>
      </c>
      <c r="E141" s="23" t="s">
        <v>3350</v>
      </c>
      <c r="F141" s="20" t="s">
        <v>251</v>
      </c>
      <c r="G141" s="20" t="s">
        <v>10</v>
      </c>
      <c r="H141" s="22">
        <v>3000</v>
      </c>
      <c r="I141" s="57">
        <f>IF(COUNTIF(MASUK[Kode Barang],REKAP[[#This Row],[ID
Barang]])=0,"",COUNTIF(MASUK[Kode Barang],REKAP[[#This Row],[ID
Barang]]))</f>
        <v>1</v>
      </c>
      <c r="J141" s="58">
        <f>IF(COUNTIF(MASUK8[Kode Barang],REKAP[[#This Row],[ID
Barang]])=0,"",COUNTIF(MASUK8[Kode Barang],REKAP[[#This Row],[ID
Barang]]))</f>
        <v>3</v>
      </c>
      <c r="K141" s="20">
        <v>34</v>
      </c>
      <c r="L141" s="47">
        <f>SUMIF(MASUK!$C:$C,DATA!$A141,MASUK!$H:$H)</f>
        <v>12</v>
      </c>
      <c r="M141" s="47">
        <f>SUMIF(KELUAR!C:C,REKAP[[#This Row],[ID
Barang]],KELUAR!$H:$H)</f>
        <v>24</v>
      </c>
      <c r="N141" s="47">
        <f>REKAP[[#This Row],[Stok Awal]]+REKAP[[#This Row],[Masuk]]-REKAP[[#This Row],[Keluar]]</f>
        <v>22</v>
      </c>
      <c r="P141" s="42">
        <f>REKAP[[#This Row],[Harga Satuan]]*REKAP[[#This Row],[Stok Akhir]]</f>
        <v>66000</v>
      </c>
      <c r="Q141" s="47" t="str">
        <f>IF(REKAP[[#This Row],[Stok Aktual]]&lt;&gt;"",REKAP[[#This Row],[Stok Akhir]]-REKAP[[#This Row],[Stok Aktual]],"")</f>
        <v/>
      </c>
    </row>
    <row r="142" spans="1:17" x14ac:dyDescent="0.25">
      <c r="A142" s="20" t="s">
        <v>335</v>
      </c>
      <c r="B142" s="20" t="s">
        <v>3327</v>
      </c>
      <c r="C142" s="20" t="s">
        <v>3352</v>
      </c>
      <c r="D142" s="23" t="s">
        <v>101</v>
      </c>
      <c r="E142" s="23" t="s">
        <v>3350</v>
      </c>
      <c r="F142" s="20" t="s">
        <v>251</v>
      </c>
      <c r="G142" s="20" t="s">
        <v>10</v>
      </c>
      <c r="H142" s="22">
        <v>3500</v>
      </c>
      <c r="I142" s="57" t="str">
        <f>IF(COUNTIF(MASUK[Kode Barang],REKAP[[#This Row],[ID
Barang]])=0,"",COUNTIF(MASUK[Kode Barang],REKAP[[#This Row],[ID
Barang]]))</f>
        <v/>
      </c>
      <c r="J142" s="58" t="str">
        <f>IF(COUNTIF(MASUK8[Kode Barang],REKAP[[#This Row],[ID
Barang]])=0,"",COUNTIF(MASUK8[Kode Barang],REKAP[[#This Row],[ID
Barang]]))</f>
        <v/>
      </c>
      <c r="K142" s="20">
        <v>15</v>
      </c>
      <c r="L142" s="47">
        <f>SUMIF(MASUK!$C:$C,DATA!$A142,MASUK!$H:$H)</f>
        <v>0</v>
      </c>
      <c r="M142" s="47">
        <f>SUMIF(KELUAR!C:C,REKAP[[#This Row],[ID
Barang]],KELUAR!$H:$H)</f>
        <v>0</v>
      </c>
      <c r="N142" s="47">
        <f>REKAP[[#This Row],[Stok Awal]]+REKAP[[#This Row],[Masuk]]-REKAP[[#This Row],[Keluar]]</f>
        <v>15</v>
      </c>
      <c r="P142" s="42">
        <f>REKAP[[#This Row],[Harga Satuan]]*REKAP[[#This Row],[Stok Akhir]]</f>
        <v>52500</v>
      </c>
      <c r="Q142" s="47" t="str">
        <f>IF(REKAP[[#This Row],[Stok Aktual]]&lt;&gt;"",REKAP[[#This Row],[Stok Akhir]]-REKAP[[#This Row],[Stok Aktual]],"")</f>
        <v/>
      </c>
    </row>
    <row r="143" spans="1:17" x14ac:dyDescent="0.25">
      <c r="A143" s="20" t="s">
        <v>336</v>
      </c>
      <c r="B143" s="20" t="s">
        <v>3327</v>
      </c>
      <c r="C143" s="20" t="s">
        <v>3352</v>
      </c>
      <c r="D143" s="23" t="s">
        <v>102</v>
      </c>
      <c r="E143" s="23" t="s">
        <v>3350</v>
      </c>
      <c r="F143" s="20" t="s">
        <v>251</v>
      </c>
      <c r="G143" s="20"/>
      <c r="H143" s="22">
        <v>4000</v>
      </c>
      <c r="I143" s="57" t="str">
        <f>IF(COUNTIF(MASUK[Kode Barang],REKAP[[#This Row],[ID
Barang]])=0,"",COUNTIF(MASUK[Kode Barang],REKAP[[#This Row],[ID
Barang]]))</f>
        <v/>
      </c>
      <c r="J143" s="58" t="str">
        <f>IF(COUNTIF(MASUK8[Kode Barang],REKAP[[#This Row],[ID
Barang]])=0,"",COUNTIF(MASUK8[Kode Barang],REKAP[[#This Row],[ID
Barang]]))</f>
        <v/>
      </c>
      <c r="K143" s="20">
        <v>15</v>
      </c>
      <c r="L143" s="47">
        <f>SUMIF(MASUK!$C:$C,DATA!$A143,MASUK!$H:$H)</f>
        <v>0</v>
      </c>
      <c r="M143" s="47">
        <f>SUMIF(KELUAR!C:C,REKAP[[#This Row],[ID
Barang]],KELUAR!$H:$H)</f>
        <v>0</v>
      </c>
      <c r="N143" s="47">
        <f>REKAP[[#This Row],[Stok Awal]]+REKAP[[#This Row],[Masuk]]-REKAP[[#This Row],[Keluar]]</f>
        <v>15</v>
      </c>
      <c r="P143" s="42">
        <f>REKAP[[#This Row],[Harga Satuan]]*REKAP[[#This Row],[Stok Akhir]]</f>
        <v>60000</v>
      </c>
      <c r="Q143" s="47" t="str">
        <f>IF(REKAP[[#This Row],[Stok Aktual]]&lt;&gt;"",REKAP[[#This Row],[Stok Akhir]]-REKAP[[#This Row],[Stok Aktual]],"")</f>
        <v/>
      </c>
    </row>
    <row r="144" spans="1:17" x14ac:dyDescent="0.25">
      <c r="A144" s="20" t="s">
        <v>337</v>
      </c>
      <c r="B144" s="20" t="s">
        <v>3327</v>
      </c>
      <c r="C144" s="20" t="s">
        <v>3352</v>
      </c>
      <c r="D144" s="23" t="s">
        <v>103</v>
      </c>
      <c r="E144" s="23" t="s">
        <v>3350</v>
      </c>
      <c r="F144" s="20" t="s">
        <v>251</v>
      </c>
      <c r="G144" s="20" t="s">
        <v>10</v>
      </c>
      <c r="H144" s="22">
        <v>3300</v>
      </c>
      <c r="I144" s="57" t="str">
        <f>IF(COUNTIF(MASUK[Kode Barang],REKAP[[#This Row],[ID
Barang]])=0,"",COUNTIF(MASUK[Kode Barang],REKAP[[#This Row],[ID
Barang]]))</f>
        <v/>
      </c>
      <c r="J144" s="58">
        <f>IF(COUNTIF(MASUK8[Kode Barang],REKAP[[#This Row],[ID
Barang]])=0,"",COUNTIF(MASUK8[Kode Barang],REKAP[[#This Row],[ID
Barang]]))</f>
        <v>1</v>
      </c>
      <c r="K144" s="20">
        <v>19</v>
      </c>
      <c r="L144" s="47">
        <f>SUMIF(MASUK!$C:$C,DATA!$A144,MASUK!$H:$H)</f>
        <v>0</v>
      </c>
      <c r="M144" s="47">
        <f>SUMIF(KELUAR!C:C,REKAP[[#This Row],[ID
Barang]],KELUAR!$H:$H)</f>
        <v>2</v>
      </c>
      <c r="N144" s="47">
        <f>REKAP[[#This Row],[Stok Awal]]+REKAP[[#This Row],[Masuk]]-REKAP[[#This Row],[Keluar]]</f>
        <v>17</v>
      </c>
      <c r="P144" s="42">
        <f>REKAP[[#This Row],[Harga Satuan]]*REKAP[[#This Row],[Stok Akhir]]</f>
        <v>56100</v>
      </c>
      <c r="Q144" s="47" t="str">
        <f>IF(REKAP[[#This Row],[Stok Aktual]]&lt;&gt;"",REKAP[[#This Row],[Stok Akhir]]-REKAP[[#This Row],[Stok Aktual]],"")</f>
        <v/>
      </c>
    </row>
    <row r="145" spans="1:17" x14ac:dyDescent="0.25">
      <c r="A145" s="20" t="s">
        <v>338</v>
      </c>
      <c r="B145" s="20" t="s">
        <v>3327</v>
      </c>
      <c r="C145" s="20" t="s">
        <v>3352</v>
      </c>
      <c r="D145" s="23" t="s">
        <v>104</v>
      </c>
      <c r="E145" s="23" t="s">
        <v>3350</v>
      </c>
      <c r="F145" s="20" t="s">
        <v>251</v>
      </c>
      <c r="G145" s="20"/>
      <c r="H145" s="22">
        <v>3500</v>
      </c>
      <c r="I145" s="57" t="str">
        <f>IF(COUNTIF(MASUK[Kode Barang],REKAP[[#This Row],[ID
Barang]])=0,"",COUNTIF(MASUK[Kode Barang],REKAP[[#This Row],[ID
Barang]]))</f>
        <v/>
      </c>
      <c r="J145" s="58" t="str">
        <f>IF(COUNTIF(MASUK8[Kode Barang],REKAP[[#This Row],[ID
Barang]])=0,"",COUNTIF(MASUK8[Kode Barang],REKAP[[#This Row],[ID
Barang]]))</f>
        <v/>
      </c>
      <c r="K145" s="20">
        <v>61</v>
      </c>
      <c r="L145" s="47">
        <f>SUMIF(MASUK!$C:$C,DATA!$A145,MASUK!$H:$H)</f>
        <v>0</v>
      </c>
      <c r="M145" s="47">
        <f>SUMIF(KELUAR!C:C,REKAP[[#This Row],[ID
Barang]],KELUAR!$H:$H)</f>
        <v>0</v>
      </c>
      <c r="N145" s="47">
        <f>REKAP[[#This Row],[Stok Awal]]+REKAP[[#This Row],[Masuk]]-REKAP[[#This Row],[Keluar]]</f>
        <v>61</v>
      </c>
      <c r="P145" s="42">
        <f>REKAP[[#This Row],[Harga Satuan]]*REKAP[[#This Row],[Stok Akhir]]</f>
        <v>213500</v>
      </c>
      <c r="Q145" s="47" t="str">
        <f>IF(REKAP[[#This Row],[Stok Aktual]]&lt;&gt;"",REKAP[[#This Row],[Stok Akhir]]-REKAP[[#This Row],[Stok Aktual]],"")</f>
        <v/>
      </c>
    </row>
    <row r="146" spans="1:17" x14ac:dyDescent="0.25">
      <c r="A146" s="20" t="s">
        <v>339</v>
      </c>
      <c r="B146" s="20" t="s">
        <v>3327</v>
      </c>
      <c r="C146" s="20" t="s">
        <v>3352</v>
      </c>
      <c r="D146" s="23" t="s">
        <v>105</v>
      </c>
      <c r="E146" s="23" t="s">
        <v>3350</v>
      </c>
      <c r="F146" s="20" t="s">
        <v>251</v>
      </c>
      <c r="G146" s="20"/>
      <c r="H146" s="22">
        <v>3600</v>
      </c>
      <c r="I146" s="57">
        <f>IF(COUNTIF(MASUK[Kode Barang],REKAP[[#This Row],[ID
Barang]])=0,"",COUNTIF(MASUK[Kode Barang],REKAP[[#This Row],[ID
Barang]]))</f>
        <v>1</v>
      </c>
      <c r="J146" s="58">
        <f>IF(COUNTIF(MASUK8[Kode Barang],REKAP[[#This Row],[ID
Barang]])=0,"",COUNTIF(MASUK8[Kode Barang],REKAP[[#This Row],[ID
Barang]]))</f>
        <v>3</v>
      </c>
      <c r="K146" s="20">
        <v>15</v>
      </c>
      <c r="L146" s="47">
        <f>SUMIF(MASUK!$C:$C,DATA!$A146,MASUK!$H:$H)</f>
        <v>2</v>
      </c>
      <c r="M146" s="47">
        <f>SUMIF(KELUAR!C:C,REKAP[[#This Row],[ID
Barang]],KELUAR!$H:$H)</f>
        <v>16</v>
      </c>
      <c r="N146" s="47">
        <f>REKAP[[#This Row],[Stok Awal]]+REKAP[[#This Row],[Masuk]]-REKAP[[#This Row],[Keluar]]</f>
        <v>1</v>
      </c>
      <c r="P146" s="42">
        <f>REKAP[[#This Row],[Harga Satuan]]*REKAP[[#This Row],[Stok Akhir]]</f>
        <v>3600</v>
      </c>
      <c r="Q146" s="47" t="str">
        <f>IF(REKAP[[#This Row],[Stok Aktual]]&lt;&gt;"",REKAP[[#This Row],[Stok Akhir]]-REKAP[[#This Row],[Stok Aktual]],"")</f>
        <v/>
      </c>
    </row>
    <row r="147" spans="1:17" x14ac:dyDescent="0.25">
      <c r="A147" s="20" t="s">
        <v>340</v>
      </c>
      <c r="B147" s="20" t="s">
        <v>3327</v>
      </c>
      <c r="C147" s="20" t="s">
        <v>3352</v>
      </c>
      <c r="D147" s="23" t="s">
        <v>106</v>
      </c>
      <c r="E147" s="23" t="s">
        <v>3350</v>
      </c>
      <c r="F147" s="20" t="s">
        <v>251</v>
      </c>
      <c r="G147" s="20" t="s">
        <v>10</v>
      </c>
      <c r="H147" s="22">
        <v>4000</v>
      </c>
      <c r="I147" s="57" t="str">
        <f>IF(COUNTIF(MASUK[Kode Barang],REKAP[[#This Row],[ID
Barang]])=0,"",COUNTIF(MASUK[Kode Barang],REKAP[[#This Row],[ID
Barang]]))</f>
        <v/>
      </c>
      <c r="J147" s="58" t="str">
        <f>IF(COUNTIF(MASUK8[Kode Barang],REKAP[[#This Row],[ID
Barang]])=0,"",COUNTIF(MASUK8[Kode Barang],REKAP[[#This Row],[ID
Barang]]))</f>
        <v/>
      </c>
      <c r="K147" s="20">
        <v>21</v>
      </c>
      <c r="L147" s="47">
        <f>SUMIF(MASUK!$C:$C,DATA!$A147,MASUK!$H:$H)</f>
        <v>0</v>
      </c>
      <c r="M147" s="47">
        <f>SUMIF(KELUAR!C:C,REKAP[[#This Row],[ID
Barang]],KELUAR!$H:$H)</f>
        <v>0</v>
      </c>
      <c r="N147" s="47">
        <f>REKAP[[#This Row],[Stok Awal]]+REKAP[[#This Row],[Masuk]]-REKAP[[#This Row],[Keluar]]</f>
        <v>21</v>
      </c>
      <c r="P147" s="42">
        <f>REKAP[[#This Row],[Harga Satuan]]*REKAP[[#This Row],[Stok Akhir]]</f>
        <v>84000</v>
      </c>
      <c r="Q147" s="47" t="str">
        <f>IF(REKAP[[#This Row],[Stok Aktual]]&lt;&gt;"",REKAP[[#This Row],[Stok Akhir]]-REKAP[[#This Row],[Stok Aktual]],"")</f>
        <v/>
      </c>
    </row>
    <row r="148" spans="1:17" x14ac:dyDescent="0.25">
      <c r="A148" s="20" t="s">
        <v>341</v>
      </c>
      <c r="B148" s="20" t="s">
        <v>3327</v>
      </c>
      <c r="C148" s="20" t="s">
        <v>3352</v>
      </c>
      <c r="D148" s="23" t="s">
        <v>107</v>
      </c>
      <c r="E148" s="23" t="s">
        <v>3350</v>
      </c>
      <c r="F148" s="20" t="s">
        <v>251</v>
      </c>
      <c r="G148" s="20"/>
      <c r="H148" s="22">
        <v>4250</v>
      </c>
      <c r="I148" s="57" t="str">
        <f>IF(COUNTIF(MASUK[Kode Barang],REKAP[[#This Row],[ID
Barang]])=0,"",COUNTIF(MASUK[Kode Barang],REKAP[[#This Row],[ID
Barang]]))</f>
        <v/>
      </c>
      <c r="J148" s="58" t="str">
        <f>IF(COUNTIF(MASUK8[Kode Barang],REKAP[[#This Row],[ID
Barang]])=0,"",COUNTIF(MASUK8[Kode Barang],REKAP[[#This Row],[ID
Barang]]))</f>
        <v/>
      </c>
      <c r="K148" s="20">
        <v>11</v>
      </c>
      <c r="L148" s="47">
        <f>SUMIF(MASUK!$C:$C,DATA!$A148,MASUK!$H:$H)</f>
        <v>0</v>
      </c>
      <c r="M148" s="47">
        <f>SUMIF(KELUAR!C:C,REKAP[[#This Row],[ID
Barang]],KELUAR!$H:$H)</f>
        <v>0</v>
      </c>
      <c r="N148" s="47">
        <f>REKAP[[#This Row],[Stok Awal]]+REKAP[[#This Row],[Masuk]]-REKAP[[#This Row],[Keluar]]</f>
        <v>11</v>
      </c>
      <c r="P148" s="42">
        <f>REKAP[[#This Row],[Harga Satuan]]*REKAP[[#This Row],[Stok Akhir]]</f>
        <v>46750</v>
      </c>
      <c r="Q148" s="47" t="str">
        <f>IF(REKAP[[#This Row],[Stok Aktual]]&lt;&gt;"",REKAP[[#This Row],[Stok Akhir]]-REKAP[[#This Row],[Stok Aktual]],"")</f>
        <v/>
      </c>
    </row>
    <row r="149" spans="1:17" x14ac:dyDescent="0.25">
      <c r="A149" s="20" t="s">
        <v>342</v>
      </c>
      <c r="B149" s="20" t="s">
        <v>3327</v>
      </c>
      <c r="C149" s="20" t="s">
        <v>3352</v>
      </c>
      <c r="D149" s="23" t="s">
        <v>108</v>
      </c>
      <c r="E149" s="23" t="s">
        <v>3350</v>
      </c>
      <c r="F149" s="20" t="s">
        <v>251</v>
      </c>
      <c r="G149" s="20"/>
      <c r="H149" s="22">
        <v>3400</v>
      </c>
      <c r="I149" s="57" t="str">
        <f>IF(COUNTIF(MASUK[Kode Barang],REKAP[[#This Row],[ID
Barang]])=0,"",COUNTIF(MASUK[Kode Barang],REKAP[[#This Row],[ID
Barang]]))</f>
        <v/>
      </c>
      <c r="J149" s="58">
        <f>IF(COUNTIF(MASUK8[Kode Barang],REKAP[[#This Row],[ID
Barang]])=0,"",COUNTIF(MASUK8[Kode Barang],REKAP[[#This Row],[ID
Barang]]))</f>
        <v>1</v>
      </c>
      <c r="K149" s="20">
        <v>33</v>
      </c>
      <c r="L149" s="47">
        <f>SUMIF(MASUK!$C:$C,DATA!$A149,MASUK!$H:$H)</f>
        <v>0</v>
      </c>
      <c r="M149" s="47">
        <f>SUMIF(KELUAR!C:C,REKAP[[#This Row],[ID
Barang]],KELUAR!$H:$H)</f>
        <v>4</v>
      </c>
      <c r="N149" s="47">
        <f>REKAP[[#This Row],[Stok Awal]]+REKAP[[#This Row],[Masuk]]-REKAP[[#This Row],[Keluar]]</f>
        <v>29</v>
      </c>
      <c r="P149" s="42">
        <f>REKAP[[#This Row],[Harga Satuan]]*REKAP[[#This Row],[Stok Akhir]]</f>
        <v>98600</v>
      </c>
      <c r="Q149" s="47" t="str">
        <f>IF(REKAP[[#This Row],[Stok Aktual]]&lt;&gt;"",REKAP[[#This Row],[Stok Akhir]]-REKAP[[#This Row],[Stok Aktual]],"")</f>
        <v/>
      </c>
    </row>
    <row r="150" spans="1:17" x14ac:dyDescent="0.25">
      <c r="A150" s="20" t="s">
        <v>343</v>
      </c>
      <c r="B150" s="20" t="s">
        <v>3327</v>
      </c>
      <c r="C150" s="20" t="s">
        <v>3352</v>
      </c>
      <c r="D150" s="23" t="s">
        <v>109</v>
      </c>
      <c r="E150" s="23" t="s">
        <v>3350</v>
      </c>
      <c r="F150" s="20" t="s">
        <v>251</v>
      </c>
      <c r="G150" s="20"/>
      <c r="H150" s="22">
        <v>6864</v>
      </c>
      <c r="I150" s="57" t="str">
        <f>IF(COUNTIF(MASUK[Kode Barang],REKAP[[#This Row],[ID
Barang]])=0,"",COUNTIF(MASUK[Kode Barang],REKAP[[#This Row],[ID
Barang]]))</f>
        <v/>
      </c>
      <c r="J150" s="58" t="str">
        <f>IF(COUNTIF(MASUK8[Kode Barang],REKAP[[#This Row],[ID
Barang]])=0,"",COUNTIF(MASUK8[Kode Barang],REKAP[[#This Row],[ID
Barang]]))</f>
        <v/>
      </c>
      <c r="K150" s="20">
        <v>34</v>
      </c>
      <c r="L150" s="47">
        <f>SUMIF(MASUK!$C:$C,DATA!$A150,MASUK!$H:$H)</f>
        <v>0</v>
      </c>
      <c r="M150" s="47">
        <f>SUMIF(KELUAR!C:C,REKAP[[#This Row],[ID
Barang]],KELUAR!$H:$H)</f>
        <v>0</v>
      </c>
      <c r="N150" s="47">
        <f>REKAP[[#This Row],[Stok Awal]]+REKAP[[#This Row],[Masuk]]-REKAP[[#This Row],[Keluar]]</f>
        <v>34</v>
      </c>
      <c r="P150" s="42">
        <f>REKAP[[#This Row],[Harga Satuan]]*REKAP[[#This Row],[Stok Akhir]]</f>
        <v>233376</v>
      </c>
      <c r="Q150" s="47" t="str">
        <f>IF(REKAP[[#This Row],[Stok Aktual]]&lt;&gt;"",REKAP[[#This Row],[Stok Akhir]]-REKAP[[#This Row],[Stok Aktual]],"")</f>
        <v/>
      </c>
    </row>
    <row r="151" spans="1:17" x14ac:dyDescent="0.25">
      <c r="A151" s="20" t="s">
        <v>344</v>
      </c>
      <c r="B151" s="20" t="s">
        <v>3327</v>
      </c>
      <c r="C151" s="20" t="s">
        <v>3352</v>
      </c>
      <c r="D151" s="23" t="s">
        <v>110</v>
      </c>
      <c r="E151" s="23" t="s">
        <v>3350</v>
      </c>
      <c r="F151" s="20" t="s">
        <v>251</v>
      </c>
      <c r="G151" s="20"/>
      <c r="H151" s="22">
        <v>4800</v>
      </c>
      <c r="I151" s="57" t="str">
        <f>IF(COUNTIF(MASUK[Kode Barang],REKAP[[#This Row],[ID
Barang]])=0,"",COUNTIF(MASUK[Kode Barang],REKAP[[#This Row],[ID
Barang]]))</f>
        <v/>
      </c>
      <c r="J151" s="58" t="str">
        <f>IF(COUNTIF(MASUK8[Kode Barang],REKAP[[#This Row],[ID
Barang]])=0,"",COUNTIF(MASUK8[Kode Barang],REKAP[[#This Row],[ID
Barang]]))</f>
        <v/>
      </c>
      <c r="K151" s="20">
        <v>19</v>
      </c>
      <c r="L151" s="47">
        <f>SUMIF(MASUK!$C:$C,DATA!$A151,MASUK!$H:$H)</f>
        <v>0</v>
      </c>
      <c r="M151" s="47">
        <f>SUMIF(KELUAR!C:C,REKAP[[#This Row],[ID
Barang]],KELUAR!$H:$H)</f>
        <v>0</v>
      </c>
      <c r="N151" s="47">
        <f>REKAP[[#This Row],[Stok Awal]]+REKAP[[#This Row],[Masuk]]-REKAP[[#This Row],[Keluar]]</f>
        <v>19</v>
      </c>
      <c r="P151" s="42">
        <f>REKAP[[#This Row],[Harga Satuan]]*REKAP[[#This Row],[Stok Akhir]]</f>
        <v>91200</v>
      </c>
      <c r="Q151" s="47" t="str">
        <f>IF(REKAP[[#This Row],[Stok Aktual]]&lt;&gt;"",REKAP[[#This Row],[Stok Akhir]]-REKAP[[#This Row],[Stok Aktual]],"")</f>
        <v/>
      </c>
    </row>
    <row r="152" spans="1:17" x14ac:dyDescent="0.25">
      <c r="A152" s="20" t="s">
        <v>345</v>
      </c>
      <c r="B152" s="20" t="s">
        <v>3327</v>
      </c>
      <c r="C152" s="20" t="s">
        <v>3352</v>
      </c>
      <c r="D152" s="23" t="s">
        <v>111</v>
      </c>
      <c r="E152" s="23" t="s">
        <v>3350</v>
      </c>
      <c r="F152" s="20" t="s">
        <v>251</v>
      </c>
      <c r="G152" s="20" t="s">
        <v>10</v>
      </c>
      <c r="H152" s="22">
        <v>5800</v>
      </c>
      <c r="I152" s="57" t="str">
        <f>IF(COUNTIF(MASUK[Kode Barang],REKAP[[#This Row],[ID
Barang]])=0,"",COUNTIF(MASUK[Kode Barang],REKAP[[#This Row],[ID
Barang]]))</f>
        <v/>
      </c>
      <c r="J152" s="58" t="str">
        <f>IF(COUNTIF(MASUK8[Kode Barang],REKAP[[#This Row],[ID
Barang]])=0,"",COUNTIF(MASUK8[Kode Barang],REKAP[[#This Row],[ID
Barang]]))</f>
        <v/>
      </c>
      <c r="K152" s="20">
        <v>12</v>
      </c>
      <c r="L152" s="47">
        <f>SUMIF(MASUK!$C:$C,DATA!$A152,MASUK!$H:$H)</f>
        <v>0</v>
      </c>
      <c r="M152" s="47">
        <f>SUMIF(KELUAR!C:C,REKAP[[#This Row],[ID
Barang]],KELUAR!$H:$H)</f>
        <v>0</v>
      </c>
      <c r="N152" s="47">
        <f>REKAP[[#This Row],[Stok Awal]]+REKAP[[#This Row],[Masuk]]-REKAP[[#This Row],[Keluar]]</f>
        <v>12</v>
      </c>
      <c r="P152" s="42">
        <f>REKAP[[#This Row],[Harga Satuan]]*REKAP[[#This Row],[Stok Akhir]]</f>
        <v>69600</v>
      </c>
      <c r="Q152" s="47" t="str">
        <f>IF(REKAP[[#This Row],[Stok Aktual]]&lt;&gt;"",REKAP[[#This Row],[Stok Akhir]]-REKAP[[#This Row],[Stok Aktual]],"")</f>
        <v/>
      </c>
    </row>
    <row r="153" spans="1:17" x14ac:dyDescent="0.25">
      <c r="A153" s="20" t="s">
        <v>346</v>
      </c>
      <c r="B153" s="20" t="s">
        <v>3327</v>
      </c>
      <c r="C153" s="20" t="s">
        <v>3352</v>
      </c>
      <c r="D153" s="23" t="s">
        <v>112</v>
      </c>
      <c r="E153" s="23" t="s">
        <v>3350</v>
      </c>
      <c r="F153" s="20" t="s">
        <v>251</v>
      </c>
      <c r="G153" s="20" t="s">
        <v>10</v>
      </c>
      <c r="H153" s="22">
        <v>6500</v>
      </c>
      <c r="I153" s="57" t="str">
        <f>IF(COUNTIF(MASUK[Kode Barang],REKAP[[#This Row],[ID
Barang]])=0,"",COUNTIF(MASUK[Kode Barang],REKAP[[#This Row],[ID
Barang]]))</f>
        <v/>
      </c>
      <c r="J153" s="58" t="str">
        <f>IF(COUNTIF(MASUK8[Kode Barang],REKAP[[#This Row],[ID
Barang]])=0,"",COUNTIF(MASUK8[Kode Barang],REKAP[[#This Row],[ID
Barang]]))</f>
        <v/>
      </c>
      <c r="K153" s="20">
        <v>0</v>
      </c>
      <c r="L153" s="47">
        <f>SUMIF(MASUK!$C:$C,DATA!$A153,MASUK!$H:$H)</f>
        <v>0</v>
      </c>
      <c r="M153" s="47">
        <f>SUMIF(KELUAR!C:C,REKAP[[#This Row],[ID
Barang]],KELUAR!$H:$H)</f>
        <v>0</v>
      </c>
      <c r="N153" s="47">
        <f>REKAP[[#This Row],[Stok Awal]]+REKAP[[#This Row],[Masuk]]-REKAP[[#This Row],[Keluar]]</f>
        <v>0</v>
      </c>
      <c r="P153" s="42">
        <f>REKAP[[#This Row],[Harga Satuan]]*REKAP[[#This Row],[Stok Akhir]]</f>
        <v>0</v>
      </c>
      <c r="Q153" s="47" t="str">
        <f>IF(REKAP[[#This Row],[Stok Aktual]]&lt;&gt;"",REKAP[[#This Row],[Stok Akhir]]-REKAP[[#This Row],[Stok Aktual]],"")</f>
        <v/>
      </c>
    </row>
    <row r="154" spans="1:17" x14ac:dyDescent="0.25">
      <c r="A154" s="20" t="s">
        <v>347</v>
      </c>
      <c r="B154" s="20" t="s">
        <v>3327</v>
      </c>
      <c r="C154" s="20" t="s">
        <v>3352</v>
      </c>
      <c r="D154" s="23" t="s">
        <v>113</v>
      </c>
      <c r="E154" s="23" t="s">
        <v>3350</v>
      </c>
      <c r="F154" s="20" t="s">
        <v>251</v>
      </c>
      <c r="G154" s="20" t="s">
        <v>10</v>
      </c>
      <c r="H154" s="22">
        <v>9000</v>
      </c>
      <c r="I154" s="57" t="str">
        <f>IF(COUNTIF(MASUK[Kode Barang],REKAP[[#This Row],[ID
Barang]])=0,"",COUNTIF(MASUK[Kode Barang],REKAP[[#This Row],[ID
Barang]]))</f>
        <v/>
      </c>
      <c r="J154" s="58" t="str">
        <f>IF(COUNTIF(MASUK8[Kode Barang],REKAP[[#This Row],[ID
Barang]])=0,"",COUNTIF(MASUK8[Kode Barang],REKAP[[#This Row],[ID
Barang]]))</f>
        <v/>
      </c>
      <c r="K154" s="20">
        <v>6</v>
      </c>
      <c r="L154" s="47">
        <f>SUMIF(MASUK!$C:$C,DATA!$A154,MASUK!$H:$H)</f>
        <v>0</v>
      </c>
      <c r="M154" s="47">
        <f>SUMIF(KELUAR!C:C,REKAP[[#This Row],[ID
Barang]],KELUAR!$H:$H)</f>
        <v>0</v>
      </c>
      <c r="N154" s="47">
        <f>REKAP[[#This Row],[Stok Awal]]+REKAP[[#This Row],[Masuk]]-REKAP[[#This Row],[Keluar]]</f>
        <v>6</v>
      </c>
      <c r="P154" s="42">
        <f>REKAP[[#This Row],[Harga Satuan]]*REKAP[[#This Row],[Stok Akhir]]</f>
        <v>54000</v>
      </c>
      <c r="Q154" s="47" t="str">
        <f>IF(REKAP[[#This Row],[Stok Aktual]]&lt;&gt;"",REKAP[[#This Row],[Stok Akhir]]-REKAP[[#This Row],[Stok Aktual]],"")</f>
        <v/>
      </c>
    </row>
    <row r="155" spans="1:17" x14ac:dyDescent="0.25">
      <c r="A155" s="20" t="s">
        <v>348</v>
      </c>
      <c r="B155" s="20" t="s">
        <v>3327</v>
      </c>
      <c r="C155" s="20" t="s">
        <v>3352</v>
      </c>
      <c r="D155" s="23" t="s">
        <v>114</v>
      </c>
      <c r="E155" s="23" t="s">
        <v>3350</v>
      </c>
      <c r="F155" s="20" t="s">
        <v>251</v>
      </c>
      <c r="G155" s="20" t="s">
        <v>10</v>
      </c>
      <c r="H155" s="22">
        <v>10000</v>
      </c>
      <c r="I155" s="57" t="str">
        <f>IF(COUNTIF(MASUK[Kode Barang],REKAP[[#This Row],[ID
Barang]])=0,"",COUNTIF(MASUK[Kode Barang],REKAP[[#This Row],[ID
Barang]]))</f>
        <v/>
      </c>
      <c r="J155" s="58" t="str">
        <f>IF(COUNTIF(MASUK8[Kode Barang],REKAP[[#This Row],[ID
Barang]])=0,"",COUNTIF(MASUK8[Kode Barang],REKAP[[#This Row],[ID
Barang]]))</f>
        <v/>
      </c>
      <c r="K155" s="20">
        <v>20</v>
      </c>
      <c r="L155" s="47">
        <f>SUMIF(MASUK!$C:$C,DATA!$A155,MASUK!$H:$H)</f>
        <v>0</v>
      </c>
      <c r="M155" s="47">
        <f>SUMIF(KELUAR!C:C,REKAP[[#This Row],[ID
Barang]],KELUAR!$H:$H)</f>
        <v>0</v>
      </c>
      <c r="N155" s="47">
        <f>REKAP[[#This Row],[Stok Awal]]+REKAP[[#This Row],[Masuk]]-REKAP[[#This Row],[Keluar]]</f>
        <v>20</v>
      </c>
      <c r="P155" s="42">
        <f>REKAP[[#This Row],[Harga Satuan]]*REKAP[[#This Row],[Stok Akhir]]</f>
        <v>200000</v>
      </c>
      <c r="Q155" s="47" t="str">
        <f>IF(REKAP[[#This Row],[Stok Aktual]]&lt;&gt;"",REKAP[[#This Row],[Stok Akhir]]-REKAP[[#This Row],[Stok Aktual]],"")</f>
        <v/>
      </c>
    </row>
    <row r="156" spans="1:17" x14ac:dyDescent="0.25">
      <c r="A156" s="20" t="s">
        <v>349</v>
      </c>
      <c r="B156" s="20" t="s">
        <v>3327</v>
      </c>
      <c r="C156" s="20" t="s">
        <v>3352</v>
      </c>
      <c r="D156" s="23" t="s">
        <v>115</v>
      </c>
      <c r="E156" s="23" t="s">
        <v>3350</v>
      </c>
      <c r="F156" s="20" t="s">
        <v>251</v>
      </c>
      <c r="G156" s="20" t="s">
        <v>243</v>
      </c>
      <c r="H156" s="22">
        <v>9424</v>
      </c>
      <c r="I156" s="57" t="str">
        <f>IF(COUNTIF(MASUK[Kode Barang],REKAP[[#This Row],[ID
Barang]])=0,"",COUNTIF(MASUK[Kode Barang],REKAP[[#This Row],[ID
Barang]]))</f>
        <v/>
      </c>
      <c r="J156" s="58" t="str">
        <f>IF(COUNTIF(MASUK8[Kode Barang],REKAP[[#This Row],[ID
Barang]])=0,"",COUNTIF(MASUK8[Kode Barang],REKAP[[#This Row],[ID
Barang]]))</f>
        <v/>
      </c>
      <c r="K156" s="20">
        <v>9</v>
      </c>
      <c r="L156" s="47">
        <f>SUMIF(MASUK!$C:$C,DATA!$A156,MASUK!$H:$H)</f>
        <v>0</v>
      </c>
      <c r="M156" s="47">
        <f>SUMIF(KELUAR!C:C,REKAP[[#This Row],[ID
Barang]],KELUAR!$H:$H)</f>
        <v>0</v>
      </c>
      <c r="N156" s="47">
        <f>REKAP[[#This Row],[Stok Awal]]+REKAP[[#This Row],[Masuk]]-REKAP[[#This Row],[Keluar]]</f>
        <v>9</v>
      </c>
      <c r="P156" s="42">
        <f>REKAP[[#This Row],[Harga Satuan]]*REKAP[[#This Row],[Stok Akhir]]</f>
        <v>84816</v>
      </c>
      <c r="Q156" s="47" t="str">
        <f>IF(REKAP[[#This Row],[Stok Aktual]]&lt;&gt;"",REKAP[[#This Row],[Stok Akhir]]-REKAP[[#This Row],[Stok Aktual]],"")</f>
        <v/>
      </c>
    </row>
    <row r="157" spans="1:17" x14ac:dyDescent="0.25">
      <c r="A157" s="20" t="s">
        <v>350</v>
      </c>
      <c r="B157" s="20" t="s">
        <v>3327</v>
      </c>
      <c r="C157" s="20" t="s">
        <v>3352</v>
      </c>
      <c r="D157" s="23" t="s">
        <v>116</v>
      </c>
      <c r="E157" s="23" t="s">
        <v>3350</v>
      </c>
      <c r="F157" s="20" t="s">
        <v>251</v>
      </c>
      <c r="G157" s="20" t="s">
        <v>243</v>
      </c>
      <c r="H157" s="22">
        <v>10054</v>
      </c>
      <c r="I157" s="57" t="str">
        <f>IF(COUNTIF(MASUK[Kode Barang],REKAP[[#This Row],[ID
Barang]])=0,"",COUNTIF(MASUK[Kode Barang],REKAP[[#This Row],[ID
Barang]]))</f>
        <v/>
      </c>
      <c r="J157" s="58" t="str">
        <f>IF(COUNTIF(MASUK8[Kode Barang],REKAP[[#This Row],[ID
Barang]])=0,"",COUNTIF(MASUK8[Kode Barang],REKAP[[#This Row],[ID
Barang]]))</f>
        <v/>
      </c>
      <c r="K157" s="20">
        <v>6</v>
      </c>
      <c r="L157" s="47">
        <f>SUMIF(MASUK!$C:$C,DATA!$A157,MASUK!$H:$H)</f>
        <v>0</v>
      </c>
      <c r="M157" s="47">
        <f>SUMIF(KELUAR!C:C,REKAP[[#This Row],[ID
Barang]],KELUAR!$H:$H)</f>
        <v>0</v>
      </c>
      <c r="N157" s="47">
        <f>REKAP[[#This Row],[Stok Awal]]+REKAP[[#This Row],[Masuk]]-REKAP[[#This Row],[Keluar]]</f>
        <v>6</v>
      </c>
      <c r="P157" s="42">
        <f>REKAP[[#This Row],[Harga Satuan]]*REKAP[[#This Row],[Stok Akhir]]</f>
        <v>60324</v>
      </c>
      <c r="Q157" s="47" t="str">
        <f>IF(REKAP[[#This Row],[Stok Aktual]]&lt;&gt;"",REKAP[[#This Row],[Stok Akhir]]-REKAP[[#This Row],[Stok Aktual]],"")</f>
        <v/>
      </c>
    </row>
    <row r="158" spans="1:17" x14ac:dyDescent="0.25">
      <c r="A158" s="20" t="s">
        <v>351</v>
      </c>
      <c r="B158" s="20" t="s">
        <v>3327</v>
      </c>
      <c r="C158" s="20" t="s">
        <v>3352</v>
      </c>
      <c r="D158" s="23" t="s">
        <v>117</v>
      </c>
      <c r="E158" s="23" t="s">
        <v>3350</v>
      </c>
      <c r="F158" s="20" t="s">
        <v>251</v>
      </c>
      <c r="G158" s="20"/>
      <c r="H158" s="22">
        <v>10000</v>
      </c>
      <c r="I158" s="57" t="str">
        <f>IF(COUNTIF(MASUK[Kode Barang],REKAP[[#This Row],[ID
Barang]])=0,"",COUNTIF(MASUK[Kode Barang],REKAP[[#This Row],[ID
Barang]]))</f>
        <v/>
      </c>
      <c r="J158" s="58" t="str">
        <f>IF(COUNTIF(MASUK8[Kode Barang],REKAP[[#This Row],[ID
Barang]])=0,"",COUNTIF(MASUK8[Kode Barang],REKAP[[#This Row],[ID
Barang]]))</f>
        <v/>
      </c>
      <c r="K158" s="20">
        <v>5</v>
      </c>
      <c r="L158" s="47">
        <f>SUMIF(MASUK!$C:$C,DATA!$A158,MASUK!$H:$H)</f>
        <v>0</v>
      </c>
      <c r="M158" s="47">
        <f>SUMIF(KELUAR!C:C,REKAP[[#This Row],[ID
Barang]],KELUAR!$H:$H)</f>
        <v>0</v>
      </c>
      <c r="N158" s="47">
        <f>REKAP[[#This Row],[Stok Awal]]+REKAP[[#This Row],[Masuk]]-REKAP[[#This Row],[Keluar]]</f>
        <v>5</v>
      </c>
      <c r="P158" s="42">
        <f>REKAP[[#This Row],[Harga Satuan]]*REKAP[[#This Row],[Stok Akhir]]</f>
        <v>50000</v>
      </c>
      <c r="Q158" s="47" t="str">
        <f>IF(REKAP[[#This Row],[Stok Aktual]]&lt;&gt;"",REKAP[[#This Row],[Stok Akhir]]-REKAP[[#This Row],[Stok Aktual]],"")</f>
        <v/>
      </c>
    </row>
    <row r="159" spans="1:17" x14ac:dyDescent="0.25">
      <c r="A159" s="20" t="s">
        <v>352</v>
      </c>
      <c r="B159" s="20" t="s">
        <v>3327</v>
      </c>
      <c r="C159" s="20" t="s">
        <v>3352</v>
      </c>
      <c r="D159" s="23" t="s">
        <v>118</v>
      </c>
      <c r="E159" s="23" t="s">
        <v>3350</v>
      </c>
      <c r="F159" s="20" t="s">
        <v>251</v>
      </c>
      <c r="G159" s="20"/>
      <c r="H159" s="22">
        <v>24122</v>
      </c>
      <c r="I159" s="57" t="str">
        <f>IF(COUNTIF(MASUK[Kode Barang],REKAP[[#This Row],[ID
Barang]])=0,"",COUNTIF(MASUK[Kode Barang],REKAP[[#This Row],[ID
Barang]]))</f>
        <v/>
      </c>
      <c r="J159" s="58" t="str">
        <f>IF(COUNTIF(MASUK8[Kode Barang],REKAP[[#This Row],[ID
Barang]])=0,"",COUNTIF(MASUK8[Kode Barang],REKAP[[#This Row],[ID
Barang]]))</f>
        <v/>
      </c>
      <c r="K159" s="20">
        <v>6</v>
      </c>
      <c r="L159" s="47">
        <f>SUMIF(MASUK!$C:$C,DATA!$A159,MASUK!$H:$H)</f>
        <v>0</v>
      </c>
      <c r="M159" s="47">
        <f>SUMIF(KELUAR!C:C,REKAP[[#This Row],[ID
Barang]],KELUAR!$H:$H)</f>
        <v>0</v>
      </c>
      <c r="N159" s="47">
        <f>REKAP[[#This Row],[Stok Awal]]+REKAP[[#This Row],[Masuk]]-REKAP[[#This Row],[Keluar]]</f>
        <v>6</v>
      </c>
      <c r="P159" s="42">
        <f>REKAP[[#This Row],[Harga Satuan]]*REKAP[[#This Row],[Stok Akhir]]</f>
        <v>144732</v>
      </c>
      <c r="Q159" s="47" t="str">
        <f>IF(REKAP[[#This Row],[Stok Aktual]]&lt;&gt;"",REKAP[[#This Row],[Stok Akhir]]-REKAP[[#This Row],[Stok Aktual]],"")</f>
        <v/>
      </c>
    </row>
    <row r="160" spans="1:17" x14ac:dyDescent="0.25">
      <c r="A160" s="20" t="s">
        <v>353</v>
      </c>
      <c r="B160" s="20" t="s">
        <v>3327</v>
      </c>
      <c r="C160" s="20" t="s">
        <v>3352</v>
      </c>
      <c r="D160" s="23" t="s">
        <v>119</v>
      </c>
      <c r="E160" s="23" t="s">
        <v>3350</v>
      </c>
      <c r="F160" s="20" t="s">
        <v>251</v>
      </c>
      <c r="G160" s="20" t="s">
        <v>244</v>
      </c>
      <c r="H160" s="22">
        <v>30000</v>
      </c>
      <c r="I160" s="57" t="str">
        <f>IF(COUNTIF(MASUK[Kode Barang],REKAP[[#This Row],[ID
Barang]])=0,"",COUNTIF(MASUK[Kode Barang],REKAP[[#This Row],[ID
Barang]]))</f>
        <v/>
      </c>
      <c r="J160" s="58" t="str">
        <f>IF(COUNTIF(MASUK8[Kode Barang],REKAP[[#This Row],[ID
Barang]])=0,"",COUNTIF(MASUK8[Kode Barang],REKAP[[#This Row],[ID
Barang]]))</f>
        <v/>
      </c>
      <c r="K160" s="20">
        <v>13</v>
      </c>
      <c r="L160" s="47">
        <f>SUMIF(MASUK!$C:$C,DATA!$A160,MASUK!$H:$H)</f>
        <v>0</v>
      </c>
      <c r="M160" s="47">
        <f>SUMIF(KELUAR!C:C,REKAP[[#This Row],[ID
Barang]],KELUAR!$H:$H)</f>
        <v>0</v>
      </c>
      <c r="N160" s="47">
        <f>REKAP[[#This Row],[Stok Awal]]+REKAP[[#This Row],[Masuk]]-REKAP[[#This Row],[Keluar]]</f>
        <v>13</v>
      </c>
      <c r="P160" s="42">
        <f>REKAP[[#This Row],[Harga Satuan]]*REKAP[[#This Row],[Stok Akhir]]</f>
        <v>390000</v>
      </c>
      <c r="Q160" s="47" t="str">
        <f>IF(REKAP[[#This Row],[Stok Aktual]]&lt;&gt;"",REKAP[[#This Row],[Stok Akhir]]-REKAP[[#This Row],[Stok Aktual]],"")</f>
        <v/>
      </c>
    </row>
    <row r="161" spans="1:17" x14ac:dyDescent="0.25">
      <c r="A161" s="20" t="s">
        <v>354</v>
      </c>
      <c r="B161" s="20" t="s">
        <v>3327</v>
      </c>
      <c r="C161" s="20" t="s">
        <v>3352</v>
      </c>
      <c r="D161" s="23" t="s">
        <v>120</v>
      </c>
      <c r="E161" s="23" t="s">
        <v>3350</v>
      </c>
      <c r="F161" s="20" t="s">
        <v>251</v>
      </c>
      <c r="G161" s="20"/>
      <c r="H161" s="22">
        <v>16380</v>
      </c>
      <c r="I161" s="57" t="str">
        <f>IF(COUNTIF(MASUK[Kode Barang],REKAP[[#This Row],[ID
Barang]])=0,"",COUNTIF(MASUK[Kode Barang],REKAP[[#This Row],[ID
Barang]]))</f>
        <v/>
      </c>
      <c r="J161" s="58" t="str">
        <f>IF(COUNTIF(MASUK8[Kode Barang],REKAP[[#This Row],[ID
Barang]])=0,"",COUNTIF(MASUK8[Kode Barang],REKAP[[#This Row],[ID
Barang]]))</f>
        <v/>
      </c>
      <c r="K161" s="20">
        <v>2</v>
      </c>
      <c r="L161" s="47">
        <f>SUMIF(MASUK!$C:$C,DATA!$A161,MASUK!$H:$H)</f>
        <v>0</v>
      </c>
      <c r="M161" s="47">
        <f>SUMIF(KELUAR!C:C,REKAP[[#This Row],[ID
Barang]],KELUAR!$H:$H)</f>
        <v>0</v>
      </c>
      <c r="N161" s="47">
        <f>REKAP[[#This Row],[Stok Awal]]+REKAP[[#This Row],[Masuk]]-REKAP[[#This Row],[Keluar]]</f>
        <v>2</v>
      </c>
      <c r="P161" s="42">
        <f>REKAP[[#This Row],[Harga Satuan]]*REKAP[[#This Row],[Stok Akhir]]</f>
        <v>32760</v>
      </c>
      <c r="Q161" s="47" t="str">
        <f>IF(REKAP[[#This Row],[Stok Aktual]]&lt;&gt;"",REKAP[[#This Row],[Stok Akhir]]-REKAP[[#This Row],[Stok Aktual]],"")</f>
        <v/>
      </c>
    </row>
    <row r="162" spans="1:17" x14ac:dyDescent="0.25">
      <c r="A162" s="20" t="s">
        <v>355</v>
      </c>
      <c r="B162" s="20" t="s">
        <v>3327</v>
      </c>
      <c r="C162" s="20" t="s">
        <v>3352</v>
      </c>
      <c r="D162" s="23" t="s">
        <v>121</v>
      </c>
      <c r="E162" s="23" t="s">
        <v>3350</v>
      </c>
      <c r="F162" s="20" t="s">
        <v>251</v>
      </c>
      <c r="G162" s="20"/>
      <c r="H162" s="22">
        <v>45000</v>
      </c>
      <c r="I162" s="57" t="str">
        <f>IF(COUNTIF(MASUK[Kode Barang],REKAP[[#This Row],[ID
Barang]])=0,"",COUNTIF(MASUK[Kode Barang],REKAP[[#This Row],[ID
Barang]]))</f>
        <v/>
      </c>
      <c r="J162" s="58" t="str">
        <f>IF(COUNTIF(MASUK8[Kode Barang],REKAP[[#This Row],[ID
Barang]])=0,"",COUNTIF(MASUK8[Kode Barang],REKAP[[#This Row],[ID
Barang]]))</f>
        <v/>
      </c>
      <c r="K162" s="20">
        <v>1</v>
      </c>
      <c r="L162" s="47">
        <f>SUMIF(MASUK!$C:$C,DATA!$A162,MASUK!$H:$H)</f>
        <v>0</v>
      </c>
      <c r="M162" s="47">
        <f>SUMIF(KELUAR!C:C,REKAP[[#This Row],[ID
Barang]],KELUAR!$H:$H)</f>
        <v>0</v>
      </c>
      <c r="N162" s="47">
        <f>REKAP[[#This Row],[Stok Awal]]+REKAP[[#This Row],[Masuk]]-REKAP[[#This Row],[Keluar]]</f>
        <v>1</v>
      </c>
      <c r="P162" s="42">
        <f>REKAP[[#This Row],[Harga Satuan]]*REKAP[[#This Row],[Stok Akhir]]</f>
        <v>45000</v>
      </c>
      <c r="Q162" s="47" t="str">
        <f>IF(REKAP[[#This Row],[Stok Aktual]]&lt;&gt;"",REKAP[[#This Row],[Stok Akhir]]-REKAP[[#This Row],[Stok Aktual]],"")</f>
        <v/>
      </c>
    </row>
    <row r="163" spans="1:17" x14ac:dyDescent="0.25">
      <c r="A163" s="20" t="s">
        <v>356</v>
      </c>
      <c r="B163" s="20" t="s">
        <v>3327</v>
      </c>
      <c r="C163" s="20" t="s">
        <v>3352</v>
      </c>
      <c r="D163" s="23" t="s">
        <v>122</v>
      </c>
      <c r="E163" s="23" t="s">
        <v>3350</v>
      </c>
      <c r="F163" s="20" t="s">
        <v>251</v>
      </c>
      <c r="G163" s="20"/>
      <c r="H163" s="22">
        <v>1700</v>
      </c>
      <c r="I163" s="57" t="str">
        <f>IF(COUNTIF(MASUK[Kode Barang],REKAP[[#This Row],[ID
Barang]])=0,"",COUNTIF(MASUK[Kode Barang],REKAP[[#This Row],[ID
Barang]]))</f>
        <v/>
      </c>
      <c r="J163" s="58" t="str">
        <f>IF(COUNTIF(MASUK8[Kode Barang],REKAP[[#This Row],[ID
Barang]])=0,"",COUNTIF(MASUK8[Kode Barang],REKAP[[#This Row],[ID
Barang]]))</f>
        <v/>
      </c>
      <c r="K163" s="20">
        <v>40</v>
      </c>
      <c r="L163" s="47">
        <f>SUMIF(MASUK!$C:$C,DATA!$A163,MASUK!$H:$H)</f>
        <v>0</v>
      </c>
      <c r="M163" s="47">
        <f>SUMIF(KELUAR!C:C,REKAP[[#This Row],[ID
Barang]],KELUAR!$H:$H)</f>
        <v>0</v>
      </c>
      <c r="N163" s="47">
        <f>REKAP[[#This Row],[Stok Awal]]+REKAP[[#This Row],[Masuk]]-REKAP[[#This Row],[Keluar]]</f>
        <v>40</v>
      </c>
      <c r="P163" s="42">
        <f>REKAP[[#This Row],[Harga Satuan]]*REKAP[[#This Row],[Stok Akhir]]</f>
        <v>68000</v>
      </c>
      <c r="Q163" s="47" t="str">
        <f>IF(REKAP[[#This Row],[Stok Aktual]]&lt;&gt;"",REKAP[[#This Row],[Stok Akhir]]-REKAP[[#This Row],[Stok Aktual]],"")</f>
        <v/>
      </c>
    </row>
    <row r="164" spans="1:17" x14ac:dyDescent="0.25">
      <c r="A164" s="20" t="s">
        <v>357</v>
      </c>
      <c r="B164" s="20" t="s">
        <v>3327</v>
      </c>
      <c r="C164" s="20" t="s">
        <v>3352</v>
      </c>
      <c r="D164" s="23" t="s">
        <v>123</v>
      </c>
      <c r="E164" s="23" t="s">
        <v>3350</v>
      </c>
      <c r="F164" s="20" t="s">
        <v>251</v>
      </c>
      <c r="G164" s="20"/>
      <c r="H164" s="22">
        <v>2810</v>
      </c>
      <c r="I164" s="57" t="str">
        <f>IF(COUNTIF(MASUK[Kode Barang],REKAP[[#This Row],[ID
Barang]])=0,"",COUNTIF(MASUK[Kode Barang],REKAP[[#This Row],[ID
Barang]]))</f>
        <v/>
      </c>
      <c r="J164" s="58" t="str">
        <f>IF(COUNTIF(MASUK8[Kode Barang],REKAP[[#This Row],[ID
Barang]])=0,"",COUNTIF(MASUK8[Kode Barang],REKAP[[#This Row],[ID
Barang]]))</f>
        <v/>
      </c>
      <c r="K164" s="20">
        <v>28</v>
      </c>
      <c r="L164" s="47">
        <f>SUMIF(MASUK!$C:$C,DATA!$A164,MASUK!$H:$H)</f>
        <v>0</v>
      </c>
      <c r="M164" s="47">
        <f>SUMIF(KELUAR!C:C,REKAP[[#This Row],[ID
Barang]],KELUAR!$H:$H)</f>
        <v>0</v>
      </c>
      <c r="N164" s="47">
        <f>REKAP[[#This Row],[Stok Awal]]+REKAP[[#This Row],[Masuk]]-REKAP[[#This Row],[Keluar]]</f>
        <v>28</v>
      </c>
      <c r="P164" s="42">
        <f>REKAP[[#This Row],[Harga Satuan]]*REKAP[[#This Row],[Stok Akhir]]</f>
        <v>78680</v>
      </c>
      <c r="Q164" s="47" t="str">
        <f>IF(REKAP[[#This Row],[Stok Aktual]]&lt;&gt;"",REKAP[[#This Row],[Stok Akhir]]-REKAP[[#This Row],[Stok Aktual]],"")</f>
        <v/>
      </c>
    </row>
    <row r="165" spans="1:17" x14ac:dyDescent="0.25">
      <c r="A165" s="20" t="s">
        <v>358</v>
      </c>
      <c r="B165" s="20" t="s">
        <v>3327</v>
      </c>
      <c r="C165" s="20" t="s">
        <v>3352</v>
      </c>
      <c r="D165" s="23" t="s">
        <v>124</v>
      </c>
      <c r="E165" s="23" t="s">
        <v>3350</v>
      </c>
      <c r="F165" s="20" t="s">
        <v>251</v>
      </c>
      <c r="G165" s="20"/>
      <c r="H165" s="22">
        <v>3100</v>
      </c>
      <c r="I165" s="57" t="str">
        <f>IF(COUNTIF(MASUK[Kode Barang],REKAP[[#This Row],[ID
Barang]])=0,"",COUNTIF(MASUK[Kode Barang],REKAP[[#This Row],[ID
Barang]]))</f>
        <v/>
      </c>
      <c r="J165" s="58">
        <f>IF(COUNTIF(MASUK8[Kode Barang],REKAP[[#This Row],[ID
Barang]])=0,"",COUNTIF(MASUK8[Kode Barang],REKAP[[#This Row],[ID
Barang]]))</f>
        <v>2</v>
      </c>
      <c r="K165" s="20">
        <v>24</v>
      </c>
      <c r="L165" s="47">
        <f>SUMIF(MASUK!$C:$C,DATA!$A165,MASUK!$H:$H)</f>
        <v>0</v>
      </c>
      <c r="M165" s="47">
        <f>SUMIF(KELUAR!C:C,REKAP[[#This Row],[ID
Barang]],KELUAR!$H:$H)</f>
        <v>20</v>
      </c>
      <c r="N165" s="47">
        <f>REKAP[[#This Row],[Stok Awal]]+REKAP[[#This Row],[Masuk]]-REKAP[[#This Row],[Keluar]]</f>
        <v>4</v>
      </c>
      <c r="P165" s="42">
        <f>REKAP[[#This Row],[Harga Satuan]]*REKAP[[#This Row],[Stok Akhir]]</f>
        <v>12400</v>
      </c>
      <c r="Q165" s="47" t="str">
        <f>IF(REKAP[[#This Row],[Stok Aktual]]&lt;&gt;"",REKAP[[#This Row],[Stok Akhir]]-REKAP[[#This Row],[Stok Aktual]],"")</f>
        <v/>
      </c>
    </row>
    <row r="166" spans="1:17" x14ac:dyDescent="0.25">
      <c r="A166" s="20" t="s">
        <v>359</v>
      </c>
      <c r="B166" s="20" t="s">
        <v>3327</v>
      </c>
      <c r="C166" s="20" t="s">
        <v>3352</v>
      </c>
      <c r="D166" s="23" t="s">
        <v>125</v>
      </c>
      <c r="E166" s="23" t="s">
        <v>3350</v>
      </c>
      <c r="F166" s="20" t="s">
        <v>251</v>
      </c>
      <c r="G166" s="20" t="s">
        <v>10</v>
      </c>
      <c r="H166" s="22">
        <v>3200</v>
      </c>
      <c r="I166" s="57" t="str">
        <f>IF(COUNTIF(MASUK[Kode Barang],REKAP[[#This Row],[ID
Barang]])=0,"",COUNTIF(MASUK[Kode Barang],REKAP[[#This Row],[ID
Barang]]))</f>
        <v/>
      </c>
      <c r="J166" s="58">
        <f>IF(COUNTIF(MASUK8[Kode Barang],REKAP[[#This Row],[ID
Barang]])=0,"",COUNTIF(MASUK8[Kode Barang],REKAP[[#This Row],[ID
Barang]]))</f>
        <v>1</v>
      </c>
      <c r="K166" s="20">
        <v>37</v>
      </c>
      <c r="L166" s="47">
        <f>SUMIF(MASUK!$C:$C,DATA!$A166,MASUK!$H:$H)</f>
        <v>0</v>
      </c>
      <c r="M166" s="47">
        <f>SUMIF(KELUAR!C:C,REKAP[[#This Row],[ID
Barang]],KELUAR!$H:$H)</f>
        <v>12</v>
      </c>
      <c r="N166" s="47">
        <f>REKAP[[#This Row],[Stok Awal]]+REKAP[[#This Row],[Masuk]]-REKAP[[#This Row],[Keluar]]</f>
        <v>25</v>
      </c>
      <c r="P166" s="42">
        <f>REKAP[[#This Row],[Harga Satuan]]*REKAP[[#This Row],[Stok Akhir]]</f>
        <v>80000</v>
      </c>
      <c r="Q166" s="47" t="str">
        <f>IF(REKAP[[#This Row],[Stok Aktual]]&lt;&gt;"",REKAP[[#This Row],[Stok Akhir]]-REKAP[[#This Row],[Stok Aktual]],"")</f>
        <v/>
      </c>
    </row>
    <row r="167" spans="1:17" x14ac:dyDescent="0.25">
      <c r="A167" s="20" t="s">
        <v>360</v>
      </c>
      <c r="B167" s="20" t="s">
        <v>3327</v>
      </c>
      <c r="C167" s="20" t="s">
        <v>3352</v>
      </c>
      <c r="D167" s="23" t="s">
        <v>126</v>
      </c>
      <c r="E167" s="23" t="s">
        <v>3350</v>
      </c>
      <c r="F167" s="20" t="s">
        <v>251</v>
      </c>
      <c r="G167" s="20"/>
      <c r="H167" s="22">
        <v>3750</v>
      </c>
      <c r="I167" s="57">
        <f>IF(COUNTIF(MASUK[Kode Barang],REKAP[[#This Row],[ID
Barang]])=0,"",COUNTIF(MASUK[Kode Barang],REKAP[[#This Row],[ID
Barang]]))</f>
        <v>1</v>
      </c>
      <c r="J167" s="58">
        <f>IF(COUNTIF(MASUK8[Kode Barang],REKAP[[#This Row],[ID
Barang]])=0,"",COUNTIF(MASUK8[Kode Barang],REKAP[[#This Row],[ID
Barang]]))</f>
        <v>3</v>
      </c>
      <c r="K167" s="20">
        <v>21</v>
      </c>
      <c r="L167" s="47">
        <f>SUMIF(MASUK!$C:$C,DATA!$A167,MASUK!$H:$H)</f>
        <v>10</v>
      </c>
      <c r="M167" s="47">
        <f>SUMIF(KELUAR!C:C,REKAP[[#This Row],[ID
Barang]],KELUAR!$H:$H)</f>
        <v>24</v>
      </c>
      <c r="N167" s="47">
        <f>REKAP[[#This Row],[Stok Awal]]+REKAP[[#This Row],[Masuk]]-REKAP[[#This Row],[Keluar]]</f>
        <v>7</v>
      </c>
      <c r="P167" s="42">
        <f>REKAP[[#This Row],[Harga Satuan]]*REKAP[[#This Row],[Stok Akhir]]</f>
        <v>26250</v>
      </c>
      <c r="Q167" s="47" t="str">
        <f>IF(REKAP[[#This Row],[Stok Aktual]]&lt;&gt;"",REKAP[[#This Row],[Stok Akhir]]-REKAP[[#This Row],[Stok Aktual]],"")</f>
        <v/>
      </c>
    </row>
    <row r="168" spans="1:17" x14ac:dyDescent="0.25">
      <c r="A168" s="20" t="s">
        <v>361</v>
      </c>
      <c r="B168" s="20" t="s">
        <v>3327</v>
      </c>
      <c r="C168" s="20" t="s">
        <v>3352</v>
      </c>
      <c r="D168" s="23" t="s">
        <v>127</v>
      </c>
      <c r="E168" s="23" t="s">
        <v>3350</v>
      </c>
      <c r="F168" s="20" t="s">
        <v>251</v>
      </c>
      <c r="G168" s="20"/>
      <c r="H168" s="22">
        <v>3900</v>
      </c>
      <c r="I168" s="57" t="str">
        <f>IF(COUNTIF(MASUK[Kode Barang],REKAP[[#This Row],[ID
Barang]])=0,"",COUNTIF(MASUK[Kode Barang],REKAP[[#This Row],[ID
Barang]]))</f>
        <v/>
      </c>
      <c r="J168" s="58" t="str">
        <f>IF(COUNTIF(MASUK8[Kode Barang],REKAP[[#This Row],[ID
Barang]])=0,"",COUNTIF(MASUK8[Kode Barang],REKAP[[#This Row],[ID
Barang]]))</f>
        <v/>
      </c>
      <c r="K168" s="20">
        <v>19</v>
      </c>
      <c r="L168" s="47">
        <f>SUMIF(MASUK!$C:$C,DATA!$A168,MASUK!$H:$H)</f>
        <v>0</v>
      </c>
      <c r="M168" s="47">
        <f>SUMIF(KELUAR!C:C,REKAP[[#This Row],[ID
Barang]],KELUAR!$H:$H)</f>
        <v>0</v>
      </c>
      <c r="N168" s="47">
        <f>REKAP[[#This Row],[Stok Awal]]+REKAP[[#This Row],[Masuk]]-REKAP[[#This Row],[Keluar]]</f>
        <v>19</v>
      </c>
      <c r="P168" s="42">
        <f>REKAP[[#This Row],[Harga Satuan]]*REKAP[[#This Row],[Stok Akhir]]</f>
        <v>74100</v>
      </c>
      <c r="Q168" s="47" t="str">
        <f>IF(REKAP[[#This Row],[Stok Aktual]]&lt;&gt;"",REKAP[[#This Row],[Stok Akhir]]-REKAP[[#This Row],[Stok Aktual]],"")</f>
        <v/>
      </c>
    </row>
    <row r="169" spans="1:17" x14ac:dyDescent="0.25">
      <c r="A169" s="20" t="s">
        <v>362</v>
      </c>
      <c r="B169" s="20" t="s">
        <v>3327</v>
      </c>
      <c r="C169" s="20" t="s">
        <v>3352</v>
      </c>
      <c r="D169" s="23" t="s">
        <v>128</v>
      </c>
      <c r="E169" s="23" t="s">
        <v>3350</v>
      </c>
      <c r="F169" s="20" t="s">
        <v>251</v>
      </c>
      <c r="G169" s="20" t="s">
        <v>10</v>
      </c>
      <c r="H169" s="22">
        <v>5000</v>
      </c>
      <c r="I169" s="57" t="str">
        <f>IF(COUNTIF(MASUK[Kode Barang],REKAP[[#This Row],[ID
Barang]])=0,"",COUNTIF(MASUK[Kode Barang],REKAP[[#This Row],[ID
Barang]]))</f>
        <v/>
      </c>
      <c r="J169" s="58" t="str">
        <f>IF(COUNTIF(MASUK8[Kode Barang],REKAP[[#This Row],[ID
Barang]])=0,"",COUNTIF(MASUK8[Kode Barang],REKAP[[#This Row],[ID
Barang]]))</f>
        <v/>
      </c>
      <c r="K169" s="20">
        <v>21</v>
      </c>
      <c r="L169" s="47">
        <f>SUMIF(MASUK!$C:$C,DATA!$A169,MASUK!$H:$H)</f>
        <v>0</v>
      </c>
      <c r="M169" s="47">
        <f>SUMIF(KELUAR!C:C,REKAP[[#This Row],[ID
Barang]],KELUAR!$H:$H)</f>
        <v>0</v>
      </c>
      <c r="N169" s="47">
        <f>REKAP[[#This Row],[Stok Awal]]+REKAP[[#This Row],[Masuk]]-REKAP[[#This Row],[Keluar]]</f>
        <v>21</v>
      </c>
      <c r="P169" s="42">
        <f>REKAP[[#This Row],[Harga Satuan]]*REKAP[[#This Row],[Stok Akhir]]</f>
        <v>105000</v>
      </c>
      <c r="Q169" s="47" t="str">
        <f>IF(REKAP[[#This Row],[Stok Aktual]]&lt;&gt;"",REKAP[[#This Row],[Stok Akhir]]-REKAP[[#This Row],[Stok Aktual]],"")</f>
        <v/>
      </c>
    </row>
    <row r="170" spans="1:17" x14ac:dyDescent="0.25">
      <c r="A170" s="20" t="s">
        <v>363</v>
      </c>
      <c r="B170" s="20" t="s">
        <v>3327</v>
      </c>
      <c r="C170" s="20" t="s">
        <v>3352</v>
      </c>
      <c r="D170" s="23" t="s">
        <v>129</v>
      </c>
      <c r="E170" s="23" t="s">
        <v>3350</v>
      </c>
      <c r="F170" s="20" t="s">
        <v>251</v>
      </c>
      <c r="G170" s="20"/>
      <c r="H170" s="22">
        <v>4000</v>
      </c>
      <c r="I170" s="57" t="str">
        <f>IF(COUNTIF(MASUK[Kode Barang],REKAP[[#This Row],[ID
Barang]])=0,"",COUNTIF(MASUK[Kode Barang],REKAP[[#This Row],[ID
Barang]]))</f>
        <v/>
      </c>
      <c r="J170" s="58" t="str">
        <f>IF(COUNTIF(MASUK8[Kode Barang],REKAP[[#This Row],[ID
Barang]])=0,"",COUNTIF(MASUK8[Kode Barang],REKAP[[#This Row],[ID
Barang]]))</f>
        <v/>
      </c>
      <c r="K170" s="20">
        <v>39</v>
      </c>
      <c r="L170" s="47">
        <f>SUMIF(MASUK!$C:$C,DATA!$A170,MASUK!$H:$H)</f>
        <v>0</v>
      </c>
      <c r="M170" s="47">
        <f>SUMIF(KELUAR!C:C,REKAP[[#This Row],[ID
Barang]],KELUAR!$H:$H)</f>
        <v>0</v>
      </c>
      <c r="N170" s="47">
        <f>REKAP[[#This Row],[Stok Awal]]+REKAP[[#This Row],[Masuk]]-REKAP[[#This Row],[Keluar]]</f>
        <v>39</v>
      </c>
      <c r="P170" s="42">
        <f>REKAP[[#This Row],[Harga Satuan]]*REKAP[[#This Row],[Stok Akhir]]</f>
        <v>156000</v>
      </c>
      <c r="Q170" s="47" t="str">
        <f>IF(REKAP[[#This Row],[Stok Aktual]]&lt;&gt;"",REKAP[[#This Row],[Stok Akhir]]-REKAP[[#This Row],[Stok Aktual]],"")</f>
        <v/>
      </c>
    </row>
    <row r="171" spans="1:17" x14ac:dyDescent="0.25">
      <c r="A171" s="20" t="s">
        <v>364</v>
      </c>
      <c r="B171" s="20" t="s">
        <v>3327</v>
      </c>
      <c r="C171" s="20" t="s">
        <v>3352</v>
      </c>
      <c r="D171" s="23" t="s">
        <v>130</v>
      </c>
      <c r="E171" s="23" t="s">
        <v>3350</v>
      </c>
      <c r="F171" s="20" t="s">
        <v>251</v>
      </c>
      <c r="G171" s="20"/>
      <c r="H171" s="22">
        <v>480</v>
      </c>
      <c r="I171" s="57" t="str">
        <f>IF(COUNTIF(MASUK[Kode Barang],REKAP[[#This Row],[ID
Barang]])=0,"",COUNTIF(MASUK[Kode Barang],REKAP[[#This Row],[ID
Barang]]))</f>
        <v/>
      </c>
      <c r="J171" s="58">
        <f>IF(COUNTIF(MASUK8[Kode Barang],REKAP[[#This Row],[ID
Barang]])=0,"",COUNTIF(MASUK8[Kode Barang],REKAP[[#This Row],[ID
Barang]]))</f>
        <v>1</v>
      </c>
      <c r="K171" s="20">
        <v>30</v>
      </c>
      <c r="L171" s="47">
        <f>SUMIF(MASUK!$C:$C,DATA!$A171,MASUK!$H:$H)</f>
        <v>0</v>
      </c>
      <c r="M171" s="47">
        <f>SUMIF(KELUAR!C:C,REKAP[[#This Row],[ID
Barang]],KELUAR!$H:$H)</f>
        <v>4</v>
      </c>
      <c r="N171" s="47">
        <f>REKAP[[#This Row],[Stok Awal]]+REKAP[[#This Row],[Masuk]]-REKAP[[#This Row],[Keluar]]</f>
        <v>26</v>
      </c>
      <c r="P171" s="42">
        <f>REKAP[[#This Row],[Harga Satuan]]*REKAP[[#This Row],[Stok Akhir]]</f>
        <v>12480</v>
      </c>
      <c r="Q171" s="47" t="str">
        <f>IF(REKAP[[#This Row],[Stok Aktual]]&lt;&gt;"",REKAP[[#This Row],[Stok Akhir]]-REKAP[[#This Row],[Stok Aktual]],"")</f>
        <v/>
      </c>
    </row>
    <row r="172" spans="1:17" x14ac:dyDescent="0.25">
      <c r="A172" s="20" t="s">
        <v>365</v>
      </c>
      <c r="B172" s="20" t="s">
        <v>3327</v>
      </c>
      <c r="C172" s="20" t="s">
        <v>3352</v>
      </c>
      <c r="D172" s="23" t="s">
        <v>131</v>
      </c>
      <c r="E172" s="23" t="s">
        <v>3350</v>
      </c>
      <c r="F172" s="20" t="s">
        <v>251</v>
      </c>
      <c r="G172" s="20"/>
      <c r="H172" s="22">
        <v>23958</v>
      </c>
      <c r="I172" s="57" t="str">
        <f>IF(COUNTIF(MASUK[Kode Barang],REKAP[[#This Row],[ID
Barang]])=0,"",COUNTIF(MASUK[Kode Barang],REKAP[[#This Row],[ID
Barang]]))</f>
        <v/>
      </c>
      <c r="J172" s="58" t="str">
        <f>IF(COUNTIF(MASUK8[Kode Barang],REKAP[[#This Row],[ID
Barang]])=0,"",COUNTIF(MASUK8[Kode Barang],REKAP[[#This Row],[ID
Barang]]))</f>
        <v/>
      </c>
      <c r="K172" s="20">
        <v>45</v>
      </c>
      <c r="L172" s="47">
        <f>SUMIF(MASUK!$C:$C,DATA!$A172,MASUK!$H:$H)</f>
        <v>0</v>
      </c>
      <c r="M172" s="47">
        <f>SUMIF(KELUAR!C:C,REKAP[[#This Row],[ID
Barang]],KELUAR!$H:$H)</f>
        <v>0</v>
      </c>
      <c r="N172" s="47">
        <f>REKAP[[#This Row],[Stok Awal]]+REKAP[[#This Row],[Masuk]]-REKAP[[#This Row],[Keluar]]</f>
        <v>45</v>
      </c>
      <c r="P172" s="42">
        <f>REKAP[[#This Row],[Harga Satuan]]*REKAP[[#This Row],[Stok Akhir]]</f>
        <v>1078110</v>
      </c>
      <c r="Q172" s="47" t="str">
        <f>IF(REKAP[[#This Row],[Stok Aktual]]&lt;&gt;"",REKAP[[#This Row],[Stok Akhir]]-REKAP[[#This Row],[Stok Aktual]],"")</f>
        <v/>
      </c>
    </row>
    <row r="173" spans="1:17" x14ac:dyDescent="0.25">
      <c r="A173" s="20" t="s">
        <v>366</v>
      </c>
      <c r="B173" s="20" t="s">
        <v>3327</v>
      </c>
      <c r="C173" s="20" t="s">
        <v>3352</v>
      </c>
      <c r="D173" s="23" t="s">
        <v>132</v>
      </c>
      <c r="E173" s="23" t="s">
        <v>3350</v>
      </c>
      <c r="F173" s="20" t="s">
        <v>251</v>
      </c>
      <c r="G173" s="20"/>
      <c r="H173" s="22">
        <v>3350</v>
      </c>
      <c r="I173" s="57" t="str">
        <f>IF(COUNTIF(MASUK[Kode Barang],REKAP[[#This Row],[ID
Barang]])=0,"",COUNTIF(MASUK[Kode Barang],REKAP[[#This Row],[ID
Barang]]))</f>
        <v/>
      </c>
      <c r="J173" s="58" t="str">
        <f>IF(COUNTIF(MASUK8[Kode Barang],REKAP[[#This Row],[ID
Barang]])=0,"",COUNTIF(MASUK8[Kode Barang],REKAP[[#This Row],[ID
Barang]]))</f>
        <v/>
      </c>
      <c r="K173" s="20">
        <v>28</v>
      </c>
      <c r="L173" s="47">
        <f>SUMIF(MASUK!$C:$C,DATA!$A173,MASUK!$H:$H)</f>
        <v>0</v>
      </c>
      <c r="M173" s="47">
        <f>SUMIF(KELUAR!C:C,REKAP[[#This Row],[ID
Barang]],KELUAR!$H:$H)</f>
        <v>0</v>
      </c>
      <c r="N173" s="47">
        <f>REKAP[[#This Row],[Stok Awal]]+REKAP[[#This Row],[Masuk]]-REKAP[[#This Row],[Keluar]]</f>
        <v>28</v>
      </c>
      <c r="P173" s="42">
        <f>REKAP[[#This Row],[Harga Satuan]]*REKAP[[#This Row],[Stok Akhir]]</f>
        <v>93800</v>
      </c>
      <c r="Q173" s="47" t="str">
        <f>IF(REKAP[[#This Row],[Stok Aktual]]&lt;&gt;"",REKAP[[#This Row],[Stok Akhir]]-REKAP[[#This Row],[Stok Aktual]],"")</f>
        <v/>
      </c>
    </row>
    <row r="174" spans="1:17" x14ac:dyDescent="0.25">
      <c r="A174" s="20" t="s">
        <v>367</v>
      </c>
      <c r="B174" s="20" t="s">
        <v>3327</v>
      </c>
      <c r="C174" s="20" t="s">
        <v>3352</v>
      </c>
      <c r="D174" s="23" t="s">
        <v>133</v>
      </c>
      <c r="E174" s="23" t="s">
        <v>3350</v>
      </c>
      <c r="F174" s="20" t="s">
        <v>251</v>
      </c>
      <c r="G174" s="20"/>
      <c r="H174" s="22">
        <v>5066</v>
      </c>
      <c r="I174" s="57" t="str">
        <f>IF(COUNTIF(MASUK[Kode Barang],REKAP[[#This Row],[ID
Barang]])=0,"",COUNTIF(MASUK[Kode Barang],REKAP[[#This Row],[ID
Barang]]))</f>
        <v/>
      </c>
      <c r="J174" s="58" t="str">
        <f>IF(COUNTIF(MASUK8[Kode Barang],REKAP[[#This Row],[ID
Barang]])=0,"",COUNTIF(MASUK8[Kode Barang],REKAP[[#This Row],[ID
Barang]]))</f>
        <v/>
      </c>
      <c r="K174" s="20">
        <v>33</v>
      </c>
      <c r="L174" s="47">
        <f>SUMIF(MASUK!$C:$C,DATA!$A174,MASUK!$H:$H)</f>
        <v>0</v>
      </c>
      <c r="M174" s="47">
        <f>SUMIF(KELUAR!C:C,REKAP[[#This Row],[ID
Barang]],KELUAR!$H:$H)</f>
        <v>0</v>
      </c>
      <c r="N174" s="47">
        <f>REKAP[[#This Row],[Stok Awal]]+REKAP[[#This Row],[Masuk]]-REKAP[[#This Row],[Keluar]]</f>
        <v>33</v>
      </c>
      <c r="P174" s="42">
        <f>REKAP[[#This Row],[Harga Satuan]]*REKAP[[#This Row],[Stok Akhir]]</f>
        <v>167178</v>
      </c>
      <c r="Q174" s="47" t="str">
        <f>IF(REKAP[[#This Row],[Stok Aktual]]&lt;&gt;"",REKAP[[#This Row],[Stok Akhir]]-REKAP[[#This Row],[Stok Aktual]],"")</f>
        <v/>
      </c>
    </row>
    <row r="175" spans="1:17" x14ac:dyDescent="0.25">
      <c r="A175" s="20" t="s">
        <v>368</v>
      </c>
      <c r="B175" s="20" t="s">
        <v>3327</v>
      </c>
      <c r="C175" s="20" t="s">
        <v>3352</v>
      </c>
      <c r="D175" s="23" t="s">
        <v>134</v>
      </c>
      <c r="E175" s="23" t="s">
        <v>3350</v>
      </c>
      <c r="F175" s="20" t="s">
        <v>251</v>
      </c>
      <c r="G175" s="20" t="s">
        <v>10</v>
      </c>
      <c r="H175" s="22">
        <v>6400</v>
      </c>
      <c r="I175" s="57" t="str">
        <f>IF(COUNTIF(MASUK[Kode Barang],REKAP[[#This Row],[ID
Barang]])=0,"",COUNTIF(MASUK[Kode Barang],REKAP[[#This Row],[ID
Barang]]))</f>
        <v/>
      </c>
      <c r="J175" s="58" t="str">
        <f>IF(COUNTIF(MASUK8[Kode Barang],REKAP[[#This Row],[ID
Barang]])=0,"",COUNTIF(MASUK8[Kode Barang],REKAP[[#This Row],[ID
Barang]]))</f>
        <v/>
      </c>
      <c r="K175" s="20">
        <v>17</v>
      </c>
      <c r="L175" s="47">
        <f>SUMIF(MASUK!$C:$C,DATA!$A175,MASUK!$H:$H)</f>
        <v>0</v>
      </c>
      <c r="M175" s="47">
        <f>SUMIF(KELUAR!C:C,REKAP[[#This Row],[ID
Barang]],KELUAR!$H:$H)</f>
        <v>0</v>
      </c>
      <c r="N175" s="47">
        <f>REKAP[[#This Row],[Stok Awal]]+REKAP[[#This Row],[Masuk]]-REKAP[[#This Row],[Keluar]]</f>
        <v>17</v>
      </c>
      <c r="P175" s="42">
        <f>REKAP[[#This Row],[Harga Satuan]]*REKAP[[#This Row],[Stok Akhir]]</f>
        <v>108800</v>
      </c>
      <c r="Q175" s="47" t="str">
        <f>IF(REKAP[[#This Row],[Stok Aktual]]&lt;&gt;"",REKAP[[#This Row],[Stok Akhir]]-REKAP[[#This Row],[Stok Aktual]],"")</f>
        <v/>
      </c>
    </row>
    <row r="176" spans="1:17" x14ac:dyDescent="0.25">
      <c r="A176" s="20" t="s">
        <v>369</v>
      </c>
      <c r="B176" s="20" t="s">
        <v>3327</v>
      </c>
      <c r="C176" s="20" t="s">
        <v>3352</v>
      </c>
      <c r="D176" s="23" t="s">
        <v>135</v>
      </c>
      <c r="E176" s="23" t="s">
        <v>3350</v>
      </c>
      <c r="F176" s="20" t="s">
        <v>251</v>
      </c>
      <c r="G176" s="20"/>
      <c r="H176" s="22">
        <v>8400</v>
      </c>
      <c r="I176" s="57" t="str">
        <f>IF(COUNTIF(MASUK[Kode Barang],REKAP[[#This Row],[ID
Barang]])=0,"",COUNTIF(MASUK[Kode Barang],REKAP[[#This Row],[ID
Barang]]))</f>
        <v/>
      </c>
      <c r="J176" s="58">
        <f>IF(COUNTIF(MASUK8[Kode Barang],REKAP[[#This Row],[ID
Barang]])=0,"",COUNTIF(MASUK8[Kode Barang],REKAP[[#This Row],[ID
Barang]]))</f>
        <v>1</v>
      </c>
      <c r="K176" s="20">
        <v>29</v>
      </c>
      <c r="L176" s="47">
        <f>SUMIF(MASUK!$C:$C,DATA!$A176,MASUK!$H:$H)</f>
        <v>0</v>
      </c>
      <c r="M176" s="47">
        <f>SUMIF(KELUAR!C:C,REKAP[[#This Row],[ID
Barang]],KELUAR!$H:$H)</f>
        <v>6</v>
      </c>
      <c r="N176" s="47">
        <f>REKAP[[#This Row],[Stok Awal]]+REKAP[[#This Row],[Masuk]]-REKAP[[#This Row],[Keluar]]</f>
        <v>23</v>
      </c>
      <c r="P176" s="42">
        <f>REKAP[[#This Row],[Harga Satuan]]*REKAP[[#This Row],[Stok Akhir]]</f>
        <v>193200</v>
      </c>
      <c r="Q176" s="47" t="str">
        <f>IF(REKAP[[#This Row],[Stok Aktual]]&lt;&gt;"",REKAP[[#This Row],[Stok Akhir]]-REKAP[[#This Row],[Stok Aktual]],"")</f>
        <v/>
      </c>
    </row>
    <row r="177" spans="1:17" x14ac:dyDescent="0.25">
      <c r="A177" s="20" t="s">
        <v>370</v>
      </c>
      <c r="B177" s="20" t="s">
        <v>3327</v>
      </c>
      <c r="C177" s="20" t="s">
        <v>3352</v>
      </c>
      <c r="D177" s="23" t="s">
        <v>136</v>
      </c>
      <c r="E177" s="23" t="s">
        <v>3350</v>
      </c>
      <c r="F177" s="20" t="s">
        <v>251</v>
      </c>
      <c r="G177" s="20"/>
      <c r="H177" s="22">
        <v>7500</v>
      </c>
      <c r="I177" s="57" t="str">
        <f>IF(COUNTIF(MASUK[Kode Barang],REKAP[[#This Row],[ID
Barang]])=0,"",COUNTIF(MASUK[Kode Barang],REKAP[[#This Row],[ID
Barang]]))</f>
        <v/>
      </c>
      <c r="J177" s="58" t="str">
        <f>IF(COUNTIF(MASUK8[Kode Barang],REKAP[[#This Row],[ID
Barang]])=0,"",COUNTIF(MASUK8[Kode Barang],REKAP[[#This Row],[ID
Barang]]))</f>
        <v/>
      </c>
      <c r="K177" s="20">
        <v>4</v>
      </c>
      <c r="L177" s="47">
        <f>SUMIF(MASUK!$C:$C,DATA!$A177,MASUK!$H:$H)</f>
        <v>0</v>
      </c>
      <c r="M177" s="47">
        <f>SUMIF(KELUAR!C:C,REKAP[[#This Row],[ID
Barang]],KELUAR!$H:$H)</f>
        <v>0</v>
      </c>
      <c r="N177" s="47">
        <f>REKAP[[#This Row],[Stok Awal]]+REKAP[[#This Row],[Masuk]]-REKAP[[#This Row],[Keluar]]</f>
        <v>4</v>
      </c>
      <c r="P177" s="42">
        <f>REKAP[[#This Row],[Harga Satuan]]*REKAP[[#This Row],[Stok Akhir]]</f>
        <v>30000</v>
      </c>
      <c r="Q177" s="47" t="str">
        <f>IF(REKAP[[#This Row],[Stok Aktual]]&lt;&gt;"",REKAP[[#This Row],[Stok Akhir]]-REKAP[[#This Row],[Stok Aktual]],"")</f>
        <v/>
      </c>
    </row>
    <row r="178" spans="1:17" x14ac:dyDescent="0.25">
      <c r="A178" s="20" t="s">
        <v>371</v>
      </c>
      <c r="B178" s="20" t="s">
        <v>3327</v>
      </c>
      <c r="C178" s="20" t="s">
        <v>3352</v>
      </c>
      <c r="D178" s="23" t="s">
        <v>137</v>
      </c>
      <c r="E178" s="23" t="s">
        <v>3350</v>
      </c>
      <c r="F178" s="20" t="s">
        <v>251</v>
      </c>
      <c r="G178" s="20"/>
      <c r="H178" s="22">
        <v>10000</v>
      </c>
      <c r="I178" s="57" t="str">
        <f>IF(COUNTIF(MASUK[Kode Barang],REKAP[[#This Row],[ID
Barang]])=0,"",COUNTIF(MASUK[Kode Barang],REKAP[[#This Row],[ID
Barang]]))</f>
        <v/>
      </c>
      <c r="J178" s="58" t="str">
        <f>IF(COUNTIF(MASUK8[Kode Barang],REKAP[[#This Row],[ID
Barang]])=0,"",COUNTIF(MASUK8[Kode Barang],REKAP[[#This Row],[ID
Barang]]))</f>
        <v/>
      </c>
      <c r="K178" s="20">
        <v>4</v>
      </c>
      <c r="L178" s="47">
        <f>SUMIF(MASUK!$C:$C,DATA!$A178,MASUK!$H:$H)</f>
        <v>0</v>
      </c>
      <c r="M178" s="47">
        <f>SUMIF(KELUAR!C:C,REKAP[[#This Row],[ID
Barang]],KELUAR!$H:$H)</f>
        <v>0</v>
      </c>
      <c r="N178" s="47">
        <f>REKAP[[#This Row],[Stok Awal]]+REKAP[[#This Row],[Masuk]]-REKAP[[#This Row],[Keluar]]</f>
        <v>4</v>
      </c>
      <c r="P178" s="42">
        <f>REKAP[[#This Row],[Harga Satuan]]*REKAP[[#This Row],[Stok Akhir]]</f>
        <v>40000</v>
      </c>
      <c r="Q178" s="47" t="str">
        <f>IF(REKAP[[#This Row],[Stok Aktual]]&lt;&gt;"",REKAP[[#This Row],[Stok Akhir]]-REKAP[[#This Row],[Stok Aktual]],"")</f>
        <v/>
      </c>
    </row>
    <row r="179" spans="1:17" x14ac:dyDescent="0.25">
      <c r="A179" s="20" t="s">
        <v>372</v>
      </c>
      <c r="B179" s="20" t="s">
        <v>3327</v>
      </c>
      <c r="C179" s="20" t="s">
        <v>3352</v>
      </c>
      <c r="D179" s="23" t="s">
        <v>138</v>
      </c>
      <c r="E179" s="23" t="s">
        <v>3350</v>
      </c>
      <c r="F179" s="20" t="s">
        <v>251</v>
      </c>
      <c r="G179" s="20" t="s">
        <v>10</v>
      </c>
      <c r="H179" s="22">
        <v>13500</v>
      </c>
      <c r="I179" s="57" t="str">
        <f>IF(COUNTIF(MASUK[Kode Barang],REKAP[[#This Row],[ID
Barang]])=0,"",COUNTIF(MASUK[Kode Barang],REKAP[[#This Row],[ID
Barang]]))</f>
        <v/>
      </c>
      <c r="J179" s="58">
        <f>IF(COUNTIF(MASUK8[Kode Barang],REKAP[[#This Row],[ID
Barang]])=0,"",COUNTIF(MASUK8[Kode Barang],REKAP[[#This Row],[ID
Barang]]))</f>
        <v>2</v>
      </c>
      <c r="K179" s="20">
        <v>11</v>
      </c>
      <c r="L179" s="47">
        <f>SUMIF(MASUK!$C:$C,DATA!$A179,MASUK!$H:$H)</f>
        <v>0</v>
      </c>
      <c r="M179" s="47">
        <f>SUMIF(KELUAR!C:C,REKAP[[#This Row],[ID
Barang]],KELUAR!$H:$H)</f>
        <v>8</v>
      </c>
      <c r="N179" s="47">
        <f>REKAP[[#This Row],[Stok Awal]]+REKAP[[#This Row],[Masuk]]-REKAP[[#This Row],[Keluar]]</f>
        <v>3</v>
      </c>
      <c r="P179" s="42">
        <f>REKAP[[#This Row],[Harga Satuan]]*REKAP[[#This Row],[Stok Akhir]]</f>
        <v>40500</v>
      </c>
      <c r="Q179" s="47" t="str">
        <f>IF(REKAP[[#This Row],[Stok Aktual]]&lt;&gt;"",REKAP[[#This Row],[Stok Akhir]]-REKAP[[#This Row],[Stok Aktual]],"")</f>
        <v/>
      </c>
    </row>
    <row r="180" spans="1:17" x14ac:dyDescent="0.25">
      <c r="A180" s="20" t="s">
        <v>373</v>
      </c>
      <c r="B180" s="20" t="s">
        <v>3327</v>
      </c>
      <c r="C180" s="20" t="s">
        <v>3352</v>
      </c>
      <c r="D180" s="23" t="s">
        <v>139</v>
      </c>
      <c r="E180" s="23" t="s">
        <v>3350</v>
      </c>
      <c r="F180" s="20" t="s">
        <v>251</v>
      </c>
      <c r="G180" s="20" t="s">
        <v>10</v>
      </c>
      <c r="H180" s="22">
        <v>12000</v>
      </c>
      <c r="I180" s="57" t="str">
        <f>IF(COUNTIF(MASUK[Kode Barang],REKAP[[#This Row],[ID
Barang]])=0,"",COUNTIF(MASUK[Kode Barang],REKAP[[#This Row],[ID
Barang]]))</f>
        <v/>
      </c>
      <c r="J180" s="58" t="str">
        <f>IF(COUNTIF(MASUK8[Kode Barang],REKAP[[#This Row],[ID
Barang]])=0,"",COUNTIF(MASUK8[Kode Barang],REKAP[[#This Row],[ID
Barang]]))</f>
        <v/>
      </c>
      <c r="K180" s="20">
        <v>11</v>
      </c>
      <c r="L180" s="47">
        <f>SUMIF(MASUK!$C:$C,DATA!$A180,MASUK!$H:$H)</f>
        <v>0</v>
      </c>
      <c r="M180" s="47">
        <f>SUMIF(KELUAR!C:C,REKAP[[#This Row],[ID
Barang]],KELUAR!$H:$H)</f>
        <v>0</v>
      </c>
      <c r="N180" s="47">
        <f>REKAP[[#This Row],[Stok Awal]]+REKAP[[#This Row],[Masuk]]-REKAP[[#This Row],[Keluar]]</f>
        <v>11</v>
      </c>
      <c r="P180" s="42">
        <f>REKAP[[#This Row],[Harga Satuan]]*REKAP[[#This Row],[Stok Akhir]]</f>
        <v>132000</v>
      </c>
      <c r="Q180" s="47" t="str">
        <f>IF(REKAP[[#This Row],[Stok Aktual]]&lt;&gt;"",REKAP[[#This Row],[Stok Akhir]]-REKAP[[#This Row],[Stok Aktual]],"")</f>
        <v/>
      </c>
    </row>
    <row r="181" spans="1:17" x14ac:dyDescent="0.25">
      <c r="A181" s="20" t="s">
        <v>374</v>
      </c>
      <c r="B181" s="20" t="s">
        <v>3327</v>
      </c>
      <c r="C181" s="20" t="s">
        <v>3352</v>
      </c>
      <c r="D181" s="23" t="s">
        <v>140</v>
      </c>
      <c r="E181" s="23" t="s">
        <v>3350</v>
      </c>
      <c r="F181" s="20" t="s">
        <v>251</v>
      </c>
      <c r="G181" s="20"/>
      <c r="H181" s="22">
        <v>15000</v>
      </c>
      <c r="I181" s="57" t="str">
        <f>IF(COUNTIF(MASUK[Kode Barang],REKAP[[#This Row],[ID
Barang]])=0,"",COUNTIF(MASUK[Kode Barang],REKAP[[#This Row],[ID
Barang]]))</f>
        <v/>
      </c>
      <c r="J181" s="58" t="str">
        <f>IF(COUNTIF(MASUK8[Kode Barang],REKAP[[#This Row],[ID
Barang]])=0,"",COUNTIF(MASUK8[Kode Barang],REKAP[[#This Row],[ID
Barang]]))</f>
        <v/>
      </c>
      <c r="K181" s="20">
        <v>9</v>
      </c>
      <c r="L181" s="47">
        <f>SUMIF(MASUK!$C:$C,DATA!$A181,MASUK!$H:$H)</f>
        <v>0</v>
      </c>
      <c r="M181" s="47">
        <f>SUMIF(KELUAR!C:C,REKAP[[#This Row],[ID
Barang]],KELUAR!$H:$H)</f>
        <v>0</v>
      </c>
      <c r="N181" s="47">
        <f>REKAP[[#This Row],[Stok Awal]]+REKAP[[#This Row],[Masuk]]-REKAP[[#This Row],[Keluar]]</f>
        <v>9</v>
      </c>
      <c r="P181" s="42">
        <f>REKAP[[#This Row],[Harga Satuan]]*REKAP[[#This Row],[Stok Akhir]]</f>
        <v>135000</v>
      </c>
      <c r="Q181" s="47" t="str">
        <f>IF(REKAP[[#This Row],[Stok Aktual]]&lt;&gt;"",REKAP[[#This Row],[Stok Akhir]]-REKAP[[#This Row],[Stok Aktual]],"")</f>
        <v/>
      </c>
    </row>
    <row r="182" spans="1:17" x14ac:dyDescent="0.25">
      <c r="A182" s="20" t="s">
        <v>375</v>
      </c>
      <c r="B182" s="20" t="s">
        <v>3327</v>
      </c>
      <c r="C182" s="20" t="s">
        <v>3352</v>
      </c>
      <c r="D182" s="23" t="s">
        <v>141</v>
      </c>
      <c r="E182" s="23" t="s">
        <v>3350</v>
      </c>
      <c r="F182" s="20" t="s">
        <v>251</v>
      </c>
      <c r="G182" s="20"/>
      <c r="H182" s="22">
        <v>23227</v>
      </c>
      <c r="I182" s="57" t="str">
        <f>IF(COUNTIF(MASUK[Kode Barang],REKAP[[#This Row],[ID
Barang]])=0,"",COUNTIF(MASUK[Kode Barang],REKAP[[#This Row],[ID
Barang]]))</f>
        <v/>
      </c>
      <c r="J182" s="58" t="str">
        <f>IF(COUNTIF(MASUK8[Kode Barang],REKAP[[#This Row],[ID
Barang]])=0,"",COUNTIF(MASUK8[Kode Barang],REKAP[[#This Row],[ID
Barang]]))</f>
        <v/>
      </c>
      <c r="K182" s="20">
        <v>5</v>
      </c>
      <c r="L182" s="47">
        <f>SUMIF(MASUK!$C:$C,DATA!$A182,MASUK!$H:$H)</f>
        <v>0</v>
      </c>
      <c r="M182" s="47">
        <f>SUMIF(KELUAR!C:C,REKAP[[#This Row],[ID
Barang]],KELUAR!$H:$H)</f>
        <v>0</v>
      </c>
      <c r="N182" s="47">
        <f>REKAP[[#This Row],[Stok Awal]]+REKAP[[#This Row],[Masuk]]-REKAP[[#This Row],[Keluar]]</f>
        <v>5</v>
      </c>
      <c r="P182" s="42">
        <f>REKAP[[#This Row],[Harga Satuan]]*REKAP[[#This Row],[Stok Akhir]]</f>
        <v>116135</v>
      </c>
      <c r="Q182" s="47" t="str">
        <f>IF(REKAP[[#This Row],[Stok Aktual]]&lt;&gt;"",REKAP[[#This Row],[Stok Akhir]]-REKAP[[#This Row],[Stok Aktual]],"")</f>
        <v/>
      </c>
    </row>
    <row r="183" spans="1:17" x14ac:dyDescent="0.25">
      <c r="A183" s="20" t="s">
        <v>376</v>
      </c>
      <c r="B183" s="20" t="s">
        <v>3327</v>
      </c>
      <c r="C183" s="20" t="s">
        <v>3352</v>
      </c>
      <c r="D183" s="23" t="s">
        <v>142</v>
      </c>
      <c r="E183" s="23" t="s">
        <v>3350</v>
      </c>
      <c r="F183" s="20" t="s">
        <v>251</v>
      </c>
      <c r="G183" s="20" t="s">
        <v>10</v>
      </c>
      <c r="H183" s="22">
        <v>20000</v>
      </c>
      <c r="I183" s="57" t="str">
        <f>IF(COUNTIF(MASUK[Kode Barang],REKAP[[#This Row],[ID
Barang]])=0,"",COUNTIF(MASUK[Kode Barang],REKAP[[#This Row],[ID
Barang]]))</f>
        <v/>
      </c>
      <c r="J183" s="58">
        <f>IF(COUNTIF(MASUK8[Kode Barang],REKAP[[#This Row],[ID
Barang]])=0,"",COUNTIF(MASUK8[Kode Barang],REKAP[[#This Row],[ID
Barang]]))</f>
        <v>1</v>
      </c>
      <c r="K183" s="20">
        <v>6</v>
      </c>
      <c r="L183" s="47">
        <f>SUMIF(MASUK!$C:$C,DATA!$A183,MASUK!$H:$H)</f>
        <v>0</v>
      </c>
      <c r="M183" s="47">
        <f>SUMIF(KELUAR!C:C,REKAP[[#This Row],[ID
Barang]],KELUAR!$H:$H)</f>
        <v>2</v>
      </c>
      <c r="N183" s="47">
        <f>REKAP[[#This Row],[Stok Awal]]+REKAP[[#This Row],[Masuk]]-REKAP[[#This Row],[Keluar]]</f>
        <v>4</v>
      </c>
      <c r="P183" s="42">
        <f>REKAP[[#This Row],[Harga Satuan]]*REKAP[[#This Row],[Stok Akhir]]</f>
        <v>80000</v>
      </c>
      <c r="Q183" s="47" t="str">
        <f>IF(REKAP[[#This Row],[Stok Aktual]]&lt;&gt;"",REKAP[[#This Row],[Stok Akhir]]-REKAP[[#This Row],[Stok Aktual]],"")</f>
        <v/>
      </c>
    </row>
    <row r="184" spans="1:17" x14ac:dyDescent="0.25">
      <c r="A184" s="20" t="s">
        <v>377</v>
      </c>
      <c r="B184" s="20" t="s">
        <v>3327</v>
      </c>
      <c r="C184" s="20" t="s">
        <v>3352</v>
      </c>
      <c r="D184" s="23" t="s">
        <v>143</v>
      </c>
      <c r="E184" s="23" t="s">
        <v>3350</v>
      </c>
      <c r="F184" s="20" t="s">
        <v>251</v>
      </c>
      <c r="G184" s="20" t="s">
        <v>245</v>
      </c>
      <c r="H184" s="22">
        <v>30000</v>
      </c>
      <c r="I184" s="57" t="str">
        <f>IF(COUNTIF(MASUK[Kode Barang],REKAP[[#This Row],[ID
Barang]])=0,"",COUNTIF(MASUK[Kode Barang],REKAP[[#This Row],[ID
Barang]]))</f>
        <v/>
      </c>
      <c r="J184" s="58" t="str">
        <f>IF(COUNTIF(MASUK8[Kode Barang],REKAP[[#This Row],[ID
Barang]])=0,"",COUNTIF(MASUK8[Kode Barang],REKAP[[#This Row],[ID
Barang]]))</f>
        <v/>
      </c>
      <c r="K184" s="20">
        <v>10</v>
      </c>
      <c r="L184" s="47">
        <f>SUMIF(MASUK!$C:$C,DATA!$A184,MASUK!$H:$H)</f>
        <v>0</v>
      </c>
      <c r="M184" s="47">
        <f>SUMIF(KELUAR!C:C,REKAP[[#This Row],[ID
Barang]],KELUAR!$H:$H)</f>
        <v>0</v>
      </c>
      <c r="N184" s="47">
        <f>REKAP[[#This Row],[Stok Awal]]+REKAP[[#This Row],[Masuk]]-REKAP[[#This Row],[Keluar]]</f>
        <v>10</v>
      </c>
      <c r="P184" s="42">
        <f>REKAP[[#This Row],[Harga Satuan]]*REKAP[[#This Row],[Stok Akhir]]</f>
        <v>300000</v>
      </c>
      <c r="Q184" s="47" t="str">
        <f>IF(REKAP[[#This Row],[Stok Aktual]]&lt;&gt;"",REKAP[[#This Row],[Stok Akhir]]-REKAP[[#This Row],[Stok Aktual]],"")</f>
        <v/>
      </c>
    </row>
    <row r="185" spans="1:17" x14ac:dyDescent="0.25">
      <c r="A185" s="20" t="s">
        <v>378</v>
      </c>
      <c r="B185" s="20" t="s">
        <v>3327</v>
      </c>
      <c r="C185" s="20" t="s">
        <v>3352</v>
      </c>
      <c r="D185" s="23" t="s">
        <v>144</v>
      </c>
      <c r="E185" s="23" t="s">
        <v>3350</v>
      </c>
      <c r="F185" s="20" t="s">
        <v>251</v>
      </c>
      <c r="G185" s="20"/>
      <c r="H185" s="22">
        <v>40000</v>
      </c>
      <c r="I185" s="57" t="str">
        <f>IF(COUNTIF(MASUK[Kode Barang],REKAP[[#This Row],[ID
Barang]])=0,"",COUNTIF(MASUK[Kode Barang],REKAP[[#This Row],[ID
Barang]]))</f>
        <v/>
      </c>
      <c r="J185" s="58" t="str">
        <f>IF(COUNTIF(MASUK8[Kode Barang],REKAP[[#This Row],[ID
Barang]])=0,"",COUNTIF(MASUK8[Kode Barang],REKAP[[#This Row],[ID
Barang]]))</f>
        <v/>
      </c>
      <c r="K185" s="20">
        <v>3</v>
      </c>
      <c r="L185" s="47">
        <f>SUMIF(MASUK!$C:$C,DATA!$A185,MASUK!$H:$H)</f>
        <v>0</v>
      </c>
      <c r="M185" s="47">
        <f>SUMIF(KELUAR!C:C,REKAP[[#This Row],[ID
Barang]],KELUAR!$H:$H)</f>
        <v>0</v>
      </c>
      <c r="N185" s="47">
        <f>REKAP[[#This Row],[Stok Awal]]+REKAP[[#This Row],[Masuk]]-REKAP[[#This Row],[Keluar]]</f>
        <v>3</v>
      </c>
      <c r="P185" s="42">
        <f>REKAP[[#This Row],[Harga Satuan]]*REKAP[[#This Row],[Stok Akhir]]</f>
        <v>120000</v>
      </c>
      <c r="Q185" s="47" t="str">
        <f>IF(REKAP[[#This Row],[Stok Aktual]]&lt;&gt;"",REKAP[[#This Row],[Stok Akhir]]-REKAP[[#This Row],[Stok Aktual]],"")</f>
        <v/>
      </c>
    </row>
    <row r="186" spans="1:17" x14ac:dyDescent="0.25">
      <c r="A186" s="20" t="s">
        <v>379</v>
      </c>
      <c r="B186" s="20" t="s">
        <v>3327</v>
      </c>
      <c r="C186" s="20" t="s">
        <v>3352</v>
      </c>
      <c r="D186" s="23" t="s">
        <v>145</v>
      </c>
      <c r="E186" s="23" t="s">
        <v>3350</v>
      </c>
      <c r="F186" s="20" t="s">
        <v>251</v>
      </c>
      <c r="G186" s="20"/>
      <c r="H186" s="22">
        <v>23888</v>
      </c>
      <c r="I186" s="57" t="str">
        <f>IF(COUNTIF(MASUK[Kode Barang],REKAP[[#This Row],[ID
Barang]])=0,"",COUNTIF(MASUK[Kode Barang],REKAP[[#This Row],[ID
Barang]]))</f>
        <v/>
      </c>
      <c r="J186" s="58" t="str">
        <f>IF(COUNTIF(MASUK8[Kode Barang],REKAP[[#This Row],[ID
Barang]])=0,"",COUNTIF(MASUK8[Kode Barang],REKAP[[#This Row],[ID
Barang]]))</f>
        <v/>
      </c>
      <c r="K186" s="20">
        <v>1</v>
      </c>
      <c r="L186" s="47">
        <f>SUMIF(MASUK!$C:$C,DATA!$A186,MASUK!$H:$H)</f>
        <v>0</v>
      </c>
      <c r="M186" s="47">
        <f>SUMIF(KELUAR!C:C,REKAP[[#This Row],[ID
Barang]],KELUAR!$H:$H)</f>
        <v>0</v>
      </c>
      <c r="N186" s="47">
        <f>REKAP[[#This Row],[Stok Awal]]+REKAP[[#This Row],[Masuk]]-REKAP[[#This Row],[Keluar]]</f>
        <v>1</v>
      </c>
      <c r="P186" s="42">
        <f>REKAP[[#This Row],[Harga Satuan]]*REKAP[[#This Row],[Stok Akhir]]</f>
        <v>23888</v>
      </c>
      <c r="Q186" s="47" t="str">
        <f>IF(REKAP[[#This Row],[Stok Aktual]]&lt;&gt;"",REKAP[[#This Row],[Stok Akhir]]-REKAP[[#This Row],[Stok Aktual]],"")</f>
        <v/>
      </c>
    </row>
    <row r="187" spans="1:17" x14ac:dyDescent="0.25">
      <c r="A187" s="20" t="s">
        <v>380</v>
      </c>
      <c r="B187" s="20" t="s">
        <v>3327</v>
      </c>
      <c r="C187" s="20" t="s">
        <v>3352</v>
      </c>
      <c r="D187" s="23" t="s">
        <v>146</v>
      </c>
      <c r="E187" s="23" t="s">
        <v>3350</v>
      </c>
      <c r="F187" s="20" t="s">
        <v>251</v>
      </c>
      <c r="G187" s="20"/>
      <c r="H187" s="22">
        <v>5500</v>
      </c>
      <c r="I187" s="57" t="str">
        <f>IF(COUNTIF(MASUK[Kode Barang],REKAP[[#This Row],[ID
Barang]])=0,"",COUNTIF(MASUK[Kode Barang],REKAP[[#This Row],[ID
Barang]]))</f>
        <v/>
      </c>
      <c r="J187" s="58" t="str">
        <f>IF(COUNTIF(MASUK8[Kode Barang],REKAP[[#This Row],[ID
Barang]])=0,"",COUNTIF(MASUK8[Kode Barang],REKAP[[#This Row],[ID
Barang]]))</f>
        <v/>
      </c>
      <c r="K187" s="20">
        <v>19</v>
      </c>
      <c r="L187" s="47">
        <f>SUMIF(MASUK!$C:$C,DATA!$A187,MASUK!$H:$H)</f>
        <v>0</v>
      </c>
      <c r="M187" s="47">
        <f>SUMIF(KELUAR!C:C,REKAP[[#This Row],[ID
Barang]],KELUAR!$H:$H)</f>
        <v>0</v>
      </c>
      <c r="N187" s="47">
        <f>REKAP[[#This Row],[Stok Awal]]+REKAP[[#This Row],[Masuk]]-REKAP[[#This Row],[Keluar]]</f>
        <v>19</v>
      </c>
      <c r="P187" s="42">
        <f>REKAP[[#This Row],[Harga Satuan]]*REKAP[[#This Row],[Stok Akhir]]</f>
        <v>104500</v>
      </c>
      <c r="Q187" s="47" t="str">
        <f>IF(REKAP[[#This Row],[Stok Aktual]]&lt;&gt;"",REKAP[[#This Row],[Stok Akhir]]-REKAP[[#This Row],[Stok Aktual]],"")</f>
        <v/>
      </c>
    </row>
    <row r="188" spans="1:17" x14ac:dyDescent="0.25">
      <c r="A188" s="20" t="s">
        <v>381</v>
      </c>
      <c r="B188" s="20" t="s">
        <v>3327</v>
      </c>
      <c r="C188" s="20" t="s">
        <v>3352</v>
      </c>
      <c r="D188" s="23" t="s">
        <v>147</v>
      </c>
      <c r="E188" s="23" t="s">
        <v>3350</v>
      </c>
      <c r="F188" s="20" t="s">
        <v>251</v>
      </c>
      <c r="G188" s="20"/>
      <c r="H188" s="22">
        <v>4300</v>
      </c>
      <c r="I188" s="57" t="str">
        <f>IF(COUNTIF(MASUK[Kode Barang],REKAP[[#This Row],[ID
Barang]])=0,"",COUNTIF(MASUK[Kode Barang],REKAP[[#This Row],[ID
Barang]]))</f>
        <v/>
      </c>
      <c r="J188" s="58" t="str">
        <f>IF(COUNTIF(MASUK8[Kode Barang],REKAP[[#This Row],[ID
Barang]])=0,"",COUNTIF(MASUK8[Kode Barang],REKAP[[#This Row],[ID
Barang]]))</f>
        <v/>
      </c>
      <c r="K188" s="20">
        <v>30</v>
      </c>
      <c r="L188" s="47">
        <f>SUMIF(MASUK!$C:$C,DATA!$A188,MASUK!$H:$H)</f>
        <v>0</v>
      </c>
      <c r="M188" s="47">
        <f>SUMIF(KELUAR!C:C,REKAP[[#This Row],[ID
Barang]],KELUAR!$H:$H)</f>
        <v>0</v>
      </c>
      <c r="N188" s="47">
        <f>REKAP[[#This Row],[Stok Awal]]+REKAP[[#This Row],[Masuk]]-REKAP[[#This Row],[Keluar]]</f>
        <v>30</v>
      </c>
      <c r="P188" s="42">
        <f>REKAP[[#This Row],[Harga Satuan]]*REKAP[[#This Row],[Stok Akhir]]</f>
        <v>129000</v>
      </c>
      <c r="Q188" s="47" t="str">
        <f>IF(REKAP[[#This Row],[Stok Aktual]]&lt;&gt;"",REKAP[[#This Row],[Stok Akhir]]-REKAP[[#This Row],[Stok Aktual]],"")</f>
        <v/>
      </c>
    </row>
    <row r="189" spans="1:17" x14ac:dyDescent="0.25">
      <c r="A189" s="20" t="s">
        <v>382</v>
      </c>
      <c r="B189" s="20" t="s">
        <v>3327</v>
      </c>
      <c r="C189" s="20" t="s">
        <v>3352</v>
      </c>
      <c r="D189" s="23" t="s">
        <v>148</v>
      </c>
      <c r="E189" s="23" t="s">
        <v>3350</v>
      </c>
      <c r="F189" s="20" t="s">
        <v>251</v>
      </c>
      <c r="G189" s="20"/>
      <c r="H189" s="22">
        <v>7410</v>
      </c>
      <c r="I189" s="57" t="str">
        <f>IF(COUNTIF(MASUK[Kode Barang],REKAP[[#This Row],[ID
Barang]])=0,"",COUNTIF(MASUK[Kode Barang],REKAP[[#This Row],[ID
Barang]]))</f>
        <v/>
      </c>
      <c r="J189" s="58" t="str">
        <f>IF(COUNTIF(MASUK8[Kode Barang],REKAP[[#This Row],[ID
Barang]])=0,"",COUNTIF(MASUK8[Kode Barang],REKAP[[#This Row],[ID
Barang]]))</f>
        <v/>
      </c>
      <c r="K189" s="20">
        <v>38</v>
      </c>
      <c r="L189" s="47">
        <f>SUMIF(MASUK!$C:$C,DATA!$A189,MASUK!$H:$H)</f>
        <v>0</v>
      </c>
      <c r="M189" s="47">
        <f>SUMIF(KELUAR!C:C,REKAP[[#This Row],[ID
Barang]],KELUAR!$H:$H)</f>
        <v>0</v>
      </c>
      <c r="N189" s="47">
        <f>REKAP[[#This Row],[Stok Awal]]+REKAP[[#This Row],[Masuk]]-REKAP[[#This Row],[Keluar]]</f>
        <v>38</v>
      </c>
      <c r="P189" s="42">
        <f>REKAP[[#This Row],[Harga Satuan]]*REKAP[[#This Row],[Stok Akhir]]</f>
        <v>281580</v>
      </c>
      <c r="Q189" s="47" t="str">
        <f>IF(REKAP[[#This Row],[Stok Aktual]]&lt;&gt;"",REKAP[[#This Row],[Stok Akhir]]-REKAP[[#This Row],[Stok Aktual]],"")</f>
        <v/>
      </c>
    </row>
    <row r="190" spans="1:17" x14ac:dyDescent="0.25">
      <c r="A190" s="20" t="s">
        <v>383</v>
      </c>
      <c r="B190" s="20" t="s">
        <v>3327</v>
      </c>
      <c r="C190" s="20" t="s">
        <v>3352</v>
      </c>
      <c r="D190" s="23" t="s">
        <v>149</v>
      </c>
      <c r="E190" s="23" t="s">
        <v>3350</v>
      </c>
      <c r="F190" s="20" t="s">
        <v>251</v>
      </c>
      <c r="G190" s="20"/>
      <c r="H190" s="22">
        <v>3230</v>
      </c>
      <c r="I190" s="57" t="str">
        <f>IF(COUNTIF(MASUK[Kode Barang],REKAP[[#This Row],[ID
Barang]])=0,"",COUNTIF(MASUK[Kode Barang],REKAP[[#This Row],[ID
Barang]]))</f>
        <v/>
      </c>
      <c r="J190" s="58" t="str">
        <f>IF(COUNTIF(MASUK8[Kode Barang],REKAP[[#This Row],[ID
Barang]])=0,"",COUNTIF(MASUK8[Kode Barang],REKAP[[#This Row],[ID
Barang]]))</f>
        <v/>
      </c>
      <c r="K190" s="20">
        <v>29</v>
      </c>
      <c r="L190" s="47">
        <f>SUMIF(MASUK!$C:$C,DATA!$A190,MASUK!$H:$H)</f>
        <v>0</v>
      </c>
      <c r="M190" s="47">
        <f>SUMIF(KELUAR!C:C,REKAP[[#This Row],[ID
Barang]],KELUAR!$H:$H)</f>
        <v>0</v>
      </c>
      <c r="N190" s="47">
        <f>REKAP[[#This Row],[Stok Awal]]+REKAP[[#This Row],[Masuk]]-REKAP[[#This Row],[Keluar]]</f>
        <v>29</v>
      </c>
      <c r="P190" s="42">
        <f>REKAP[[#This Row],[Harga Satuan]]*REKAP[[#This Row],[Stok Akhir]]</f>
        <v>93670</v>
      </c>
      <c r="Q190" s="47" t="str">
        <f>IF(REKAP[[#This Row],[Stok Aktual]]&lt;&gt;"",REKAP[[#This Row],[Stok Akhir]]-REKAP[[#This Row],[Stok Aktual]],"")</f>
        <v/>
      </c>
    </row>
    <row r="191" spans="1:17" x14ac:dyDescent="0.25">
      <c r="A191" s="20" t="s">
        <v>384</v>
      </c>
      <c r="B191" s="20" t="s">
        <v>3327</v>
      </c>
      <c r="C191" s="20" t="s">
        <v>3352</v>
      </c>
      <c r="D191" s="23" t="s">
        <v>150</v>
      </c>
      <c r="E191" s="23" t="s">
        <v>3350</v>
      </c>
      <c r="F191" s="20" t="s">
        <v>251</v>
      </c>
      <c r="G191" s="20"/>
      <c r="H191" s="22">
        <v>7000</v>
      </c>
      <c r="I191" s="57" t="str">
        <f>IF(COUNTIF(MASUK[Kode Barang],REKAP[[#This Row],[ID
Barang]])=0,"",COUNTIF(MASUK[Kode Barang],REKAP[[#This Row],[ID
Barang]]))</f>
        <v/>
      </c>
      <c r="J191" s="58" t="str">
        <f>IF(COUNTIF(MASUK8[Kode Barang],REKAP[[#This Row],[ID
Barang]])=0,"",COUNTIF(MASUK8[Kode Barang],REKAP[[#This Row],[ID
Barang]]))</f>
        <v/>
      </c>
      <c r="K191" s="20">
        <v>20</v>
      </c>
      <c r="L191" s="47">
        <f>SUMIF(MASUK!$C:$C,DATA!$A191,MASUK!$H:$H)</f>
        <v>0</v>
      </c>
      <c r="M191" s="47">
        <f>SUMIF(KELUAR!C:C,REKAP[[#This Row],[ID
Barang]],KELUAR!$H:$H)</f>
        <v>0</v>
      </c>
      <c r="N191" s="47">
        <f>REKAP[[#This Row],[Stok Awal]]+REKAP[[#This Row],[Masuk]]-REKAP[[#This Row],[Keluar]]</f>
        <v>20</v>
      </c>
      <c r="P191" s="42">
        <f>REKAP[[#This Row],[Harga Satuan]]*REKAP[[#This Row],[Stok Akhir]]</f>
        <v>140000</v>
      </c>
      <c r="Q191" s="47" t="str">
        <f>IF(REKAP[[#This Row],[Stok Aktual]]&lt;&gt;"",REKAP[[#This Row],[Stok Akhir]]-REKAP[[#This Row],[Stok Aktual]],"")</f>
        <v/>
      </c>
    </row>
    <row r="192" spans="1:17" x14ac:dyDescent="0.25">
      <c r="A192" s="20" t="s">
        <v>385</v>
      </c>
      <c r="B192" s="20" t="s">
        <v>3327</v>
      </c>
      <c r="C192" s="20" t="s">
        <v>3352</v>
      </c>
      <c r="D192" s="23" t="s">
        <v>151</v>
      </c>
      <c r="E192" s="23" t="s">
        <v>3350</v>
      </c>
      <c r="F192" s="20" t="s">
        <v>251</v>
      </c>
      <c r="G192" s="20"/>
      <c r="H192" s="22">
        <v>9700</v>
      </c>
      <c r="I192" s="57" t="str">
        <f>IF(COUNTIF(MASUK[Kode Barang],REKAP[[#This Row],[ID
Barang]])=0,"",COUNTIF(MASUK[Kode Barang],REKAP[[#This Row],[ID
Barang]]))</f>
        <v/>
      </c>
      <c r="J192" s="58" t="str">
        <f>IF(COUNTIF(MASUK8[Kode Barang],REKAP[[#This Row],[ID
Barang]])=0,"",COUNTIF(MASUK8[Kode Barang],REKAP[[#This Row],[ID
Barang]]))</f>
        <v/>
      </c>
      <c r="K192" s="20">
        <v>5</v>
      </c>
      <c r="L192" s="47">
        <f>SUMIF(MASUK!$C:$C,DATA!$A192,MASUK!$H:$H)</f>
        <v>0</v>
      </c>
      <c r="M192" s="47">
        <f>SUMIF(KELUAR!C:C,REKAP[[#This Row],[ID
Barang]],KELUAR!$H:$H)</f>
        <v>0</v>
      </c>
      <c r="N192" s="47">
        <f>REKAP[[#This Row],[Stok Awal]]+REKAP[[#This Row],[Masuk]]-REKAP[[#This Row],[Keluar]]</f>
        <v>5</v>
      </c>
      <c r="P192" s="42">
        <f>REKAP[[#This Row],[Harga Satuan]]*REKAP[[#This Row],[Stok Akhir]]</f>
        <v>48500</v>
      </c>
      <c r="Q192" s="47" t="str">
        <f>IF(REKAP[[#This Row],[Stok Aktual]]&lt;&gt;"",REKAP[[#This Row],[Stok Akhir]]-REKAP[[#This Row],[Stok Aktual]],"")</f>
        <v/>
      </c>
    </row>
    <row r="193" spans="1:17" x14ac:dyDescent="0.25">
      <c r="A193" s="20" t="s">
        <v>386</v>
      </c>
      <c r="B193" s="20" t="s">
        <v>3327</v>
      </c>
      <c r="C193" s="20" t="s">
        <v>3352</v>
      </c>
      <c r="D193" s="23" t="s">
        <v>152</v>
      </c>
      <c r="E193" s="23" t="s">
        <v>3350</v>
      </c>
      <c r="F193" s="20" t="s">
        <v>251</v>
      </c>
      <c r="G193" s="20"/>
      <c r="H193" s="22">
        <v>2379.96</v>
      </c>
      <c r="I193" s="57" t="str">
        <f>IF(COUNTIF(MASUK[Kode Barang],REKAP[[#This Row],[ID
Barang]])=0,"",COUNTIF(MASUK[Kode Barang],REKAP[[#This Row],[ID
Barang]]))</f>
        <v/>
      </c>
      <c r="J193" s="58" t="str">
        <f>IF(COUNTIF(MASUK8[Kode Barang],REKAP[[#This Row],[ID
Barang]])=0,"",COUNTIF(MASUK8[Kode Barang],REKAP[[#This Row],[ID
Barang]]))</f>
        <v/>
      </c>
      <c r="K193" s="20">
        <v>23</v>
      </c>
      <c r="L193" s="47">
        <f>SUMIF(MASUK!$C:$C,DATA!$A193,MASUK!$H:$H)</f>
        <v>0</v>
      </c>
      <c r="M193" s="47">
        <f>SUMIF(KELUAR!C:C,REKAP[[#This Row],[ID
Barang]],KELUAR!$H:$H)</f>
        <v>0</v>
      </c>
      <c r="N193" s="47">
        <f>REKAP[[#This Row],[Stok Awal]]+REKAP[[#This Row],[Masuk]]-REKAP[[#This Row],[Keluar]]</f>
        <v>23</v>
      </c>
      <c r="P193" s="42">
        <f>REKAP[[#This Row],[Harga Satuan]]*REKAP[[#This Row],[Stok Akhir]]</f>
        <v>54739.08</v>
      </c>
      <c r="Q193" s="47" t="str">
        <f>IF(REKAP[[#This Row],[Stok Aktual]]&lt;&gt;"",REKAP[[#This Row],[Stok Akhir]]-REKAP[[#This Row],[Stok Aktual]],"")</f>
        <v/>
      </c>
    </row>
    <row r="194" spans="1:17" x14ac:dyDescent="0.25">
      <c r="A194" s="20" t="s">
        <v>387</v>
      </c>
      <c r="B194" s="20" t="s">
        <v>3327</v>
      </c>
      <c r="C194" s="20" t="s">
        <v>3352</v>
      </c>
      <c r="D194" s="23" t="s">
        <v>153</v>
      </c>
      <c r="E194" s="23" t="s">
        <v>3350</v>
      </c>
      <c r="F194" s="20" t="s">
        <v>251</v>
      </c>
      <c r="G194" s="20"/>
      <c r="H194" s="22">
        <v>5198</v>
      </c>
      <c r="I194" s="57" t="str">
        <f>IF(COUNTIF(MASUK[Kode Barang],REKAP[[#This Row],[ID
Barang]])=0,"",COUNTIF(MASUK[Kode Barang],REKAP[[#This Row],[ID
Barang]]))</f>
        <v/>
      </c>
      <c r="J194" s="58" t="str">
        <f>IF(COUNTIF(MASUK8[Kode Barang],REKAP[[#This Row],[ID
Barang]])=0,"",COUNTIF(MASUK8[Kode Barang],REKAP[[#This Row],[ID
Barang]]))</f>
        <v/>
      </c>
      <c r="K194" s="20">
        <v>21</v>
      </c>
      <c r="L194" s="47">
        <f>SUMIF(MASUK!$C:$C,DATA!$A194,MASUK!$H:$H)</f>
        <v>0</v>
      </c>
      <c r="M194" s="47">
        <f>SUMIF(KELUAR!C:C,REKAP[[#This Row],[ID
Barang]],KELUAR!$H:$H)</f>
        <v>0</v>
      </c>
      <c r="N194" s="47">
        <f>REKAP[[#This Row],[Stok Awal]]+REKAP[[#This Row],[Masuk]]-REKAP[[#This Row],[Keluar]]</f>
        <v>21</v>
      </c>
      <c r="P194" s="42">
        <f>REKAP[[#This Row],[Harga Satuan]]*REKAP[[#This Row],[Stok Akhir]]</f>
        <v>109158</v>
      </c>
      <c r="Q194" s="47" t="str">
        <f>IF(REKAP[[#This Row],[Stok Aktual]]&lt;&gt;"",REKAP[[#This Row],[Stok Akhir]]-REKAP[[#This Row],[Stok Aktual]],"")</f>
        <v/>
      </c>
    </row>
    <row r="195" spans="1:17" x14ac:dyDescent="0.25">
      <c r="A195" s="20" t="s">
        <v>388</v>
      </c>
      <c r="B195" s="20" t="s">
        <v>3327</v>
      </c>
      <c r="C195" s="20" t="s">
        <v>3352</v>
      </c>
      <c r="D195" s="23" t="s">
        <v>154</v>
      </c>
      <c r="E195" s="23" t="s">
        <v>3350</v>
      </c>
      <c r="F195" s="20" t="s">
        <v>251</v>
      </c>
      <c r="G195" s="20"/>
      <c r="H195" s="22">
        <v>19819</v>
      </c>
      <c r="I195" s="57" t="str">
        <f>IF(COUNTIF(MASUK[Kode Barang],REKAP[[#This Row],[ID
Barang]])=0,"",COUNTIF(MASUK[Kode Barang],REKAP[[#This Row],[ID
Barang]]))</f>
        <v/>
      </c>
      <c r="J195" s="58" t="str">
        <f>IF(COUNTIF(MASUK8[Kode Barang],REKAP[[#This Row],[ID
Barang]])=0,"",COUNTIF(MASUK8[Kode Barang],REKAP[[#This Row],[ID
Barang]]))</f>
        <v/>
      </c>
      <c r="K195" s="20">
        <v>3</v>
      </c>
      <c r="L195" s="47">
        <f>SUMIF(MASUK!$C:$C,DATA!$A195,MASUK!$H:$H)</f>
        <v>0</v>
      </c>
      <c r="M195" s="47">
        <f>SUMIF(KELUAR!C:C,REKAP[[#This Row],[ID
Barang]],KELUAR!$H:$H)</f>
        <v>0</v>
      </c>
      <c r="N195" s="47">
        <f>REKAP[[#This Row],[Stok Awal]]+REKAP[[#This Row],[Masuk]]-REKAP[[#This Row],[Keluar]]</f>
        <v>3</v>
      </c>
      <c r="P195" s="42">
        <f>REKAP[[#This Row],[Harga Satuan]]*REKAP[[#This Row],[Stok Akhir]]</f>
        <v>59457</v>
      </c>
      <c r="Q195" s="47" t="str">
        <f>IF(REKAP[[#This Row],[Stok Aktual]]&lt;&gt;"",REKAP[[#This Row],[Stok Akhir]]-REKAP[[#This Row],[Stok Aktual]],"")</f>
        <v/>
      </c>
    </row>
    <row r="196" spans="1:17" x14ac:dyDescent="0.25">
      <c r="A196" s="20" t="s">
        <v>389</v>
      </c>
      <c r="B196" s="20" t="s">
        <v>3327</v>
      </c>
      <c r="C196" s="20" t="s">
        <v>3352</v>
      </c>
      <c r="D196" s="23" t="s">
        <v>155</v>
      </c>
      <c r="E196" s="23" t="s">
        <v>3350</v>
      </c>
      <c r="F196" s="20" t="s">
        <v>251</v>
      </c>
      <c r="G196" s="20"/>
      <c r="H196" s="22">
        <v>6800</v>
      </c>
      <c r="I196" s="57" t="str">
        <f>IF(COUNTIF(MASUK[Kode Barang],REKAP[[#This Row],[ID
Barang]])=0,"",COUNTIF(MASUK[Kode Barang],REKAP[[#This Row],[ID
Barang]]))</f>
        <v/>
      </c>
      <c r="J196" s="58" t="str">
        <f>IF(COUNTIF(MASUK8[Kode Barang],REKAP[[#This Row],[ID
Barang]])=0,"",COUNTIF(MASUK8[Kode Barang],REKAP[[#This Row],[ID
Barang]]))</f>
        <v/>
      </c>
      <c r="K196" s="20">
        <v>38</v>
      </c>
      <c r="L196" s="47">
        <f>SUMIF(MASUK!$C:$C,DATA!$A196,MASUK!$H:$H)</f>
        <v>0</v>
      </c>
      <c r="M196" s="47">
        <f>SUMIF(KELUAR!C:C,REKAP[[#This Row],[ID
Barang]],KELUAR!$H:$H)</f>
        <v>0</v>
      </c>
      <c r="N196" s="47">
        <f>REKAP[[#This Row],[Stok Awal]]+REKAP[[#This Row],[Masuk]]-REKAP[[#This Row],[Keluar]]</f>
        <v>38</v>
      </c>
      <c r="P196" s="42">
        <f>REKAP[[#This Row],[Harga Satuan]]*REKAP[[#This Row],[Stok Akhir]]</f>
        <v>258400</v>
      </c>
      <c r="Q196" s="47" t="str">
        <f>IF(REKAP[[#This Row],[Stok Aktual]]&lt;&gt;"",REKAP[[#This Row],[Stok Akhir]]-REKAP[[#This Row],[Stok Aktual]],"")</f>
        <v/>
      </c>
    </row>
    <row r="197" spans="1:17" x14ac:dyDescent="0.25">
      <c r="A197" s="20" t="s">
        <v>390</v>
      </c>
      <c r="B197" s="20" t="s">
        <v>3327</v>
      </c>
      <c r="C197" s="20" t="s">
        <v>3352</v>
      </c>
      <c r="D197" s="23" t="s">
        <v>156</v>
      </c>
      <c r="E197" s="23" t="s">
        <v>3350</v>
      </c>
      <c r="F197" s="20" t="s">
        <v>251</v>
      </c>
      <c r="G197" s="20"/>
      <c r="H197" s="22">
        <v>4000</v>
      </c>
      <c r="I197" s="57" t="str">
        <f>IF(COUNTIF(MASUK[Kode Barang],REKAP[[#This Row],[ID
Barang]])=0,"",COUNTIF(MASUK[Kode Barang],REKAP[[#This Row],[ID
Barang]]))</f>
        <v/>
      </c>
      <c r="J197" s="58" t="str">
        <f>IF(COUNTIF(MASUK8[Kode Barang],REKAP[[#This Row],[ID
Barang]])=0,"",COUNTIF(MASUK8[Kode Barang],REKAP[[#This Row],[ID
Barang]]))</f>
        <v/>
      </c>
      <c r="K197" s="20">
        <v>22</v>
      </c>
      <c r="L197" s="47">
        <f>SUMIF(MASUK!$C:$C,DATA!$A197,MASUK!$H:$H)</f>
        <v>0</v>
      </c>
      <c r="M197" s="47">
        <f>SUMIF(KELUAR!C:C,REKAP[[#This Row],[ID
Barang]],KELUAR!$H:$H)</f>
        <v>0</v>
      </c>
      <c r="N197" s="47">
        <f>REKAP[[#This Row],[Stok Awal]]+REKAP[[#This Row],[Masuk]]-REKAP[[#This Row],[Keluar]]</f>
        <v>22</v>
      </c>
      <c r="P197" s="42">
        <f>REKAP[[#This Row],[Harga Satuan]]*REKAP[[#This Row],[Stok Akhir]]</f>
        <v>88000</v>
      </c>
      <c r="Q197" s="47" t="str">
        <f>IF(REKAP[[#This Row],[Stok Aktual]]&lt;&gt;"",REKAP[[#This Row],[Stok Akhir]]-REKAP[[#This Row],[Stok Aktual]],"")</f>
        <v/>
      </c>
    </row>
    <row r="198" spans="1:17" x14ac:dyDescent="0.25">
      <c r="A198" s="20" t="s">
        <v>391</v>
      </c>
      <c r="B198" s="20" t="s">
        <v>3327</v>
      </c>
      <c r="C198" s="20" t="s">
        <v>3352</v>
      </c>
      <c r="D198" s="23" t="s">
        <v>157</v>
      </c>
      <c r="E198" s="23" t="s">
        <v>3350</v>
      </c>
      <c r="F198" s="20" t="s">
        <v>251</v>
      </c>
      <c r="G198" s="20" t="s">
        <v>10</v>
      </c>
      <c r="H198" s="22">
        <v>6745</v>
      </c>
      <c r="I198" s="57" t="str">
        <f>IF(COUNTIF(MASUK[Kode Barang],REKAP[[#This Row],[ID
Barang]])=0,"",COUNTIF(MASUK[Kode Barang],REKAP[[#This Row],[ID
Barang]]))</f>
        <v/>
      </c>
      <c r="J198" s="58" t="str">
        <f>IF(COUNTIF(MASUK8[Kode Barang],REKAP[[#This Row],[ID
Barang]])=0,"",COUNTIF(MASUK8[Kode Barang],REKAP[[#This Row],[ID
Barang]]))</f>
        <v/>
      </c>
      <c r="K198" s="20">
        <v>32</v>
      </c>
      <c r="L198" s="47">
        <f>SUMIF(MASUK!$C:$C,DATA!$A198,MASUK!$H:$H)</f>
        <v>0</v>
      </c>
      <c r="M198" s="47">
        <f>SUMIF(KELUAR!C:C,REKAP[[#This Row],[ID
Barang]],KELUAR!$H:$H)</f>
        <v>0</v>
      </c>
      <c r="N198" s="47">
        <f>REKAP[[#This Row],[Stok Awal]]+REKAP[[#This Row],[Masuk]]-REKAP[[#This Row],[Keluar]]</f>
        <v>32</v>
      </c>
      <c r="P198" s="42">
        <f>REKAP[[#This Row],[Harga Satuan]]*REKAP[[#This Row],[Stok Akhir]]</f>
        <v>215840</v>
      </c>
      <c r="Q198" s="47" t="str">
        <f>IF(REKAP[[#This Row],[Stok Aktual]]&lt;&gt;"",REKAP[[#This Row],[Stok Akhir]]-REKAP[[#This Row],[Stok Aktual]],"")</f>
        <v/>
      </c>
    </row>
    <row r="199" spans="1:17" x14ac:dyDescent="0.25">
      <c r="A199" s="20" t="s">
        <v>392</v>
      </c>
      <c r="B199" s="20" t="s">
        <v>3327</v>
      </c>
      <c r="C199" s="20" t="s">
        <v>3352</v>
      </c>
      <c r="D199" s="23" t="s">
        <v>158</v>
      </c>
      <c r="E199" s="23" t="s">
        <v>3350</v>
      </c>
      <c r="F199" s="20" t="s">
        <v>251</v>
      </c>
      <c r="G199" s="20"/>
      <c r="H199" s="22">
        <v>7500</v>
      </c>
      <c r="I199" s="57" t="str">
        <f>IF(COUNTIF(MASUK[Kode Barang],REKAP[[#This Row],[ID
Barang]])=0,"",COUNTIF(MASUK[Kode Barang],REKAP[[#This Row],[ID
Barang]]))</f>
        <v/>
      </c>
      <c r="J199" s="58" t="str">
        <f>IF(COUNTIF(MASUK8[Kode Barang],REKAP[[#This Row],[ID
Barang]])=0,"",COUNTIF(MASUK8[Kode Barang],REKAP[[#This Row],[ID
Barang]]))</f>
        <v/>
      </c>
      <c r="K199" s="20">
        <v>16</v>
      </c>
      <c r="L199" s="47">
        <f>SUMIF(MASUK!$C:$C,DATA!$A199,MASUK!$H:$H)</f>
        <v>0</v>
      </c>
      <c r="M199" s="47">
        <f>SUMIF(KELUAR!C:C,REKAP[[#This Row],[ID
Barang]],KELUAR!$H:$H)</f>
        <v>0</v>
      </c>
      <c r="N199" s="47">
        <f>REKAP[[#This Row],[Stok Awal]]+REKAP[[#This Row],[Masuk]]-REKAP[[#This Row],[Keluar]]</f>
        <v>16</v>
      </c>
      <c r="P199" s="42">
        <f>REKAP[[#This Row],[Harga Satuan]]*REKAP[[#This Row],[Stok Akhir]]</f>
        <v>120000</v>
      </c>
      <c r="Q199" s="47" t="str">
        <f>IF(REKAP[[#This Row],[Stok Aktual]]&lt;&gt;"",REKAP[[#This Row],[Stok Akhir]]-REKAP[[#This Row],[Stok Aktual]],"")</f>
        <v/>
      </c>
    </row>
    <row r="200" spans="1:17" x14ac:dyDescent="0.25">
      <c r="A200" s="20" t="s">
        <v>393</v>
      </c>
      <c r="B200" s="20" t="s">
        <v>3327</v>
      </c>
      <c r="C200" s="20" t="s">
        <v>3352</v>
      </c>
      <c r="D200" s="23" t="s">
        <v>159</v>
      </c>
      <c r="E200" s="23" t="s">
        <v>3350</v>
      </c>
      <c r="F200" s="20" t="s">
        <v>251</v>
      </c>
      <c r="G200" s="20" t="s">
        <v>10</v>
      </c>
      <c r="H200" s="22">
        <v>8400</v>
      </c>
      <c r="I200" s="57" t="str">
        <f>IF(COUNTIF(MASUK[Kode Barang],REKAP[[#This Row],[ID
Barang]])=0,"",COUNTIF(MASUK[Kode Barang],REKAP[[#This Row],[ID
Barang]]))</f>
        <v/>
      </c>
      <c r="J200" s="58" t="str">
        <f>IF(COUNTIF(MASUK8[Kode Barang],REKAP[[#This Row],[ID
Barang]])=0,"",COUNTIF(MASUK8[Kode Barang],REKAP[[#This Row],[ID
Barang]]))</f>
        <v/>
      </c>
      <c r="K200" s="20">
        <v>30</v>
      </c>
      <c r="L200" s="47">
        <f>SUMIF(MASUK!$C:$C,DATA!$A200,MASUK!$H:$H)</f>
        <v>0</v>
      </c>
      <c r="M200" s="47">
        <f>SUMIF(KELUAR!C:C,REKAP[[#This Row],[ID
Barang]],KELUAR!$H:$H)</f>
        <v>0</v>
      </c>
      <c r="N200" s="47">
        <f>REKAP[[#This Row],[Stok Awal]]+REKAP[[#This Row],[Masuk]]-REKAP[[#This Row],[Keluar]]</f>
        <v>30</v>
      </c>
      <c r="P200" s="42">
        <f>REKAP[[#This Row],[Harga Satuan]]*REKAP[[#This Row],[Stok Akhir]]</f>
        <v>252000</v>
      </c>
      <c r="Q200" s="47" t="str">
        <f>IF(REKAP[[#This Row],[Stok Aktual]]&lt;&gt;"",REKAP[[#This Row],[Stok Akhir]]-REKAP[[#This Row],[Stok Aktual]],"")</f>
        <v/>
      </c>
    </row>
    <row r="201" spans="1:17" x14ac:dyDescent="0.25">
      <c r="A201" s="20" t="s">
        <v>394</v>
      </c>
      <c r="B201" s="20" t="s">
        <v>3327</v>
      </c>
      <c r="C201" s="20" t="s">
        <v>3352</v>
      </c>
      <c r="D201" s="23" t="s">
        <v>160</v>
      </c>
      <c r="E201" s="23" t="s">
        <v>3350</v>
      </c>
      <c r="F201" s="20" t="s">
        <v>251</v>
      </c>
      <c r="G201" s="20"/>
      <c r="H201" s="22">
        <v>4515</v>
      </c>
      <c r="I201" s="57" t="str">
        <f>IF(COUNTIF(MASUK[Kode Barang],REKAP[[#This Row],[ID
Barang]])=0,"",COUNTIF(MASUK[Kode Barang],REKAP[[#This Row],[ID
Barang]]))</f>
        <v/>
      </c>
      <c r="J201" s="58">
        <f>IF(COUNTIF(MASUK8[Kode Barang],REKAP[[#This Row],[ID
Barang]])=0,"",COUNTIF(MASUK8[Kode Barang],REKAP[[#This Row],[ID
Barang]]))</f>
        <v>1</v>
      </c>
      <c r="K201" s="20">
        <v>12</v>
      </c>
      <c r="L201" s="47">
        <f>SUMIF(MASUK!$C:$C,DATA!$A201,MASUK!$H:$H)</f>
        <v>0</v>
      </c>
      <c r="M201" s="47">
        <f>SUMIF(KELUAR!C:C,REKAP[[#This Row],[ID
Barang]],KELUAR!$H:$H)</f>
        <v>4</v>
      </c>
      <c r="N201" s="47">
        <f>REKAP[[#This Row],[Stok Awal]]+REKAP[[#This Row],[Masuk]]-REKAP[[#This Row],[Keluar]]</f>
        <v>8</v>
      </c>
      <c r="P201" s="42">
        <f>REKAP[[#This Row],[Harga Satuan]]*REKAP[[#This Row],[Stok Akhir]]</f>
        <v>36120</v>
      </c>
      <c r="Q201" s="47" t="str">
        <f>IF(REKAP[[#This Row],[Stok Aktual]]&lt;&gt;"",REKAP[[#This Row],[Stok Akhir]]-REKAP[[#This Row],[Stok Aktual]],"")</f>
        <v/>
      </c>
    </row>
    <row r="202" spans="1:17" x14ac:dyDescent="0.25">
      <c r="A202" s="20" t="s">
        <v>395</v>
      </c>
      <c r="B202" s="20" t="s">
        <v>3327</v>
      </c>
      <c r="C202" s="20" t="s">
        <v>3352</v>
      </c>
      <c r="D202" s="23" t="s">
        <v>161</v>
      </c>
      <c r="E202" s="23" t="s">
        <v>3350</v>
      </c>
      <c r="F202" s="20" t="s">
        <v>251</v>
      </c>
      <c r="G202" s="20"/>
      <c r="H202" s="22">
        <v>8900</v>
      </c>
      <c r="I202" s="57" t="str">
        <f>IF(COUNTIF(MASUK[Kode Barang],REKAP[[#This Row],[ID
Barang]])=0,"",COUNTIF(MASUK[Kode Barang],REKAP[[#This Row],[ID
Barang]]))</f>
        <v/>
      </c>
      <c r="J202" s="58" t="str">
        <f>IF(COUNTIF(MASUK8[Kode Barang],REKAP[[#This Row],[ID
Barang]])=0,"",COUNTIF(MASUK8[Kode Barang],REKAP[[#This Row],[ID
Barang]]))</f>
        <v/>
      </c>
      <c r="K202" s="20">
        <v>16</v>
      </c>
      <c r="L202" s="47">
        <f>SUMIF(MASUK!$C:$C,DATA!$A202,MASUK!$H:$H)</f>
        <v>0</v>
      </c>
      <c r="M202" s="47">
        <f>SUMIF(KELUAR!C:C,REKAP[[#This Row],[ID
Barang]],KELUAR!$H:$H)</f>
        <v>0</v>
      </c>
      <c r="N202" s="47">
        <f>REKAP[[#This Row],[Stok Awal]]+REKAP[[#This Row],[Masuk]]-REKAP[[#This Row],[Keluar]]</f>
        <v>16</v>
      </c>
      <c r="P202" s="42">
        <f>REKAP[[#This Row],[Harga Satuan]]*REKAP[[#This Row],[Stok Akhir]]</f>
        <v>142400</v>
      </c>
      <c r="Q202" s="47" t="str">
        <f>IF(REKAP[[#This Row],[Stok Aktual]]&lt;&gt;"",REKAP[[#This Row],[Stok Akhir]]-REKAP[[#This Row],[Stok Aktual]],"")</f>
        <v/>
      </c>
    </row>
    <row r="203" spans="1:17" x14ac:dyDescent="0.25">
      <c r="A203" s="20" t="s">
        <v>396</v>
      </c>
      <c r="B203" s="20" t="s">
        <v>3327</v>
      </c>
      <c r="C203" s="20" t="s">
        <v>3352</v>
      </c>
      <c r="D203" s="23" t="s">
        <v>162</v>
      </c>
      <c r="E203" s="23" t="s">
        <v>3350</v>
      </c>
      <c r="F203" s="20" t="s">
        <v>251</v>
      </c>
      <c r="G203" s="20"/>
      <c r="H203" s="22">
        <v>13500</v>
      </c>
      <c r="I203" s="57" t="str">
        <f>IF(COUNTIF(MASUK[Kode Barang],REKAP[[#This Row],[ID
Barang]])=0,"",COUNTIF(MASUK[Kode Barang],REKAP[[#This Row],[ID
Barang]]))</f>
        <v/>
      </c>
      <c r="J203" s="58" t="str">
        <f>IF(COUNTIF(MASUK8[Kode Barang],REKAP[[#This Row],[ID
Barang]])=0,"",COUNTIF(MASUK8[Kode Barang],REKAP[[#This Row],[ID
Barang]]))</f>
        <v/>
      </c>
      <c r="K203" s="20">
        <v>19</v>
      </c>
      <c r="L203" s="47">
        <f>SUMIF(MASUK!$C:$C,DATA!$A203,MASUK!$H:$H)</f>
        <v>0</v>
      </c>
      <c r="M203" s="47">
        <f>SUMIF(KELUAR!C:C,REKAP[[#This Row],[ID
Barang]],KELUAR!$H:$H)</f>
        <v>0</v>
      </c>
      <c r="N203" s="47">
        <f>REKAP[[#This Row],[Stok Awal]]+REKAP[[#This Row],[Masuk]]-REKAP[[#This Row],[Keluar]]</f>
        <v>19</v>
      </c>
      <c r="P203" s="42">
        <f>REKAP[[#This Row],[Harga Satuan]]*REKAP[[#This Row],[Stok Akhir]]</f>
        <v>256500</v>
      </c>
      <c r="Q203" s="47" t="str">
        <f>IF(REKAP[[#This Row],[Stok Aktual]]&lt;&gt;"",REKAP[[#This Row],[Stok Akhir]]-REKAP[[#This Row],[Stok Aktual]],"")</f>
        <v/>
      </c>
    </row>
    <row r="204" spans="1:17" x14ac:dyDescent="0.25">
      <c r="A204" s="20" t="s">
        <v>397</v>
      </c>
      <c r="B204" s="20" t="s">
        <v>3327</v>
      </c>
      <c r="C204" s="20" t="s">
        <v>3352</v>
      </c>
      <c r="D204" s="23" t="s">
        <v>163</v>
      </c>
      <c r="E204" s="23" t="s">
        <v>3350</v>
      </c>
      <c r="F204" s="20" t="s">
        <v>251</v>
      </c>
      <c r="G204" s="20" t="s">
        <v>10</v>
      </c>
      <c r="H204" s="22">
        <v>10500</v>
      </c>
      <c r="I204" s="57" t="str">
        <f>IF(COUNTIF(MASUK[Kode Barang],REKAP[[#This Row],[ID
Barang]])=0,"",COUNTIF(MASUK[Kode Barang],REKAP[[#This Row],[ID
Barang]]))</f>
        <v/>
      </c>
      <c r="J204" s="58" t="str">
        <f>IF(COUNTIF(MASUK8[Kode Barang],REKAP[[#This Row],[ID
Barang]])=0,"",COUNTIF(MASUK8[Kode Barang],REKAP[[#This Row],[ID
Barang]]))</f>
        <v/>
      </c>
      <c r="K204" s="20">
        <v>20</v>
      </c>
      <c r="L204" s="47">
        <f>SUMIF(MASUK!$C:$C,DATA!$A204,MASUK!$H:$H)</f>
        <v>0</v>
      </c>
      <c r="M204" s="47">
        <f>SUMIF(KELUAR!C:C,REKAP[[#This Row],[ID
Barang]],KELUAR!$H:$H)</f>
        <v>0</v>
      </c>
      <c r="N204" s="47">
        <f>REKAP[[#This Row],[Stok Awal]]+REKAP[[#This Row],[Masuk]]-REKAP[[#This Row],[Keluar]]</f>
        <v>20</v>
      </c>
      <c r="P204" s="42">
        <f>REKAP[[#This Row],[Harga Satuan]]*REKAP[[#This Row],[Stok Akhir]]</f>
        <v>210000</v>
      </c>
      <c r="Q204" s="47" t="str">
        <f>IF(REKAP[[#This Row],[Stok Aktual]]&lt;&gt;"",REKAP[[#This Row],[Stok Akhir]]-REKAP[[#This Row],[Stok Aktual]],"")</f>
        <v/>
      </c>
    </row>
    <row r="205" spans="1:17" x14ac:dyDescent="0.25">
      <c r="A205" s="20" t="s">
        <v>398</v>
      </c>
      <c r="B205" s="20" t="s">
        <v>3327</v>
      </c>
      <c r="C205" s="20" t="s">
        <v>3352</v>
      </c>
      <c r="D205" s="23" t="s">
        <v>164</v>
      </c>
      <c r="E205" s="23" t="s">
        <v>3350</v>
      </c>
      <c r="F205" s="20" t="s">
        <v>251</v>
      </c>
      <c r="G205" s="20"/>
      <c r="H205" s="22">
        <v>11800</v>
      </c>
      <c r="I205" s="57" t="str">
        <f>IF(COUNTIF(MASUK[Kode Barang],REKAP[[#This Row],[ID
Barang]])=0,"",COUNTIF(MASUK[Kode Barang],REKAP[[#This Row],[ID
Barang]]))</f>
        <v/>
      </c>
      <c r="J205" s="58" t="str">
        <f>IF(COUNTIF(MASUK8[Kode Barang],REKAP[[#This Row],[ID
Barang]])=0,"",COUNTIF(MASUK8[Kode Barang],REKAP[[#This Row],[ID
Barang]]))</f>
        <v/>
      </c>
      <c r="K205" s="20">
        <v>10</v>
      </c>
      <c r="L205" s="47">
        <f>SUMIF(MASUK!$C:$C,DATA!$A205,MASUK!$H:$H)</f>
        <v>0</v>
      </c>
      <c r="M205" s="47">
        <f>SUMIF(KELUAR!C:C,REKAP[[#This Row],[ID
Barang]],KELUAR!$H:$H)</f>
        <v>0</v>
      </c>
      <c r="N205" s="47">
        <f>REKAP[[#This Row],[Stok Awal]]+REKAP[[#This Row],[Masuk]]-REKAP[[#This Row],[Keluar]]</f>
        <v>10</v>
      </c>
      <c r="P205" s="42">
        <f>REKAP[[#This Row],[Harga Satuan]]*REKAP[[#This Row],[Stok Akhir]]</f>
        <v>118000</v>
      </c>
      <c r="Q205" s="47" t="str">
        <f>IF(REKAP[[#This Row],[Stok Aktual]]&lt;&gt;"",REKAP[[#This Row],[Stok Akhir]]-REKAP[[#This Row],[Stok Aktual]],"")</f>
        <v/>
      </c>
    </row>
    <row r="206" spans="1:17" x14ac:dyDescent="0.25">
      <c r="A206" s="20" t="s">
        <v>399</v>
      </c>
      <c r="B206" s="20" t="s">
        <v>3327</v>
      </c>
      <c r="C206" s="20" t="s">
        <v>3352</v>
      </c>
      <c r="D206" s="23" t="s">
        <v>165</v>
      </c>
      <c r="E206" s="23" t="s">
        <v>3350</v>
      </c>
      <c r="F206" s="20" t="s">
        <v>251</v>
      </c>
      <c r="G206" s="20"/>
      <c r="H206" s="22">
        <v>7000</v>
      </c>
      <c r="I206" s="57" t="str">
        <f>IF(COUNTIF(MASUK[Kode Barang],REKAP[[#This Row],[ID
Barang]])=0,"",COUNTIF(MASUK[Kode Barang],REKAP[[#This Row],[ID
Barang]]))</f>
        <v/>
      </c>
      <c r="J206" s="58" t="str">
        <f>IF(COUNTIF(MASUK8[Kode Barang],REKAP[[#This Row],[ID
Barang]])=0,"",COUNTIF(MASUK8[Kode Barang],REKAP[[#This Row],[ID
Barang]]))</f>
        <v/>
      </c>
      <c r="K206" s="20">
        <v>2</v>
      </c>
      <c r="L206" s="47">
        <f>SUMIF(MASUK!$C:$C,DATA!$A206,MASUK!$H:$H)</f>
        <v>0</v>
      </c>
      <c r="M206" s="47">
        <f>SUMIF(KELUAR!C:C,REKAP[[#This Row],[ID
Barang]],KELUAR!$H:$H)</f>
        <v>0</v>
      </c>
      <c r="N206" s="47">
        <f>REKAP[[#This Row],[Stok Awal]]+REKAP[[#This Row],[Masuk]]-REKAP[[#This Row],[Keluar]]</f>
        <v>2</v>
      </c>
      <c r="P206" s="42">
        <f>REKAP[[#This Row],[Harga Satuan]]*REKAP[[#This Row],[Stok Akhir]]</f>
        <v>14000</v>
      </c>
      <c r="Q206" s="47" t="str">
        <f>IF(REKAP[[#This Row],[Stok Aktual]]&lt;&gt;"",REKAP[[#This Row],[Stok Akhir]]-REKAP[[#This Row],[Stok Aktual]],"")</f>
        <v/>
      </c>
    </row>
    <row r="207" spans="1:17" x14ac:dyDescent="0.25">
      <c r="A207" s="20" t="s">
        <v>400</v>
      </c>
      <c r="B207" s="20" t="s">
        <v>3327</v>
      </c>
      <c r="C207" s="20" t="s">
        <v>3352</v>
      </c>
      <c r="D207" s="23" t="s">
        <v>166</v>
      </c>
      <c r="E207" s="23" t="s">
        <v>3350</v>
      </c>
      <c r="F207" s="20" t="s">
        <v>251</v>
      </c>
      <c r="G207" s="20"/>
      <c r="H207" s="22">
        <v>6270</v>
      </c>
      <c r="I207" s="57" t="str">
        <f>IF(COUNTIF(MASUK[Kode Barang],REKAP[[#This Row],[ID
Barang]])=0,"",COUNTIF(MASUK[Kode Barang],REKAP[[#This Row],[ID
Barang]]))</f>
        <v/>
      </c>
      <c r="J207" s="58" t="str">
        <f>IF(COUNTIF(MASUK8[Kode Barang],REKAP[[#This Row],[ID
Barang]])=0,"",COUNTIF(MASUK8[Kode Barang],REKAP[[#This Row],[ID
Barang]]))</f>
        <v/>
      </c>
      <c r="K207" s="20">
        <v>11</v>
      </c>
      <c r="L207" s="47">
        <f>SUMIF(MASUK!$C:$C,DATA!$A207,MASUK!$H:$H)</f>
        <v>0</v>
      </c>
      <c r="M207" s="47">
        <f>SUMIF(KELUAR!C:C,REKAP[[#This Row],[ID
Barang]],KELUAR!$H:$H)</f>
        <v>0</v>
      </c>
      <c r="N207" s="47">
        <f>REKAP[[#This Row],[Stok Awal]]+REKAP[[#This Row],[Masuk]]-REKAP[[#This Row],[Keluar]]</f>
        <v>11</v>
      </c>
      <c r="P207" s="42">
        <f>REKAP[[#This Row],[Harga Satuan]]*REKAP[[#This Row],[Stok Akhir]]</f>
        <v>68970</v>
      </c>
      <c r="Q207" s="47" t="str">
        <f>IF(REKAP[[#This Row],[Stok Aktual]]&lt;&gt;"",REKAP[[#This Row],[Stok Akhir]]-REKAP[[#This Row],[Stok Aktual]],"")</f>
        <v/>
      </c>
    </row>
    <row r="208" spans="1:17" x14ac:dyDescent="0.25">
      <c r="A208" s="20" t="s">
        <v>401</v>
      </c>
      <c r="B208" s="20" t="s">
        <v>3327</v>
      </c>
      <c r="C208" s="20" t="s">
        <v>3352</v>
      </c>
      <c r="D208" s="23" t="s">
        <v>167</v>
      </c>
      <c r="E208" s="23" t="s">
        <v>3350</v>
      </c>
      <c r="F208" s="20" t="s">
        <v>251</v>
      </c>
      <c r="G208" s="20" t="s">
        <v>10</v>
      </c>
      <c r="H208" s="22">
        <v>14250</v>
      </c>
      <c r="I208" s="57" t="str">
        <f>IF(COUNTIF(MASUK[Kode Barang],REKAP[[#This Row],[ID
Barang]])=0,"",COUNTIF(MASUK[Kode Barang],REKAP[[#This Row],[ID
Barang]]))</f>
        <v/>
      </c>
      <c r="J208" s="58" t="str">
        <f>IF(COUNTIF(MASUK8[Kode Barang],REKAP[[#This Row],[ID
Barang]])=0,"",COUNTIF(MASUK8[Kode Barang],REKAP[[#This Row],[ID
Barang]]))</f>
        <v/>
      </c>
      <c r="K208" s="20">
        <v>0</v>
      </c>
      <c r="L208" s="47">
        <f>SUMIF(MASUK!$C:$C,DATA!$A208,MASUK!$H:$H)</f>
        <v>0</v>
      </c>
      <c r="M208" s="47">
        <f>SUMIF(KELUAR!C:C,REKAP[[#This Row],[ID
Barang]],KELUAR!$H:$H)</f>
        <v>0</v>
      </c>
      <c r="N208" s="47">
        <f>REKAP[[#This Row],[Stok Awal]]+REKAP[[#This Row],[Masuk]]-REKAP[[#This Row],[Keluar]]</f>
        <v>0</v>
      </c>
      <c r="P208" s="42">
        <f>REKAP[[#This Row],[Harga Satuan]]*REKAP[[#This Row],[Stok Akhir]]</f>
        <v>0</v>
      </c>
      <c r="Q208" s="47" t="str">
        <f>IF(REKAP[[#This Row],[Stok Aktual]]&lt;&gt;"",REKAP[[#This Row],[Stok Akhir]]-REKAP[[#This Row],[Stok Aktual]],"")</f>
        <v/>
      </c>
    </row>
    <row r="209" spans="1:17" x14ac:dyDescent="0.25">
      <c r="A209" s="20" t="s">
        <v>402</v>
      </c>
      <c r="B209" s="20" t="s">
        <v>3327</v>
      </c>
      <c r="C209" s="20" t="s">
        <v>3352</v>
      </c>
      <c r="D209" s="23" t="s">
        <v>168</v>
      </c>
      <c r="E209" s="23" t="s">
        <v>3350</v>
      </c>
      <c r="F209" s="20" t="s">
        <v>251</v>
      </c>
      <c r="G209" s="20" t="s">
        <v>244</v>
      </c>
      <c r="H209" s="22">
        <v>20000</v>
      </c>
      <c r="I209" s="57" t="str">
        <f>IF(COUNTIF(MASUK[Kode Barang],REKAP[[#This Row],[ID
Barang]])=0,"",COUNTIF(MASUK[Kode Barang],REKAP[[#This Row],[ID
Barang]]))</f>
        <v/>
      </c>
      <c r="J209" s="58" t="str">
        <f>IF(COUNTIF(MASUK8[Kode Barang],REKAP[[#This Row],[ID
Barang]])=0,"",COUNTIF(MASUK8[Kode Barang],REKAP[[#This Row],[ID
Barang]]))</f>
        <v/>
      </c>
      <c r="K209" s="20">
        <v>3</v>
      </c>
      <c r="L209" s="47">
        <f>SUMIF(MASUK!$C:$C,DATA!$A209,MASUK!$H:$H)</f>
        <v>0</v>
      </c>
      <c r="M209" s="47">
        <f>SUMIF(KELUAR!C:C,REKAP[[#This Row],[ID
Barang]],KELUAR!$H:$H)</f>
        <v>0</v>
      </c>
      <c r="N209" s="47">
        <f>REKAP[[#This Row],[Stok Awal]]+REKAP[[#This Row],[Masuk]]-REKAP[[#This Row],[Keluar]]</f>
        <v>3</v>
      </c>
      <c r="P209" s="42">
        <f>REKAP[[#This Row],[Harga Satuan]]*REKAP[[#This Row],[Stok Akhir]]</f>
        <v>60000</v>
      </c>
      <c r="Q209" s="47" t="str">
        <f>IF(REKAP[[#This Row],[Stok Aktual]]&lt;&gt;"",REKAP[[#This Row],[Stok Akhir]]-REKAP[[#This Row],[Stok Aktual]],"")</f>
        <v/>
      </c>
    </row>
    <row r="210" spans="1:17" x14ac:dyDescent="0.25">
      <c r="A210" s="20" t="s">
        <v>403</v>
      </c>
      <c r="B210" s="20" t="s">
        <v>3327</v>
      </c>
      <c r="C210" s="20" t="s">
        <v>3352</v>
      </c>
      <c r="D210" s="23" t="s">
        <v>169</v>
      </c>
      <c r="E210" s="23" t="s">
        <v>3350</v>
      </c>
      <c r="F210" s="20" t="s">
        <v>251</v>
      </c>
      <c r="G210" s="20"/>
      <c r="H210" s="22">
        <v>15000</v>
      </c>
      <c r="I210" s="57" t="str">
        <f>IF(COUNTIF(MASUK[Kode Barang],REKAP[[#This Row],[ID
Barang]])=0,"",COUNTIF(MASUK[Kode Barang],REKAP[[#This Row],[ID
Barang]]))</f>
        <v/>
      </c>
      <c r="J210" s="58" t="str">
        <f>IF(COUNTIF(MASUK8[Kode Barang],REKAP[[#This Row],[ID
Barang]])=0,"",COUNTIF(MASUK8[Kode Barang],REKAP[[#This Row],[ID
Barang]]))</f>
        <v/>
      </c>
      <c r="K210" s="20">
        <v>0</v>
      </c>
      <c r="L210" s="47">
        <f>SUMIF(MASUK!$C:$C,DATA!$A210,MASUK!$H:$H)</f>
        <v>0</v>
      </c>
      <c r="M210" s="47">
        <f>SUMIF(KELUAR!C:C,REKAP[[#This Row],[ID
Barang]],KELUAR!$H:$H)</f>
        <v>0</v>
      </c>
      <c r="N210" s="47">
        <f>REKAP[[#This Row],[Stok Awal]]+REKAP[[#This Row],[Masuk]]-REKAP[[#This Row],[Keluar]]</f>
        <v>0</v>
      </c>
      <c r="P210" s="42">
        <f>REKAP[[#This Row],[Harga Satuan]]*REKAP[[#This Row],[Stok Akhir]]</f>
        <v>0</v>
      </c>
      <c r="Q210" s="47" t="str">
        <f>IF(REKAP[[#This Row],[Stok Aktual]]&lt;&gt;"",REKAP[[#This Row],[Stok Akhir]]-REKAP[[#This Row],[Stok Aktual]],"")</f>
        <v/>
      </c>
    </row>
    <row r="211" spans="1:17" x14ac:dyDescent="0.25">
      <c r="A211" s="20" t="s">
        <v>404</v>
      </c>
      <c r="B211" s="20" t="s">
        <v>3327</v>
      </c>
      <c r="C211" s="20" t="s">
        <v>3352</v>
      </c>
      <c r="D211" s="23" t="s">
        <v>170</v>
      </c>
      <c r="E211" s="23" t="s">
        <v>3350</v>
      </c>
      <c r="F211" s="20" t="s">
        <v>251</v>
      </c>
      <c r="G211" s="20"/>
      <c r="H211" s="22">
        <v>11500</v>
      </c>
      <c r="I211" s="57" t="str">
        <f>IF(COUNTIF(MASUK[Kode Barang],REKAP[[#This Row],[ID
Barang]])=0,"",COUNTIF(MASUK[Kode Barang],REKAP[[#This Row],[ID
Barang]]))</f>
        <v/>
      </c>
      <c r="J211" s="58" t="str">
        <f>IF(COUNTIF(MASUK8[Kode Barang],REKAP[[#This Row],[ID
Barang]])=0,"",COUNTIF(MASUK8[Kode Barang],REKAP[[#This Row],[ID
Barang]]))</f>
        <v/>
      </c>
      <c r="K211" s="20">
        <v>8</v>
      </c>
      <c r="L211" s="47">
        <f>SUMIF(MASUK!$C:$C,DATA!$A211,MASUK!$H:$H)</f>
        <v>0</v>
      </c>
      <c r="M211" s="47">
        <f>SUMIF(KELUAR!C:C,REKAP[[#This Row],[ID
Barang]],KELUAR!$H:$H)</f>
        <v>0</v>
      </c>
      <c r="N211" s="47">
        <f>REKAP[[#This Row],[Stok Awal]]+REKAP[[#This Row],[Masuk]]-REKAP[[#This Row],[Keluar]]</f>
        <v>8</v>
      </c>
      <c r="P211" s="42">
        <f>REKAP[[#This Row],[Harga Satuan]]*REKAP[[#This Row],[Stok Akhir]]</f>
        <v>92000</v>
      </c>
      <c r="Q211" s="47" t="str">
        <f>IF(REKAP[[#This Row],[Stok Aktual]]&lt;&gt;"",REKAP[[#This Row],[Stok Akhir]]-REKAP[[#This Row],[Stok Aktual]],"")</f>
        <v/>
      </c>
    </row>
    <row r="212" spans="1:17" x14ac:dyDescent="0.25">
      <c r="A212" s="20" t="s">
        <v>405</v>
      </c>
      <c r="B212" s="20" t="s">
        <v>3327</v>
      </c>
      <c r="C212" s="20" t="s">
        <v>3352</v>
      </c>
      <c r="D212" s="23" t="s">
        <v>171</v>
      </c>
      <c r="E212" s="23" t="s">
        <v>3350</v>
      </c>
      <c r="F212" s="20" t="s">
        <v>251</v>
      </c>
      <c r="G212" s="20"/>
      <c r="H212" s="22">
        <v>11500</v>
      </c>
      <c r="I212" s="57" t="str">
        <f>IF(COUNTIF(MASUK[Kode Barang],REKAP[[#This Row],[ID
Barang]])=0,"",COUNTIF(MASUK[Kode Barang],REKAP[[#This Row],[ID
Barang]]))</f>
        <v/>
      </c>
      <c r="J212" s="58" t="str">
        <f>IF(COUNTIF(MASUK8[Kode Barang],REKAP[[#This Row],[ID
Barang]])=0,"",COUNTIF(MASUK8[Kode Barang],REKAP[[#This Row],[ID
Barang]]))</f>
        <v/>
      </c>
      <c r="K212" s="20">
        <v>4</v>
      </c>
      <c r="L212" s="47">
        <f>SUMIF(MASUK!$C:$C,DATA!$A212,MASUK!$H:$H)</f>
        <v>0</v>
      </c>
      <c r="M212" s="47">
        <f>SUMIF(KELUAR!C:C,REKAP[[#This Row],[ID
Barang]],KELUAR!$H:$H)</f>
        <v>0</v>
      </c>
      <c r="N212" s="47">
        <f>REKAP[[#This Row],[Stok Awal]]+REKAP[[#This Row],[Masuk]]-REKAP[[#This Row],[Keluar]]</f>
        <v>4</v>
      </c>
      <c r="P212" s="42">
        <f>REKAP[[#This Row],[Harga Satuan]]*REKAP[[#This Row],[Stok Akhir]]</f>
        <v>46000</v>
      </c>
      <c r="Q212" s="47" t="str">
        <f>IF(REKAP[[#This Row],[Stok Aktual]]&lt;&gt;"",REKAP[[#This Row],[Stok Akhir]]-REKAP[[#This Row],[Stok Aktual]],"")</f>
        <v/>
      </c>
    </row>
    <row r="213" spans="1:17" x14ac:dyDescent="0.25">
      <c r="A213" s="20" t="s">
        <v>406</v>
      </c>
      <c r="B213" s="20" t="s">
        <v>3327</v>
      </c>
      <c r="C213" s="20" t="s">
        <v>3352</v>
      </c>
      <c r="D213" s="23" t="s">
        <v>172</v>
      </c>
      <c r="E213" s="23" t="s">
        <v>3350</v>
      </c>
      <c r="F213" s="20" t="s">
        <v>251</v>
      </c>
      <c r="G213" s="20" t="s">
        <v>246</v>
      </c>
      <c r="H213" s="22">
        <v>28000</v>
      </c>
      <c r="I213" s="57" t="str">
        <f>IF(COUNTIF(MASUK[Kode Barang],REKAP[[#This Row],[ID
Barang]])=0,"",COUNTIF(MASUK[Kode Barang],REKAP[[#This Row],[ID
Barang]]))</f>
        <v/>
      </c>
      <c r="J213" s="58" t="str">
        <f>IF(COUNTIF(MASUK8[Kode Barang],REKAP[[#This Row],[ID
Barang]])=0,"",COUNTIF(MASUK8[Kode Barang],REKAP[[#This Row],[ID
Barang]]))</f>
        <v/>
      </c>
      <c r="K213" s="20">
        <v>1</v>
      </c>
      <c r="L213" s="47">
        <f>SUMIF(MASUK!$C:$C,DATA!$A213,MASUK!$H:$H)</f>
        <v>0</v>
      </c>
      <c r="M213" s="47">
        <f>SUMIF(KELUAR!C:C,REKAP[[#This Row],[ID
Barang]],KELUAR!$H:$H)</f>
        <v>0</v>
      </c>
      <c r="N213" s="47">
        <f>REKAP[[#This Row],[Stok Awal]]+REKAP[[#This Row],[Masuk]]-REKAP[[#This Row],[Keluar]]</f>
        <v>1</v>
      </c>
      <c r="P213" s="42">
        <f>REKAP[[#This Row],[Harga Satuan]]*REKAP[[#This Row],[Stok Akhir]]</f>
        <v>28000</v>
      </c>
      <c r="Q213" s="47" t="str">
        <f>IF(REKAP[[#This Row],[Stok Aktual]]&lt;&gt;"",REKAP[[#This Row],[Stok Akhir]]-REKAP[[#This Row],[Stok Aktual]],"")</f>
        <v/>
      </c>
    </row>
    <row r="214" spans="1:17" x14ac:dyDescent="0.25">
      <c r="A214" s="20" t="s">
        <v>407</v>
      </c>
      <c r="B214" s="20" t="s">
        <v>3327</v>
      </c>
      <c r="C214" s="20" t="s">
        <v>3352</v>
      </c>
      <c r="D214" s="23" t="s">
        <v>173</v>
      </c>
      <c r="E214" s="23" t="s">
        <v>3350</v>
      </c>
      <c r="F214" s="20" t="s">
        <v>251</v>
      </c>
      <c r="G214" s="20" t="s">
        <v>246</v>
      </c>
      <c r="H214" s="22">
        <v>44000</v>
      </c>
      <c r="I214" s="57" t="str">
        <f>IF(COUNTIF(MASUK[Kode Barang],REKAP[[#This Row],[ID
Barang]])=0,"",COUNTIF(MASUK[Kode Barang],REKAP[[#This Row],[ID
Barang]]))</f>
        <v/>
      </c>
      <c r="J214" s="58" t="str">
        <f>IF(COUNTIF(MASUK8[Kode Barang],REKAP[[#This Row],[ID
Barang]])=0,"",COUNTIF(MASUK8[Kode Barang],REKAP[[#This Row],[ID
Barang]]))</f>
        <v/>
      </c>
      <c r="K214" s="20">
        <v>4</v>
      </c>
      <c r="L214" s="47">
        <f>SUMIF(MASUK!$C:$C,DATA!$A214,MASUK!$H:$H)</f>
        <v>0</v>
      </c>
      <c r="M214" s="47">
        <f>SUMIF(KELUAR!C:C,REKAP[[#This Row],[ID
Barang]],KELUAR!$H:$H)</f>
        <v>0</v>
      </c>
      <c r="N214" s="47">
        <f>REKAP[[#This Row],[Stok Awal]]+REKAP[[#This Row],[Masuk]]-REKAP[[#This Row],[Keluar]]</f>
        <v>4</v>
      </c>
      <c r="P214" s="42">
        <f>REKAP[[#This Row],[Harga Satuan]]*REKAP[[#This Row],[Stok Akhir]]</f>
        <v>176000</v>
      </c>
      <c r="Q214" s="47" t="str">
        <f>IF(REKAP[[#This Row],[Stok Aktual]]&lt;&gt;"",REKAP[[#This Row],[Stok Akhir]]-REKAP[[#This Row],[Stok Aktual]],"")</f>
        <v/>
      </c>
    </row>
    <row r="215" spans="1:17" x14ac:dyDescent="0.25">
      <c r="A215" s="20" t="s">
        <v>408</v>
      </c>
      <c r="B215" s="20" t="s">
        <v>3327</v>
      </c>
      <c r="C215" s="20" t="s">
        <v>3352</v>
      </c>
      <c r="D215" s="23" t="s">
        <v>174</v>
      </c>
      <c r="E215" s="23" t="s">
        <v>3350</v>
      </c>
      <c r="F215" s="20" t="s">
        <v>251</v>
      </c>
      <c r="G215" s="20" t="s">
        <v>10</v>
      </c>
      <c r="H215" s="22">
        <v>75000</v>
      </c>
      <c r="I215" s="57" t="str">
        <f>IF(COUNTIF(MASUK[Kode Barang],REKAP[[#This Row],[ID
Barang]])=0,"",COUNTIF(MASUK[Kode Barang],REKAP[[#This Row],[ID
Barang]]))</f>
        <v/>
      </c>
      <c r="J215" s="58" t="str">
        <f>IF(COUNTIF(MASUK8[Kode Barang],REKAP[[#This Row],[ID
Barang]])=0,"",COUNTIF(MASUK8[Kode Barang],REKAP[[#This Row],[ID
Barang]]))</f>
        <v/>
      </c>
      <c r="K215" s="20">
        <v>0</v>
      </c>
      <c r="L215" s="47">
        <f>SUMIF(MASUK!$C:$C,DATA!$A215,MASUK!$H:$H)</f>
        <v>0</v>
      </c>
      <c r="M215" s="47">
        <f>SUMIF(KELUAR!C:C,REKAP[[#This Row],[ID
Barang]],KELUAR!$H:$H)</f>
        <v>0</v>
      </c>
      <c r="N215" s="47">
        <f>REKAP[[#This Row],[Stok Awal]]+REKAP[[#This Row],[Masuk]]-REKAP[[#This Row],[Keluar]]</f>
        <v>0</v>
      </c>
      <c r="P215" s="42">
        <f>REKAP[[#This Row],[Harga Satuan]]*REKAP[[#This Row],[Stok Akhir]]</f>
        <v>0</v>
      </c>
      <c r="Q215" s="47" t="str">
        <f>IF(REKAP[[#This Row],[Stok Aktual]]&lt;&gt;"",REKAP[[#This Row],[Stok Akhir]]-REKAP[[#This Row],[Stok Aktual]],"")</f>
        <v/>
      </c>
    </row>
    <row r="216" spans="1:17" x14ac:dyDescent="0.25">
      <c r="A216" s="20" t="s">
        <v>409</v>
      </c>
      <c r="B216" s="20" t="s">
        <v>3327</v>
      </c>
      <c r="C216" s="20" t="s">
        <v>3352</v>
      </c>
      <c r="D216" s="23" t="s">
        <v>175</v>
      </c>
      <c r="E216" s="23" t="s">
        <v>3350</v>
      </c>
      <c r="F216" s="20" t="s">
        <v>251</v>
      </c>
      <c r="G216" s="20"/>
      <c r="H216" s="22">
        <v>13459</v>
      </c>
      <c r="I216" s="57" t="str">
        <f>IF(COUNTIF(MASUK[Kode Barang],REKAP[[#This Row],[ID
Barang]])=0,"",COUNTIF(MASUK[Kode Barang],REKAP[[#This Row],[ID
Barang]]))</f>
        <v/>
      </c>
      <c r="J216" s="58" t="str">
        <f>IF(COUNTIF(MASUK8[Kode Barang],REKAP[[#This Row],[ID
Barang]])=0,"",COUNTIF(MASUK8[Kode Barang],REKAP[[#This Row],[ID
Barang]]))</f>
        <v/>
      </c>
      <c r="K216" s="20">
        <v>0</v>
      </c>
      <c r="L216" s="47">
        <f>SUMIF(MASUK!$C:$C,DATA!$A216,MASUK!$H:$H)</f>
        <v>0</v>
      </c>
      <c r="M216" s="47">
        <f>SUMIF(KELUAR!C:C,REKAP[[#This Row],[ID
Barang]],KELUAR!$H:$H)</f>
        <v>0</v>
      </c>
      <c r="N216" s="47">
        <f>REKAP[[#This Row],[Stok Awal]]+REKAP[[#This Row],[Masuk]]-REKAP[[#This Row],[Keluar]]</f>
        <v>0</v>
      </c>
      <c r="P216" s="42">
        <f>REKAP[[#This Row],[Harga Satuan]]*REKAP[[#This Row],[Stok Akhir]]</f>
        <v>0</v>
      </c>
      <c r="Q216" s="47" t="str">
        <f>IF(REKAP[[#This Row],[Stok Aktual]]&lt;&gt;"",REKAP[[#This Row],[Stok Akhir]]-REKAP[[#This Row],[Stok Aktual]],"")</f>
        <v/>
      </c>
    </row>
    <row r="217" spans="1:17" x14ac:dyDescent="0.25">
      <c r="A217" s="20" t="s">
        <v>410</v>
      </c>
      <c r="B217" s="20" t="s">
        <v>3327</v>
      </c>
      <c r="C217" s="20" t="s">
        <v>3352</v>
      </c>
      <c r="D217" s="23" t="s">
        <v>176</v>
      </c>
      <c r="E217" s="23" t="s">
        <v>3350</v>
      </c>
      <c r="F217" s="20" t="s">
        <v>251</v>
      </c>
      <c r="G217" s="20"/>
      <c r="H217" s="22">
        <v>14000</v>
      </c>
      <c r="I217" s="57" t="str">
        <f>IF(COUNTIF(MASUK[Kode Barang],REKAP[[#This Row],[ID
Barang]])=0,"",COUNTIF(MASUK[Kode Barang],REKAP[[#This Row],[ID
Barang]]))</f>
        <v/>
      </c>
      <c r="J217" s="58" t="str">
        <f>IF(COUNTIF(MASUK8[Kode Barang],REKAP[[#This Row],[ID
Barang]])=0,"",COUNTIF(MASUK8[Kode Barang],REKAP[[#This Row],[ID
Barang]]))</f>
        <v/>
      </c>
      <c r="K217" s="20">
        <v>0</v>
      </c>
      <c r="L217" s="47">
        <f>SUMIF(MASUK!$C:$C,DATA!$A217,MASUK!$H:$H)</f>
        <v>0</v>
      </c>
      <c r="M217" s="47">
        <f>SUMIF(KELUAR!C:C,REKAP[[#This Row],[ID
Barang]],KELUAR!$H:$H)</f>
        <v>0</v>
      </c>
      <c r="N217" s="47">
        <f>REKAP[[#This Row],[Stok Awal]]+REKAP[[#This Row],[Masuk]]-REKAP[[#This Row],[Keluar]]</f>
        <v>0</v>
      </c>
      <c r="P217" s="42">
        <f>REKAP[[#This Row],[Harga Satuan]]*REKAP[[#This Row],[Stok Akhir]]</f>
        <v>0</v>
      </c>
      <c r="Q217" s="47" t="str">
        <f>IF(REKAP[[#This Row],[Stok Aktual]]&lt;&gt;"",REKAP[[#This Row],[Stok Akhir]]-REKAP[[#This Row],[Stok Aktual]],"")</f>
        <v/>
      </c>
    </row>
    <row r="218" spans="1:17" x14ac:dyDescent="0.25">
      <c r="A218" s="20" t="s">
        <v>411</v>
      </c>
      <c r="B218" s="20" t="s">
        <v>3327</v>
      </c>
      <c r="C218" s="20" t="s">
        <v>3352</v>
      </c>
      <c r="D218" s="23" t="s">
        <v>177</v>
      </c>
      <c r="E218" s="23" t="s">
        <v>3350</v>
      </c>
      <c r="F218" s="20" t="s">
        <v>251</v>
      </c>
      <c r="G218" s="20"/>
      <c r="H218" s="22">
        <v>5928</v>
      </c>
      <c r="I218" s="57" t="str">
        <f>IF(COUNTIF(MASUK[Kode Barang],REKAP[[#This Row],[ID
Barang]])=0,"",COUNTIF(MASUK[Kode Barang],REKAP[[#This Row],[ID
Barang]]))</f>
        <v/>
      </c>
      <c r="J218" s="58" t="str">
        <f>IF(COUNTIF(MASUK8[Kode Barang],REKAP[[#This Row],[ID
Barang]])=0,"",COUNTIF(MASUK8[Kode Barang],REKAP[[#This Row],[ID
Barang]]))</f>
        <v/>
      </c>
      <c r="K218" s="20">
        <v>0</v>
      </c>
      <c r="L218" s="47">
        <f>SUMIF(MASUK!$C:$C,DATA!$A218,MASUK!$H:$H)</f>
        <v>0</v>
      </c>
      <c r="M218" s="47">
        <f>SUMIF(KELUAR!C:C,REKAP[[#This Row],[ID
Barang]],KELUAR!$H:$H)</f>
        <v>0</v>
      </c>
      <c r="N218" s="47">
        <f>REKAP[[#This Row],[Stok Awal]]+REKAP[[#This Row],[Masuk]]-REKAP[[#This Row],[Keluar]]</f>
        <v>0</v>
      </c>
      <c r="P218" s="42">
        <f>REKAP[[#This Row],[Harga Satuan]]*REKAP[[#This Row],[Stok Akhir]]</f>
        <v>0</v>
      </c>
      <c r="Q218" s="47" t="str">
        <f>IF(REKAP[[#This Row],[Stok Aktual]]&lt;&gt;"",REKAP[[#This Row],[Stok Akhir]]-REKAP[[#This Row],[Stok Aktual]],"")</f>
        <v/>
      </c>
    </row>
    <row r="219" spans="1:17" x14ac:dyDescent="0.25">
      <c r="A219" s="20" t="s">
        <v>412</v>
      </c>
      <c r="B219" s="20" t="s">
        <v>3327</v>
      </c>
      <c r="C219" s="20" t="s">
        <v>3352</v>
      </c>
      <c r="D219" s="23" t="s">
        <v>178</v>
      </c>
      <c r="E219" s="23" t="s">
        <v>3350</v>
      </c>
      <c r="F219" s="20" t="s">
        <v>251</v>
      </c>
      <c r="G219" s="20"/>
      <c r="H219" s="22">
        <v>5928</v>
      </c>
      <c r="I219" s="57" t="str">
        <f>IF(COUNTIF(MASUK[Kode Barang],REKAP[[#This Row],[ID
Barang]])=0,"",COUNTIF(MASUK[Kode Barang],REKAP[[#This Row],[ID
Barang]]))</f>
        <v/>
      </c>
      <c r="J219" s="58" t="str">
        <f>IF(COUNTIF(MASUK8[Kode Barang],REKAP[[#This Row],[ID
Barang]])=0,"",COUNTIF(MASUK8[Kode Barang],REKAP[[#This Row],[ID
Barang]]))</f>
        <v/>
      </c>
      <c r="K219" s="20">
        <v>0</v>
      </c>
      <c r="L219" s="47">
        <f>SUMIF(MASUK!$C:$C,DATA!$A219,MASUK!$H:$H)</f>
        <v>0</v>
      </c>
      <c r="M219" s="47">
        <f>SUMIF(KELUAR!C:C,REKAP[[#This Row],[ID
Barang]],KELUAR!$H:$H)</f>
        <v>0</v>
      </c>
      <c r="N219" s="47">
        <f>REKAP[[#This Row],[Stok Awal]]+REKAP[[#This Row],[Masuk]]-REKAP[[#This Row],[Keluar]]</f>
        <v>0</v>
      </c>
      <c r="P219" s="42">
        <f>REKAP[[#This Row],[Harga Satuan]]*REKAP[[#This Row],[Stok Akhir]]</f>
        <v>0</v>
      </c>
      <c r="Q219" s="47" t="str">
        <f>IF(REKAP[[#This Row],[Stok Aktual]]&lt;&gt;"",REKAP[[#This Row],[Stok Akhir]]-REKAP[[#This Row],[Stok Aktual]],"")</f>
        <v/>
      </c>
    </row>
    <row r="220" spans="1:17" x14ac:dyDescent="0.25">
      <c r="A220" s="20" t="s">
        <v>413</v>
      </c>
      <c r="B220" s="20" t="s">
        <v>3327</v>
      </c>
      <c r="C220" s="20" t="s">
        <v>3352</v>
      </c>
      <c r="D220" s="23" t="s">
        <v>179</v>
      </c>
      <c r="E220" s="23" t="s">
        <v>3350</v>
      </c>
      <c r="F220" s="20" t="s">
        <v>251</v>
      </c>
      <c r="G220" s="20"/>
      <c r="H220" s="22">
        <v>0</v>
      </c>
      <c r="I220" s="57" t="str">
        <f>IF(COUNTIF(MASUK[Kode Barang],REKAP[[#This Row],[ID
Barang]])=0,"",COUNTIF(MASUK[Kode Barang],REKAP[[#This Row],[ID
Barang]]))</f>
        <v/>
      </c>
      <c r="J220" s="58" t="str">
        <f>IF(COUNTIF(MASUK8[Kode Barang],REKAP[[#This Row],[ID
Barang]])=0,"",COUNTIF(MASUK8[Kode Barang],REKAP[[#This Row],[ID
Barang]]))</f>
        <v/>
      </c>
      <c r="K220" s="20">
        <v>0</v>
      </c>
      <c r="L220" s="47">
        <f>SUMIF(MASUK!$C:$C,DATA!$A220,MASUK!$H:$H)</f>
        <v>0</v>
      </c>
      <c r="M220" s="47">
        <f>SUMIF(KELUAR!C:C,REKAP[[#This Row],[ID
Barang]],KELUAR!$H:$H)</f>
        <v>0</v>
      </c>
      <c r="N220" s="47">
        <f>REKAP[[#This Row],[Stok Awal]]+REKAP[[#This Row],[Masuk]]-REKAP[[#This Row],[Keluar]]</f>
        <v>0</v>
      </c>
      <c r="P220" s="42">
        <f>REKAP[[#This Row],[Harga Satuan]]*REKAP[[#This Row],[Stok Akhir]]</f>
        <v>0</v>
      </c>
      <c r="Q220" s="47" t="str">
        <f>IF(REKAP[[#This Row],[Stok Aktual]]&lt;&gt;"",REKAP[[#This Row],[Stok Akhir]]-REKAP[[#This Row],[Stok Aktual]],"")</f>
        <v/>
      </c>
    </row>
    <row r="221" spans="1:17" x14ac:dyDescent="0.25">
      <c r="A221" s="20" t="s">
        <v>414</v>
      </c>
      <c r="B221" s="20" t="s">
        <v>3327</v>
      </c>
      <c r="C221" s="20" t="s">
        <v>3352</v>
      </c>
      <c r="D221" s="23" t="s">
        <v>180</v>
      </c>
      <c r="E221" s="23" t="s">
        <v>3350</v>
      </c>
      <c r="F221" s="20" t="s">
        <v>251</v>
      </c>
      <c r="G221" s="20"/>
      <c r="H221" s="22">
        <v>0</v>
      </c>
      <c r="I221" s="57" t="str">
        <f>IF(COUNTIF(MASUK[Kode Barang],REKAP[[#This Row],[ID
Barang]])=0,"",COUNTIF(MASUK[Kode Barang],REKAP[[#This Row],[ID
Barang]]))</f>
        <v/>
      </c>
      <c r="J221" s="58" t="str">
        <f>IF(COUNTIF(MASUK8[Kode Barang],REKAP[[#This Row],[ID
Barang]])=0,"",COUNTIF(MASUK8[Kode Barang],REKAP[[#This Row],[ID
Barang]]))</f>
        <v/>
      </c>
      <c r="K221" s="20">
        <v>0</v>
      </c>
      <c r="L221" s="47">
        <f>SUMIF(MASUK!$C:$C,DATA!$A221,MASUK!$H:$H)</f>
        <v>0</v>
      </c>
      <c r="M221" s="47">
        <f>SUMIF(KELUAR!C:C,REKAP[[#This Row],[ID
Barang]],KELUAR!$H:$H)</f>
        <v>0</v>
      </c>
      <c r="N221" s="47">
        <f>REKAP[[#This Row],[Stok Awal]]+REKAP[[#This Row],[Masuk]]-REKAP[[#This Row],[Keluar]]</f>
        <v>0</v>
      </c>
      <c r="P221" s="42">
        <f>REKAP[[#This Row],[Harga Satuan]]*REKAP[[#This Row],[Stok Akhir]]</f>
        <v>0</v>
      </c>
      <c r="Q221" s="47" t="str">
        <f>IF(REKAP[[#This Row],[Stok Aktual]]&lt;&gt;"",REKAP[[#This Row],[Stok Akhir]]-REKAP[[#This Row],[Stok Aktual]],"")</f>
        <v/>
      </c>
    </row>
    <row r="222" spans="1:17" x14ac:dyDescent="0.25">
      <c r="A222" s="20" t="s">
        <v>415</v>
      </c>
      <c r="B222" s="20" t="s">
        <v>3327</v>
      </c>
      <c r="C222" s="20" t="s">
        <v>3352</v>
      </c>
      <c r="D222" s="23" t="s">
        <v>181</v>
      </c>
      <c r="E222" s="23" t="s">
        <v>3350</v>
      </c>
      <c r="F222" s="20" t="s">
        <v>251</v>
      </c>
      <c r="G222" s="20"/>
      <c r="H222" s="22">
        <v>36836</v>
      </c>
      <c r="I222" s="57" t="str">
        <f>IF(COUNTIF(MASUK[Kode Barang],REKAP[[#This Row],[ID
Barang]])=0,"",COUNTIF(MASUK[Kode Barang],REKAP[[#This Row],[ID
Barang]]))</f>
        <v/>
      </c>
      <c r="J222" s="58" t="str">
        <f>IF(COUNTIF(MASUK8[Kode Barang],REKAP[[#This Row],[ID
Barang]])=0,"",COUNTIF(MASUK8[Kode Barang],REKAP[[#This Row],[ID
Barang]]))</f>
        <v/>
      </c>
      <c r="K222" s="20">
        <v>0</v>
      </c>
      <c r="L222" s="47">
        <f>SUMIF(MASUK!$C:$C,DATA!$A222,MASUK!$H:$H)</f>
        <v>0</v>
      </c>
      <c r="M222" s="47">
        <f>SUMIF(KELUAR!C:C,REKAP[[#This Row],[ID
Barang]],KELUAR!$H:$H)</f>
        <v>0</v>
      </c>
      <c r="N222" s="47">
        <f>REKAP[[#This Row],[Stok Awal]]+REKAP[[#This Row],[Masuk]]-REKAP[[#This Row],[Keluar]]</f>
        <v>0</v>
      </c>
      <c r="P222" s="42">
        <f>REKAP[[#This Row],[Harga Satuan]]*REKAP[[#This Row],[Stok Akhir]]</f>
        <v>0</v>
      </c>
      <c r="Q222" s="47" t="str">
        <f>IF(REKAP[[#This Row],[Stok Aktual]]&lt;&gt;"",REKAP[[#This Row],[Stok Akhir]]-REKAP[[#This Row],[Stok Aktual]],"")</f>
        <v/>
      </c>
    </row>
    <row r="223" spans="1:17" x14ac:dyDescent="0.25">
      <c r="A223" s="20" t="s">
        <v>416</v>
      </c>
      <c r="B223" s="20" t="s">
        <v>3327</v>
      </c>
      <c r="C223" s="20" t="s">
        <v>3352</v>
      </c>
      <c r="D223" s="23" t="s">
        <v>182</v>
      </c>
      <c r="E223" s="23" t="s">
        <v>3350</v>
      </c>
      <c r="F223" s="20" t="s">
        <v>251</v>
      </c>
      <c r="G223" s="20"/>
      <c r="H223" s="22">
        <v>75000</v>
      </c>
      <c r="I223" s="57" t="str">
        <f>IF(COUNTIF(MASUK[Kode Barang],REKAP[[#This Row],[ID
Barang]])=0,"",COUNTIF(MASUK[Kode Barang],REKAP[[#This Row],[ID
Barang]]))</f>
        <v/>
      </c>
      <c r="J223" s="58" t="str">
        <f>IF(COUNTIF(MASUK8[Kode Barang],REKAP[[#This Row],[ID
Barang]])=0,"",COUNTIF(MASUK8[Kode Barang],REKAP[[#This Row],[ID
Barang]]))</f>
        <v/>
      </c>
      <c r="K223" s="20">
        <v>0</v>
      </c>
      <c r="L223" s="47">
        <f>SUMIF(MASUK!$C:$C,DATA!$A223,MASUK!$H:$H)</f>
        <v>0</v>
      </c>
      <c r="M223" s="47">
        <f>SUMIF(KELUAR!C:C,REKAP[[#This Row],[ID
Barang]],KELUAR!$H:$H)</f>
        <v>0</v>
      </c>
      <c r="N223" s="47">
        <f>REKAP[[#This Row],[Stok Awal]]+REKAP[[#This Row],[Masuk]]-REKAP[[#This Row],[Keluar]]</f>
        <v>0</v>
      </c>
      <c r="P223" s="42">
        <f>REKAP[[#This Row],[Harga Satuan]]*REKAP[[#This Row],[Stok Akhir]]</f>
        <v>0</v>
      </c>
      <c r="Q223" s="47" t="str">
        <f>IF(REKAP[[#This Row],[Stok Aktual]]&lt;&gt;"",REKAP[[#This Row],[Stok Akhir]]-REKAP[[#This Row],[Stok Aktual]],"")</f>
        <v/>
      </c>
    </row>
    <row r="224" spans="1:17" x14ac:dyDescent="0.25">
      <c r="A224" s="20" t="s">
        <v>417</v>
      </c>
      <c r="B224" s="20" t="s">
        <v>3327</v>
      </c>
      <c r="C224" s="20" t="s">
        <v>3352</v>
      </c>
      <c r="D224" s="23" t="s">
        <v>183</v>
      </c>
      <c r="E224" s="23" t="s">
        <v>3350</v>
      </c>
      <c r="F224" s="20" t="s">
        <v>251</v>
      </c>
      <c r="G224" s="20"/>
      <c r="H224" s="22">
        <v>0</v>
      </c>
      <c r="I224" s="57" t="str">
        <f>IF(COUNTIF(MASUK[Kode Barang],REKAP[[#This Row],[ID
Barang]])=0,"",COUNTIF(MASUK[Kode Barang],REKAP[[#This Row],[ID
Barang]]))</f>
        <v/>
      </c>
      <c r="J224" s="58" t="str">
        <f>IF(COUNTIF(MASUK8[Kode Barang],REKAP[[#This Row],[ID
Barang]])=0,"",COUNTIF(MASUK8[Kode Barang],REKAP[[#This Row],[ID
Barang]]))</f>
        <v/>
      </c>
      <c r="K224" s="20">
        <v>0</v>
      </c>
      <c r="L224" s="47">
        <f>SUMIF(MASUK!$C:$C,DATA!$A224,MASUK!$H:$H)</f>
        <v>0</v>
      </c>
      <c r="M224" s="47">
        <f>SUMIF(KELUAR!C:C,REKAP[[#This Row],[ID
Barang]],KELUAR!$H:$H)</f>
        <v>0</v>
      </c>
      <c r="N224" s="47">
        <f>REKAP[[#This Row],[Stok Awal]]+REKAP[[#This Row],[Masuk]]-REKAP[[#This Row],[Keluar]]</f>
        <v>0</v>
      </c>
      <c r="P224" s="42">
        <f>REKAP[[#This Row],[Harga Satuan]]*REKAP[[#This Row],[Stok Akhir]]</f>
        <v>0</v>
      </c>
      <c r="Q224" s="47" t="str">
        <f>IF(REKAP[[#This Row],[Stok Aktual]]&lt;&gt;"",REKAP[[#This Row],[Stok Akhir]]-REKAP[[#This Row],[Stok Aktual]],"")</f>
        <v/>
      </c>
    </row>
    <row r="225" spans="1:17" x14ac:dyDescent="0.25">
      <c r="A225" s="20" t="s">
        <v>418</v>
      </c>
      <c r="B225" s="20" t="s">
        <v>3351</v>
      </c>
      <c r="C225" s="20" t="s">
        <v>3352</v>
      </c>
      <c r="D225" s="23" t="s">
        <v>3341</v>
      </c>
      <c r="E225" s="23" t="s">
        <v>3330</v>
      </c>
      <c r="F225" s="20" t="s">
        <v>251</v>
      </c>
      <c r="G225" s="20"/>
      <c r="H225" s="22">
        <v>353</v>
      </c>
      <c r="I225" s="57" t="str">
        <f>IF(COUNTIF(MASUK[Kode Barang],REKAP[[#This Row],[ID
Barang]])=0,"",COUNTIF(MASUK[Kode Barang],REKAP[[#This Row],[ID
Barang]]))</f>
        <v/>
      </c>
      <c r="J225" s="58" t="str">
        <f>IF(COUNTIF(MASUK8[Kode Barang],REKAP[[#This Row],[ID
Barang]])=0,"",COUNTIF(MASUK8[Kode Barang],REKAP[[#This Row],[ID
Barang]]))</f>
        <v/>
      </c>
      <c r="K225" s="20">
        <v>62</v>
      </c>
      <c r="L225" s="47">
        <f>SUMIF(MASUK!$C:$C,DATA!$A225,MASUK!$H:$H)</f>
        <v>0</v>
      </c>
      <c r="M225" s="47">
        <f>SUMIF(KELUAR!C:C,REKAP[[#This Row],[ID
Barang]],KELUAR!$H:$H)</f>
        <v>0</v>
      </c>
      <c r="N225" s="47">
        <f>REKAP[[#This Row],[Stok Awal]]+REKAP[[#This Row],[Masuk]]-REKAP[[#This Row],[Keluar]]</f>
        <v>62</v>
      </c>
      <c r="P225" s="42">
        <f>REKAP[[#This Row],[Harga Satuan]]*REKAP[[#This Row],[Stok Akhir]]</f>
        <v>21886</v>
      </c>
      <c r="Q225" s="47" t="str">
        <f>IF(REKAP[[#This Row],[Stok Aktual]]&lt;&gt;"",REKAP[[#This Row],[Stok Akhir]]-REKAP[[#This Row],[Stok Aktual]],"")</f>
        <v/>
      </c>
    </row>
    <row r="226" spans="1:17" x14ac:dyDescent="0.25">
      <c r="A226" s="20" t="s">
        <v>419</v>
      </c>
      <c r="B226" s="20" t="s">
        <v>3351</v>
      </c>
      <c r="C226" s="20" t="s">
        <v>3352</v>
      </c>
      <c r="D226" s="23" t="s">
        <v>3342</v>
      </c>
      <c r="E226" s="23" t="s">
        <v>3330</v>
      </c>
      <c r="F226" s="20" t="s">
        <v>251</v>
      </c>
      <c r="G226" s="20"/>
      <c r="H226" s="22">
        <v>500</v>
      </c>
      <c r="I226" s="57" t="str">
        <f>IF(COUNTIF(MASUK[Kode Barang],REKAP[[#This Row],[ID
Barang]])=0,"",COUNTIF(MASUK[Kode Barang],REKAP[[#This Row],[ID
Barang]]))</f>
        <v/>
      </c>
      <c r="J226" s="58" t="str">
        <f>IF(COUNTIF(MASUK8[Kode Barang],REKAP[[#This Row],[ID
Barang]])=0,"",COUNTIF(MASUK8[Kode Barang],REKAP[[#This Row],[ID
Barang]]))</f>
        <v/>
      </c>
      <c r="K226" s="20">
        <v>48</v>
      </c>
      <c r="L226" s="47">
        <f>SUMIF(MASUK!$C:$C,DATA!$A226,MASUK!$H:$H)</f>
        <v>0</v>
      </c>
      <c r="M226" s="47">
        <f>SUMIF(KELUAR!C:C,REKAP[[#This Row],[ID
Barang]],KELUAR!$H:$H)</f>
        <v>0</v>
      </c>
      <c r="N226" s="47">
        <f>REKAP[[#This Row],[Stok Awal]]+REKAP[[#This Row],[Masuk]]-REKAP[[#This Row],[Keluar]]</f>
        <v>48</v>
      </c>
      <c r="P226" s="42">
        <f>REKAP[[#This Row],[Harga Satuan]]*REKAP[[#This Row],[Stok Akhir]]</f>
        <v>24000</v>
      </c>
      <c r="Q226" s="47" t="str">
        <f>IF(REKAP[[#This Row],[Stok Aktual]]&lt;&gt;"",REKAP[[#This Row],[Stok Akhir]]-REKAP[[#This Row],[Stok Aktual]],"")</f>
        <v/>
      </c>
    </row>
    <row r="227" spans="1:17" x14ac:dyDescent="0.25">
      <c r="A227" s="20" t="s">
        <v>420</v>
      </c>
      <c r="B227" s="20" t="s">
        <v>3351</v>
      </c>
      <c r="C227" s="20" t="s">
        <v>3352</v>
      </c>
      <c r="D227" s="23" t="s">
        <v>3343</v>
      </c>
      <c r="E227" s="23" t="s">
        <v>3330</v>
      </c>
      <c r="F227" s="20" t="s">
        <v>251</v>
      </c>
      <c r="G227" s="20"/>
      <c r="H227" s="22">
        <v>600</v>
      </c>
      <c r="I227" s="57" t="str">
        <f>IF(COUNTIF(MASUK[Kode Barang],REKAP[[#This Row],[ID
Barang]])=0,"",COUNTIF(MASUK[Kode Barang],REKAP[[#This Row],[ID
Barang]]))</f>
        <v/>
      </c>
      <c r="J227" s="58" t="str">
        <f>IF(COUNTIF(MASUK8[Kode Barang],REKAP[[#This Row],[ID
Barang]])=0,"",COUNTIF(MASUK8[Kode Barang],REKAP[[#This Row],[ID
Barang]]))</f>
        <v/>
      </c>
      <c r="K227" s="20">
        <v>21</v>
      </c>
      <c r="L227" s="47">
        <f>SUMIF(MASUK!$C:$C,DATA!$A227,MASUK!$H:$H)</f>
        <v>0</v>
      </c>
      <c r="M227" s="47">
        <f>SUMIF(KELUAR!C:C,REKAP[[#This Row],[ID
Barang]],KELUAR!$H:$H)</f>
        <v>0</v>
      </c>
      <c r="N227" s="47">
        <f>REKAP[[#This Row],[Stok Awal]]+REKAP[[#This Row],[Masuk]]-REKAP[[#This Row],[Keluar]]</f>
        <v>21</v>
      </c>
      <c r="P227" s="42">
        <f>REKAP[[#This Row],[Harga Satuan]]*REKAP[[#This Row],[Stok Akhir]]</f>
        <v>12600</v>
      </c>
      <c r="Q227" s="47" t="str">
        <f>IF(REKAP[[#This Row],[Stok Aktual]]&lt;&gt;"",REKAP[[#This Row],[Stok Akhir]]-REKAP[[#This Row],[Stok Aktual]],"")</f>
        <v/>
      </c>
    </row>
    <row r="228" spans="1:17" x14ac:dyDescent="0.25">
      <c r="A228" s="20" t="s">
        <v>421</v>
      </c>
      <c r="B228" s="20" t="s">
        <v>3351</v>
      </c>
      <c r="C228" s="20" t="s">
        <v>3352</v>
      </c>
      <c r="D228" s="23" t="s">
        <v>3344</v>
      </c>
      <c r="E228" s="23" t="s">
        <v>3330</v>
      </c>
      <c r="F228" s="20" t="s">
        <v>251</v>
      </c>
      <c r="G228" s="20"/>
      <c r="H228" s="22">
        <v>353</v>
      </c>
      <c r="I228" s="57" t="str">
        <f>IF(COUNTIF(MASUK[Kode Barang],REKAP[[#This Row],[ID
Barang]])=0,"",COUNTIF(MASUK[Kode Barang],REKAP[[#This Row],[ID
Barang]]))</f>
        <v/>
      </c>
      <c r="J228" s="58" t="str">
        <f>IF(COUNTIF(MASUK8[Kode Barang],REKAP[[#This Row],[ID
Barang]])=0,"",COUNTIF(MASUK8[Kode Barang],REKAP[[#This Row],[ID
Barang]]))</f>
        <v/>
      </c>
      <c r="K228" s="20">
        <v>36</v>
      </c>
      <c r="L228" s="47">
        <f>SUMIF(MASUK!$C:$C,DATA!$A228,MASUK!$H:$H)</f>
        <v>0</v>
      </c>
      <c r="M228" s="47">
        <f>SUMIF(KELUAR!C:C,REKAP[[#This Row],[ID
Barang]],KELUAR!$H:$H)</f>
        <v>0</v>
      </c>
      <c r="N228" s="47">
        <f>REKAP[[#This Row],[Stok Awal]]+REKAP[[#This Row],[Masuk]]-REKAP[[#This Row],[Keluar]]</f>
        <v>36</v>
      </c>
      <c r="P228" s="42">
        <f>REKAP[[#This Row],[Harga Satuan]]*REKAP[[#This Row],[Stok Akhir]]</f>
        <v>12708</v>
      </c>
      <c r="Q228" s="47" t="str">
        <f>IF(REKAP[[#This Row],[Stok Aktual]]&lt;&gt;"",REKAP[[#This Row],[Stok Akhir]]-REKAP[[#This Row],[Stok Aktual]],"")</f>
        <v/>
      </c>
    </row>
    <row r="229" spans="1:17" x14ac:dyDescent="0.25">
      <c r="A229" s="20" t="s">
        <v>422</v>
      </c>
      <c r="B229" s="20" t="s">
        <v>3351</v>
      </c>
      <c r="C229" s="20" t="s">
        <v>3352</v>
      </c>
      <c r="D229" s="23" t="s">
        <v>3345</v>
      </c>
      <c r="E229" s="23" t="s">
        <v>3330</v>
      </c>
      <c r="F229" s="20" t="s">
        <v>251</v>
      </c>
      <c r="G229" s="20"/>
      <c r="H229" s="22">
        <v>500</v>
      </c>
      <c r="I229" s="57" t="str">
        <f>IF(COUNTIF(MASUK[Kode Barang],REKAP[[#This Row],[ID
Barang]])=0,"",COUNTIF(MASUK[Kode Barang],REKAP[[#This Row],[ID
Barang]]))</f>
        <v/>
      </c>
      <c r="J229" s="58" t="str">
        <f>IF(COUNTIF(MASUK8[Kode Barang],REKAP[[#This Row],[ID
Barang]])=0,"",COUNTIF(MASUK8[Kode Barang],REKAP[[#This Row],[ID
Barang]]))</f>
        <v/>
      </c>
      <c r="K229" s="20">
        <v>9</v>
      </c>
      <c r="L229" s="47">
        <f>SUMIF(MASUK!$C:$C,DATA!$A229,MASUK!$H:$H)</f>
        <v>0</v>
      </c>
      <c r="M229" s="47">
        <f>SUMIF(KELUAR!C:C,REKAP[[#This Row],[ID
Barang]],KELUAR!$H:$H)</f>
        <v>0</v>
      </c>
      <c r="N229" s="47">
        <f>REKAP[[#This Row],[Stok Awal]]+REKAP[[#This Row],[Masuk]]-REKAP[[#This Row],[Keluar]]</f>
        <v>9</v>
      </c>
      <c r="P229" s="42">
        <f>REKAP[[#This Row],[Harga Satuan]]*REKAP[[#This Row],[Stok Akhir]]</f>
        <v>4500</v>
      </c>
      <c r="Q229" s="47" t="str">
        <f>IF(REKAP[[#This Row],[Stok Aktual]]&lt;&gt;"",REKAP[[#This Row],[Stok Akhir]]-REKAP[[#This Row],[Stok Aktual]],"")</f>
        <v/>
      </c>
    </row>
    <row r="230" spans="1:17" x14ac:dyDescent="0.25">
      <c r="A230" s="20" t="s">
        <v>423</v>
      </c>
      <c r="B230" s="20" t="s">
        <v>3351</v>
      </c>
      <c r="C230" s="20" t="s">
        <v>3352</v>
      </c>
      <c r="D230" s="23" t="s">
        <v>3346</v>
      </c>
      <c r="E230" s="23" t="s">
        <v>3330</v>
      </c>
      <c r="F230" s="20" t="s">
        <v>251</v>
      </c>
      <c r="G230" s="20"/>
      <c r="H230" s="22">
        <v>1000</v>
      </c>
      <c r="I230" s="57" t="str">
        <f>IF(COUNTIF(MASUK[Kode Barang],REKAP[[#This Row],[ID
Barang]])=0,"",COUNTIF(MASUK[Kode Barang],REKAP[[#This Row],[ID
Barang]]))</f>
        <v/>
      </c>
      <c r="J230" s="58" t="str">
        <f>IF(COUNTIF(MASUK8[Kode Barang],REKAP[[#This Row],[ID
Barang]])=0,"",COUNTIF(MASUK8[Kode Barang],REKAP[[#This Row],[ID
Barang]]))</f>
        <v/>
      </c>
      <c r="K230" s="20">
        <v>0</v>
      </c>
      <c r="L230" s="47">
        <f>SUMIF(MASUK!$C:$C,DATA!$A230,MASUK!$H:$H)</f>
        <v>0</v>
      </c>
      <c r="M230" s="47">
        <f>SUMIF(KELUAR!C:C,REKAP[[#This Row],[ID
Barang]],KELUAR!$H:$H)</f>
        <v>0</v>
      </c>
      <c r="N230" s="47">
        <f>REKAP[[#This Row],[Stok Awal]]+REKAP[[#This Row],[Masuk]]-REKAP[[#This Row],[Keluar]]</f>
        <v>0</v>
      </c>
      <c r="P230" s="42">
        <f>REKAP[[#This Row],[Harga Satuan]]*REKAP[[#This Row],[Stok Akhir]]</f>
        <v>0</v>
      </c>
      <c r="Q230" s="47" t="str">
        <f>IF(REKAP[[#This Row],[Stok Aktual]]&lt;&gt;"",REKAP[[#This Row],[Stok Akhir]]-REKAP[[#This Row],[Stok Aktual]],"")</f>
        <v/>
      </c>
    </row>
    <row r="231" spans="1:17" x14ac:dyDescent="0.25">
      <c r="A231" s="20" t="s">
        <v>424</v>
      </c>
      <c r="B231" s="20" t="s">
        <v>3351</v>
      </c>
      <c r="C231" s="20" t="s">
        <v>3352</v>
      </c>
      <c r="D231" s="23" t="s">
        <v>3347</v>
      </c>
      <c r="E231" s="23" t="s">
        <v>3330</v>
      </c>
      <c r="F231" s="20" t="s">
        <v>251</v>
      </c>
      <c r="G231" s="20"/>
      <c r="H231" s="22">
        <v>450</v>
      </c>
      <c r="I231" s="57" t="str">
        <f>IF(COUNTIF(MASUK[Kode Barang],REKAP[[#This Row],[ID
Barang]])=0,"",COUNTIF(MASUK[Kode Barang],REKAP[[#This Row],[ID
Barang]]))</f>
        <v/>
      </c>
      <c r="J231" s="58" t="str">
        <f>IF(COUNTIF(MASUK8[Kode Barang],REKAP[[#This Row],[ID
Barang]])=0,"",COUNTIF(MASUK8[Kode Barang],REKAP[[#This Row],[ID
Barang]]))</f>
        <v/>
      </c>
      <c r="K231" s="20">
        <v>32</v>
      </c>
      <c r="L231" s="47">
        <f>SUMIF(MASUK!$C:$C,DATA!$A231,MASUK!$H:$H)</f>
        <v>0</v>
      </c>
      <c r="M231" s="47">
        <f>SUMIF(KELUAR!C:C,REKAP[[#This Row],[ID
Barang]],KELUAR!$H:$H)</f>
        <v>0</v>
      </c>
      <c r="N231" s="47">
        <f>REKAP[[#This Row],[Stok Awal]]+REKAP[[#This Row],[Masuk]]-REKAP[[#This Row],[Keluar]]</f>
        <v>32</v>
      </c>
      <c r="P231" s="42">
        <f>REKAP[[#This Row],[Harga Satuan]]*REKAP[[#This Row],[Stok Akhir]]</f>
        <v>14400</v>
      </c>
      <c r="Q231" s="47" t="str">
        <f>IF(REKAP[[#This Row],[Stok Aktual]]&lt;&gt;"",REKAP[[#This Row],[Stok Akhir]]-REKAP[[#This Row],[Stok Aktual]],"")</f>
        <v/>
      </c>
    </row>
    <row r="232" spans="1:17" x14ac:dyDescent="0.25">
      <c r="A232" s="20" t="s">
        <v>425</v>
      </c>
      <c r="B232" s="20" t="s">
        <v>3351</v>
      </c>
      <c r="C232" s="20" t="s">
        <v>3352</v>
      </c>
      <c r="D232" s="23" t="s">
        <v>22</v>
      </c>
      <c r="E232" s="23" t="s">
        <v>3330</v>
      </c>
      <c r="F232" s="20" t="s">
        <v>251</v>
      </c>
      <c r="G232" s="20"/>
      <c r="H232" s="22">
        <v>700</v>
      </c>
      <c r="I232" s="57" t="str">
        <f>IF(COUNTIF(MASUK[Kode Barang],REKAP[[#This Row],[ID
Barang]])=0,"",COUNTIF(MASUK[Kode Barang],REKAP[[#This Row],[ID
Barang]]))</f>
        <v/>
      </c>
      <c r="J232" s="58" t="str">
        <f>IF(COUNTIF(MASUK8[Kode Barang],REKAP[[#This Row],[ID
Barang]])=0,"",COUNTIF(MASUK8[Kode Barang],REKAP[[#This Row],[ID
Barang]]))</f>
        <v/>
      </c>
      <c r="K232" s="20">
        <v>11</v>
      </c>
      <c r="L232" s="47">
        <f>SUMIF(MASUK!$C:$C,DATA!$A232,MASUK!$H:$H)</f>
        <v>0</v>
      </c>
      <c r="M232" s="47">
        <f>SUMIF(KELUAR!C:C,REKAP[[#This Row],[ID
Barang]],KELUAR!$H:$H)</f>
        <v>0</v>
      </c>
      <c r="N232" s="47">
        <f>REKAP[[#This Row],[Stok Awal]]+REKAP[[#This Row],[Masuk]]-REKAP[[#This Row],[Keluar]]</f>
        <v>11</v>
      </c>
      <c r="P232" s="42">
        <f>REKAP[[#This Row],[Harga Satuan]]*REKAP[[#This Row],[Stok Akhir]]</f>
        <v>7700</v>
      </c>
      <c r="Q232" s="47" t="str">
        <f>IF(REKAP[[#This Row],[Stok Aktual]]&lt;&gt;"",REKAP[[#This Row],[Stok Akhir]]-REKAP[[#This Row],[Stok Aktual]],"")</f>
        <v/>
      </c>
    </row>
    <row r="233" spans="1:17" x14ac:dyDescent="0.25">
      <c r="A233" s="20" t="s">
        <v>426</v>
      </c>
      <c r="B233" s="20" t="s">
        <v>3351</v>
      </c>
      <c r="C233" s="20" t="s">
        <v>3352</v>
      </c>
      <c r="D233" s="23" t="s">
        <v>23</v>
      </c>
      <c r="E233" s="23" t="s">
        <v>3330</v>
      </c>
      <c r="F233" s="20" t="s">
        <v>251</v>
      </c>
      <c r="G233" s="20"/>
      <c r="H233" s="22">
        <v>650</v>
      </c>
      <c r="I233" s="57" t="str">
        <f>IF(COUNTIF(MASUK[Kode Barang],REKAP[[#This Row],[ID
Barang]])=0,"",COUNTIF(MASUK[Kode Barang],REKAP[[#This Row],[ID
Barang]]))</f>
        <v/>
      </c>
      <c r="J233" s="58" t="str">
        <f>IF(COUNTIF(MASUK8[Kode Barang],REKAP[[#This Row],[ID
Barang]])=0,"",COUNTIF(MASUK8[Kode Barang],REKAP[[#This Row],[ID
Barang]]))</f>
        <v/>
      </c>
      <c r="K233" s="20">
        <v>56</v>
      </c>
      <c r="L233" s="47">
        <f>SUMIF(MASUK!$C:$C,DATA!$A233,MASUK!$H:$H)</f>
        <v>0</v>
      </c>
      <c r="M233" s="47">
        <f>SUMIF(KELUAR!C:C,REKAP[[#This Row],[ID
Barang]],KELUAR!$H:$H)</f>
        <v>0</v>
      </c>
      <c r="N233" s="47">
        <f>REKAP[[#This Row],[Stok Awal]]+REKAP[[#This Row],[Masuk]]-REKAP[[#This Row],[Keluar]]</f>
        <v>56</v>
      </c>
      <c r="P233" s="42">
        <f>REKAP[[#This Row],[Harga Satuan]]*REKAP[[#This Row],[Stok Akhir]]</f>
        <v>36400</v>
      </c>
      <c r="Q233" s="47" t="str">
        <f>IF(REKAP[[#This Row],[Stok Aktual]]&lt;&gt;"",REKAP[[#This Row],[Stok Akhir]]-REKAP[[#This Row],[Stok Aktual]],"")</f>
        <v/>
      </c>
    </row>
    <row r="234" spans="1:17" x14ac:dyDescent="0.25">
      <c r="A234" s="20" t="s">
        <v>427</v>
      </c>
      <c r="B234" s="20" t="s">
        <v>3351</v>
      </c>
      <c r="C234" s="20" t="s">
        <v>3352</v>
      </c>
      <c r="D234" s="23" t="s">
        <v>25</v>
      </c>
      <c r="E234" s="23" t="s">
        <v>3330</v>
      </c>
      <c r="F234" s="20" t="s">
        <v>251</v>
      </c>
      <c r="G234" s="20"/>
      <c r="H234" s="22">
        <v>1100</v>
      </c>
      <c r="I234" s="57" t="str">
        <f>IF(COUNTIF(MASUK[Kode Barang],REKAP[[#This Row],[ID
Barang]])=0,"",COUNTIF(MASUK[Kode Barang],REKAP[[#This Row],[ID
Barang]]))</f>
        <v/>
      </c>
      <c r="J234" s="58" t="str">
        <f>IF(COUNTIF(MASUK8[Kode Barang],REKAP[[#This Row],[ID
Barang]])=0,"",COUNTIF(MASUK8[Kode Barang],REKAP[[#This Row],[ID
Barang]]))</f>
        <v/>
      </c>
      <c r="K234" s="20">
        <v>19</v>
      </c>
      <c r="L234" s="47">
        <f>SUMIF(MASUK!$C:$C,DATA!$A234,MASUK!$H:$H)</f>
        <v>0</v>
      </c>
      <c r="M234" s="47">
        <f>SUMIF(KELUAR!C:C,REKAP[[#This Row],[ID
Barang]],KELUAR!$H:$H)</f>
        <v>0</v>
      </c>
      <c r="N234" s="47">
        <f>REKAP[[#This Row],[Stok Awal]]+REKAP[[#This Row],[Masuk]]-REKAP[[#This Row],[Keluar]]</f>
        <v>19</v>
      </c>
      <c r="P234" s="42">
        <f>REKAP[[#This Row],[Harga Satuan]]*REKAP[[#This Row],[Stok Akhir]]</f>
        <v>20900</v>
      </c>
      <c r="Q234" s="47" t="str">
        <f>IF(REKAP[[#This Row],[Stok Aktual]]&lt;&gt;"",REKAP[[#This Row],[Stok Akhir]]-REKAP[[#This Row],[Stok Aktual]],"")</f>
        <v/>
      </c>
    </row>
    <row r="235" spans="1:17" x14ac:dyDescent="0.25">
      <c r="A235" s="20" t="s">
        <v>428</v>
      </c>
      <c r="B235" s="20" t="s">
        <v>3351</v>
      </c>
      <c r="C235" s="20" t="s">
        <v>3352</v>
      </c>
      <c r="D235" s="23" t="s">
        <v>3348</v>
      </c>
      <c r="E235" s="23" t="s">
        <v>3330</v>
      </c>
      <c r="F235" s="20" t="s">
        <v>251</v>
      </c>
      <c r="G235" s="20"/>
      <c r="H235" s="22">
        <v>1150</v>
      </c>
      <c r="I235" s="57" t="str">
        <f>IF(COUNTIF(MASUK[Kode Barang],REKAP[[#This Row],[ID
Barang]])=0,"",COUNTIF(MASUK[Kode Barang],REKAP[[#This Row],[ID
Barang]]))</f>
        <v/>
      </c>
      <c r="J235" s="58" t="str">
        <f>IF(COUNTIF(MASUK8[Kode Barang],REKAP[[#This Row],[ID
Barang]])=0,"",COUNTIF(MASUK8[Kode Barang],REKAP[[#This Row],[ID
Barang]]))</f>
        <v/>
      </c>
      <c r="K235" s="20">
        <v>0</v>
      </c>
      <c r="L235" s="47">
        <f>SUMIF(MASUK!$C:$C,DATA!$A235,MASUK!$H:$H)</f>
        <v>0</v>
      </c>
      <c r="M235" s="47">
        <f>SUMIF(KELUAR!C:C,REKAP[[#This Row],[ID
Barang]],KELUAR!$H:$H)</f>
        <v>0</v>
      </c>
      <c r="N235" s="47">
        <f>REKAP[[#This Row],[Stok Awal]]+REKAP[[#This Row],[Masuk]]-REKAP[[#This Row],[Keluar]]</f>
        <v>0</v>
      </c>
      <c r="P235" s="42">
        <f>REKAP[[#This Row],[Harga Satuan]]*REKAP[[#This Row],[Stok Akhir]]</f>
        <v>0</v>
      </c>
      <c r="Q235" s="47" t="str">
        <f>IF(REKAP[[#This Row],[Stok Aktual]]&lt;&gt;"",REKAP[[#This Row],[Stok Akhir]]-REKAP[[#This Row],[Stok Aktual]],"")</f>
        <v/>
      </c>
    </row>
    <row r="236" spans="1:17" x14ac:dyDescent="0.25">
      <c r="A236" s="20" t="s">
        <v>429</v>
      </c>
      <c r="B236" s="20" t="s">
        <v>3351</v>
      </c>
      <c r="C236" s="20" t="s">
        <v>3352</v>
      </c>
      <c r="D236" s="23" t="s">
        <v>3349</v>
      </c>
      <c r="E236" s="23" t="s">
        <v>3330</v>
      </c>
      <c r="F236" s="20" t="s">
        <v>251</v>
      </c>
      <c r="G236" s="20"/>
      <c r="H236" s="22">
        <v>600</v>
      </c>
      <c r="I236" s="57" t="str">
        <f>IF(COUNTIF(MASUK[Kode Barang],REKAP[[#This Row],[ID
Barang]])=0,"",COUNTIF(MASUK[Kode Barang],REKAP[[#This Row],[ID
Barang]]))</f>
        <v/>
      </c>
      <c r="J236" s="58" t="str">
        <f>IF(COUNTIF(MASUK8[Kode Barang],REKAP[[#This Row],[ID
Barang]])=0,"",COUNTIF(MASUK8[Kode Barang],REKAP[[#This Row],[ID
Barang]]))</f>
        <v/>
      </c>
      <c r="K236" s="20">
        <v>21</v>
      </c>
      <c r="L236" s="47">
        <f>SUMIF(MASUK!$C:$C,DATA!$A236,MASUK!$H:$H)</f>
        <v>0</v>
      </c>
      <c r="M236" s="47">
        <f>SUMIF(KELUAR!C:C,REKAP[[#This Row],[ID
Barang]],KELUAR!$H:$H)</f>
        <v>0</v>
      </c>
      <c r="N236" s="47">
        <f>REKAP[[#This Row],[Stok Awal]]+REKAP[[#This Row],[Masuk]]-REKAP[[#This Row],[Keluar]]</f>
        <v>21</v>
      </c>
      <c r="P236" s="42">
        <f>REKAP[[#This Row],[Harga Satuan]]*REKAP[[#This Row],[Stok Akhir]]</f>
        <v>12600</v>
      </c>
      <c r="Q236" s="47" t="str">
        <f>IF(REKAP[[#This Row],[Stok Aktual]]&lt;&gt;"",REKAP[[#This Row],[Stok Akhir]]-REKAP[[#This Row],[Stok Aktual]],"")</f>
        <v/>
      </c>
    </row>
    <row r="237" spans="1:17" x14ac:dyDescent="0.25">
      <c r="A237" s="20" t="s">
        <v>430</v>
      </c>
      <c r="B237" s="20" t="s">
        <v>3351</v>
      </c>
      <c r="C237" s="20" t="s">
        <v>3352</v>
      </c>
      <c r="D237" s="23" t="s">
        <v>33</v>
      </c>
      <c r="E237" s="23" t="s">
        <v>3330</v>
      </c>
      <c r="F237" s="20" t="s">
        <v>251</v>
      </c>
      <c r="G237" s="20"/>
      <c r="H237" s="22">
        <v>800</v>
      </c>
      <c r="I237" s="57" t="str">
        <f>IF(COUNTIF(MASUK[Kode Barang],REKAP[[#This Row],[ID
Barang]])=0,"",COUNTIF(MASUK[Kode Barang],REKAP[[#This Row],[ID
Barang]]))</f>
        <v/>
      </c>
      <c r="J237" s="58" t="str">
        <f>IF(COUNTIF(MASUK8[Kode Barang],REKAP[[#This Row],[ID
Barang]])=0,"",COUNTIF(MASUK8[Kode Barang],REKAP[[#This Row],[ID
Barang]]))</f>
        <v/>
      </c>
      <c r="K237" s="20">
        <v>49</v>
      </c>
      <c r="L237" s="47">
        <f>SUMIF(MASUK!$C:$C,DATA!$A237,MASUK!$H:$H)</f>
        <v>0</v>
      </c>
      <c r="M237" s="47">
        <f>SUMIF(KELUAR!C:C,REKAP[[#This Row],[ID
Barang]],KELUAR!$H:$H)</f>
        <v>0</v>
      </c>
      <c r="N237" s="47">
        <f>REKAP[[#This Row],[Stok Awal]]+REKAP[[#This Row],[Masuk]]-REKAP[[#This Row],[Keluar]]</f>
        <v>49</v>
      </c>
      <c r="P237" s="42">
        <f>REKAP[[#This Row],[Harga Satuan]]*REKAP[[#This Row],[Stok Akhir]]</f>
        <v>39200</v>
      </c>
      <c r="Q237" s="47" t="str">
        <f>IF(REKAP[[#This Row],[Stok Aktual]]&lt;&gt;"",REKAP[[#This Row],[Stok Akhir]]-REKAP[[#This Row],[Stok Aktual]],"")</f>
        <v/>
      </c>
    </row>
    <row r="238" spans="1:17" x14ac:dyDescent="0.25">
      <c r="A238" s="20" t="s">
        <v>431</v>
      </c>
      <c r="B238" s="20" t="s">
        <v>3351</v>
      </c>
      <c r="C238" s="20" t="s">
        <v>3352</v>
      </c>
      <c r="D238" s="23" t="s">
        <v>31</v>
      </c>
      <c r="E238" s="23" t="s">
        <v>3330</v>
      </c>
      <c r="F238" s="20" t="s">
        <v>251</v>
      </c>
      <c r="G238" s="20"/>
      <c r="H238" s="22">
        <v>1000</v>
      </c>
      <c r="I238" s="57" t="str">
        <f>IF(COUNTIF(MASUK[Kode Barang],REKAP[[#This Row],[ID
Barang]])=0,"",COUNTIF(MASUK[Kode Barang],REKAP[[#This Row],[ID
Barang]]))</f>
        <v/>
      </c>
      <c r="J238" s="58" t="str">
        <f>IF(COUNTIF(MASUK8[Kode Barang],REKAP[[#This Row],[ID
Barang]])=0,"",COUNTIF(MASUK8[Kode Barang],REKAP[[#This Row],[ID
Barang]]))</f>
        <v/>
      </c>
      <c r="K238" s="20">
        <v>19</v>
      </c>
      <c r="L238" s="47">
        <f>SUMIF(MASUK!$C:$C,DATA!$A238,MASUK!$H:$H)</f>
        <v>0</v>
      </c>
      <c r="M238" s="47">
        <f>SUMIF(KELUAR!C:C,REKAP[[#This Row],[ID
Barang]],KELUAR!$H:$H)</f>
        <v>0</v>
      </c>
      <c r="N238" s="47">
        <f>REKAP[[#This Row],[Stok Awal]]+REKAP[[#This Row],[Masuk]]-REKAP[[#This Row],[Keluar]]</f>
        <v>19</v>
      </c>
      <c r="P238" s="42">
        <f>REKAP[[#This Row],[Harga Satuan]]*REKAP[[#This Row],[Stok Akhir]]</f>
        <v>19000</v>
      </c>
      <c r="Q238" s="47" t="str">
        <f>IF(REKAP[[#This Row],[Stok Aktual]]&lt;&gt;"",REKAP[[#This Row],[Stok Akhir]]-REKAP[[#This Row],[Stok Aktual]],"")</f>
        <v/>
      </c>
    </row>
    <row r="239" spans="1:17" x14ac:dyDescent="0.25">
      <c r="A239" s="20" t="s">
        <v>432</v>
      </c>
      <c r="B239" s="20" t="s">
        <v>3351</v>
      </c>
      <c r="C239" s="20" t="s">
        <v>3352</v>
      </c>
      <c r="D239" s="23" t="s">
        <v>34</v>
      </c>
      <c r="E239" s="23" t="s">
        <v>3330</v>
      </c>
      <c r="F239" s="20" t="s">
        <v>251</v>
      </c>
      <c r="G239" s="20"/>
      <c r="H239" s="22">
        <v>1200</v>
      </c>
      <c r="I239" s="57" t="str">
        <f>IF(COUNTIF(MASUK[Kode Barang],REKAP[[#This Row],[ID
Barang]])=0,"",COUNTIF(MASUK[Kode Barang],REKAP[[#This Row],[ID
Barang]]))</f>
        <v/>
      </c>
      <c r="J239" s="58" t="str">
        <f>IF(COUNTIF(MASUK8[Kode Barang],REKAP[[#This Row],[ID
Barang]])=0,"",COUNTIF(MASUK8[Kode Barang],REKAP[[#This Row],[ID
Barang]]))</f>
        <v/>
      </c>
      <c r="K239" s="20">
        <v>22</v>
      </c>
      <c r="L239" s="47">
        <f>SUMIF(MASUK!$C:$C,DATA!$A239,MASUK!$H:$H)</f>
        <v>0</v>
      </c>
      <c r="M239" s="47">
        <f>SUMIF(KELUAR!C:C,REKAP[[#This Row],[ID
Barang]],KELUAR!$H:$H)</f>
        <v>0</v>
      </c>
      <c r="N239" s="47">
        <f>REKAP[[#This Row],[Stok Awal]]+REKAP[[#This Row],[Masuk]]-REKAP[[#This Row],[Keluar]]</f>
        <v>22</v>
      </c>
      <c r="P239" s="42">
        <f>REKAP[[#This Row],[Harga Satuan]]*REKAP[[#This Row],[Stok Akhir]]</f>
        <v>26400</v>
      </c>
      <c r="Q239" s="47" t="str">
        <f>IF(REKAP[[#This Row],[Stok Aktual]]&lt;&gt;"",REKAP[[#This Row],[Stok Akhir]]-REKAP[[#This Row],[Stok Aktual]],"")</f>
        <v/>
      </c>
    </row>
    <row r="240" spans="1:17" x14ac:dyDescent="0.25">
      <c r="A240" s="20" t="s">
        <v>433</v>
      </c>
      <c r="B240" s="20" t="s">
        <v>3351</v>
      </c>
      <c r="C240" s="20" t="s">
        <v>3352</v>
      </c>
      <c r="D240" s="23" t="s">
        <v>35</v>
      </c>
      <c r="E240" s="23" t="s">
        <v>3330</v>
      </c>
      <c r="F240" s="20" t="s">
        <v>251</v>
      </c>
      <c r="G240" s="20"/>
      <c r="H240" s="22">
        <v>600</v>
      </c>
      <c r="I240" s="57" t="str">
        <f>IF(COUNTIF(MASUK[Kode Barang],REKAP[[#This Row],[ID
Barang]])=0,"",COUNTIF(MASUK[Kode Barang],REKAP[[#This Row],[ID
Barang]]))</f>
        <v/>
      </c>
      <c r="J240" s="58" t="str">
        <f>IF(COUNTIF(MASUK8[Kode Barang],REKAP[[#This Row],[ID
Barang]])=0,"",COUNTIF(MASUK8[Kode Barang],REKAP[[#This Row],[ID
Barang]]))</f>
        <v/>
      </c>
      <c r="K240" s="20">
        <v>40</v>
      </c>
      <c r="L240" s="47">
        <f>SUMIF(MASUK!$C:$C,DATA!$A240,MASUK!$H:$H)</f>
        <v>0</v>
      </c>
      <c r="M240" s="47">
        <f>SUMIF(KELUAR!C:C,REKAP[[#This Row],[ID
Barang]],KELUAR!$H:$H)</f>
        <v>0</v>
      </c>
      <c r="N240" s="47">
        <f>REKAP[[#This Row],[Stok Awal]]+REKAP[[#This Row],[Masuk]]-REKAP[[#This Row],[Keluar]]</f>
        <v>40</v>
      </c>
      <c r="P240" s="42">
        <f>REKAP[[#This Row],[Harga Satuan]]*REKAP[[#This Row],[Stok Akhir]]</f>
        <v>24000</v>
      </c>
      <c r="Q240" s="47" t="str">
        <f>IF(REKAP[[#This Row],[Stok Aktual]]&lt;&gt;"",REKAP[[#This Row],[Stok Akhir]]-REKAP[[#This Row],[Stok Aktual]],"")</f>
        <v/>
      </c>
    </row>
    <row r="241" spans="1:17" x14ac:dyDescent="0.25">
      <c r="A241" s="20" t="s">
        <v>434</v>
      </c>
      <c r="B241" s="20" t="s">
        <v>3351</v>
      </c>
      <c r="C241" s="20" t="s">
        <v>3352</v>
      </c>
      <c r="D241" s="23" t="s">
        <v>36</v>
      </c>
      <c r="E241" s="23" t="s">
        <v>3330</v>
      </c>
      <c r="F241" s="20" t="s">
        <v>251</v>
      </c>
      <c r="G241" s="20" t="s">
        <v>10</v>
      </c>
      <c r="H241" s="22">
        <v>1800</v>
      </c>
      <c r="I241" s="57" t="str">
        <f>IF(COUNTIF(MASUK[Kode Barang],REKAP[[#This Row],[ID
Barang]])=0,"",COUNTIF(MASUK[Kode Barang],REKAP[[#This Row],[ID
Barang]]))</f>
        <v/>
      </c>
      <c r="J241" s="58" t="str">
        <f>IF(COUNTIF(MASUK8[Kode Barang],REKAP[[#This Row],[ID
Barang]])=0,"",COUNTIF(MASUK8[Kode Barang],REKAP[[#This Row],[ID
Barang]]))</f>
        <v/>
      </c>
      <c r="K241" s="20">
        <v>17</v>
      </c>
      <c r="L241" s="47">
        <f>SUMIF(MASUK!$C:$C,DATA!$A241,MASUK!$H:$H)</f>
        <v>0</v>
      </c>
      <c r="M241" s="47">
        <f>SUMIF(KELUAR!C:C,REKAP[[#This Row],[ID
Barang]],KELUAR!$H:$H)</f>
        <v>0</v>
      </c>
      <c r="N241" s="47">
        <f>REKAP[[#This Row],[Stok Awal]]+REKAP[[#This Row],[Masuk]]-REKAP[[#This Row],[Keluar]]</f>
        <v>17</v>
      </c>
      <c r="P241" s="42">
        <f>REKAP[[#This Row],[Harga Satuan]]*REKAP[[#This Row],[Stok Akhir]]</f>
        <v>30600</v>
      </c>
      <c r="Q241" s="47" t="str">
        <f>IF(REKAP[[#This Row],[Stok Aktual]]&lt;&gt;"",REKAP[[#This Row],[Stok Akhir]]-REKAP[[#This Row],[Stok Aktual]],"")</f>
        <v/>
      </c>
    </row>
    <row r="242" spans="1:17" x14ac:dyDescent="0.25">
      <c r="A242" s="20" t="s">
        <v>435</v>
      </c>
      <c r="B242" s="20" t="s">
        <v>3351</v>
      </c>
      <c r="C242" s="20" t="s">
        <v>3352</v>
      </c>
      <c r="D242" s="23" t="s">
        <v>50</v>
      </c>
      <c r="E242" s="23" t="s">
        <v>3330</v>
      </c>
      <c r="F242" s="20" t="s">
        <v>251</v>
      </c>
      <c r="G242" s="20"/>
      <c r="H242" s="22">
        <v>908</v>
      </c>
      <c r="I242" s="57" t="str">
        <f>IF(COUNTIF(MASUK[Kode Barang],REKAP[[#This Row],[ID
Barang]])=0,"",COUNTIF(MASUK[Kode Barang],REKAP[[#This Row],[ID
Barang]]))</f>
        <v/>
      </c>
      <c r="J242" s="58" t="str">
        <f>IF(COUNTIF(MASUK8[Kode Barang],REKAP[[#This Row],[ID
Barang]])=0,"",COUNTIF(MASUK8[Kode Barang],REKAP[[#This Row],[ID
Barang]]))</f>
        <v/>
      </c>
      <c r="K242" s="20">
        <v>44</v>
      </c>
      <c r="L242" s="47">
        <f>SUMIF(MASUK!$C:$C,DATA!$A242,MASUK!$H:$H)</f>
        <v>0</v>
      </c>
      <c r="M242" s="47">
        <f>SUMIF(KELUAR!C:C,REKAP[[#This Row],[ID
Barang]],KELUAR!$H:$H)</f>
        <v>0</v>
      </c>
      <c r="N242" s="47">
        <f>REKAP[[#This Row],[Stok Awal]]+REKAP[[#This Row],[Masuk]]-REKAP[[#This Row],[Keluar]]</f>
        <v>44</v>
      </c>
      <c r="P242" s="42">
        <f>REKAP[[#This Row],[Harga Satuan]]*REKAP[[#This Row],[Stok Akhir]]</f>
        <v>39952</v>
      </c>
      <c r="Q242" s="47" t="str">
        <f>IF(REKAP[[#This Row],[Stok Aktual]]&lt;&gt;"",REKAP[[#This Row],[Stok Akhir]]-REKAP[[#This Row],[Stok Aktual]],"")</f>
        <v/>
      </c>
    </row>
    <row r="243" spans="1:17" x14ac:dyDescent="0.25">
      <c r="A243" s="20" t="s">
        <v>436</v>
      </c>
      <c r="B243" s="20" t="s">
        <v>3351</v>
      </c>
      <c r="C243" s="20" t="s">
        <v>3352</v>
      </c>
      <c r="D243" s="23" t="s">
        <v>51</v>
      </c>
      <c r="E243" s="23" t="s">
        <v>3330</v>
      </c>
      <c r="F243" s="20" t="s">
        <v>251</v>
      </c>
      <c r="G243" s="20"/>
      <c r="H243" s="22">
        <v>1050</v>
      </c>
      <c r="I243" s="57" t="str">
        <f>IF(COUNTIF(MASUK[Kode Barang],REKAP[[#This Row],[ID
Barang]])=0,"",COUNTIF(MASUK[Kode Barang],REKAP[[#This Row],[ID
Barang]]))</f>
        <v/>
      </c>
      <c r="J243" s="58" t="str">
        <f>IF(COUNTIF(MASUK8[Kode Barang],REKAP[[#This Row],[ID
Barang]])=0,"",COUNTIF(MASUK8[Kode Barang],REKAP[[#This Row],[ID
Barang]]))</f>
        <v/>
      </c>
      <c r="K243" s="20">
        <v>59</v>
      </c>
      <c r="L243" s="47">
        <f>SUMIF(MASUK!$C:$C,DATA!$A243,MASUK!$H:$H)</f>
        <v>0</v>
      </c>
      <c r="M243" s="47">
        <f>SUMIF(KELUAR!C:C,REKAP[[#This Row],[ID
Barang]],KELUAR!$H:$H)</f>
        <v>0</v>
      </c>
      <c r="N243" s="47">
        <f>REKAP[[#This Row],[Stok Awal]]+REKAP[[#This Row],[Masuk]]-REKAP[[#This Row],[Keluar]]</f>
        <v>59</v>
      </c>
      <c r="P243" s="42">
        <f>REKAP[[#This Row],[Harga Satuan]]*REKAP[[#This Row],[Stok Akhir]]</f>
        <v>61950</v>
      </c>
      <c r="Q243" s="47" t="str">
        <f>IF(REKAP[[#This Row],[Stok Aktual]]&lt;&gt;"",REKAP[[#This Row],[Stok Akhir]]-REKAP[[#This Row],[Stok Aktual]],"")</f>
        <v/>
      </c>
    </row>
    <row r="244" spans="1:17" x14ac:dyDescent="0.25">
      <c r="A244" s="20" t="s">
        <v>437</v>
      </c>
      <c r="B244" s="20" t="s">
        <v>3351</v>
      </c>
      <c r="C244" s="20" t="s">
        <v>3352</v>
      </c>
      <c r="D244" s="23" t="s">
        <v>52</v>
      </c>
      <c r="E244" s="23" t="s">
        <v>3330</v>
      </c>
      <c r="F244" s="20" t="s">
        <v>251</v>
      </c>
      <c r="G244" s="20"/>
      <c r="H244" s="22">
        <v>1600</v>
      </c>
      <c r="I244" s="57" t="str">
        <f>IF(COUNTIF(MASUK[Kode Barang],REKAP[[#This Row],[ID
Barang]])=0,"",COUNTIF(MASUK[Kode Barang],REKAP[[#This Row],[ID
Barang]]))</f>
        <v/>
      </c>
      <c r="J244" s="58" t="str">
        <f>IF(COUNTIF(MASUK8[Kode Barang],REKAP[[#This Row],[ID
Barang]])=0,"",COUNTIF(MASUK8[Kode Barang],REKAP[[#This Row],[ID
Barang]]))</f>
        <v/>
      </c>
      <c r="K244" s="20">
        <v>19</v>
      </c>
      <c r="L244" s="47">
        <f>SUMIF(MASUK!$C:$C,DATA!$A244,MASUK!$H:$H)</f>
        <v>0</v>
      </c>
      <c r="M244" s="47">
        <f>SUMIF(KELUAR!C:C,REKAP[[#This Row],[ID
Barang]],KELUAR!$H:$H)</f>
        <v>0</v>
      </c>
      <c r="N244" s="47">
        <f>REKAP[[#This Row],[Stok Awal]]+REKAP[[#This Row],[Masuk]]-REKAP[[#This Row],[Keluar]]</f>
        <v>19</v>
      </c>
      <c r="P244" s="42">
        <f>REKAP[[#This Row],[Harga Satuan]]*REKAP[[#This Row],[Stok Akhir]]</f>
        <v>30400</v>
      </c>
      <c r="Q244" s="47" t="str">
        <f>IF(REKAP[[#This Row],[Stok Aktual]]&lt;&gt;"",REKAP[[#This Row],[Stok Akhir]]-REKAP[[#This Row],[Stok Aktual]],"")</f>
        <v/>
      </c>
    </row>
    <row r="245" spans="1:17" x14ac:dyDescent="0.25">
      <c r="A245" s="20" t="s">
        <v>438</v>
      </c>
      <c r="B245" s="20" t="s">
        <v>3351</v>
      </c>
      <c r="C245" s="20" t="s">
        <v>3352</v>
      </c>
      <c r="D245" s="23" t="s">
        <v>53</v>
      </c>
      <c r="E245" s="23" t="s">
        <v>3330</v>
      </c>
      <c r="F245" s="20" t="s">
        <v>251</v>
      </c>
      <c r="G245" s="20"/>
      <c r="H245" s="22">
        <v>600</v>
      </c>
      <c r="I245" s="57" t="str">
        <f>IF(COUNTIF(MASUK[Kode Barang],REKAP[[#This Row],[ID
Barang]])=0,"",COUNTIF(MASUK[Kode Barang],REKAP[[#This Row],[ID
Barang]]))</f>
        <v/>
      </c>
      <c r="J245" s="58" t="str">
        <f>IF(COUNTIF(MASUK8[Kode Barang],REKAP[[#This Row],[ID
Barang]])=0,"",COUNTIF(MASUK8[Kode Barang],REKAP[[#This Row],[ID
Barang]]))</f>
        <v/>
      </c>
      <c r="K245" s="20">
        <v>96</v>
      </c>
      <c r="L245" s="47">
        <f>SUMIF(MASUK!$C:$C,DATA!$A245,MASUK!$H:$H)</f>
        <v>0</v>
      </c>
      <c r="M245" s="47">
        <f>SUMIF(KELUAR!C:C,REKAP[[#This Row],[ID
Barang]],KELUAR!$H:$H)</f>
        <v>0</v>
      </c>
      <c r="N245" s="47">
        <f>REKAP[[#This Row],[Stok Awal]]+REKAP[[#This Row],[Masuk]]-REKAP[[#This Row],[Keluar]]</f>
        <v>96</v>
      </c>
      <c r="P245" s="42">
        <f>REKAP[[#This Row],[Harga Satuan]]*REKAP[[#This Row],[Stok Akhir]]</f>
        <v>57600</v>
      </c>
      <c r="Q245" s="47" t="str">
        <f>IF(REKAP[[#This Row],[Stok Aktual]]&lt;&gt;"",REKAP[[#This Row],[Stok Akhir]]-REKAP[[#This Row],[Stok Aktual]],"")</f>
        <v/>
      </c>
    </row>
    <row r="246" spans="1:17" x14ac:dyDescent="0.25">
      <c r="A246" s="20" t="s">
        <v>439</v>
      </c>
      <c r="B246" s="20" t="s">
        <v>3351</v>
      </c>
      <c r="C246" s="20" t="s">
        <v>3352</v>
      </c>
      <c r="D246" s="23" t="s">
        <v>54</v>
      </c>
      <c r="E246" s="23" t="s">
        <v>3330</v>
      </c>
      <c r="F246" s="20" t="s">
        <v>251</v>
      </c>
      <c r="G246" s="20"/>
      <c r="H246" s="22">
        <v>1500</v>
      </c>
      <c r="I246" s="57" t="str">
        <f>IF(COUNTIF(MASUK[Kode Barang],REKAP[[#This Row],[ID
Barang]])=0,"",COUNTIF(MASUK[Kode Barang],REKAP[[#This Row],[ID
Barang]]))</f>
        <v/>
      </c>
      <c r="J246" s="58" t="str">
        <f>IF(COUNTIF(MASUK8[Kode Barang],REKAP[[#This Row],[ID
Barang]])=0,"",COUNTIF(MASUK8[Kode Barang],REKAP[[#This Row],[ID
Barang]]))</f>
        <v/>
      </c>
      <c r="K246" s="20">
        <v>22</v>
      </c>
      <c r="L246" s="47">
        <f>SUMIF(MASUK!$C:$C,DATA!$A246,MASUK!$H:$H)</f>
        <v>0</v>
      </c>
      <c r="M246" s="47">
        <f>SUMIF(KELUAR!C:C,REKAP[[#This Row],[ID
Barang]],KELUAR!$H:$H)</f>
        <v>0</v>
      </c>
      <c r="N246" s="47">
        <f>REKAP[[#This Row],[Stok Awal]]+REKAP[[#This Row],[Masuk]]-REKAP[[#This Row],[Keluar]]</f>
        <v>22</v>
      </c>
      <c r="P246" s="42">
        <f>REKAP[[#This Row],[Harga Satuan]]*REKAP[[#This Row],[Stok Akhir]]</f>
        <v>33000</v>
      </c>
      <c r="Q246" s="47" t="str">
        <f>IF(REKAP[[#This Row],[Stok Aktual]]&lt;&gt;"",REKAP[[#This Row],[Stok Akhir]]-REKAP[[#This Row],[Stok Aktual]],"")</f>
        <v/>
      </c>
    </row>
    <row r="247" spans="1:17" x14ac:dyDescent="0.25">
      <c r="A247" s="20" t="s">
        <v>440</v>
      </c>
      <c r="B247" s="20" t="s">
        <v>3351</v>
      </c>
      <c r="C247" s="20" t="s">
        <v>3352</v>
      </c>
      <c r="D247" s="23" t="s">
        <v>56</v>
      </c>
      <c r="E247" s="23" t="s">
        <v>3330</v>
      </c>
      <c r="F247" s="20" t="s">
        <v>251</v>
      </c>
      <c r="G247" s="20"/>
      <c r="H247" s="22">
        <v>1900</v>
      </c>
      <c r="I247" s="57" t="str">
        <f>IF(COUNTIF(MASUK[Kode Barang],REKAP[[#This Row],[ID
Barang]])=0,"",COUNTIF(MASUK[Kode Barang],REKAP[[#This Row],[ID
Barang]]))</f>
        <v/>
      </c>
      <c r="J247" s="58" t="str">
        <f>IF(COUNTIF(MASUK8[Kode Barang],REKAP[[#This Row],[ID
Barang]])=0,"",COUNTIF(MASUK8[Kode Barang],REKAP[[#This Row],[ID
Barang]]))</f>
        <v/>
      </c>
      <c r="K247" s="20">
        <v>17</v>
      </c>
      <c r="L247" s="47">
        <f>SUMIF(MASUK!$C:$C,DATA!$A247,MASUK!$H:$H)</f>
        <v>0</v>
      </c>
      <c r="M247" s="47">
        <f>SUMIF(KELUAR!C:C,REKAP[[#This Row],[ID
Barang]],KELUAR!$H:$H)</f>
        <v>0</v>
      </c>
      <c r="N247" s="47">
        <f>REKAP[[#This Row],[Stok Awal]]+REKAP[[#This Row],[Masuk]]-REKAP[[#This Row],[Keluar]]</f>
        <v>17</v>
      </c>
      <c r="P247" s="42">
        <f>REKAP[[#This Row],[Harga Satuan]]*REKAP[[#This Row],[Stok Akhir]]</f>
        <v>32300</v>
      </c>
      <c r="Q247" s="47" t="str">
        <f>IF(REKAP[[#This Row],[Stok Aktual]]&lt;&gt;"",REKAP[[#This Row],[Stok Akhir]]-REKAP[[#This Row],[Stok Aktual]],"")</f>
        <v/>
      </c>
    </row>
    <row r="248" spans="1:17" x14ac:dyDescent="0.25">
      <c r="A248" s="20" t="s">
        <v>441</v>
      </c>
      <c r="B248" s="20" t="s">
        <v>3351</v>
      </c>
      <c r="C248" s="20" t="s">
        <v>3352</v>
      </c>
      <c r="D248" s="23" t="s">
        <v>57</v>
      </c>
      <c r="E248" s="23" t="s">
        <v>3330</v>
      </c>
      <c r="F248" s="20" t="s">
        <v>251</v>
      </c>
      <c r="G248" s="20"/>
      <c r="H248" s="22">
        <v>2000</v>
      </c>
      <c r="I248" s="57" t="str">
        <f>IF(COUNTIF(MASUK[Kode Barang],REKAP[[#This Row],[ID
Barang]])=0,"",COUNTIF(MASUK[Kode Barang],REKAP[[#This Row],[ID
Barang]]))</f>
        <v/>
      </c>
      <c r="J248" s="58" t="str">
        <f>IF(COUNTIF(MASUK8[Kode Barang],REKAP[[#This Row],[ID
Barang]])=0,"",COUNTIF(MASUK8[Kode Barang],REKAP[[#This Row],[ID
Barang]]))</f>
        <v/>
      </c>
      <c r="K248" s="20">
        <v>46</v>
      </c>
      <c r="L248" s="47">
        <f>SUMIF(MASUK!$C:$C,DATA!$A248,MASUK!$H:$H)</f>
        <v>0</v>
      </c>
      <c r="M248" s="47">
        <f>SUMIF(KELUAR!C:C,REKAP[[#This Row],[ID
Barang]],KELUAR!$H:$H)</f>
        <v>0</v>
      </c>
      <c r="N248" s="47">
        <f>REKAP[[#This Row],[Stok Awal]]+REKAP[[#This Row],[Masuk]]-REKAP[[#This Row],[Keluar]]</f>
        <v>46</v>
      </c>
      <c r="P248" s="42">
        <f>REKAP[[#This Row],[Harga Satuan]]*REKAP[[#This Row],[Stok Akhir]]</f>
        <v>92000</v>
      </c>
      <c r="Q248" s="47" t="str">
        <f>IF(REKAP[[#This Row],[Stok Aktual]]&lt;&gt;"",REKAP[[#This Row],[Stok Akhir]]-REKAP[[#This Row],[Stok Aktual]],"")</f>
        <v/>
      </c>
    </row>
    <row r="249" spans="1:17" x14ac:dyDescent="0.25">
      <c r="A249" s="20" t="s">
        <v>442</v>
      </c>
      <c r="B249" s="20" t="s">
        <v>3351</v>
      </c>
      <c r="C249" s="20" t="s">
        <v>3352</v>
      </c>
      <c r="D249" s="23" t="s">
        <v>73</v>
      </c>
      <c r="E249" s="23" t="s">
        <v>3330</v>
      </c>
      <c r="F249" s="20" t="s">
        <v>251</v>
      </c>
      <c r="G249" s="20"/>
      <c r="H249" s="22">
        <v>460</v>
      </c>
      <c r="I249" s="57" t="str">
        <f>IF(COUNTIF(MASUK[Kode Barang],REKAP[[#This Row],[ID
Barang]])=0,"",COUNTIF(MASUK[Kode Barang],REKAP[[#This Row],[ID
Barang]]))</f>
        <v/>
      </c>
      <c r="J249" s="58" t="str">
        <f>IF(COUNTIF(MASUK8[Kode Barang],REKAP[[#This Row],[ID
Barang]])=0,"",COUNTIF(MASUK8[Kode Barang],REKAP[[#This Row],[ID
Barang]]))</f>
        <v/>
      </c>
      <c r="K249" s="20">
        <v>1</v>
      </c>
      <c r="L249" s="47">
        <f>SUMIF(MASUK!$C:$C,DATA!$A249,MASUK!$H:$H)</f>
        <v>0</v>
      </c>
      <c r="M249" s="47">
        <f>SUMIF(KELUAR!C:C,REKAP[[#This Row],[ID
Barang]],KELUAR!$H:$H)</f>
        <v>0</v>
      </c>
      <c r="N249" s="47">
        <f>REKAP[[#This Row],[Stok Awal]]+REKAP[[#This Row],[Masuk]]-REKAP[[#This Row],[Keluar]]</f>
        <v>1</v>
      </c>
      <c r="P249" s="42">
        <f>REKAP[[#This Row],[Harga Satuan]]*REKAP[[#This Row],[Stok Akhir]]</f>
        <v>460</v>
      </c>
      <c r="Q249" s="47" t="str">
        <f>IF(REKAP[[#This Row],[Stok Aktual]]&lt;&gt;"",REKAP[[#This Row],[Stok Akhir]]-REKAP[[#This Row],[Stok Aktual]],"")</f>
        <v/>
      </c>
    </row>
    <row r="250" spans="1:17" x14ac:dyDescent="0.25">
      <c r="A250" s="20" t="s">
        <v>443</v>
      </c>
      <c r="B250" s="20" t="s">
        <v>3351</v>
      </c>
      <c r="C250" s="20" t="s">
        <v>3352</v>
      </c>
      <c r="D250" s="23" t="s">
        <v>76</v>
      </c>
      <c r="E250" s="23" t="s">
        <v>3330</v>
      </c>
      <c r="F250" s="20" t="s">
        <v>251</v>
      </c>
      <c r="G250" s="20"/>
      <c r="H250" s="22">
        <v>1980</v>
      </c>
      <c r="I250" s="57" t="str">
        <f>IF(COUNTIF(MASUK[Kode Barang],REKAP[[#This Row],[ID
Barang]])=0,"",COUNTIF(MASUK[Kode Barang],REKAP[[#This Row],[ID
Barang]]))</f>
        <v/>
      </c>
      <c r="J250" s="58" t="str">
        <f>IF(COUNTIF(MASUK8[Kode Barang],REKAP[[#This Row],[ID
Barang]])=0,"",COUNTIF(MASUK8[Kode Barang],REKAP[[#This Row],[ID
Barang]]))</f>
        <v/>
      </c>
      <c r="K250" s="20">
        <v>20</v>
      </c>
      <c r="L250" s="47">
        <f>SUMIF(MASUK!$C:$C,DATA!$A250,MASUK!$H:$H)</f>
        <v>0</v>
      </c>
      <c r="M250" s="47">
        <f>SUMIF(KELUAR!C:C,REKAP[[#This Row],[ID
Barang]],KELUAR!$H:$H)</f>
        <v>0</v>
      </c>
      <c r="N250" s="47">
        <f>REKAP[[#This Row],[Stok Awal]]+REKAP[[#This Row],[Masuk]]-REKAP[[#This Row],[Keluar]]</f>
        <v>20</v>
      </c>
      <c r="P250" s="42">
        <f>REKAP[[#This Row],[Harga Satuan]]*REKAP[[#This Row],[Stok Akhir]]</f>
        <v>39600</v>
      </c>
      <c r="Q250" s="47" t="str">
        <f>IF(REKAP[[#This Row],[Stok Aktual]]&lt;&gt;"",REKAP[[#This Row],[Stok Akhir]]-REKAP[[#This Row],[Stok Aktual]],"")</f>
        <v/>
      </c>
    </row>
    <row r="251" spans="1:17" x14ac:dyDescent="0.25">
      <c r="A251" s="20" t="s">
        <v>444</v>
      </c>
      <c r="B251" s="20" t="s">
        <v>3351</v>
      </c>
      <c r="C251" s="20" t="s">
        <v>3352</v>
      </c>
      <c r="D251" s="23" t="s">
        <v>84</v>
      </c>
      <c r="E251" s="23" t="s">
        <v>3330</v>
      </c>
      <c r="F251" s="20" t="s">
        <v>251</v>
      </c>
      <c r="G251" s="20"/>
      <c r="H251" s="22">
        <v>3560</v>
      </c>
      <c r="I251" s="57" t="str">
        <f>IF(COUNTIF(MASUK[Kode Barang],REKAP[[#This Row],[ID
Barang]])=0,"",COUNTIF(MASUK[Kode Barang],REKAP[[#This Row],[ID
Barang]]))</f>
        <v/>
      </c>
      <c r="J251" s="58" t="str">
        <f>IF(COUNTIF(MASUK8[Kode Barang],REKAP[[#This Row],[ID
Barang]])=0,"",COUNTIF(MASUK8[Kode Barang],REKAP[[#This Row],[ID
Barang]]))</f>
        <v/>
      </c>
      <c r="K251" s="20">
        <v>15</v>
      </c>
      <c r="L251" s="47">
        <f>SUMIF(MASUK!$C:$C,DATA!$A251,MASUK!$H:$H)</f>
        <v>0</v>
      </c>
      <c r="M251" s="47">
        <f>SUMIF(KELUAR!C:C,REKAP[[#This Row],[ID
Barang]],KELUAR!$H:$H)</f>
        <v>0</v>
      </c>
      <c r="N251" s="47">
        <f>REKAP[[#This Row],[Stok Awal]]+REKAP[[#This Row],[Masuk]]-REKAP[[#This Row],[Keluar]]</f>
        <v>15</v>
      </c>
      <c r="P251" s="42">
        <f>REKAP[[#This Row],[Harga Satuan]]*REKAP[[#This Row],[Stok Akhir]]</f>
        <v>53400</v>
      </c>
      <c r="Q251" s="47" t="str">
        <f>IF(REKAP[[#This Row],[Stok Aktual]]&lt;&gt;"",REKAP[[#This Row],[Stok Akhir]]-REKAP[[#This Row],[Stok Aktual]],"")</f>
        <v/>
      </c>
    </row>
    <row r="252" spans="1:17" x14ac:dyDescent="0.25">
      <c r="A252" s="20" t="s">
        <v>445</v>
      </c>
      <c r="B252" s="20" t="s">
        <v>3329</v>
      </c>
      <c r="C252" s="20" t="s">
        <v>3353</v>
      </c>
      <c r="D252" s="23" t="s">
        <v>184</v>
      </c>
      <c r="E252" s="23" t="s">
        <v>3350</v>
      </c>
      <c r="F252" s="20" t="s">
        <v>251</v>
      </c>
      <c r="G252" s="20"/>
      <c r="H252" s="22">
        <v>446</v>
      </c>
      <c r="I252" s="57" t="str">
        <f>IF(COUNTIF(MASUK[Kode Barang],REKAP[[#This Row],[ID
Barang]])=0,"",COUNTIF(MASUK[Kode Barang],REKAP[[#This Row],[ID
Barang]]))</f>
        <v/>
      </c>
      <c r="J252" s="58" t="str">
        <f>IF(COUNTIF(MASUK8[Kode Barang],REKAP[[#This Row],[ID
Barang]])=0,"",COUNTIF(MASUK8[Kode Barang],REKAP[[#This Row],[ID
Barang]]))</f>
        <v/>
      </c>
      <c r="K252" s="20">
        <v>26</v>
      </c>
      <c r="L252" s="47">
        <f>SUMIF(MASUK!$C:$C,DATA!$A252,MASUK!$H:$H)</f>
        <v>0</v>
      </c>
      <c r="M252" s="47">
        <f>SUMIF(KELUAR!C:C,REKAP[[#This Row],[ID
Barang]],KELUAR!$H:$H)</f>
        <v>0</v>
      </c>
      <c r="N252" s="47">
        <f>REKAP[[#This Row],[Stok Awal]]+REKAP[[#This Row],[Masuk]]-REKAP[[#This Row],[Keluar]]</f>
        <v>26</v>
      </c>
      <c r="P252" s="42">
        <f>REKAP[[#This Row],[Harga Satuan]]*REKAP[[#This Row],[Stok Akhir]]</f>
        <v>11596</v>
      </c>
      <c r="Q252" s="47" t="str">
        <f>IF(REKAP[[#This Row],[Stok Aktual]]&lt;&gt;"",REKAP[[#This Row],[Stok Akhir]]-REKAP[[#This Row],[Stok Aktual]],"")</f>
        <v/>
      </c>
    </row>
    <row r="253" spans="1:17" x14ac:dyDescent="0.25">
      <c r="A253" s="20" t="s">
        <v>446</v>
      </c>
      <c r="B253" s="20" t="s">
        <v>3329</v>
      </c>
      <c r="C253" s="20" t="s">
        <v>3353</v>
      </c>
      <c r="D253" s="23" t="s">
        <v>185</v>
      </c>
      <c r="E253" s="23" t="s">
        <v>3350</v>
      </c>
      <c r="F253" s="20" t="s">
        <v>251</v>
      </c>
      <c r="G253" s="20"/>
      <c r="H253" s="22">
        <v>500</v>
      </c>
      <c r="I253" s="57" t="str">
        <f>IF(COUNTIF(MASUK[Kode Barang],REKAP[[#This Row],[ID
Barang]])=0,"",COUNTIF(MASUK[Kode Barang],REKAP[[#This Row],[ID
Barang]]))</f>
        <v/>
      </c>
      <c r="J253" s="58">
        <f>IF(COUNTIF(MASUK8[Kode Barang],REKAP[[#This Row],[ID
Barang]])=0,"",COUNTIF(MASUK8[Kode Barang],REKAP[[#This Row],[ID
Barang]]))</f>
        <v>2</v>
      </c>
      <c r="K253" s="20">
        <v>62</v>
      </c>
      <c r="L253" s="47">
        <f>SUMIF(MASUK!$C:$C,DATA!$A253,MASUK!$H:$H)</f>
        <v>0</v>
      </c>
      <c r="M253" s="47">
        <f>SUMIF(KELUAR!C:C,REKAP[[#This Row],[ID
Barang]],KELUAR!$H:$H)</f>
        <v>12</v>
      </c>
      <c r="N253" s="47">
        <f>REKAP[[#This Row],[Stok Awal]]+REKAP[[#This Row],[Masuk]]-REKAP[[#This Row],[Keluar]]</f>
        <v>50</v>
      </c>
      <c r="P253" s="42">
        <f>REKAP[[#This Row],[Harga Satuan]]*REKAP[[#This Row],[Stok Akhir]]</f>
        <v>25000</v>
      </c>
      <c r="Q253" s="47" t="str">
        <f>IF(REKAP[[#This Row],[Stok Aktual]]&lt;&gt;"",REKAP[[#This Row],[Stok Akhir]]-REKAP[[#This Row],[Stok Aktual]],"")</f>
        <v/>
      </c>
    </row>
    <row r="254" spans="1:17" x14ac:dyDescent="0.25">
      <c r="A254" s="20" t="s">
        <v>447</v>
      </c>
      <c r="B254" s="20" t="s">
        <v>3329</v>
      </c>
      <c r="C254" s="20" t="s">
        <v>3353</v>
      </c>
      <c r="D254" s="23" t="s">
        <v>186</v>
      </c>
      <c r="E254" s="23" t="s">
        <v>3350</v>
      </c>
      <c r="F254" s="20" t="s">
        <v>251</v>
      </c>
      <c r="G254" s="20"/>
      <c r="H254" s="22">
        <v>300</v>
      </c>
      <c r="I254" s="57" t="str">
        <f>IF(COUNTIF(MASUK[Kode Barang],REKAP[[#This Row],[ID
Barang]])=0,"",COUNTIF(MASUK[Kode Barang],REKAP[[#This Row],[ID
Barang]]))</f>
        <v/>
      </c>
      <c r="J254" s="58" t="str">
        <f>IF(COUNTIF(MASUK8[Kode Barang],REKAP[[#This Row],[ID
Barang]])=0,"",COUNTIF(MASUK8[Kode Barang],REKAP[[#This Row],[ID
Barang]]))</f>
        <v/>
      </c>
      <c r="K254" s="20">
        <v>22</v>
      </c>
      <c r="L254" s="47">
        <f>SUMIF(MASUK!$C:$C,DATA!$A254,MASUK!$H:$H)</f>
        <v>0</v>
      </c>
      <c r="M254" s="47">
        <f>SUMIF(KELUAR!C:C,REKAP[[#This Row],[ID
Barang]],KELUAR!$H:$H)</f>
        <v>0</v>
      </c>
      <c r="N254" s="47">
        <f>REKAP[[#This Row],[Stok Awal]]+REKAP[[#This Row],[Masuk]]-REKAP[[#This Row],[Keluar]]</f>
        <v>22</v>
      </c>
      <c r="P254" s="42">
        <f>REKAP[[#This Row],[Harga Satuan]]*REKAP[[#This Row],[Stok Akhir]]</f>
        <v>6600</v>
      </c>
      <c r="Q254" s="47" t="str">
        <f>IF(REKAP[[#This Row],[Stok Aktual]]&lt;&gt;"",REKAP[[#This Row],[Stok Akhir]]-REKAP[[#This Row],[Stok Aktual]],"")</f>
        <v/>
      </c>
    </row>
    <row r="255" spans="1:17" x14ac:dyDescent="0.25">
      <c r="A255" s="20" t="s">
        <v>448</v>
      </c>
      <c r="B255" s="20" t="s">
        <v>3329</v>
      </c>
      <c r="C255" s="20" t="s">
        <v>3353</v>
      </c>
      <c r="D255" s="23" t="s">
        <v>187</v>
      </c>
      <c r="E255" s="23" t="s">
        <v>3350</v>
      </c>
      <c r="F255" s="20" t="s">
        <v>251</v>
      </c>
      <c r="G255" s="20"/>
      <c r="H255" s="22">
        <v>500</v>
      </c>
      <c r="I255" s="57" t="str">
        <f>IF(COUNTIF(MASUK[Kode Barang],REKAP[[#This Row],[ID
Barang]])=0,"",COUNTIF(MASUK[Kode Barang],REKAP[[#This Row],[ID
Barang]]))</f>
        <v/>
      </c>
      <c r="J255" s="58" t="str">
        <f>IF(COUNTIF(MASUK8[Kode Barang],REKAP[[#This Row],[ID
Barang]])=0,"",COUNTIF(MASUK8[Kode Barang],REKAP[[#This Row],[ID
Barang]]))</f>
        <v/>
      </c>
      <c r="K255" s="20">
        <v>35</v>
      </c>
      <c r="L255" s="47">
        <f>SUMIF(MASUK!$C:$C,DATA!$A255,MASUK!$H:$H)</f>
        <v>0</v>
      </c>
      <c r="M255" s="47">
        <f>SUMIF(KELUAR!C:C,REKAP[[#This Row],[ID
Barang]],KELUAR!$H:$H)</f>
        <v>0</v>
      </c>
      <c r="N255" s="47">
        <f>REKAP[[#This Row],[Stok Awal]]+REKAP[[#This Row],[Masuk]]-REKAP[[#This Row],[Keluar]]</f>
        <v>35</v>
      </c>
      <c r="P255" s="42">
        <f>REKAP[[#This Row],[Harga Satuan]]*REKAP[[#This Row],[Stok Akhir]]</f>
        <v>17500</v>
      </c>
      <c r="Q255" s="47" t="str">
        <f>IF(REKAP[[#This Row],[Stok Aktual]]&lt;&gt;"",REKAP[[#This Row],[Stok Akhir]]-REKAP[[#This Row],[Stok Aktual]],"")</f>
        <v/>
      </c>
    </row>
    <row r="256" spans="1:17" x14ac:dyDescent="0.25">
      <c r="A256" s="20" t="s">
        <v>449</v>
      </c>
      <c r="B256" s="20" t="s">
        <v>3329</v>
      </c>
      <c r="C256" s="20" t="s">
        <v>3353</v>
      </c>
      <c r="D256" s="23" t="s">
        <v>188</v>
      </c>
      <c r="E256" s="23" t="s">
        <v>3350</v>
      </c>
      <c r="F256" s="20" t="s">
        <v>251</v>
      </c>
      <c r="G256" s="20"/>
      <c r="H256" s="22">
        <v>5928</v>
      </c>
      <c r="I256" s="57" t="str">
        <f>IF(COUNTIF(MASUK[Kode Barang],REKAP[[#This Row],[ID
Barang]])=0,"",COUNTIF(MASUK[Kode Barang],REKAP[[#This Row],[ID
Barang]]))</f>
        <v/>
      </c>
      <c r="J256" s="58" t="str">
        <f>IF(COUNTIF(MASUK8[Kode Barang],REKAP[[#This Row],[ID
Barang]])=0,"",COUNTIF(MASUK8[Kode Barang],REKAP[[#This Row],[ID
Barang]]))</f>
        <v/>
      </c>
      <c r="K256" s="20">
        <v>31</v>
      </c>
      <c r="L256" s="47">
        <f>SUMIF(MASUK!$C:$C,DATA!$A256,MASUK!$H:$H)</f>
        <v>0</v>
      </c>
      <c r="M256" s="47">
        <f>SUMIF(KELUAR!C:C,REKAP[[#This Row],[ID
Barang]],KELUAR!$H:$H)</f>
        <v>0</v>
      </c>
      <c r="N256" s="47">
        <f>REKAP[[#This Row],[Stok Awal]]+REKAP[[#This Row],[Masuk]]-REKAP[[#This Row],[Keluar]]</f>
        <v>31</v>
      </c>
      <c r="P256" s="42">
        <f>REKAP[[#This Row],[Harga Satuan]]*REKAP[[#This Row],[Stok Akhir]]</f>
        <v>183768</v>
      </c>
      <c r="Q256" s="47" t="str">
        <f>IF(REKAP[[#This Row],[Stok Aktual]]&lt;&gt;"",REKAP[[#This Row],[Stok Akhir]]-REKAP[[#This Row],[Stok Aktual]],"")</f>
        <v/>
      </c>
    </row>
    <row r="257" spans="1:17" x14ac:dyDescent="0.25">
      <c r="A257" s="20" t="s">
        <v>450</v>
      </c>
      <c r="B257" s="20" t="s">
        <v>3329</v>
      </c>
      <c r="C257" s="20" t="s">
        <v>3353</v>
      </c>
      <c r="D257" s="23" t="s">
        <v>189</v>
      </c>
      <c r="E257" s="23" t="s">
        <v>3350</v>
      </c>
      <c r="F257" s="20" t="s">
        <v>251</v>
      </c>
      <c r="G257" s="20"/>
      <c r="H257" s="22">
        <v>500</v>
      </c>
      <c r="I257" s="57" t="str">
        <f>IF(COUNTIF(MASUK[Kode Barang],REKAP[[#This Row],[ID
Barang]])=0,"",COUNTIF(MASUK[Kode Barang],REKAP[[#This Row],[ID
Barang]]))</f>
        <v/>
      </c>
      <c r="J257" s="58" t="str">
        <f>IF(COUNTIF(MASUK8[Kode Barang],REKAP[[#This Row],[ID
Barang]])=0,"",COUNTIF(MASUK8[Kode Barang],REKAP[[#This Row],[ID
Barang]]))</f>
        <v/>
      </c>
      <c r="K257" s="20">
        <v>30</v>
      </c>
      <c r="L257" s="47">
        <f>SUMIF(MASUK!$C:$C,DATA!$A257,MASUK!$H:$H)</f>
        <v>0</v>
      </c>
      <c r="M257" s="47">
        <f>SUMIF(KELUAR!C:C,REKAP[[#This Row],[ID
Barang]],KELUAR!$H:$H)</f>
        <v>0</v>
      </c>
      <c r="N257" s="47">
        <f>REKAP[[#This Row],[Stok Awal]]+REKAP[[#This Row],[Masuk]]-REKAP[[#This Row],[Keluar]]</f>
        <v>30</v>
      </c>
      <c r="P257" s="42">
        <f>REKAP[[#This Row],[Harga Satuan]]*REKAP[[#This Row],[Stok Akhir]]</f>
        <v>15000</v>
      </c>
      <c r="Q257" s="47" t="str">
        <f>IF(REKAP[[#This Row],[Stok Aktual]]&lt;&gt;"",REKAP[[#This Row],[Stok Akhir]]-REKAP[[#This Row],[Stok Aktual]],"")</f>
        <v/>
      </c>
    </row>
    <row r="258" spans="1:17" x14ac:dyDescent="0.25">
      <c r="A258" s="20" t="s">
        <v>451</v>
      </c>
      <c r="B258" s="20" t="s">
        <v>3329</v>
      </c>
      <c r="C258" s="20" t="s">
        <v>3353</v>
      </c>
      <c r="D258" s="23" t="s">
        <v>190</v>
      </c>
      <c r="E258" s="23" t="s">
        <v>3350</v>
      </c>
      <c r="F258" s="20" t="s">
        <v>251</v>
      </c>
      <c r="G258" s="20" t="s">
        <v>10</v>
      </c>
      <c r="H258" s="22">
        <v>600</v>
      </c>
      <c r="I258" s="57">
        <f>IF(COUNTIF(MASUK[Kode Barang],REKAP[[#This Row],[ID
Barang]])=0,"",COUNTIF(MASUK[Kode Barang],REKAP[[#This Row],[ID
Barang]]))</f>
        <v>1</v>
      </c>
      <c r="J258" s="58">
        <f>IF(COUNTIF(MASUK8[Kode Barang],REKAP[[#This Row],[ID
Barang]])=0,"",COUNTIF(MASUK8[Kode Barang],REKAP[[#This Row],[ID
Barang]]))</f>
        <v>1</v>
      </c>
      <c r="K258" s="20">
        <v>21</v>
      </c>
      <c r="L258" s="47">
        <f>SUMIF(MASUK!$C:$C,DATA!$A258,MASUK!$H:$H)</f>
        <v>6</v>
      </c>
      <c r="M258" s="47">
        <f>SUMIF(KELUAR!C:C,REKAP[[#This Row],[ID
Barang]],KELUAR!$H:$H)</f>
        <v>8</v>
      </c>
      <c r="N258" s="47">
        <f>REKAP[[#This Row],[Stok Awal]]+REKAP[[#This Row],[Masuk]]-REKAP[[#This Row],[Keluar]]</f>
        <v>19</v>
      </c>
      <c r="P258" s="42">
        <f>REKAP[[#This Row],[Harga Satuan]]*REKAP[[#This Row],[Stok Akhir]]</f>
        <v>11400</v>
      </c>
      <c r="Q258" s="47" t="str">
        <f>IF(REKAP[[#This Row],[Stok Aktual]]&lt;&gt;"",REKAP[[#This Row],[Stok Akhir]]-REKAP[[#This Row],[Stok Aktual]],"")</f>
        <v/>
      </c>
    </row>
    <row r="259" spans="1:17" x14ac:dyDescent="0.25">
      <c r="A259" s="20" t="s">
        <v>452</v>
      </c>
      <c r="B259" s="20" t="s">
        <v>3329</v>
      </c>
      <c r="C259" s="20" t="s">
        <v>3353</v>
      </c>
      <c r="D259" s="23" t="s">
        <v>191</v>
      </c>
      <c r="E259" s="23" t="s">
        <v>3350</v>
      </c>
      <c r="F259" s="20" t="s">
        <v>251</v>
      </c>
      <c r="G259" s="20"/>
      <c r="H259" s="22">
        <v>800</v>
      </c>
      <c r="I259" s="57" t="str">
        <f>IF(COUNTIF(MASUK[Kode Barang],REKAP[[#This Row],[ID
Barang]])=0,"",COUNTIF(MASUK[Kode Barang],REKAP[[#This Row],[ID
Barang]]))</f>
        <v/>
      </c>
      <c r="J259" s="58" t="str">
        <f>IF(COUNTIF(MASUK8[Kode Barang],REKAP[[#This Row],[ID
Barang]])=0,"",COUNTIF(MASUK8[Kode Barang],REKAP[[#This Row],[ID
Barang]]))</f>
        <v/>
      </c>
      <c r="K259" s="20">
        <v>39</v>
      </c>
      <c r="L259" s="47">
        <f>SUMIF(MASUK!$C:$C,DATA!$A259,MASUK!$H:$H)</f>
        <v>0</v>
      </c>
      <c r="M259" s="47">
        <f>SUMIF(KELUAR!C:C,REKAP[[#This Row],[ID
Barang]],KELUAR!$H:$H)</f>
        <v>0</v>
      </c>
      <c r="N259" s="47">
        <f>REKAP[[#This Row],[Stok Awal]]+REKAP[[#This Row],[Masuk]]-REKAP[[#This Row],[Keluar]]</f>
        <v>39</v>
      </c>
      <c r="P259" s="42">
        <f>REKAP[[#This Row],[Harga Satuan]]*REKAP[[#This Row],[Stok Akhir]]</f>
        <v>31200</v>
      </c>
      <c r="Q259" s="47" t="str">
        <f>IF(REKAP[[#This Row],[Stok Aktual]]&lt;&gt;"",REKAP[[#This Row],[Stok Akhir]]-REKAP[[#This Row],[Stok Aktual]],"")</f>
        <v/>
      </c>
    </row>
    <row r="260" spans="1:17" x14ac:dyDescent="0.25">
      <c r="A260" s="20" t="s">
        <v>453</v>
      </c>
      <c r="B260" s="20" t="s">
        <v>3329</v>
      </c>
      <c r="C260" s="20" t="s">
        <v>3353</v>
      </c>
      <c r="D260" s="23" t="s">
        <v>192</v>
      </c>
      <c r="E260" s="23" t="s">
        <v>3350</v>
      </c>
      <c r="F260" s="20" t="s">
        <v>251</v>
      </c>
      <c r="G260" s="20"/>
      <c r="H260" s="22">
        <v>395</v>
      </c>
      <c r="I260" s="57" t="str">
        <f>IF(COUNTIF(MASUK[Kode Barang],REKAP[[#This Row],[ID
Barang]])=0,"",COUNTIF(MASUK[Kode Barang],REKAP[[#This Row],[ID
Barang]]))</f>
        <v/>
      </c>
      <c r="J260" s="58" t="str">
        <f>IF(COUNTIF(MASUK8[Kode Barang],REKAP[[#This Row],[ID
Barang]])=0,"",COUNTIF(MASUK8[Kode Barang],REKAP[[#This Row],[ID
Barang]]))</f>
        <v/>
      </c>
      <c r="K260" s="20">
        <v>78</v>
      </c>
      <c r="L260" s="47">
        <f>SUMIF(MASUK!$C:$C,DATA!$A260,MASUK!$H:$H)</f>
        <v>0</v>
      </c>
      <c r="M260" s="47">
        <f>SUMIF(KELUAR!C:C,REKAP[[#This Row],[ID
Barang]],KELUAR!$H:$H)</f>
        <v>0</v>
      </c>
      <c r="N260" s="47">
        <f>REKAP[[#This Row],[Stok Awal]]+REKAP[[#This Row],[Masuk]]-REKAP[[#This Row],[Keluar]]</f>
        <v>78</v>
      </c>
      <c r="P260" s="42">
        <f>REKAP[[#This Row],[Harga Satuan]]*REKAP[[#This Row],[Stok Akhir]]</f>
        <v>30810</v>
      </c>
      <c r="Q260" s="47" t="str">
        <f>IF(REKAP[[#This Row],[Stok Aktual]]&lt;&gt;"",REKAP[[#This Row],[Stok Akhir]]-REKAP[[#This Row],[Stok Aktual]],"")</f>
        <v/>
      </c>
    </row>
    <row r="261" spans="1:17" ht="16.5" customHeight="1" x14ac:dyDescent="0.25">
      <c r="A261" s="20" t="s">
        <v>454</v>
      </c>
      <c r="B261" s="20" t="s">
        <v>3329</v>
      </c>
      <c r="C261" s="20" t="s">
        <v>3353</v>
      </c>
      <c r="D261" s="23" t="s">
        <v>193</v>
      </c>
      <c r="E261" s="23" t="s">
        <v>3350</v>
      </c>
      <c r="F261" s="20" t="s">
        <v>251</v>
      </c>
      <c r="G261" s="20"/>
      <c r="H261" s="22">
        <v>550</v>
      </c>
      <c r="I261" s="57" t="str">
        <f>IF(COUNTIF(MASUK[Kode Barang],REKAP[[#This Row],[ID
Barang]])=0,"",COUNTIF(MASUK[Kode Barang],REKAP[[#This Row],[ID
Barang]]))</f>
        <v/>
      </c>
      <c r="J261" s="58">
        <f>IF(COUNTIF(MASUK8[Kode Barang],REKAP[[#This Row],[ID
Barang]])=0,"",COUNTIF(MASUK8[Kode Barang],REKAP[[#This Row],[ID
Barang]]))</f>
        <v>1</v>
      </c>
      <c r="K261" s="20">
        <v>60</v>
      </c>
      <c r="L261" s="47">
        <f>SUMIF(MASUK!$C:$C,DATA!$A261,MASUK!$H:$H)</f>
        <v>0</v>
      </c>
      <c r="M261" s="47">
        <f>SUMIF(KELUAR!C:C,REKAP[[#This Row],[ID
Barang]],KELUAR!$H:$H)</f>
        <v>4</v>
      </c>
      <c r="N261" s="47">
        <f>REKAP[[#This Row],[Stok Awal]]+REKAP[[#This Row],[Masuk]]-REKAP[[#This Row],[Keluar]]</f>
        <v>56</v>
      </c>
      <c r="P261" s="42">
        <f>REKAP[[#This Row],[Harga Satuan]]*REKAP[[#This Row],[Stok Akhir]]</f>
        <v>30800</v>
      </c>
      <c r="Q261" s="47" t="str">
        <f>IF(REKAP[[#This Row],[Stok Aktual]]&lt;&gt;"",REKAP[[#This Row],[Stok Akhir]]-REKAP[[#This Row],[Stok Aktual]],"")</f>
        <v/>
      </c>
    </row>
    <row r="262" spans="1:17" x14ac:dyDescent="0.25">
      <c r="A262" s="20" t="s">
        <v>455</v>
      </c>
      <c r="B262" s="20" t="s">
        <v>3329</v>
      </c>
      <c r="C262" s="20" t="s">
        <v>3353</v>
      </c>
      <c r="D262" s="23" t="s">
        <v>31</v>
      </c>
      <c r="E262" s="23" t="s">
        <v>3350</v>
      </c>
      <c r="F262" s="20" t="s">
        <v>251</v>
      </c>
      <c r="G262" s="20" t="s">
        <v>10</v>
      </c>
      <c r="H262" s="22">
        <v>500</v>
      </c>
      <c r="I262" s="57">
        <f>IF(COUNTIF(MASUK[Kode Barang],REKAP[[#This Row],[ID
Barang]])=0,"",COUNTIF(MASUK[Kode Barang],REKAP[[#This Row],[ID
Barang]]))</f>
        <v>3</v>
      </c>
      <c r="J262" s="58">
        <f>IF(COUNTIF(MASUK8[Kode Barang],REKAP[[#This Row],[ID
Barang]])=0,"",COUNTIF(MASUK8[Kode Barang],REKAP[[#This Row],[ID
Barang]]))</f>
        <v>2</v>
      </c>
      <c r="K262" s="20">
        <v>33</v>
      </c>
      <c r="L262" s="47">
        <f>SUMIF(MASUK!$C:$C,DATA!$A262,MASUK!$H:$H)</f>
        <v>148</v>
      </c>
      <c r="M262" s="47">
        <f>SUMIF(KELUAR!C:C,REKAP[[#This Row],[ID
Barang]],KELUAR!$H:$H)</f>
        <v>94</v>
      </c>
      <c r="N262" s="47">
        <f>REKAP[[#This Row],[Stok Awal]]+REKAP[[#This Row],[Masuk]]-REKAP[[#This Row],[Keluar]]</f>
        <v>87</v>
      </c>
      <c r="P262" s="42">
        <f>REKAP[[#This Row],[Harga Satuan]]*REKAP[[#This Row],[Stok Akhir]]</f>
        <v>43500</v>
      </c>
      <c r="Q262" s="47" t="str">
        <f>IF(REKAP[[#This Row],[Stok Aktual]]&lt;&gt;"",REKAP[[#This Row],[Stok Akhir]]-REKAP[[#This Row],[Stok Aktual]],"")</f>
        <v/>
      </c>
    </row>
    <row r="263" spans="1:17" x14ac:dyDescent="0.25">
      <c r="A263" s="20" t="s">
        <v>456</v>
      </c>
      <c r="B263" s="20" t="s">
        <v>3329</v>
      </c>
      <c r="C263" s="20" t="s">
        <v>3353</v>
      </c>
      <c r="D263" s="23" t="s">
        <v>194</v>
      </c>
      <c r="E263" s="23" t="s">
        <v>3350</v>
      </c>
      <c r="F263" s="20" t="s">
        <v>251</v>
      </c>
      <c r="G263" s="20" t="s">
        <v>10</v>
      </c>
      <c r="H263" s="22">
        <v>500</v>
      </c>
      <c r="I263" s="57">
        <f>IF(COUNTIF(MASUK[Kode Barang],REKAP[[#This Row],[ID
Barang]])=0,"",COUNTIF(MASUK[Kode Barang],REKAP[[#This Row],[ID
Barang]]))</f>
        <v>1</v>
      </c>
      <c r="J263" s="58" t="str">
        <f>IF(COUNTIF(MASUK8[Kode Barang],REKAP[[#This Row],[ID
Barang]])=0,"",COUNTIF(MASUK8[Kode Barang],REKAP[[#This Row],[ID
Barang]]))</f>
        <v/>
      </c>
      <c r="K263" s="20">
        <v>19</v>
      </c>
      <c r="L263" s="47">
        <f>SUMIF(MASUK!$C:$C,DATA!$A263,MASUK!$H:$H)</f>
        <v>12</v>
      </c>
      <c r="M263" s="47">
        <f>SUMIF(KELUAR!C:C,REKAP[[#This Row],[ID
Barang]],KELUAR!$H:$H)</f>
        <v>0</v>
      </c>
      <c r="N263" s="47">
        <f>REKAP[[#This Row],[Stok Awal]]+REKAP[[#This Row],[Masuk]]-REKAP[[#This Row],[Keluar]]</f>
        <v>31</v>
      </c>
      <c r="P263" s="42">
        <f>REKAP[[#This Row],[Harga Satuan]]*REKAP[[#This Row],[Stok Akhir]]</f>
        <v>15500</v>
      </c>
      <c r="Q263" s="47" t="str">
        <f>IF(REKAP[[#This Row],[Stok Aktual]]&lt;&gt;"",REKAP[[#This Row],[Stok Akhir]]-REKAP[[#This Row],[Stok Aktual]],"")</f>
        <v/>
      </c>
    </row>
    <row r="264" spans="1:17" x14ac:dyDescent="0.25">
      <c r="A264" s="20" t="s">
        <v>457</v>
      </c>
      <c r="B264" s="20" t="s">
        <v>3329</v>
      </c>
      <c r="C264" s="20" t="s">
        <v>3353</v>
      </c>
      <c r="D264" s="23" t="s">
        <v>33</v>
      </c>
      <c r="E264" s="23" t="s">
        <v>3350</v>
      </c>
      <c r="F264" s="20" t="s">
        <v>251</v>
      </c>
      <c r="G264" s="20" t="s">
        <v>10</v>
      </c>
      <c r="H264" s="22">
        <v>400</v>
      </c>
      <c r="I264" s="57">
        <f>IF(COUNTIF(MASUK[Kode Barang],REKAP[[#This Row],[ID
Barang]])=0,"",COUNTIF(MASUK[Kode Barang],REKAP[[#This Row],[ID
Barang]]))</f>
        <v>2</v>
      </c>
      <c r="J264" s="58">
        <f>IF(COUNTIF(MASUK8[Kode Barang],REKAP[[#This Row],[ID
Barang]])=0,"",COUNTIF(MASUK8[Kode Barang],REKAP[[#This Row],[ID
Barang]]))</f>
        <v>1</v>
      </c>
      <c r="K264" s="20">
        <v>16</v>
      </c>
      <c r="L264" s="47">
        <f>SUMIF(MASUK!$C:$C,DATA!$A264,MASUK!$H:$H)</f>
        <v>60</v>
      </c>
      <c r="M264" s="47">
        <f>SUMIF(KELUAR!C:C,REKAP[[#This Row],[ID
Barang]],KELUAR!$H:$H)</f>
        <v>16</v>
      </c>
      <c r="N264" s="47">
        <f>REKAP[[#This Row],[Stok Awal]]+REKAP[[#This Row],[Masuk]]-REKAP[[#This Row],[Keluar]]</f>
        <v>60</v>
      </c>
      <c r="P264" s="42">
        <f>REKAP[[#This Row],[Harga Satuan]]*REKAP[[#This Row],[Stok Akhir]]</f>
        <v>24000</v>
      </c>
      <c r="Q264" s="47" t="str">
        <f>IF(REKAP[[#This Row],[Stok Aktual]]&lt;&gt;"",REKAP[[#This Row],[Stok Akhir]]-REKAP[[#This Row],[Stok Aktual]],"")</f>
        <v/>
      </c>
    </row>
    <row r="265" spans="1:17" x14ac:dyDescent="0.25">
      <c r="A265" s="20" t="s">
        <v>458</v>
      </c>
      <c r="B265" s="20" t="s">
        <v>3329</v>
      </c>
      <c r="C265" s="20" t="s">
        <v>3353</v>
      </c>
      <c r="D265" s="23" t="s">
        <v>34</v>
      </c>
      <c r="E265" s="23" t="s">
        <v>3350</v>
      </c>
      <c r="F265" s="20" t="s">
        <v>251</v>
      </c>
      <c r="G265" s="20"/>
      <c r="H265" s="22">
        <v>700</v>
      </c>
      <c r="I265" s="57">
        <f>IF(COUNTIF(MASUK[Kode Barang],REKAP[[#This Row],[ID
Barang]])=0,"",COUNTIF(MASUK[Kode Barang],REKAP[[#This Row],[ID
Barang]]))</f>
        <v>1</v>
      </c>
      <c r="J265" s="58">
        <f>IF(COUNTIF(MASUK8[Kode Barang],REKAP[[#This Row],[ID
Barang]])=0,"",COUNTIF(MASUK8[Kode Barang],REKAP[[#This Row],[ID
Barang]]))</f>
        <v>1</v>
      </c>
      <c r="K265" s="20">
        <v>12</v>
      </c>
      <c r="L265" s="47">
        <f>SUMIF(MASUK!$C:$C,DATA!$A265,MASUK!$H:$H)</f>
        <v>15</v>
      </c>
      <c r="M265" s="47">
        <f>SUMIF(KELUAR!C:C,REKAP[[#This Row],[ID
Barang]],KELUAR!$H:$H)</f>
        <v>8</v>
      </c>
      <c r="N265" s="47">
        <f>REKAP[[#This Row],[Stok Awal]]+REKAP[[#This Row],[Masuk]]-REKAP[[#This Row],[Keluar]]</f>
        <v>19</v>
      </c>
      <c r="P265" s="42">
        <f>REKAP[[#This Row],[Harga Satuan]]*REKAP[[#This Row],[Stok Akhir]]</f>
        <v>13300</v>
      </c>
      <c r="Q265" s="47" t="str">
        <f>IF(REKAP[[#This Row],[Stok Aktual]]&lt;&gt;"",REKAP[[#This Row],[Stok Akhir]]-REKAP[[#This Row],[Stok Aktual]],"")</f>
        <v/>
      </c>
    </row>
    <row r="266" spans="1:17" x14ac:dyDescent="0.25">
      <c r="A266" s="20" t="s">
        <v>459</v>
      </c>
      <c r="B266" s="20" t="s">
        <v>3329</v>
      </c>
      <c r="C266" s="20" t="s">
        <v>3353</v>
      </c>
      <c r="D266" s="23" t="s">
        <v>35</v>
      </c>
      <c r="E266" s="23" t="s">
        <v>3350</v>
      </c>
      <c r="F266" s="20" t="s">
        <v>251</v>
      </c>
      <c r="G266" s="20" t="s">
        <v>10</v>
      </c>
      <c r="H266" s="22">
        <v>800</v>
      </c>
      <c r="I266" s="57" t="str">
        <f>IF(COUNTIF(MASUK[Kode Barang],REKAP[[#This Row],[ID
Barang]])=0,"",COUNTIF(MASUK[Kode Barang],REKAP[[#This Row],[ID
Barang]]))</f>
        <v/>
      </c>
      <c r="J266" s="58" t="str">
        <f>IF(COUNTIF(MASUK8[Kode Barang],REKAP[[#This Row],[ID
Barang]])=0,"",COUNTIF(MASUK8[Kode Barang],REKAP[[#This Row],[ID
Barang]]))</f>
        <v/>
      </c>
      <c r="K266" s="20">
        <v>22</v>
      </c>
      <c r="L266" s="47">
        <f>SUMIF(MASUK!$C:$C,DATA!$A266,MASUK!$H:$H)</f>
        <v>0</v>
      </c>
      <c r="M266" s="47">
        <f>SUMIF(KELUAR!C:C,REKAP[[#This Row],[ID
Barang]],KELUAR!$H:$H)</f>
        <v>0</v>
      </c>
      <c r="N266" s="47">
        <f>REKAP[[#This Row],[Stok Awal]]+REKAP[[#This Row],[Masuk]]-REKAP[[#This Row],[Keluar]]</f>
        <v>22</v>
      </c>
      <c r="P266" s="42">
        <f>REKAP[[#This Row],[Harga Satuan]]*REKAP[[#This Row],[Stok Akhir]]</f>
        <v>17600</v>
      </c>
      <c r="Q266" s="47" t="str">
        <f>IF(REKAP[[#This Row],[Stok Aktual]]&lt;&gt;"",REKAP[[#This Row],[Stok Akhir]]-REKAP[[#This Row],[Stok Aktual]],"")</f>
        <v/>
      </c>
    </row>
    <row r="267" spans="1:17" x14ac:dyDescent="0.25">
      <c r="A267" s="20" t="s">
        <v>460</v>
      </c>
      <c r="B267" s="20" t="s">
        <v>3329</v>
      </c>
      <c r="C267" s="20" t="s">
        <v>3353</v>
      </c>
      <c r="D267" s="23" t="s">
        <v>37</v>
      </c>
      <c r="E267" s="23" t="s">
        <v>3350</v>
      </c>
      <c r="F267" s="20" t="s">
        <v>251</v>
      </c>
      <c r="G267" s="20"/>
      <c r="H267" s="22">
        <v>280</v>
      </c>
      <c r="I267" s="57" t="str">
        <f>IF(COUNTIF(MASUK[Kode Barang],REKAP[[#This Row],[ID
Barang]])=0,"",COUNTIF(MASUK[Kode Barang],REKAP[[#This Row],[ID
Barang]]))</f>
        <v/>
      </c>
      <c r="J267" s="58">
        <f>IF(COUNTIF(MASUK8[Kode Barang],REKAP[[#This Row],[ID
Barang]])=0,"",COUNTIF(MASUK8[Kode Barang],REKAP[[#This Row],[ID
Barang]]))</f>
        <v>1</v>
      </c>
      <c r="K267" s="20">
        <v>6</v>
      </c>
      <c r="L267" s="47">
        <f>SUMIF(MASUK!$C:$C,DATA!$A267,MASUK!$H:$H)</f>
        <v>0</v>
      </c>
      <c r="M267" s="47">
        <f>SUMIF(KELUAR!C:C,REKAP[[#This Row],[ID
Barang]],KELUAR!$H:$H)</f>
        <v>2</v>
      </c>
      <c r="N267" s="47">
        <f>REKAP[[#This Row],[Stok Awal]]+REKAP[[#This Row],[Masuk]]-REKAP[[#This Row],[Keluar]]</f>
        <v>4</v>
      </c>
      <c r="P267" s="42">
        <f>REKAP[[#This Row],[Harga Satuan]]*REKAP[[#This Row],[Stok Akhir]]</f>
        <v>1120</v>
      </c>
      <c r="Q267" s="47" t="str">
        <f>IF(REKAP[[#This Row],[Stok Aktual]]&lt;&gt;"",REKAP[[#This Row],[Stok Akhir]]-REKAP[[#This Row],[Stok Aktual]],"")</f>
        <v/>
      </c>
    </row>
    <row r="268" spans="1:17" x14ac:dyDescent="0.25">
      <c r="A268" s="20" t="s">
        <v>461</v>
      </c>
      <c r="B268" s="20" t="s">
        <v>3329</v>
      </c>
      <c r="C268" s="20" t="s">
        <v>3353</v>
      </c>
      <c r="D268" s="23" t="s">
        <v>50</v>
      </c>
      <c r="E268" s="23" t="s">
        <v>3350</v>
      </c>
      <c r="F268" s="20" t="s">
        <v>251</v>
      </c>
      <c r="G268" s="20" t="s">
        <v>10</v>
      </c>
      <c r="H268" s="22">
        <v>500</v>
      </c>
      <c r="I268" s="57" t="str">
        <f>IF(COUNTIF(MASUK[Kode Barang],REKAP[[#This Row],[ID
Barang]])=0,"",COUNTIF(MASUK[Kode Barang],REKAP[[#This Row],[ID
Barang]]))</f>
        <v/>
      </c>
      <c r="J268" s="58" t="str">
        <f>IF(COUNTIF(MASUK8[Kode Barang],REKAP[[#This Row],[ID
Barang]])=0,"",COUNTIF(MASUK8[Kode Barang],REKAP[[#This Row],[ID
Barang]]))</f>
        <v/>
      </c>
      <c r="K268" s="20">
        <v>40</v>
      </c>
      <c r="L268" s="47">
        <f>SUMIF(MASUK!$C:$C,DATA!$A268,MASUK!$H:$H)</f>
        <v>0</v>
      </c>
      <c r="M268" s="47">
        <f>SUMIF(KELUAR!C:C,REKAP[[#This Row],[ID
Barang]],KELUAR!$H:$H)</f>
        <v>0</v>
      </c>
      <c r="N268" s="47">
        <f>REKAP[[#This Row],[Stok Awal]]+REKAP[[#This Row],[Masuk]]-REKAP[[#This Row],[Keluar]]</f>
        <v>40</v>
      </c>
      <c r="P268" s="42">
        <f>REKAP[[#This Row],[Harga Satuan]]*REKAP[[#This Row],[Stok Akhir]]</f>
        <v>20000</v>
      </c>
      <c r="Q268" s="47" t="str">
        <f>IF(REKAP[[#This Row],[Stok Aktual]]&lt;&gt;"",REKAP[[#This Row],[Stok Akhir]]-REKAP[[#This Row],[Stok Aktual]],"")</f>
        <v/>
      </c>
    </row>
    <row r="269" spans="1:17" x14ac:dyDescent="0.25">
      <c r="A269" s="20" t="s">
        <v>462</v>
      </c>
      <c r="B269" s="20" t="s">
        <v>3329</v>
      </c>
      <c r="C269" s="20" t="s">
        <v>3353</v>
      </c>
      <c r="D269" s="23" t="s">
        <v>195</v>
      </c>
      <c r="E269" s="23" t="s">
        <v>3350</v>
      </c>
      <c r="F269" s="20" t="s">
        <v>251</v>
      </c>
      <c r="G269" s="20" t="s">
        <v>10</v>
      </c>
      <c r="H269" s="22">
        <v>650</v>
      </c>
      <c r="I269" s="57" t="str">
        <f>IF(COUNTIF(MASUK[Kode Barang],REKAP[[#This Row],[ID
Barang]])=0,"",COUNTIF(MASUK[Kode Barang],REKAP[[#This Row],[ID
Barang]]))</f>
        <v/>
      </c>
      <c r="J269" s="58" t="str">
        <f>IF(COUNTIF(MASUK8[Kode Barang],REKAP[[#This Row],[ID
Barang]])=0,"",COUNTIF(MASUK8[Kode Barang],REKAP[[#This Row],[ID
Barang]]))</f>
        <v/>
      </c>
      <c r="K269" s="20">
        <v>15</v>
      </c>
      <c r="L269" s="47">
        <f>SUMIF(MASUK!$C:$C,DATA!$A269,MASUK!$H:$H)</f>
        <v>0</v>
      </c>
      <c r="M269" s="47">
        <f>SUMIF(KELUAR!C:C,REKAP[[#This Row],[ID
Barang]],KELUAR!$H:$H)</f>
        <v>0</v>
      </c>
      <c r="N269" s="47">
        <f>REKAP[[#This Row],[Stok Awal]]+REKAP[[#This Row],[Masuk]]-REKAP[[#This Row],[Keluar]]</f>
        <v>15</v>
      </c>
      <c r="P269" s="42">
        <f>REKAP[[#This Row],[Harga Satuan]]*REKAP[[#This Row],[Stok Akhir]]</f>
        <v>9750</v>
      </c>
      <c r="Q269" s="47" t="str">
        <f>IF(REKAP[[#This Row],[Stok Aktual]]&lt;&gt;"",REKAP[[#This Row],[Stok Akhir]]-REKAP[[#This Row],[Stok Aktual]],"")</f>
        <v/>
      </c>
    </row>
    <row r="270" spans="1:17" x14ac:dyDescent="0.25">
      <c r="A270" s="20" t="s">
        <v>463</v>
      </c>
      <c r="B270" s="20" t="s">
        <v>3329</v>
      </c>
      <c r="C270" s="20" t="s">
        <v>3353</v>
      </c>
      <c r="D270" s="23" t="s">
        <v>196</v>
      </c>
      <c r="E270" s="23" t="s">
        <v>3350</v>
      </c>
      <c r="F270" s="20" t="s">
        <v>251</v>
      </c>
      <c r="G270" s="20" t="s">
        <v>10</v>
      </c>
      <c r="H270" s="22">
        <v>1000</v>
      </c>
      <c r="I270" s="57">
        <f>IF(COUNTIF(MASUK[Kode Barang],REKAP[[#This Row],[ID
Barang]])=0,"",COUNTIF(MASUK[Kode Barang],REKAP[[#This Row],[ID
Barang]]))</f>
        <v>3</v>
      </c>
      <c r="J270" s="58">
        <f>IF(COUNTIF(MASUK8[Kode Barang],REKAP[[#This Row],[ID
Barang]])=0,"",COUNTIF(MASUK8[Kode Barang],REKAP[[#This Row],[ID
Barang]]))</f>
        <v>2</v>
      </c>
      <c r="K270" s="20">
        <v>21</v>
      </c>
      <c r="L270" s="47">
        <f>SUMIF(MASUK!$C:$C,DATA!$A270,MASUK!$H:$H)</f>
        <v>39</v>
      </c>
      <c r="M270" s="47">
        <f>SUMIF(KELUAR!C:C,REKAP[[#This Row],[ID
Barang]],KELUAR!$H:$H)</f>
        <v>8</v>
      </c>
      <c r="N270" s="47">
        <f>REKAP[[#This Row],[Stok Awal]]+REKAP[[#This Row],[Masuk]]-REKAP[[#This Row],[Keluar]]</f>
        <v>52</v>
      </c>
      <c r="P270" s="42">
        <f>REKAP[[#This Row],[Harga Satuan]]*REKAP[[#This Row],[Stok Akhir]]</f>
        <v>52000</v>
      </c>
      <c r="Q270" s="47" t="str">
        <f>IF(REKAP[[#This Row],[Stok Aktual]]&lt;&gt;"",REKAP[[#This Row],[Stok Akhir]]-REKAP[[#This Row],[Stok Aktual]],"")</f>
        <v/>
      </c>
    </row>
    <row r="271" spans="1:17" x14ac:dyDescent="0.25">
      <c r="A271" s="20" t="s">
        <v>464</v>
      </c>
      <c r="B271" s="20" t="s">
        <v>3329</v>
      </c>
      <c r="C271" s="20" t="s">
        <v>3353</v>
      </c>
      <c r="D271" s="23" t="s">
        <v>53</v>
      </c>
      <c r="E271" s="23" t="s">
        <v>3350</v>
      </c>
      <c r="F271" s="20" t="s">
        <v>251</v>
      </c>
      <c r="G271" s="20"/>
      <c r="H271" s="22">
        <v>1000</v>
      </c>
      <c r="I271" s="57">
        <f>IF(COUNTIF(MASUK[Kode Barang],REKAP[[#This Row],[ID
Barang]])=0,"",COUNTIF(MASUK[Kode Barang],REKAP[[#This Row],[ID
Barang]]))</f>
        <v>1</v>
      </c>
      <c r="J271" s="58">
        <f>IF(COUNTIF(MASUK8[Kode Barang],REKAP[[#This Row],[ID
Barang]])=0,"",COUNTIF(MASUK8[Kode Barang],REKAP[[#This Row],[ID
Barang]]))</f>
        <v>1</v>
      </c>
      <c r="K271" s="20">
        <v>43</v>
      </c>
      <c r="L271" s="47">
        <f>SUMIF(MASUK!$C:$C,DATA!$A271,MASUK!$H:$H)</f>
        <v>64</v>
      </c>
      <c r="M271" s="47">
        <f>SUMIF(KELUAR!C:C,REKAP[[#This Row],[ID
Barang]],KELUAR!$H:$H)</f>
        <v>6</v>
      </c>
      <c r="N271" s="47">
        <f>REKAP[[#This Row],[Stok Awal]]+REKAP[[#This Row],[Masuk]]-REKAP[[#This Row],[Keluar]]</f>
        <v>101</v>
      </c>
      <c r="P271" s="42">
        <f>REKAP[[#This Row],[Harga Satuan]]*REKAP[[#This Row],[Stok Akhir]]</f>
        <v>101000</v>
      </c>
      <c r="Q271" s="47" t="str">
        <f>IF(REKAP[[#This Row],[Stok Aktual]]&lt;&gt;"",REKAP[[#This Row],[Stok Akhir]]-REKAP[[#This Row],[Stok Aktual]],"")</f>
        <v/>
      </c>
    </row>
    <row r="272" spans="1:17" x14ac:dyDescent="0.25">
      <c r="A272" s="20" t="s">
        <v>465</v>
      </c>
      <c r="B272" s="20" t="s">
        <v>3329</v>
      </c>
      <c r="C272" s="20" t="s">
        <v>3353</v>
      </c>
      <c r="D272" s="23" t="s">
        <v>54</v>
      </c>
      <c r="E272" s="23" t="s">
        <v>3350</v>
      </c>
      <c r="F272" s="20" t="s">
        <v>251</v>
      </c>
      <c r="G272" s="20"/>
      <c r="H272" s="22">
        <v>1000</v>
      </c>
      <c r="I272" s="57" t="str">
        <f>IF(COUNTIF(MASUK[Kode Barang],REKAP[[#This Row],[ID
Barang]])=0,"",COUNTIF(MASUK[Kode Barang],REKAP[[#This Row],[ID
Barang]]))</f>
        <v/>
      </c>
      <c r="J272" s="58">
        <f>IF(COUNTIF(MASUK8[Kode Barang],REKAP[[#This Row],[ID
Barang]])=0,"",COUNTIF(MASUK8[Kode Barang],REKAP[[#This Row],[ID
Barang]]))</f>
        <v>1</v>
      </c>
      <c r="K272" s="20">
        <v>35</v>
      </c>
      <c r="L272" s="47">
        <f>SUMIF(MASUK!$C:$C,DATA!$A272,MASUK!$H:$H)</f>
        <v>0</v>
      </c>
      <c r="M272" s="47">
        <f>SUMIF(KELUAR!C:C,REKAP[[#This Row],[ID
Barang]],KELUAR!$H:$H)</f>
        <v>2</v>
      </c>
      <c r="N272" s="47">
        <f>REKAP[[#This Row],[Stok Awal]]+REKAP[[#This Row],[Masuk]]-REKAP[[#This Row],[Keluar]]</f>
        <v>33</v>
      </c>
      <c r="P272" s="42">
        <f>REKAP[[#This Row],[Harga Satuan]]*REKAP[[#This Row],[Stok Akhir]]</f>
        <v>33000</v>
      </c>
      <c r="Q272" s="47" t="str">
        <f>IF(REKAP[[#This Row],[Stok Aktual]]&lt;&gt;"",REKAP[[#This Row],[Stok Akhir]]-REKAP[[#This Row],[Stok Aktual]],"")</f>
        <v/>
      </c>
    </row>
    <row r="273" spans="1:17" x14ac:dyDescent="0.25">
      <c r="A273" s="20" t="s">
        <v>466</v>
      </c>
      <c r="B273" s="20" t="s">
        <v>3329</v>
      </c>
      <c r="C273" s="20" t="s">
        <v>3353</v>
      </c>
      <c r="D273" s="23" t="s">
        <v>55</v>
      </c>
      <c r="E273" s="23" t="s">
        <v>3350</v>
      </c>
      <c r="F273" s="20" t="s">
        <v>251</v>
      </c>
      <c r="G273" s="20"/>
      <c r="H273" s="22">
        <v>675</v>
      </c>
      <c r="I273" s="57" t="str">
        <f>IF(COUNTIF(MASUK[Kode Barang],REKAP[[#This Row],[ID
Barang]])=0,"",COUNTIF(MASUK[Kode Barang],REKAP[[#This Row],[ID
Barang]]))</f>
        <v/>
      </c>
      <c r="J273" s="58">
        <f>IF(COUNTIF(MASUK8[Kode Barang],REKAP[[#This Row],[ID
Barang]])=0,"",COUNTIF(MASUK8[Kode Barang],REKAP[[#This Row],[ID
Barang]]))</f>
        <v>1</v>
      </c>
      <c r="K273" s="20">
        <v>32</v>
      </c>
      <c r="L273" s="47">
        <f>SUMIF(MASUK!$C:$C,DATA!$A273,MASUK!$H:$H)</f>
        <v>0</v>
      </c>
      <c r="M273" s="47">
        <f>SUMIF(KELUAR!C:C,REKAP[[#This Row],[ID
Barang]],KELUAR!$H:$H)</f>
        <v>4</v>
      </c>
      <c r="N273" s="47">
        <f>REKAP[[#This Row],[Stok Awal]]+REKAP[[#This Row],[Masuk]]-REKAP[[#This Row],[Keluar]]</f>
        <v>28</v>
      </c>
      <c r="P273" s="42">
        <f>REKAP[[#This Row],[Harga Satuan]]*REKAP[[#This Row],[Stok Akhir]]</f>
        <v>18900</v>
      </c>
      <c r="Q273" s="47" t="str">
        <f>IF(REKAP[[#This Row],[Stok Aktual]]&lt;&gt;"",REKAP[[#This Row],[Stok Akhir]]-REKAP[[#This Row],[Stok Aktual]],"")</f>
        <v/>
      </c>
    </row>
    <row r="274" spans="1:17" x14ac:dyDescent="0.25">
      <c r="A274" s="20" t="s">
        <v>467</v>
      </c>
      <c r="B274" s="20" t="s">
        <v>3329</v>
      </c>
      <c r="C274" s="20" t="s">
        <v>3353</v>
      </c>
      <c r="D274" s="23" t="s">
        <v>56</v>
      </c>
      <c r="E274" s="23" t="s">
        <v>3350</v>
      </c>
      <c r="F274" s="20" t="s">
        <v>251</v>
      </c>
      <c r="G274" s="20"/>
      <c r="H274" s="22">
        <v>800</v>
      </c>
      <c r="I274" s="57" t="str">
        <f>IF(COUNTIF(MASUK[Kode Barang],REKAP[[#This Row],[ID
Barang]])=0,"",COUNTIF(MASUK[Kode Barang],REKAP[[#This Row],[ID
Barang]]))</f>
        <v/>
      </c>
      <c r="J274" s="58" t="str">
        <f>IF(COUNTIF(MASUK8[Kode Barang],REKAP[[#This Row],[ID
Barang]])=0,"",COUNTIF(MASUK8[Kode Barang],REKAP[[#This Row],[ID
Barang]]))</f>
        <v/>
      </c>
      <c r="K274" s="20">
        <v>25</v>
      </c>
      <c r="L274" s="47">
        <f>SUMIF(MASUK!$C:$C,DATA!$A274,MASUK!$H:$H)</f>
        <v>0</v>
      </c>
      <c r="M274" s="47">
        <f>SUMIF(KELUAR!C:C,REKAP[[#This Row],[ID
Barang]],KELUAR!$H:$H)</f>
        <v>0</v>
      </c>
      <c r="N274" s="47">
        <f>REKAP[[#This Row],[Stok Awal]]+REKAP[[#This Row],[Masuk]]-REKAP[[#This Row],[Keluar]]</f>
        <v>25</v>
      </c>
      <c r="P274" s="42">
        <f>REKAP[[#This Row],[Harga Satuan]]*REKAP[[#This Row],[Stok Akhir]]</f>
        <v>20000</v>
      </c>
      <c r="Q274" s="47" t="str">
        <f>IF(REKAP[[#This Row],[Stok Aktual]]&lt;&gt;"",REKAP[[#This Row],[Stok Akhir]]-REKAP[[#This Row],[Stok Aktual]],"")</f>
        <v/>
      </c>
    </row>
    <row r="275" spans="1:17" x14ac:dyDescent="0.25">
      <c r="A275" s="20" t="s">
        <v>468</v>
      </c>
      <c r="B275" s="20" t="s">
        <v>3329</v>
      </c>
      <c r="C275" s="20" t="s">
        <v>3353</v>
      </c>
      <c r="D275" s="23" t="s">
        <v>57</v>
      </c>
      <c r="E275" s="23" t="s">
        <v>3350</v>
      </c>
      <c r="F275" s="20" t="s">
        <v>251</v>
      </c>
      <c r="G275" s="20"/>
      <c r="H275" s="22">
        <v>1478</v>
      </c>
      <c r="I275" s="57" t="str">
        <f>IF(COUNTIF(MASUK[Kode Barang],REKAP[[#This Row],[ID
Barang]])=0,"",COUNTIF(MASUK[Kode Barang],REKAP[[#This Row],[ID
Barang]]))</f>
        <v/>
      </c>
      <c r="J275" s="58" t="str">
        <f>IF(COUNTIF(MASUK8[Kode Barang],REKAP[[#This Row],[ID
Barang]])=0,"",COUNTIF(MASUK8[Kode Barang],REKAP[[#This Row],[ID
Barang]]))</f>
        <v/>
      </c>
      <c r="K275" s="20">
        <v>50</v>
      </c>
      <c r="L275" s="47">
        <f>SUMIF(MASUK!$C:$C,DATA!$A275,MASUK!$H:$H)</f>
        <v>0</v>
      </c>
      <c r="M275" s="47">
        <f>SUMIF(KELUAR!C:C,REKAP[[#This Row],[ID
Barang]],KELUAR!$H:$H)</f>
        <v>0</v>
      </c>
      <c r="N275" s="47">
        <f>REKAP[[#This Row],[Stok Awal]]+REKAP[[#This Row],[Masuk]]-REKAP[[#This Row],[Keluar]]</f>
        <v>50</v>
      </c>
      <c r="P275" s="42">
        <f>REKAP[[#This Row],[Harga Satuan]]*REKAP[[#This Row],[Stok Akhir]]</f>
        <v>73900</v>
      </c>
      <c r="Q275" s="47" t="str">
        <f>IF(REKAP[[#This Row],[Stok Aktual]]&lt;&gt;"",REKAP[[#This Row],[Stok Akhir]]-REKAP[[#This Row],[Stok Aktual]],"")</f>
        <v/>
      </c>
    </row>
    <row r="276" spans="1:17" x14ac:dyDescent="0.25">
      <c r="A276" s="20" t="s">
        <v>469</v>
      </c>
      <c r="B276" s="20" t="s">
        <v>3329</v>
      </c>
      <c r="C276" s="20" t="s">
        <v>3353</v>
      </c>
      <c r="D276" s="23" t="s">
        <v>71</v>
      </c>
      <c r="E276" s="23" t="s">
        <v>3350</v>
      </c>
      <c r="F276" s="20" t="s">
        <v>251</v>
      </c>
      <c r="G276" s="20"/>
      <c r="H276" s="22">
        <v>575</v>
      </c>
      <c r="I276" s="57" t="str">
        <f>IF(COUNTIF(MASUK[Kode Barang],REKAP[[#This Row],[ID
Barang]])=0,"",COUNTIF(MASUK[Kode Barang],REKAP[[#This Row],[ID
Barang]]))</f>
        <v/>
      </c>
      <c r="J276" s="58" t="str">
        <f>IF(COUNTIF(MASUK8[Kode Barang],REKAP[[#This Row],[ID
Barang]])=0,"",COUNTIF(MASUK8[Kode Barang],REKAP[[#This Row],[ID
Barang]]))</f>
        <v/>
      </c>
      <c r="K276" s="20">
        <v>53</v>
      </c>
      <c r="L276" s="47">
        <f>SUMIF(MASUK!$C:$C,DATA!$A276,MASUK!$H:$H)</f>
        <v>0</v>
      </c>
      <c r="M276" s="47">
        <f>SUMIF(KELUAR!C:C,REKAP[[#This Row],[ID
Barang]],KELUAR!$H:$H)</f>
        <v>0</v>
      </c>
      <c r="N276" s="47">
        <f>REKAP[[#This Row],[Stok Awal]]+REKAP[[#This Row],[Masuk]]-REKAP[[#This Row],[Keluar]]</f>
        <v>53</v>
      </c>
      <c r="P276" s="42">
        <f>REKAP[[#This Row],[Harga Satuan]]*REKAP[[#This Row],[Stok Akhir]]</f>
        <v>30475</v>
      </c>
      <c r="Q276" s="47" t="str">
        <f>IF(REKAP[[#This Row],[Stok Aktual]]&lt;&gt;"",REKAP[[#This Row],[Stok Akhir]]-REKAP[[#This Row],[Stok Aktual]],"")</f>
        <v/>
      </c>
    </row>
    <row r="277" spans="1:17" x14ac:dyDescent="0.25">
      <c r="A277" s="20" t="s">
        <v>470</v>
      </c>
      <c r="B277" s="20" t="s">
        <v>3329</v>
      </c>
      <c r="C277" s="20" t="s">
        <v>3353</v>
      </c>
      <c r="D277" s="23" t="s">
        <v>72</v>
      </c>
      <c r="E277" s="23" t="s">
        <v>3350</v>
      </c>
      <c r="F277" s="20" t="s">
        <v>251</v>
      </c>
      <c r="G277" s="20"/>
      <c r="H277" s="22">
        <v>575</v>
      </c>
      <c r="I277" s="57" t="str">
        <f>IF(COUNTIF(MASUK[Kode Barang],REKAP[[#This Row],[ID
Barang]])=0,"",COUNTIF(MASUK[Kode Barang],REKAP[[#This Row],[ID
Barang]]))</f>
        <v/>
      </c>
      <c r="J277" s="58" t="str">
        <f>IF(COUNTIF(MASUK8[Kode Barang],REKAP[[#This Row],[ID
Barang]])=0,"",COUNTIF(MASUK8[Kode Barang],REKAP[[#This Row],[ID
Barang]]))</f>
        <v/>
      </c>
      <c r="K277" s="20">
        <v>32</v>
      </c>
      <c r="L277" s="47">
        <f>SUMIF(MASUK!$C:$C,DATA!$A277,MASUK!$H:$H)</f>
        <v>0</v>
      </c>
      <c r="M277" s="47">
        <f>SUMIF(KELUAR!C:C,REKAP[[#This Row],[ID
Barang]],KELUAR!$H:$H)</f>
        <v>0</v>
      </c>
      <c r="N277" s="47">
        <f>REKAP[[#This Row],[Stok Awal]]+REKAP[[#This Row],[Masuk]]-REKAP[[#This Row],[Keluar]]</f>
        <v>32</v>
      </c>
      <c r="P277" s="42">
        <f>REKAP[[#This Row],[Harga Satuan]]*REKAP[[#This Row],[Stok Akhir]]</f>
        <v>18400</v>
      </c>
      <c r="Q277" s="47" t="str">
        <f>IF(REKAP[[#This Row],[Stok Aktual]]&lt;&gt;"",REKAP[[#This Row],[Stok Akhir]]-REKAP[[#This Row],[Stok Aktual]],"")</f>
        <v/>
      </c>
    </row>
    <row r="278" spans="1:17" x14ac:dyDescent="0.25">
      <c r="A278" s="20" t="s">
        <v>471</v>
      </c>
      <c r="B278" s="20" t="s">
        <v>3329</v>
      </c>
      <c r="C278" s="20" t="s">
        <v>3353</v>
      </c>
      <c r="D278" s="23" t="s">
        <v>197</v>
      </c>
      <c r="E278" s="23" t="s">
        <v>3350</v>
      </c>
      <c r="F278" s="20" t="s">
        <v>251</v>
      </c>
      <c r="G278" s="20" t="s">
        <v>10</v>
      </c>
      <c r="H278" s="22">
        <v>1300</v>
      </c>
      <c r="I278" s="57" t="str">
        <f>IF(COUNTIF(MASUK[Kode Barang],REKAP[[#This Row],[ID
Barang]])=0,"",COUNTIF(MASUK[Kode Barang],REKAP[[#This Row],[ID
Barang]]))</f>
        <v/>
      </c>
      <c r="J278" s="58" t="str">
        <f>IF(COUNTIF(MASUK8[Kode Barang],REKAP[[#This Row],[ID
Barang]])=0,"",COUNTIF(MASUK8[Kode Barang],REKAP[[#This Row],[ID
Barang]]))</f>
        <v/>
      </c>
      <c r="K278" s="20">
        <v>24</v>
      </c>
      <c r="L278" s="47">
        <f>SUMIF(MASUK!$C:$C,DATA!$A278,MASUK!$H:$H)</f>
        <v>0</v>
      </c>
      <c r="M278" s="47">
        <f>SUMIF(KELUAR!C:C,REKAP[[#This Row],[ID
Barang]],KELUAR!$H:$H)</f>
        <v>0</v>
      </c>
      <c r="N278" s="47">
        <f>REKAP[[#This Row],[Stok Awal]]+REKAP[[#This Row],[Masuk]]-REKAP[[#This Row],[Keluar]]</f>
        <v>24</v>
      </c>
      <c r="P278" s="42">
        <f>REKAP[[#This Row],[Harga Satuan]]*REKAP[[#This Row],[Stok Akhir]]</f>
        <v>31200</v>
      </c>
      <c r="Q278" s="47" t="str">
        <f>IF(REKAP[[#This Row],[Stok Aktual]]&lt;&gt;"",REKAP[[#This Row],[Stok Akhir]]-REKAP[[#This Row],[Stok Aktual]],"")</f>
        <v/>
      </c>
    </row>
    <row r="279" spans="1:17" x14ac:dyDescent="0.25">
      <c r="A279" s="20" t="s">
        <v>472</v>
      </c>
      <c r="B279" s="20" t="s">
        <v>3329</v>
      </c>
      <c r="C279" s="20" t="s">
        <v>3353</v>
      </c>
      <c r="D279" s="23" t="s">
        <v>198</v>
      </c>
      <c r="E279" s="23" t="s">
        <v>3350</v>
      </c>
      <c r="F279" s="20" t="s">
        <v>251</v>
      </c>
      <c r="G279" s="20" t="s">
        <v>10</v>
      </c>
      <c r="H279" s="22">
        <v>1350</v>
      </c>
      <c r="I279" s="57">
        <f>IF(COUNTIF(MASUK[Kode Barang],REKAP[[#This Row],[ID
Barang]])=0,"",COUNTIF(MASUK[Kode Barang],REKAP[[#This Row],[ID
Barang]]))</f>
        <v>1</v>
      </c>
      <c r="J279" s="58">
        <f>IF(COUNTIF(MASUK8[Kode Barang],REKAP[[#This Row],[ID
Barang]])=0,"",COUNTIF(MASUK8[Kode Barang],REKAP[[#This Row],[ID
Barang]]))</f>
        <v>1</v>
      </c>
      <c r="K279" s="20">
        <v>25</v>
      </c>
      <c r="L279" s="47">
        <f>SUMIF(MASUK!$C:$C,DATA!$A279,MASUK!$H:$H)</f>
        <v>16</v>
      </c>
      <c r="M279" s="47">
        <f>SUMIF(KELUAR!C:C,REKAP[[#This Row],[ID
Barang]],KELUAR!$H:$H)</f>
        <v>16</v>
      </c>
      <c r="N279" s="47">
        <f>REKAP[[#This Row],[Stok Awal]]+REKAP[[#This Row],[Masuk]]-REKAP[[#This Row],[Keluar]]</f>
        <v>25</v>
      </c>
      <c r="P279" s="42">
        <f>REKAP[[#This Row],[Harga Satuan]]*REKAP[[#This Row],[Stok Akhir]]</f>
        <v>33750</v>
      </c>
      <c r="Q279" s="47" t="str">
        <f>IF(REKAP[[#This Row],[Stok Aktual]]&lt;&gt;"",REKAP[[#This Row],[Stok Akhir]]-REKAP[[#This Row],[Stok Aktual]],"")</f>
        <v/>
      </c>
    </row>
    <row r="280" spans="1:17" x14ac:dyDescent="0.25">
      <c r="A280" s="20" t="s">
        <v>473</v>
      </c>
      <c r="B280" s="20" t="s">
        <v>3329</v>
      </c>
      <c r="C280" s="20" t="s">
        <v>3353</v>
      </c>
      <c r="D280" s="23" t="s">
        <v>199</v>
      </c>
      <c r="E280" s="23" t="s">
        <v>3350</v>
      </c>
      <c r="F280" s="20" t="s">
        <v>251</v>
      </c>
      <c r="G280" s="20"/>
      <c r="H280" s="22">
        <v>1500</v>
      </c>
      <c r="I280" s="57" t="str">
        <f>IF(COUNTIF(MASUK[Kode Barang],REKAP[[#This Row],[ID
Barang]])=0,"",COUNTIF(MASUK[Kode Barang],REKAP[[#This Row],[ID
Barang]]))</f>
        <v/>
      </c>
      <c r="J280" s="58">
        <f>IF(COUNTIF(MASUK8[Kode Barang],REKAP[[#This Row],[ID
Barang]])=0,"",COUNTIF(MASUK8[Kode Barang],REKAP[[#This Row],[ID
Barang]]))</f>
        <v>1</v>
      </c>
      <c r="K280" s="20">
        <v>39</v>
      </c>
      <c r="L280" s="47">
        <f>SUMIF(MASUK!$C:$C,DATA!$A280,MASUK!$H:$H)</f>
        <v>0</v>
      </c>
      <c r="M280" s="47">
        <f>SUMIF(KELUAR!C:C,REKAP[[#This Row],[ID
Barang]],KELUAR!$H:$H)</f>
        <v>8</v>
      </c>
      <c r="N280" s="47">
        <f>REKAP[[#This Row],[Stok Awal]]+REKAP[[#This Row],[Masuk]]-REKAP[[#This Row],[Keluar]]</f>
        <v>31</v>
      </c>
      <c r="P280" s="42">
        <f>REKAP[[#This Row],[Harga Satuan]]*REKAP[[#This Row],[Stok Akhir]]</f>
        <v>46500</v>
      </c>
      <c r="Q280" s="47" t="str">
        <f>IF(REKAP[[#This Row],[Stok Aktual]]&lt;&gt;"",REKAP[[#This Row],[Stok Akhir]]-REKAP[[#This Row],[Stok Aktual]],"")</f>
        <v/>
      </c>
    </row>
    <row r="281" spans="1:17" x14ac:dyDescent="0.25">
      <c r="A281" s="20" t="s">
        <v>474</v>
      </c>
      <c r="B281" s="20" t="s">
        <v>3329</v>
      </c>
      <c r="C281" s="20" t="s">
        <v>3353</v>
      </c>
      <c r="D281" s="23" t="s">
        <v>200</v>
      </c>
      <c r="E281" s="23" t="s">
        <v>3350</v>
      </c>
      <c r="F281" s="20" t="s">
        <v>251</v>
      </c>
      <c r="G281" s="20" t="s">
        <v>10</v>
      </c>
      <c r="H281" s="22">
        <v>2000</v>
      </c>
      <c r="I281" s="57" t="str">
        <f>IF(COUNTIF(MASUK[Kode Barang],REKAP[[#This Row],[ID
Barang]])=0,"",COUNTIF(MASUK[Kode Barang],REKAP[[#This Row],[ID
Barang]]))</f>
        <v/>
      </c>
      <c r="J281" s="58" t="str">
        <f>IF(COUNTIF(MASUK8[Kode Barang],REKAP[[#This Row],[ID
Barang]])=0,"",COUNTIF(MASUK8[Kode Barang],REKAP[[#This Row],[ID
Barang]]))</f>
        <v/>
      </c>
      <c r="K281" s="20">
        <v>32</v>
      </c>
      <c r="L281" s="47">
        <f>SUMIF(MASUK!$C:$C,DATA!$A281,MASUK!$H:$H)</f>
        <v>0</v>
      </c>
      <c r="M281" s="47">
        <f>SUMIF(KELUAR!C:C,REKAP[[#This Row],[ID
Barang]],KELUAR!$H:$H)</f>
        <v>0</v>
      </c>
      <c r="N281" s="47">
        <f>REKAP[[#This Row],[Stok Awal]]+REKAP[[#This Row],[Masuk]]-REKAP[[#This Row],[Keluar]]</f>
        <v>32</v>
      </c>
      <c r="P281" s="42">
        <f>REKAP[[#This Row],[Harga Satuan]]*REKAP[[#This Row],[Stok Akhir]]</f>
        <v>64000</v>
      </c>
      <c r="Q281" s="47" t="str">
        <f>IF(REKAP[[#This Row],[Stok Aktual]]&lt;&gt;"",REKAP[[#This Row],[Stok Akhir]]-REKAP[[#This Row],[Stok Aktual]],"")</f>
        <v/>
      </c>
    </row>
    <row r="282" spans="1:17" x14ac:dyDescent="0.25">
      <c r="A282" s="20" t="s">
        <v>475</v>
      </c>
      <c r="B282" s="20" t="s">
        <v>3329</v>
      </c>
      <c r="C282" s="20" t="s">
        <v>3353</v>
      </c>
      <c r="D282" s="23" t="s">
        <v>201</v>
      </c>
      <c r="E282" s="23" t="s">
        <v>3350</v>
      </c>
      <c r="F282" s="20" t="s">
        <v>251</v>
      </c>
      <c r="G282" s="20"/>
      <c r="H282" s="22">
        <v>645.25</v>
      </c>
      <c r="I282" s="57" t="str">
        <f>IF(COUNTIF(MASUK[Kode Barang],REKAP[[#This Row],[ID
Barang]])=0,"",COUNTIF(MASUK[Kode Barang],REKAP[[#This Row],[ID
Barang]]))</f>
        <v/>
      </c>
      <c r="J282" s="58" t="str">
        <f>IF(COUNTIF(MASUK8[Kode Barang],REKAP[[#This Row],[ID
Barang]])=0,"",COUNTIF(MASUK8[Kode Barang],REKAP[[#This Row],[ID
Barang]]))</f>
        <v/>
      </c>
      <c r="K282" s="20">
        <v>61</v>
      </c>
      <c r="L282" s="47">
        <f>SUMIF(MASUK!$C:$C,DATA!$A282,MASUK!$H:$H)</f>
        <v>0</v>
      </c>
      <c r="M282" s="47">
        <f>SUMIF(KELUAR!C:C,REKAP[[#This Row],[ID
Barang]],KELUAR!$H:$H)</f>
        <v>0</v>
      </c>
      <c r="N282" s="47">
        <f>REKAP[[#This Row],[Stok Awal]]+REKAP[[#This Row],[Masuk]]-REKAP[[#This Row],[Keluar]]</f>
        <v>61</v>
      </c>
      <c r="P282" s="42">
        <f>REKAP[[#This Row],[Harga Satuan]]*REKAP[[#This Row],[Stok Akhir]]</f>
        <v>39360.25</v>
      </c>
      <c r="Q282" s="47" t="str">
        <f>IF(REKAP[[#This Row],[Stok Aktual]]&lt;&gt;"",REKAP[[#This Row],[Stok Akhir]]-REKAP[[#This Row],[Stok Aktual]],"")</f>
        <v/>
      </c>
    </row>
    <row r="283" spans="1:17" x14ac:dyDescent="0.25">
      <c r="A283" s="20" t="s">
        <v>476</v>
      </c>
      <c r="B283" s="20" t="s">
        <v>3329</v>
      </c>
      <c r="C283" s="20" t="s">
        <v>3353</v>
      </c>
      <c r="D283" s="23" t="s">
        <v>202</v>
      </c>
      <c r="E283" s="23" t="s">
        <v>3350</v>
      </c>
      <c r="F283" s="20" t="s">
        <v>251</v>
      </c>
      <c r="G283" s="20"/>
      <c r="H283" s="22">
        <v>1500</v>
      </c>
      <c r="I283" s="57" t="str">
        <f>IF(COUNTIF(MASUK[Kode Barang],REKAP[[#This Row],[ID
Barang]])=0,"",COUNTIF(MASUK[Kode Barang],REKAP[[#This Row],[ID
Barang]]))</f>
        <v/>
      </c>
      <c r="J283" s="58" t="str">
        <f>IF(COUNTIF(MASUK8[Kode Barang],REKAP[[#This Row],[ID
Barang]])=0,"",COUNTIF(MASUK8[Kode Barang],REKAP[[#This Row],[ID
Barang]]))</f>
        <v/>
      </c>
      <c r="K283" s="20">
        <v>63</v>
      </c>
      <c r="L283" s="47">
        <f>SUMIF(MASUK!$C:$C,DATA!$A283,MASUK!$H:$H)</f>
        <v>0</v>
      </c>
      <c r="M283" s="47">
        <f>SUMIF(KELUAR!C:C,REKAP[[#This Row],[ID
Barang]],KELUAR!$H:$H)</f>
        <v>0</v>
      </c>
      <c r="N283" s="47">
        <f>REKAP[[#This Row],[Stok Awal]]+REKAP[[#This Row],[Masuk]]-REKAP[[#This Row],[Keluar]]</f>
        <v>63</v>
      </c>
      <c r="P283" s="42">
        <f>REKAP[[#This Row],[Harga Satuan]]*REKAP[[#This Row],[Stok Akhir]]</f>
        <v>94500</v>
      </c>
      <c r="Q283" s="47" t="str">
        <f>IF(REKAP[[#This Row],[Stok Aktual]]&lt;&gt;"",REKAP[[#This Row],[Stok Akhir]]-REKAP[[#This Row],[Stok Aktual]],"")</f>
        <v/>
      </c>
    </row>
    <row r="284" spans="1:17" x14ac:dyDescent="0.25">
      <c r="A284" s="20" t="s">
        <v>477</v>
      </c>
      <c r="B284" s="20" t="s">
        <v>3329</v>
      </c>
      <c r="C284" s="20" t="s">
        <v>3353</v>
      </c>
      <c r="D284" s="23" t="s">
        <v>203</v>
      </c>
      <c r="E284" s="23" t="s">
        <v>3350</v>
      </c>
      <c r="F284" s="20" t="s">
        <v>251</v>
      </c>
      <c r="G284" s="20"/>
      <c r="H284" s="22">
        <v>2093</v>
      </c>
      <c r="I284" s="57" t="str">
        <f>IF(COUNTIF(MASUK[Kode Barang],REKAP[[#This Row],[ID
Barang]])=0,"",COUNTIF(MASUK[Kode Barang],REKAP[[#This Row],[ID
Barang]]))</f>
        <v/>
      </c>
      <c r="J284" s="58" t="str">
        <f>IF(COUNTIF(MASUK8[Kode Barang],REKAP[[#This Row],[ID
Barang]])=0,"",COUNTIF(MASUK8[Kode Barang],REKAP[[#This Row],[ID
Barang]]))</f>
        <v/>
      </c>
      <c r="K284" s="20">
        <v>1</v>
      </c>
      <c r="L284" s="47">
        <f>SUMIF(MASUK!$C:$C,DATA!$A284,MASUK!$H:$H)</f>
        <v>0</v>
      </c>
      <c r="M284" s="47">
        <f>SUMIF(KELUAR!C:C,REKAP[[#This Row],[ID
Barang]],KELUAR!$H:$H)</f>
        <v>0</v>
      </c>
      <c r="N284" s="47">
        <f>REKAP[[#This Row],[Stok Awal]]+REKAP[[#This Row],[Masuk]]-REKAP[[#This Row],[Keluar]]</f>
        <v>1</v>
      </c>
      <c r="P284" s="42">
        <f>REKAP[[#This Row],[Harga Satuan]]*REKAP[[#This Row],[Stok Akhir]]</f>
        <v>2093</v>
      </c>
      <c r="Q284" s="47" t="str">
        <f>IF(REKAP[[#This Row],[Stok Aktual]]&lt;&gt;"",REKAP[[#This Row],[Stok Akhir]]-REKAP[[#This Row],[Stok Aktual]],"")</f>
        <v/>
      </c>
    </row>
    <row r="285" spans="1:17" x14ac:dyDescent="0.25">
      <c r="A285" s="20" t="s">
        <v>478</v>
      </c>
      <c r="B285" s="20" t="s">
        <v>3329</v>
      </c>
      <c r="C285" s="20" t="s">
        <v>3353</v>
      </c>
      <c r="D285" s="23" t="s">
        <v>96</v>
      </c>
      <c r="E285" s="23" t="s">
        <v>3350</v>
      </c>
      <c r="F285" s="20" t="s">
        <v>251</v>
      </c>
      <c r="G285" s="20"/>
      <c r="H285" s="22">
        <v>2000</v>
      </c>
      <c r="I285" s="57" t="str">
        <f>IF(COUNTIF(MASUK[Kode Barang],REKAP[[#This Row],[ID
Barang]])=0,"",COUNTIF(MASUK[Kode Barang],REKAP[[#This Row],[ID
Barang]]))</f>
        <v/>
      </c>
      <c r="J285" s="58" t="str">
        <f>IF(COUNTIF(MASUK8[Kode Barang],REKAP[[#This Row],[ID
Barang]])=0,"",COUNTIF(MASUK8[Kode Barang],REKAP[[#This Row],[ID
Barang]]))</f>
        <v/>
      </c>
      <c r="K285" s="20">
        <v>30</v>
      </c>
      <c r="L285" s="47">
        <f>SUMIF(MASUK!$C:$C,DATA!$A285,MASUK!$H:$H)</f>
        <v>0</v>
      </c>
      <c r="M285" s="47">
        <f>SUMIF(KELUAR!C:C,REKAP[[#This Row],[ID
Barang]],KELUAR!$H:$H)</f>
        <v>0</v>
      </c>
      <c r="N285" s="47">
        <f>REKAP[[#This Row],[Stok Awal]]+REKAP[[#This Row],[Masuk]]-REKAP[[#This Row],[Keluar]]</f>
        <v>30</v>
      </c>
      <c r="P285" s="42">
        <f>REKAP[[#This Row],[Harga Satuan]]*REKAP[[#This Row],[Stok Akhir]]</f>
        <v>60000</v>
      </c>
      <c r="Q285" s="47" t="str">
        <f>IF(REKAP[[#This Row],[Stok Aktual]]&lt;&gt;"",REKAP[[#This Row],[Stok Akhir]]-REKAP[[#This Row],[Stok Aktual]],"")</f>
        <v/>
      </c>
    </row>
    <row r="286" spans="1:17" x14ac:dyDescent="0.25">
      <c r="A286" s="20" t="s">
        <v>479</v>
      </c>
      <c r="B286" s="20" t="s">
        <v>3329</v>
      </c>
      <c r="C286" s="20" t="s">
        <v>3353</v>
      </c>
      <c r="D286" s="23" t="s">
        <v>97</v>
      </c>
      <c r="E286" s="23" t="s">
        <v>3350</v>
      </c>
      <c r="F286" s="20" t="s">
        <v>251</v>
      </c>
      <c r="G286" s="20"/>
      <c r="H286" s="22">
        <v>2000</v>
      </c>
      <c r="I286" s="57" t="str">
        <f>IF(COUNTIF(MASUK[Kode Barang],REKAP[[#This Row],[ID
Barang]])=0,"",COUNTIF(MASUK[Kode Barang],REKAP[[#This Row],[ID
Barang]]))</f>
        <v/>
      </c>
      <c r="J286" s="58" t="str">
        <f>IF(COUNTIF(MASUK8[Kode Barang],REKAP[[#This Row],[ID
Barang]])=0,"",COUNTIF(MASUK8[Kode Barang],REKAP[[#This Row],[ID
Barang]]))</f>
        <v/>
      </c>
      <c r="K286" s="20">
        <v>40</v>
      </c>
      <c r="L286" s="47">
        <f>SUMIF(MASUK!$C:$C,DATA!$A286,MASUK!$H:$H)</f>
        <v>0</v>
      </c>
      <c r="M286" s="47">
        <f>SUMIF(KELUAR!C:C,REKAP[[#This Row],[ID
Barang]],KELUAR!$H:$H)</f>
        <v>0</v>
      </c>
      <c r="N286" s="47">
        <f>REKAP[[#This Row],[Stok Awal]]+REKAP[[#This Row],[Masuk]]-REKAP[[#This Row],[Keluar]]</f>
        <v>40</v>
      </c>
      <c r="P286" s="42">
        <f>REKAP[[#This Row],[Harga Satuan]]*REKAP[[#This Row],[Stok Akhir]]</f>
        <v>80000</v>
      </c>
      <c r="Q286" s="47" t="str">
        <f>IF(REKAP[[#This Row],[Stok Aktual]]&lt;&gt;"",REKAP[[#This Row],[Stok Akhir]]-REKAP[[#This Row],[Stok Aktual]],"")</f>
        <v/>
      </c>
    </row>
    <row r="287" spans="1:17" x14ac:dyDescent="0.25">
      <c r="A287" s="20" t="s">
        <v>480</v>
      </c>
      <c r="B287" s="20" t="s">
        <v>3329</v>
      </c>
      <c r="C287" s="20" t="s">
        <v>3353</v>
      </c>
      <c r="D287" s="23" t="s">
        <v>98</v>
      </c>
      <c r="E287" s="23" t="s">
        <v>3350</v>
      </c>
      <c r="F287" s="20" t="s">
        <v>251</v>
      </c>
      <c r="G287" s="20"/>
      <c r="H287" s="22">
        <v>2000</v>
      </c>
      <c r="I287" s="57" t="str">
        <f>IF(COUNTIF(MASUK[Kode Barang],REKAP[[#This Row],[ID
Barang]])=0,"",COUNTIF(MASUK[Kode Barang],REKAP[[#This Row],[ID
Barang]]))</f>
        <v/>
      </c>
      <c r="J287" s="58" t="str">
        <f>IF(COUNTIF(MASUK8[Kode Barang],REKAP[[#This Row],[ID
Barang]])=0,"",COUNTIF(MASUK8[Kode Barang],REKAP[[#This Row],[ID
Barang]]))</f>
        <v/>
      </c>
      <c r="K287" s="20">
        <v>20</v>
      </c>
      <c r="L287" s="47">
        <f>SUMIF(MASUK!$C:$C,DATA!$A287,MASUK!$H:$H)</f>
        <v>0</v>
      </c>
      <c r="M287" s="47">
        <f>SUMIF(KELUAR!C:C,REKAP[[#This Row],[ID
Barang]],KELUAR!$H:$H)</f>
        <v>0</v>
      </c>
      <c r="N287" s="47">
        <f>REKAP[[#This Row],[Stok Awal]]+REKAP[[#This Row],[Masuk]]-REKAP[[#This Row],[Keluar]]</f>
        <v>20</v>
      </c>
      <c r="P287" s="42">
        <f>REKAP[[#This Row],[Harga Satuan]]*REKAP[[#This Row],[Stok Akhir]]</f>
        <v>40000</v>
      </c>
      <c r="Q287" s="47" t="str">
        <f>IF(REKAP[[#This Row],[Stok Aktual]]&lt;&gt;"",REKAP[[#This Row],[Stok Akhir]]-REKAP[[#This Row],[Stok Aktual]],"")</f>
        <v/>
      </c>
    </row>
    <row r="288" spans="1:17" x14ac:dyDescent="0.25">
      <c r="A288" s="20" t="s">
        <v>481</v>
      </c>
      <c r="B288" s="20" t="s">
        <v>3329</v>
      </c>
      <c r="C288" s="20" t="s">
        <v>3353</v>
      </c>
      <c r="D288" s="23" t="s">
        <v>204</v>
      </c>
      <c r="E288" s="23" t="s">
        <v>3350</v>
      </c>
      <c r="F288" s="20" t="s">
        <v>251</v>
      </c>
      <c r="G288" s="20"/>
      <c r="H288" s="22">
        <v>4500</v>
      </c>
      <c r="I288" s="57" t="str">
        <f>IF(COUNTIF(MASUK[Kode Barang],REKAP[[#This Row],[ID
Barang]])=0,"",COUNTIF(MASUK[Kode Barang],REKAP[[#This Row],[ID
Barang]]))</f>
        <v/>
      </c>
      <c r="J288" s="58" t="str">
        <f>IF(COUNTIF(MASUK8[Kode Barang],REKAP[[#This Row],[ID
Barang]])=0,"",COUNTIF(MASUK8[Kode Barang],REKAP[[#This Row],[ID
Barang]]))</f>
        <v/>
      </c>
      <c r="K288" s="20">
        <v>9</v>
      </c>
      <c r="L288" s="47">
        <f>SUMIF(MASUK!$C:$C,DATA!$A288,MASUK!$H:$H)</f>
        <v>0</v>
      </c>
      <c r="M288" s="47">
        <f>SUMIF(KELUAR!C:C,REKAP[[#This Row],[ID
Barang]],KELUAR!$H:$H)</f>
        <v>0</v>
      </c>
      <c r="N288" s="47">
        <f>REKAP[[#This Row],[Stok Awal]]+REKAP[[#This Row],[Masuk]]-REKAP[[#This Row],[Keluar]]</f>
        <v>9</v>
      </c>
      <c r="P288" s="42">
        <f>REKAP[[#This Row],[Harga Satuan]]*REKAP[[#This Row],[Stok Akhir]]</f>
        <v>40500</v>
      </c>
      <c r="Q288" s="47" t="str">
        <f>IF(REKAP[[#This Row],[Stok Aktual]]&lt;&gt;"",REKAP[[#This Row],[Stok Akhir]]-REKAP[[#This Row],[Stok Aktual]],"")</f>
        <v/>
      </c>
    </row>
    <row r="289" spans="1:17" x14ac:dyDescent="0.25">
      <c r="A289" s="20" t="s">
        <v>482</v>
      </c>
      <c r="B289" s="20" t="s">
        <v>3329</v>
      </c>
      <c r="C289" s="20" t="s">
        <v>3353</v>
      </c>
      <c r="D289" s="23" t="s">
        <v>205</v>
      </c>
      <c r="E289" s="23" t="s">
        <v>3350</v>
      </c>
      <c r="F289" s="20" t="s">
        <v>251</v>
      </c>
      <c r="G289" s="20"/>
      <c r="H289" s="22">
        <v>2600</v>
      </c>
      <c r="I289" s="57" t="str">
        <f>IF(COUNTIF(MASUK[Kode Barang],REKAP[[#This Row],[ID
Barang]])=0,"",COUNTIF(MASUK[Kode Barang],REKAP[[#This Row],[ID
Barang]]))</f>
        <v/>
      </c>
      <c r="J289" s="58" t="str">
        <f>IF(COUNTIF(MASUK8[Kode Barang],REKAP[[#This Row],[ID
Barang]])=0,"",COUNTIF(MASUK8[Kode Barang],REKAP[[#This Row],[ID
Barang]]))</f>
        <v/>
      </c>
      <c r="K289" s="20">
        <v>37</v>
      </c>
      <c r="L289" s="47">
        <f>SUMIF(MASUK!$C:$C,DATA!$A289,MASUK!$H:$H)</f>
        <v>0</v>
      </c>
      <c r="M289" s="47">
        <f>SUMIF(KELUAR!C:C,REKAP[[#This Row],[ID
Barang]],KELUAR!$H:$H)</f>
        <v>0</v>
      </c>
      <c r="N289" s="47">
        <f>REKAP[[#This Row],[Stok Awal]]+REKAP[[#This Row],[Masuk]]-REKAP[[#This Row],[Keluar]]</f>
        <v>37</v>
      </c>
      <c r="P289" s="42">
        <f>REKAP[[#This Row],[Harga Satuan]]*REKAP[[#This Row],[Stok Akhir]]</f>
        <v>96200</v>
      </c>
      <c r="Q289" s="47" t="str">
        <f>IF(REKAP[[#This Row],[Stok Aktual]]&lt;&gt;"",REKAP[[#This Row],[Stok Akhir]]-REKAP[[#This Row],[Stok Aktual]],"")</f>
        <v/>
      </c>
    </row>
    <row r="290" spans="1:17" x14ac:dyDescent="0.25">
      <c r="A290" s="20" t="s">
        <v>483</v>
      </c>
      <c r="B290" s="20" t="s">
        <v>3329</v>
      </c>
      <c r="C290" s="20" t="s">
        <v>3353</v>
      </c>
      <c r="D290" s="23" t="s">
        <v>206</v>
      </c>
      <c r="E290" s="23" t="s">
        <v>3350</v>
      </c>
      <c r="F290" s="20" t="s">
        <v>251</v>
      </c>
      <c r="G290" s="20"/>
      <c r="H290" s="22">
        <v>4950</v>
      </c>
      <c r="I290" s="57" t="str">
        <f>IF(COUNTIF(MASUK[Kode Barang],REKAP[[#This Row],[ID
Barang]])=0,"",COUNTIF(MASUK[Kode Barang],REKAP[[#This Row],[ID
Barang]]))</f>
        <v/>
      </c>
      <c r="J290" s="58" t="str">
        <f>IF(COUNTIF(MASUK8[Kode Barang],REKAP[[#This Row],[ID
Barang]])=0,"",COUNTIF(MASUK8[Kode Barang],REKAP[[#This Row],[ID
Barang]]))</f>
        <v/>
      </c>
      <c r="K290" s="20">
        <v>13</v>
      </c>
      <c r="L290" s="47">
        <f>SUMIF(MASUK!$C:$C,DATA!$A290,MASUK!$H:$H)</f>
        <v>0</v>
      </c>
      <c r="M290" s="47">
        <f>SUMIF(KELUAR!C:C,REKAP[[#This Row],[ID
Barang]],KELUAR!$H:$H)</f>
        <v>0</v>
      </c>
      <c r="N290" s="47">
        <f>REKAP[[#This Row],[Stok Awal]]+REKAP[[#This Row],[Masuk]]-REKAP[[#This Row],[Keluar]]</f>
        <v>13</v>
      </c>
      <c r="P290" s="42">
        <f>REKAP[[#This Row],[Harga Satuan]]*REKAP[[#This Row],[Stok Akhir]]</f>
        <v>64350</v>
      </c>
      <c r="Q290" s="47" t="str">
        <f>IF(REKAP[[#This Row],[Stok Aktual]]&lt;&gt;"",REKAP[[#This Row],[Stok Akhir]]-REKAP[[#This Row],[Stok Aktual]],"")</f>
        <v/>
      </c>
    </row>
    <row r="291" spans="1:17" x14ac:dyDescent="0.25">
      <c r="A291" s="20" t="s">
        <v>484</v>
      </c>
      <c r="B291" s="20" t="s">
        <v>3354</v>
      </c>
      <c r="C291" s="20" t="s">
        <v>3353</v>
      </c>
      <c r="D291" s="23" t="s">
        <v>3357</v>
      </c>
      <c r="E291" s="23" t="s">
        <v>3330</v>
      </c>
      <c r="F291" s="20" t="s">
        <v>251</v>
      </c>
      <c r="G291" s="20"/>
      <c r="H291" s="22">
        <v>400</v>
      </c>
      <c r="I291" s="57" t="str">
        <f>IF(COUNTIF(MASUK[Kode Barang],REKAP[[#This Row],[ID
Barang]])=0,"",COUNTIF(MASUK[Kode Barang],REKAP[[#This Row],[ID
Barang]]))</f>
        <v/>
      </c>
      <c r="J291" s="58" t="str">
        <f>IF(COUNTIF(MASUK8[Kode Barang],REKAP[[#This Row],[ID
Barang]])=0,"",COUNTIF(MASUK8[Kode Barang],REKAP[[#This Row],[ID
Barang]]))</f>
        <v/>
      </c>
      <c r="K291" s="20">
        <v>20</v>
      </c>
      <c r="L291" s="47">
        <f>SUMIF(MASUK!$C:$C,DATA!$A291,MASUK!$H:$H)</f>
        <v>0</v>
      </c>
      <c r="M291" s="47">
        <f>SUMIF(KELUAR!C:C,REKAP[[#This Row],[ID
Barang]],KELUAR!$H:$H)</f>
        <v>0</v>
      </c>
      <c r="N291" s="47">
        <f>REKAP[[#This Row],[Stok Awal]]+REKAP[[#This Row],[Masuk]]-REKAP[[#This Row],[Keluar]]</f>
        <v>20</v>
      </c>
      <c r="P291" s="42">
        <f>REKAP[[#This Row],[Harga Satuan]]*REKAP[[#This Row],[Stok Akhir]]</f>
        <v>8000</v>
      </c>
      <c r="Q291" s="47" t="str">
        <f>IF(REKAP[[#This Row],[Stok Aktual]]&lt;&gt;"",REKAP[[#This Row],[Stok Akhir]]-REKAP[[#This Row],[Stok Aktual]],"")</f>
        <v/>
      </c>
    </row>
    <row r="292" spans="1:17" x14ac:dyDescent="0.25">
      <c r="A292" s="20" t="s">
        <v>485</v>
      </c>
      <c r="B292" s="20" t="s">
        <v>3354</v>
      </c>
      <c r="C292" s="20" t="s">
        <v>3353</v>
      </c>
      <c r="D292" s="23" t="s">
        <v>184</v>
      </c>
      <c r="E292" s="23" t="s">
        <v>3330</v>
      </c>
      <c r="F292" s="20" t="s">
        <v>251</v>
      </c>
      <c r="G292" s="20"/>
      <c r="H292" s="22">
        <v>4950</v>
      </c>
      <c r="I292" s="57" t="str">
        <f>IF(COUNTIF(MASUK[Kode Barang],REKAP[[#This Row],[ID
Barang]])=0,"",COUNTIF(MASUK[Kode Barang],REKAP[[#This Row],[ID
Barang]]))</f>
        <v/>
      </c>
      <c r="J292" s="58" t="str">
        <f>IF(COUNTIF(MASUK8[Kode Barang],REKAP[[#This Row],[ID
Barang]])=0,"",COUNTIF(MASUK8[Kode Barang],REKAP[[#This Row],[ID
Barang]]))</f>
        <v/>
      </c>
      <c r="K292" s="20">
        <v>30</v>
      </c>
      <c r="L292" s="47">
        <f>SUMIF(MASUK!$C:$C,DATA!$A292,MASUK!$H:$H)</f>
        <v>0</v>
      </c>
      <c r="M292" s="47">
        <f>SUMIF(KELUAR!C:C,REKAP[[#This Row],[ID
Barang]],KELUAR!$H:$H)</f>
        <v>0</v>
      </c>
      <c r="N292" s="47">
        <f>REKAP[[#This Row],[Stok Awal]]+REKAP[[#This Row],[Masuk]]-REKAP[[#This Row],[Keluar]]</f>
        <v>30</v>
      </c>
      <c r="P292" s="42">
        <f>REKAP[[#This Row],[Harga Satuan]]*REKAP[[#This Row],[Stok Akhir]]</f>
        <v>148500</v>
      </c>
      <c r="Q292" s="47" t="str">
        <f>IF(REKAP[[#This Row],[Stok Aktual]]&lt;&gt;"",REKAP[[#This Row],[Stok Akhir]]-REKAP[[#This Row],[Stok Aktual]],"")</f>
        <v/>
      </c>
    </row>
    <row r="293" spans="1:17" x14ac:dyDescent="0.25">
      <c r="A293" s="20" t="s">
        <v>486</v>
      </c>
      <c r="B293" s="20" t="s">
        <v>3354</v>
      </c>
      <c r="C293" s="20" t="s">
        <v>3353</v>
      </c>
      <c r="D293" s="23" t="s">
        <v>185</v>
      </c>
      <c r="E293" s="23" t="s">
        <v>3330</v>
      </c>
      <c r="F293" s="20" t="s">
        <v>251</v>
      </c>
      <c r="G293" s="20"/>
      <c r="H293" s="22">
        <v>361</v>
      </c>
      <c r="I293" s="57" t="str">
        <f>IF(COUNTIF(MASUK[Kode Barang],REKAP[[#This Row],[ID
Barang]])=0,"",COUNTIF(MASUK[Kode Barang],REKAP[[#This Row],[ID
Barang]]))</f>
        <v/>
      </c>
      <c r="J293" s="58" t="str">
        <f>IF(COUNTIF(MASUK8[Kode Barang],REKAP[[#This Row],[ID
Barang]])=0,"",COUNTIF(MASUK8[Kode Barang],REKAP[[#This Row],[ID
Barang]]))</f>
        <v/>
      </c>
      <c r="K293" s="20">
        <v>4</v>
      </c>
      <c r="L293" s="47">
        <f>SUMIF(MASUK!$C:$C,DATA!$A293,MASUK!$H:$H)</f>
        <v>0</v>
      </c>
      <c r="M293" s="47">
        <f>SUMIF(KELUAR!C:C,REKAP[[#This Row],[ID
Barang]],KELUAR!$H:$H)</f>
        <v>0</v>
      </c>
      <c r="N293" s="47">
        <f>REKAP[[#This Row],[Stok Awal]]+REKAP[[#This Row],[Masuk]]-REKAP[[#This Row],[Keluar]]</f>
        <v>4</v>
      </c>
      <c r="P293" s="42">
        <f>REKAP[[#This Row],[Harga Satuan]]*REKAP[[#This Row],[Stok Akhir]]</f>
        <v>1444</v>
      </c>
      <c r="Q293" s="47" t="str">
        <f>IF(REKAP[[#This Row],[Stok Aktual]]&lt;&gt;"",REKAP[[#This Row],[Stok Akhir]]-REKAP[[#This Row],[Stok Aktual]],"")</f>
        <v/>
      </c>
    </row>
    <row r="294" spans="1:17" x14ac:dyDescent="0.25">
      <c r="A294" s="20" t="s">
        <v>487</v>
      </c>
      <c r="B294" s="20" t="s">
        <v>3354</v>
      </c>
      <c r="C294" s="20" t="s">
        <v>3353</v>
      </c>
      <c r="D294" s="23" t="s">
        <v>3347</v>
      </c>
      <c r="E294" s="23" t="s">
        <v>3330</v>
      </c>
      <c r="F294" s="20" t="s">
        <v>251</v>
      </c>
      <c r="G294" s="20"/>
      <c r="H294" s="22">
        <v>531</v>
      </c>
      <c r="I294" s="57" t="str">
        <f>IF(COUNTIF(MASUK[Kode Barang],REKAP[[#This Row],[ID
Barang]])=0,"",COUNTIF(MASUK[Kode Barang],REKAP[[#This Row],[ID
Barang]]))</f>
        <v/>
      </c>
      <c r="J294" s="58" t="str">
        <f>IF(COUNTIF(MASUK8[Kode Barang],REKAP[[#This Row],[ID
Barang]])=0,"",COUNTIF(MASUK8[Kode Barang],REKAP[[#This Row],[ID
Barang]]))</f>
        <v/>
      </c>
      <c r="K294" s="20">
        <v>0</v>
      </c>
      <c r="L294" s="47">
        <f>SUMIF(MASUK!$C:$C,DATA!$A294,MASUK!$H:$H)</f>
        <v>0</v>
      </c>
      <c r="M294" s="47">
        <f>SUMIF(KELUAR!C:C,REKAP[[#This Row],[ID
Barang]],KELUAR!$H:$H)</f>
        <v>0</v>
      </c>
      <c r="N294" s="47">
        <f>REKAP[[#This Row],[Stok Awal]]+REKAP[[#This Row],[Masuk]]-REKAP[[#This Row],[Keluar]]</f>
        <v>0</v>
      </c>
      <c r="P294" s="42">
        <f>REKAP[[#This Row],[Harga Satuan]]*REKAP[[#This Row],[Stok Akhir]]</f>
        <v>0</v>
      </c>
      <c r="Q294" s="47" t="str">
        <f>IF(REKAP[[#This Row],[Stok Aktual]]&lt;&gt;"",REKAP[[#This Row],[Stok Akhir]]-REKAP[[#This Row],[Stok Aktual]],"")</f>
        <v/>
      </c>
    </row>
    <row r="295" spans="1:17" x14ac:dyDescent="0.25">
      <c r="A295" s="20" t="s">
        <v>488</v>
      </c>
      <c r="B295" s="20" t="s">
        <v>3354</v>
      </c>
      <c r="C295" s="20" t="s">
        <v>3353</v>
      </c>
      <c r="D295" s="23" t="s">
        <v>22</v>
      </c>
      <c r="E295" s="23" t="s">
        <v>3330</v>
      </c>
      <c r="F295" s="20" t="s">
        <v>251</v>
      </c>
      <c r="G295" s="20"/>
      <c r="H295" s="22">
        <v>500</v>
      </c>
      <c r="I295" s="57" t="str">
        <f>IF(COUNTIF(MASUK[Kode Barang],REKAP[[#This Row],[ID
Barang]])=0,"",COUNTIF(MASUK[Kode Barang],REKAP[[#This Row],[ID
Barang]]))</f>
        <v/>
      </c>
      <c r="J295" s="58" t="str">
        <f>IF(COUNTIF(MASUK8[Kode Barang],REKAP[[#This Row],[ID
Barang]])=0,"",COUNTIF(MASUK8[Kode Barang],REKAP[[#This Row],[ID
Barang]]))</f>
        <v/>
      </c>
      <c r="K295" s="20">
        <v>24</v>
      </c>
      <c r="L295" s="47">
        <f>SUMIF(MASUK!$C:$C,DATA!$A295,MASUK!$H:$H)</f>
        <v>0</v>
      </c>
      <c r="M295" s="47">
        <f>SUMIF(KELUAR!C:C,REKAP[[#This Row],[ID
Barang]],KELUAR!$H:$H)</f>
        <v>0</v>
      </c>
      <c r="N295" s="47">
        <f>REKAP[[#This Row],[Stok Awal]]+REKAP[[#This Row],[Masuk]]-REKAP[[#This Row],[Keluar]]</f>
        <v>24</v>
      </c>
      <c r="P295" s="42">
        <f>REKAP[[#This Row],[Harga Satuan]]*REKAP[[#This Row],[Stok Akhir]]</f>
        <v>12000</v>
      </c>
      <c r="Q295" s="47" t="str">
        <f>IF(REKAP[[#This Row],[Stok Aktual]]&lt;&gt;"",REKAP[[#This Row],[Stok Akhir]]-REKAP[[#This Row],[Stok Aktual]],"")</f>
        <v/>
      </c>
    </row>
    <row r="296" spans="1:17" x14ac:dyDescent="0.25">
      <c r="A296" s="20" t="s">
        <v>489</v>
      </c>
      <c r="B296" s="20" t="s">
        <v>3354</v>
      </c>
      <c r="C296" s="20" t="s">
        <v>3353</v>
      </c>
      <c r="D296" s="23" t="s">
        <v>23</v>
      </c>
      <c r="E296" s="23" t="s">
        <v>3330</v>
      </c>
      <c r="F296" s="20" t="s">
        <v>251</v>
      </c>
      <c r="G296" s="20"/>
      <c r="H296" s="22">
        <v>650</v>
      </c>
      <c r="I296" s="57" t="str">
        <f>IF(COUNTIF(MASUK[Kode Barang],REKAP[[#This Row],[ID
Barang]])=0,"",COUNTIF(MASUK[Kode Barang],REKAP[[#This Row],[ID
Barang]]))</f>
        <v/>
      </c>
      <c r="J296" s="58" t="str">
        <f>IF(COUNTIF(MASUK8[Kode Barang],REKAP[[#This Row],[ID
Barang]])=0,"",COUNTIF(MASUK8[Kode Barang],REKAP[[#This Row],[ID
Barang]]))</f>
        <v/>
      </c>
      <c r="K296" s="20">
        <v>17</v>
      </c>
      <c r="L296" s="47">
        <f>SUMIF(MASUK!$C:$C,DATA!$A296,MASUK!$H:$H)</f>
        <v>0</v>
      </c>
      <c r="M296" s="47">
        <f>SUMIF(KELUAR!C:C,REKAP[[#This Row],[ID
Barang]],KELUAR!$H:$H)</f>
        <v>0</v>
      </c>
      <c r="N296" s="47">
        <f>REKAP[[#This Row],[Stok Awal]]+REKAP[[#This Row],[Masuk]]-REKAP[[#This Row],[Keluar]]</f>
        <v>17</v>
      </c>
      <c r="P296" s="42">
        <f>REKAP[[#This Row],[Harga Satuan]]*REKAP[[#This Row],[Stok Akhir]]</f>
        <v>11050</v>
      </c>
      <c r="Q296" s="47" t="str">
        <f>IF(REKAP[[#This Row],[Stok Aktual]]&lt;&gt;"",REKAP[[#This Row],[Stok Akhir]]-REKAP[[#This Row],[Stok Aktual]],"")</f>
        <v/>
      </c>
    </row>
    <row r="297" spans="1:17" x14ac:dyDescent="0.25">
      <c r="A297" s="20" t="s">
        <v>490</v>
      </c>
      <c r="B297" s="20" t="s">
        <v>3354</v>
      </c>
      <c r="C297" s="20" t="s">
        <v>3353</v>
      </c>
      <c r="D297" s="23" t="s">
        <v>78</v>
      </c>
      <c r="E297" s="23" t="s">
        <v>3330</v>
      </c>
      <c r="F297" s="20" t="s">
        <v>251</v>
      </c>
      <c r="G297" s="20"/>
      <c r="H297" s="22">
        <v>1420</v>
      </c>
      <c r="I297" s="57" t="str">
        <f>IF(COUNTIF(MASUK[Kode Barang],REKAP[[#This Row],[ID
Barang]])=0,"",COUNTIF(MASUK[Kode Barang],REKAP[[#This Row],[ID
Barang]]))</f>
        <v/>
      </c>
      <c r="J297" s="58" t="str">
        <f>IF(COUNTIF(MASUK8[Kode Barang],REKAP[[#This Row],[ID
Barang]])=0,"",COUNTIF(MASUK8[Kode Barang],REKAP[[#This Row],[ID
Barang]]))</f>
        <v/>
      </c>
      <c r="K297" s="20">
        <v>25</v>
      </c>
      <c r="L297" s="47">
        <f>SUMIF(MASUK!$C:$C,DATA!$A297,MASUK!$H:$H)</f>
        <v>0</v>
      </c>
      <c r="M297" s="47">
        <f>SUMIF(KELUAR!C:C,REKAP[[#This Row],[ID
Barang]],KELUAR!$H:$H)</f>
        <v>0</v>
      </c>
      <c r="N297" s="47">
        <f>REKAP[[#This Row],[Stok Awal]]+REKAP[[#This Row],[Masuk]]-REKAP[[#This Row],[Keluar]]</f>
        <v>25</v>
      </c>
      <c r="P297" s="42">
        <f>REKAP[[#This Row],[Harga Satuan]]*REKAP[[#This Row],[Stok Akhir]]</f>
        <v>35500</v>
      </c>
      <c r="Q297" s="47" t="str">
        <f>IF(REKAP[[#This Row],[Stok Aktual]]&lt;&gt;"",REKAP[[#This Row],[Stok Akhir]]-REKAP[[#This Row],[Stok Aktual]],"")</f>
        <v/>
      </c>
    </row>
    <row r="298" spans="1:17" x14ac:dyDescent="0.25">
      <c r="A298" s="20" t="s">
        <v>491</v>
      </c>
      <c r="B298" s="20" t="s">
        <v>3359</v>
      </c>
      <c r="C298" s="20" t="s">
        <v>3355</v>
      </c>
      <c r="D298" s="23" t="s">
        <v>207</v>
      </c>
      <c r="E298" s="23" t="s">
        <v>3350</v>
      </c>
      <c r="F298" s="20" t="s">
        <v>251</v>
      </c>
      <c r="G298" s="20"/>
      <c r="H298" s="22">
        <v>2150</v>
      </c>
      <c r="I298" s="57" t="str">
        <f>IF(COUNTIF(MASUK[Kode Barang],REKAP[[#This Row],[ID
Barang]])=0,"",COUNTIF(MASUK[Kode Barang],REKAP[[#This Row],[ID
Barang]]))</f>
        <v/>
      </c>
      <c r="J298" s="58" t="str">
        <f>IF(COUNTIF(MASUK8[Kode Barang],REKAP[[#This Row],[ID
Barang]])=0,"",COUNTIF(MASUK8[Kode Barang],REKAP[[#This Row],[ID
Barang]]))</f>
        <v/>
      </c>
      <c r="K298" s="20">
        <v>16</v>
      </c>
      <c r="L298" s="47">
        <f>SUMIF(MASUK!$C:$C,DATA!$A298,MASUK!$H:$H)</f>
        <v>0</v>
      </c>
      <c r="M298" s="47">
        <f>SUMIF(KELUAR!C:C,REKAP[[#This Row],[ID
Barang]],KELUAR!$H:$H)</f>
        <v>0</v>
      </c>
      <c r="N298" s="47">
        <f>REKAP[[#This Row],[Stok Awal]]+REKAP[[#This Row],[Masuk]]-REKAP[[#This Row],[Keluar]]</f>
        <v>16</v>
      </c>
      <c r="P298" s="42">
        <f>REKAP[[#This Row],[Harga Satuan]]*REKAP[[#This Row],[Stok Akhir]]</f>
        <v>34400</v>
      </c>
      <c r="Q298" s="47" t="str">
        <f>IF(REKAP[[#This Row],[Stok Aktual]]&lt;&gt;"",REKAP[[#This Row],[Stok Akhir]]-REKAP[[#This Row],[Stok Aktual]],"")</f>
        <v/>
      </c>
    </row>
    <row r="299" spans="1:17" x14ac:dyDescent="0.25">
      <c r="A299" s="20" t="s">
        <v>492</v>
      </c>
      <c r="B299" s="20" t="s">
        <v>3360</v>
      </c>
      <c r="C299" s="20" t="s">
        <v>3356</v>
      </c>
      <c r="D299" s="23" t="s">
        <v>208</v>
      </c>
      <c r="E299" s="23" t="s">
        <v>3350</v>
      </c>
      <c r="F299" s="20" t="s">
        <v>251</v>
      </c>
      <c r="G299" s="20"/>
      <c r="H299" s="22">
        <v>2150</v>
      </c>
      <c r="I299" s="57" t="str">
        <f>IF(COUNTIF(MASUK[Kode Barang],REKAP[[#This Row],[ID
Barang]])=0,"",COUNTIF(MASUK[Kode Barang],REKAP[[#This Row],[ID
Barang]]))</f>
        <v/>
      </c>
      <c r="J299" s="58" t="str">
        <f>IF(COUNTIF(MASUK8[Kode Barang],REKAP[[#This Row],[ID
Barang]])=0,"",COUNTIF(MASUK8[Kode Barang],REKAP[[#This Row],[ID
Barang]]))</f>
        <v/>
      </c>
      <c r="K299" s="20">
        <v>13</v>
      </c>
      <c r="L299" s="47">
        <f>SUMIF(MASUK!$C:$C,DATA!$A299,MASUK!$H:$H)</f>
        <v>0</v>
      </c>
      <c r="M299" s="47">
        <f>SUMIF(KELUAR!C:C,REKAP[[#This Row],[ID
Barang]],KELUAR!$H:$H)</f>
        <v>0</v>
      </c>
      <c r="N299" s="47">
        <f>REKAP[[#This Row],[Stok Awal]]+REKAP[[#This Row],[Masuk]]-REKAP[[#This Row],[Keluar]]</f>
        <v>13</v>
      </c>
      <c r="P299" s="42">
        <f>REKAP[[#This Row],[Harga Satuan]]*REKAP[[#This Row],[Stok Akhir]]</f>
        <v>27950</v>
      </c>
      <c r="Q299" s="47" t="str">
        <f>IF(REKAP[[#This Row],[Stok Aktual]]&lt;&gt;"",REKAP[[#This Row],[Stok Akhir]]-REKAP[[#This Row],[Stok Aktual]],"")</f>
        <v/>
      </c>
    </row>
    <row r="300" spans="1:17" x14ac:dyDescent="0.25">
      <c r="A300" s="20" t="s">
        <v>493</v>
      </c>
      <c r="B300" s="20" t="s">
        <v>3359</v>
      </c>
      <c r="C300" s="20" t="s">
        <v>3355</v>
      </c>
      <c r="D300" s="23" t="s">
        <v>209</v>
      </c>
      <c r="E300" s="23" t="s">
        <v>3350</v>
      </c>
      <c r="F300" s="20" t="s">
        <v>251</v>
      </c>
      <c r="G300" s="20"/>
      <c r="H300" s="22">
        <v>224.75</v>
      </c>
      <c r="I300" s="57" t="str">
        <f>IF(COUNTIF(MASUK[Kode Barang],REKAP[[#This Row],[ID
Barang]])=0,"",COUNTIF(MASUK[Kode Barang],REKAP[[#This Row],[ID
Barang]]))</f>
        <v/>
      </c>
      <c r="J300" s="58" t="str">
        <f>IF(COUNTIF(MASUK8[Kode Barang],REKAP[[#This Row],[ID
Barang]])=0,"",COUNTIF(MASUK8[Kode Barang],REKAP[[#This Row],[ID
Barang]]))</f>
        <v/>
      </c>
      <c r="K300" s="20">
        <v>14</v>
      </c>
      <c r="L300" s="47">
        <f>SUMIF(MASUK!$C:$C,DATA!$A300,MASUK!$H:$H)</f>
        <v>0</v>
      </c>
      <c r="M300" s="47">
        <f>SUMIF(KELUAR!C:C,REKAP[[#This Row],[ID
Barang]],KELUAR!$H:$H)</f>
        <v>0</v>
      </c>
      <c r="N300" s="47">
        <f>REKAP[[#This Row],[Stok Awal]]+REKAP[[#This Row],[Masuk]]-REKAP[[#This Row],[Keluar]]</f>
        <v>14</v>
      </c>
      <c r="P300" s="42">
        <f>REKAP[[#This Row],[Harga Satuan]]*REKAP[[#This Row],[Stok Akhir]]</f>
        <v>3146.5</v>
      </c>
      <c r="Q300" s="47" t="str">
        <f>IF(REKAP[[#This Row],[Stok Aktual]]&lt;&gt;"",REKAP[[#This Row],[Stok Akhir]]-REKAP[[#This Row],[Stok Aktual]],"")</f>
        <v/>
      </c>
    </row>
    <row r="301" spans="1:17" x14ac:dyDescent="0.25">
      <c r="A301" s="20" t="s">
        <v>494</v>
      </c>
      <c r="B301" s="20" t="s">
        <v>3360</v>
      </c>
      <c r="C301" s="20" t="s">
        <v>3356</v>
      </c>
      <c r="D301" s="23" t="s">
        <v>3358</v>
      </c>
      <c r="E301" s="23" t="s">
        <v>3350</v>
      </c>
      <c r="F301" s="20" t="s">
        <v>251</v>
      </c>
      <c r="G301" s="20"/>
      <c r="H301" s="22">
        <v>440</v>
      </c>
      <c r="I301" s="57" t="str">
        <f>IF(COUNTIF(MASUK[Kode Barang],REKAP[[#This Row],[ID
Barang]])=0,"",COUNTIF(MASUK[Kode Barang],REKAP[[#This Row],[ID
Barang]]))</f>
        <v/>
      </c>
      <c r="J301" s="58" t="str">
        <f>IF(COUNTIF(MASUK8[Kode Barang],REKAP[[#This Row],[ID
Barang]])=0,"",COUNTIF(MASUK8[Kode Barang],REKAP[[#This Row],[ID
Barang]]))</f>
        <v/>
      </c>
      <c r="K301" s="20">
        <v>29</v>
      </c>
      <c r="L301" s="47">
        <f>SUMIF(MASUK!$C:$C,DATA!$A301,MASUK!$H:$H)</f>
        <v>0</v>
      </c>
      <c r="M301" s="47">
        <f>SUMIF(KELUAR!C:C,REKAP[[#This Row],[ID
Barang]],KELUAR!$H:$H)</f>
        <v>0</v>
      </c>
      <c r="N301" s="47">
        <f>REKAP[[#This Row],[Stok Awal]]+REKAP[[#This Row],[Masuk]]-REKAP[[#This Row],[Keluar]]</f>
        <v>29</v>
      </c>
      <c r="P301" s="42">
        <f>REKAP[[#This Row],[Harga Satuan]]*REKAP[[#This Row],[Stok Akhir]]</f>
        <v>12760</v>
      </c>
      <c r="Q301" s="47" t="str">
        <f>IF(REKAP[[#This Row],[Stok Aktual]]&lt;&gt;"",REKAP[[#This Row],[Stok Akhir]]-REKAP[[#This Row],[Stok Aktual]],"")</f>
        <v/>
      </c>
    </row>
    <row r="302" spans="1:17" x14ac:dyDescent="0.25">
      <c r="A302" s="20" t="s">
        <v>495</v>
      </c>
      <c r="B302" s="20" t="s">
        <v>3359</v>
      </c>
      <c r="C302" s="20" t="s">
        <v>3355</v>
      </c>
      <c r="D302" s="23" t="s">
        <v>210</v>
      </c>
      <c r="E302" s="23" t="s">
        <v>3350</v>
      </c>
      <c r="F302" s="20" t="s">
        <v>251</v>
      </c>
      <c r="G302" s="20"/>
      <c r="H302" s="22">
        <v>361</v>
      </c>
      <c r="I302" s="57" t="str">
        <f>IF(COUNTIF(MASUK[Kode Barang],REKAP[[#This Row],[ID
Barang]])=0,"",COUNTIF(MASUK[Kode Barang],REKAP[[#This Row],[ID
Barang]]))</f>
        <v/>
      </c>
      <c r="J302" s="58" t="str">
        <f>IF(COUNTIF(MASUK8[Kode Barang],REKAP[[#This Row],[ID
Barang]])=0,"",COUNTIF(MASUK8[Kode Barang],REKAP[[#This Row],[ID
Barang]]))</f>
        <v/>
      </c>
      <c r="K302" s="20">
        <v>11</v>
      </c>
      <c r="L302" s="47">
        <f>SUMIF(MASUK!$C:$C,DATA!$A302,MASUK!$H:$H)</f>
        <v>0</v>
      </c>
      <c r="M302" s="47">
        <f>SUMIF(KELUAR!C:C,REKAP[[#This Row],[ID
Barang]],KELUAR!$H:$H)</f>
        <v>0</v>
      </c>
      <c r="N302" s="47">
        <f>REKAP[[#This Row],[Stok Awal]]+REKAP[[#This Row],[Masuk]]-REKAP[[#This Row],[Keluar]]</f>
        <v>11</v>
      </c>
      <c r="P302" s="42">
        <f>REKAP[[#This Row],[Harga Satuan]]*REKAP[[#This Row],[Stok Akhir]]</f>
        <v>3971</v>
      </c>
      <c r="Q302" s="47" t="str">
        <f>IF(REKAP[[#This Row],[Stok Aktual]]&lt;&gt;"",REKAP[[#This Row],[Stok Akhir]]-REKAP[[#This Row],[Stok Aktual]],"")</f>
        <v/>
      </c>
    </row>
    <row r="303" spans="1:17" x14ac:dyDescent="0.25">
      <c r="A303" s="20" t="s">
        <v>496</v>
      </c>
      <c r="B303" s="20" t="s">
        <v>3359</v>
      </c>
      <c r="C303" s="20" t="s">
        <v>3355</v>
      </c>
      <c r="D303" s="23" t="s">
        <v>211</v>
      </c>
      <c r="E303" s="23" t="s">
        <v>3350</v>
      </c>
      <c r="F303" s="20" t="s">
        <v>251</v>
      </c>
      <c r="G303" s="20"/>
      <c r="H303" s="22">
        <v>100</v>
      </c>
      <c r="I303" s="57" t="str">
        <f>IF(COUNTIF(MASUK[Kode Barang],REKAP[[#This Row],[ID
Barang]])=0,"",COUNTIF(MASUK[Kode Barang],REKAP[[#This Row],[ID
Barang]]))</f>
        <v/>
      </c>
      <c r="J303" s="58" t="str">
        <f>IF(COUNTIF(MASUK8[Kode Barang],REKAP[[#This Row],[ID
Barang]])=0,"",COUNTIF(MASUK8[Kode Barang],REKAP[[#This Row],[ID
Barang]]))</f>
        <v/>
      </c>
      <c r="K303" s="20">
        <v>34</v>
      </c>
      <c r="L303" s="47">
        <f>SUMIF(MASUK!$C:$C,DATA!$A303,MASUK!$H:$H)</f>
        <v>0</v>
      </c>
      <c r="M303" s="47">
        <f>SUMIF(KELUAR!C:C,REKAP[[#This Row],[ID
Barang]],KELUAR!$H:$H)</f>
        <v>0</v>
      </c>
      <c r="N303" s="47">
        <f>REKAP[[#This Row],[Stok Awal]]+REKAP[[#This Row],[Masuk]]-REKAP[[#This Row],[Keluar]]</f>
        <v>34</v>
      </c>
      <c r="P303" s="42">
        <f>REKAP[[#This Row],[Harga Satuan]]*REKAP[[#This Row],[Stok Akhir]]</f>
        <v>3400</v>
      </c>
      <c r="Q303" s="47" t="str">
        <f>IF(REKAP[[#This Row],[Stok Aktual]]&lt;&gt;"",REKAP[[#This Row],[Stok Akhir]]-REKAP[[#This Row],[Stok Aktual]],"")</f>
        <v/>
      </c>
    </row>
    <row r="304" spans="1:17" x14ac:dyDescent="0.25">
      <c r="A304" s="20" t="s">
        <v>497</v>
      </c>
      <c r="B304" s="20" t="s">
        <v>3359</v>
      </c>
      <c r="C304" s="20" t="s">
        <v>3355</v>
      </c>
      <c r="D304" s="23" t="s">
        <v>212</v>
      </c>
      <c r="E304" s="23" t="s">
        <v>3350</v>
      </c>
      <c r="F304" s="20" t="s">
        <v>251</v>
      </c>
      <c r="G304" s="20" t="s">
        <v>10</v>
      </c>
      <c r="H304" s="22">
        <v>200</v>
      </c>
      <c r="I304" s="57" t="str">
        <f>IF(COUNTIF(MASUK[Kode Barang],REKAP[[#This Row],[ID
Barang]])=0,"",COUNTIF(MASUK[Kode Barang],REKAP[[#This Row],[ID
Barang]]))</f>
        <v/>
      </c>
      <c r="J304" s="58" t="str">
        <f>IF(COUNTIF(MASUK8[Kode Barang],REKAP[[#This Row],[ID
Barang]])=0,"",COUNTIF(MASUK8[Kode Barang],REKAP[[#This Row],[ID
Barang]]))</f>
        <v/>
      </c>
      <c r="K304" s="20">
        <v>26</v>
      </c>
      <c r="L304" s="47">
        <f>SUMIF(MASUK!$C:$C,DATA!$A304,MASUK!$H:$H)</f>
        <v>0</v>
      </c>
      <c r="M304" s="47">
        <f>SUMIF(KELUAR!C:C,REKAP[[#This Row],[ID
Barang]],KELUAR!$H:$H)</f>
        <v>0</v>
      </c>
      <c r="N304" s="47">
        <f>REKAP[[#This Row],[Stok Awal]]+REKAP[[#This Row],[Masuk]]-REKAP[[#This Row],[Keluar]]</f>
        <v>26</v>
      </c>
      <c r="P304" s="42">
        <f>REKAP[[#This Row],[Harga Satuan]]*REKAP[[#This Row],[Stok Akhir]]</f>
        <v>5200</v>
      </c>
      <c r="Q304" s="47" t="str">
        <f>IF(REKAP[[#This Row],[Stok Aktual]]&lt;&gt;"",REKAP[[#This Row],[Stok Akhir]]-REKAP[[#This Row],[Stok Aktual]],"")</f>
        <v/>
      </c>
    </row>
    <row r="305" spans="1:17" x14ac:dyDescent="0.25">
      <c r="A305" s="20" t="s">
        <v>498</v>
      </c>
      <c r="B305" s="20" t="s">
        <v>3359</v>
      </c>
      <c r="C305" s="20" t="s">
        <v>3355</v>
      </c>
      <c r="D305" s="23" t="s">
        <v>213</v>
      </c>
      <c r="E305" s="23" t="s">
        <v>3350</v>
      </c>
      <c r="F305" s="20" t="s">
        <v>251</v>
      </c>
      <c r="G305" s="20"/>
      <c r="H305" s="22">
        <v>100</v>
      </c>
      <c r="I305" s="57" t="str">
        <f>IF(COUNTIF(MASUK[Kode Barang],REKAP[[#This Row],[ID
Barang]])=0,"",COUNTIF(MASUK[Kode Barang],REKAP[[#This Row],[ID
Barang]]))</f>
        <v/>
      </c>
      <c r="J305" s="58" t="str">
        <f>IF(COUNTIF(MASUK8[Kode Barang],REKAP[[#This Row],[ID
Barang]])=0,"",COUNTIF(MASUK8[Kode Barang],REKAP[[#This Row],[ID
Barang]]))</f>
        <v/>
      </c>
      <c r="K305" s="20">
        <v>26</v>
      </c>
      <c r="L305" s="47">
        <f>SUMIF(MASUK!$C:$C,DATA!$A305,MASUK!$H:$H)</f>
        <v>0</v>
      </c>
      <c r="M305" s="47">
        <f>SUMIF(KELUAR!C:C,REKAP[[#This Row],[ID
Barang]],KELUAR!$H:$H)</f>
        <v>0</v>
      </c>
      <c r="N305" s="47">
        <f>REKAP[[#This Row],[Stok Awal]]+REKAP[[#This Row],[Masuk]]-REKAP[[#This Row],[Keluar]]</f>
        <v>26</v>
      </c>
      <c r="P305" s="42">
        <f>REKAP[[#This Row],[Harga Satuan]]*REKAP[[#This Row],[Stok Akhir]]</f>
        <v>2600</v>
      </c>
      <c r="Q305" s="47" t="str">
        <f>IF(REKAP[[#This Row],[Stok Aktual]]&lt;&gt;"",REKAP[[#This Row],[Stok Akhir]]-REKAP[[#This Row],[Stok Aktual]],"")</f>
        <v/>
      </c>
    </row>
    <row r="306" spans="1:17" x14ac:dyDescent="0.25">
      <c r="A306" s="20" t="s">
        <v>499</v>
      </c>
      <c r="B306" s="20" t="s">
        <v>3359</v>
      </c>
      <c r="C306" s="20" t="s">
        <v>3355</v>
      </c>
      <c r="D306" s="23" t="s">
        <v>214</v>
      </c>
      <c r="E306" s="23" t="s">
        <v>3350</v>
      </c>
      <c r="F306" s="20" t="s">
        <v>251</v>
      </c>
      <c r="G306" s="20"/>
      <c r="H306" s="22">
        <v>200</v>
      </c>
      <c r="I306" s="57" t="str">
        <f>IF(COUNTIF(MASUK[Kode Barang],REKAP[[#This Row],[ID
Barang]])=0,"",COUNTIF(MASUK[Kode Barang],REKAP[[#This Row],[ID
Barang]]))</f>
        <v/>
      </c>
      <c r="J306" s="58" t="str">
        <f>IF(COUNTIF(MASUK8[Kode Barang],REKAP[[#This Row],[ID
Barang]])=0,"",COUNTIF(MASUK8[Kode Barang],REKAP[[#This Row],[ID
Barang]]))</f>
        <v/>
      </c>
      <c r="K306" s="20">
        <v>50</v>
      </c>
      <c r="L306" s="47">
        <f>SUMIF(MASUK!$C:$C,DATA!$A306,MASUK!$H:$H)</f>
        <v>0</v>
      </c>
      <c r="M306" s="47">
        <f>SUMIF(KELUAR!C:C,REKAP[[#This Row],[ID
Barang]],KELUAR!$H:$H)</f>
        <v>0</v>
      </c>
      <c r="N306" s="47">
        <f>REKAP[[#This Row],[Stok Awal]]+REKAP[[#This Row],[Masuk]]-REKAP[[#This Row],[Keluar]]</f>
        <v>50</v>
      </c>
      <c r="P306" s="42">
        <f>REKAP[[#This Row],[Harga Satuan]]*REKAP[[#This Row],[Stok Akhir]]</f>
        <v>10000</v>
      </c>
      <c r="Q306" s="47" t="str">
        <f>IF(REKAP[[#This Row],[Stok Aktual]]&lt;&gt;"",REKAP[[#This Row],[Stok Akhir]]-REKAP[[#This Row],[Stok Aktual]],"")</f>
        <v/>
      </c>
    </row>
    <row r="307" spans="1:17" x14ac:dyDescent="0.25">
      <c r="A307" s="20" t="s">
        <v>500</v>
      </c>
      <c r="B307" s="20" t="s">
        <v>3359</v>
      </c>
      <c r="C307" s="20" t="s">
        <v>3355</v>
      </c>
      <c r="D307" s="23" t="s">
        <v>215</v>
      </c>
      <c r="E307" s="23" t="s">
        <v>3350</v>
      </c>
      <c r="F307" s="20" t="s">
        <v>251</v>
      </c>
      <c r="G307" s="20"/>
      <c r="H307" s="22">
        <v>100</v>
      </c>
      <c r="I307" s="57" t="str">
        <f>IF(COUNTIF(MASUK[Kode Barang],REKAP[[#This Row],[ID
Barang]])=0,"",COUNTIF(MASUK[Kode Barang],REKAP[[#This Row],[ID
Barang]]))</f>
        <v/>
      </c>
      <c r="J307" s="58" t="str">
        <f>IF(COUNTIF(MASUK8[Kode Barang],REKAP[[#This Row],[ID
Barang]])=0,"",COUNTIF(MASUK8[Kode Barang],REKAP[[#This Row],[ID
Barang]]))</f>
        <v/>
      </c>
      <c r="K307" s="20">
        <v>38</v>
      </c>
      <c r="L307" s="47">
        <f>SUMIF(MASUK!$C:$C,DATA!$A307,MASUK!$H:$H)</f>
        <v>0</v>
      </c>
      <c r="M307" s="47">
        <f>SUMIF(KELUAR!C:C,REKAP[[#This Row],[ID
Barang]],KELUAR!$H:$H)</f>
        <v>0</v>
      </c>
      <c r="N307" s="47">
        <f>REKAP[[#This Row],[Stok Awal]]+REKAP[[#This Row],[Masuk]]-REKAP[[#This Row],[Keluar]]</f>
        <v>38</v>
      </c>
      <c r="P307" s="42">
        <f>REKAP[[#This Row],[Harga Satuan]]*REKAP[[#This Row],[Stok Akhir]]</f>
        <v>3800</v>
      </c>
      <c r="Q307" s="47" t="str">
        <f>IF(REKAP[[#This Row],[Stok Aktual]]&lt;&gt;"",REKAP[[#This Row],[Stok Akhir]]-REKAP[[#This Row],[Stok Aktual]],"")</f>
        <v/>
      </c>
    </row>
    <row r="308" spans="1:17" x14ac:dyDescent="0.25">
      <c r="A308" s="20" t="s">
        <v>501</v>
      </c>
      <c r="B308" s="20" t="s">
        <v>3359</v>
      </c>
      <c r="C308" s="20" t="s">
        <v>3355</v>
      </c>
      <c r="D308" s="23" t="s">
        <v>216</v>
      </c>
      <c r="E308" s="23" t="s">
        <v>3350</v>
      </c>
      <c r="F308" s="20" t="s">
        <v>251</v>
      </c>
      <c r="G308" s="20"/>
      <c r="H308" s="22">
        <v>300</v>
      </c>
      <c r="I308" s="57" t="str">
        <f>IF(COUNTIF(MASUK[Kode Barang],REKAP[[#This Row],[ID
Barang]])=0,"",COUNTIF(MASUK[Kode Barang],REKAP[[#This Row],[ID
Barang]]))</f>
        <v/>
      </c>
      <c r="J308" s="58" t="str">
        <f>IF(COUNTIF(MASUK8[Kode Barang],REKAP[[#This Row],[ID
Barang]])=0,"",COUNTIF(MASUK8[Kode Barang],REKAP[[#This Row],[ID
Barang]]))</f>
        <v/>
      </c>
      <c r="K308" s="20">
        <v>34</v>
      </c>
      <c r="L308" s="47">
        <f>SUMIF(MASUK!$C:$C,DATA!$A308,MASUK!$H:$H)</f>
        <v>0</v>
      </c>
      <c r="M308" s="47">
        <f>SUMIF(KELUAR!C:C,REKAP[[#This Row],[ID
Barang]],KELUAR!$H:$H)</f>
        <v>0</v>
      </c>
      <c r="N308" s="47">
        <f>REKAP[[#This Row],[Stok Awal]]+REKAP[[#This Row],[Masuk]]-REKAP[[#This Row],[Keluar]]</f>
        <v>34</v>
      </c>
      <c r="P308" s="42">
        <f>REKAP[[#This Row],[Harga Satuan]]*REKAP[[#This Row],[Stok Akhir]]</f>
        <v>10200</v>
      </c>
      <c r="Q308" s="47" t="str">
        <f>IF(REKAP[[#This Row],[Stok Aktual]]&lt;&gt;"",REKAP[[#This Row],[Stok Akhir]]-REKAP[[#This Row],[Stok Aktual]],"")</f>
        <v/>
      </c>
    </row>
    <row r="309" spans="1:17" x14ac:dyDescent="0.25">
      <c r="A309" s="20" t="s">
        <v>502</v>
      </c>
      <c r="B309" s="20" t="s">
        <v>3359</v>
      </c>
      <c r="C309" s="20" t="s">
        <v>3355</v>
      </c>
      <c r="D309" s="23" t="s">
        <v>217</v>
      </c>
      <c r="E309" s="23" t="s">
        <v>3350</v>
      </c>
      <c r="F309" s="20" t="s">
        <v>251</v>
      </c>
      <c r="G309" s="20"/>
      <c r="H309" s="22">
        <v>200</v>
      </c>
      <c r="I309" s="57" t="str">
        <f>IF(COUNTIF(MASUK[Kode Barang],REKAP[[#This Row],[ID
Barang]])=0,"",COUNTIF(MASUK[Kode Barang],REKAP[[#This Row],[ID
Barang]]))</f>
        <v/>
      </c>
      <c r="J309" s="58" t="str">
        <f>IF(COUNTIF(MASUK8[Kode Barang],REKAP[[#This Row],[ID
Barang]])=0,"",COUNTIF(MASUK8[Kode Barang],REKAP[[#This Row],[ID
Barang]]))</f>
        <v/>
      </c>
      <c r="K309" s="20">
        <v>34</v>
      </c>
      <c r="L309" s="47">
        <f>SUMIF(MASUK!$C:$C,DATA!$A309,MASUK!$H:$H)</f>
        <v>0</v>
      </c>
      <c r="M309" s="47">
        <f>SUMIF(KELUAR!C:C,REKAP[[#This Row],[ID
Barang]],KELUAR!$H:$H)</f>
        <v>0</v>
      </c>
      <c r="N309" s="47">
        <f>REKAP[[#This Row],[Stok Awal]]+REKAP[[#This Row],[Masuk]]-REKAP[[#This Row],[Keluar]]</f>
        <v>34</v>
      </c>
      <c r="P309" s="42">
        <f>REKAP[[#This Row],[Harga Satuan]]*REKAP[[#This Row],[Stok Akhir]]</f>
        <v>6800</v>
      </c>
      <c r="Q309" s="47" t="str">
        <f>IF(REKAP[[#This Row],[Stok Aktual]]&lt;&gt;"",REKAP[[#This Row],[Stok Akhir]]-REKAP[[#This Row],[Stok Aktual]],"")</f>
        <v/>
      </c>
    </row>
    <row r="310" spans="1:17" x14ac:dyDescent="0.25">
      <c r="A310" s="20" t="s">
        <v>503</v>
      </c>
      <c r="B310" s="20" t="s">
        <v>3328</v>
      </c>
      <c r="C310" s="20" t="s">
        <v>3361</v>
      </c>
      <c r="D310" s="23" t="s">
        <v>186</v>
      </c>
      <c r="E310" s="23" t="s">
        <v>3350</v>
      </c>
      <c r="F310" s="20" t="s">
        <v>251</v>
      </c>
      <c r="G310" s="20"/>
      <c r="H310" s="22">
        <v>1000</v>
      </c>
      <c r="I310" s="57" t="str">
        <f>IF(COUNTIF(MASUK[Kode Barang],REKAP[[#This Row],[ID
Barang]])=0,"",COUNTIF(MASUK[Kode Barang],REKAP[[#This Row],[ID
Barang]]))</f>
        <v/>
      </c>
      <c r="J310" s="58" t="str">
        <f>IF(COUNTIF(MASUK8[Kode Barang],REKAP[[#This Row],[ID
Barang]])=0,"",COUNTIF(MASUK8[Kode Barang],REKAP[[#This Row],[ID
Barang]]))</f>
        <v/>
      </c>
      <c r="K310" s="20">
        <v>32</v>
      </c>
      <c r="L310" s="47">
        <f>SUMIF(MASUK!$C:$C,DATA!$A310,MASUK!$H:$H)</f>
        <v>0</v>
      </c>
      <c r="M310" s="47">
        <f>SUMIF(KELUAR!C:C,REKAP[[#This Row],[ID
Barang]],KELUAR!$H:$H)</f>
        <v>0</v>
      </c>
      <c r="N310" s="47">
        <f>REKAP[[#This Row],[Stok Awal]]+REKAP[[#This Row],[Masuk]]-REKAP[[#This Row],[Keluar]]</f>
        <v>32</v>
      </c>
      <c r="P310" s="42">
        <f>REKAP[[#This Row],[Harga Satuan]]*REKAP[[#This Row],[Stok Akhir]]</f>
        <v>32000</v>
      </c>
      <c r="Q310" s="47" t="str">
        <f>IF(REKAP[[#This Row],[Stok Aktual]]&lt;&gt;"",REKAP[[#This Row],[Stok Akhir]]-REKAP[[#This Row],[Stok Aktual]],"")</f>
        <v/>
      </c>
    </row>
    <row r="311" spans="1:17" x14ac:dyDescent="0.25">
      <c r="A311" s="20" t="s">
        <v>504</v>
      </c>
      <c r="B311" s="20" t="s">
        <v>3328</v>
      </c>
      <c r="C311" s="20" t="s">
        <v>3361</v>
      </c>
      <c r="D311" s="23" t="s">
        <v>3363</v>
      </c>
      <c r="E311" s="23" t="s">
        <v>3350</v>
      </c>
      <c r="F311" s="20" t="s">
        <v>251</v>
      </c>
      <c r="G311" s="20"/>
      <c r="H311" s="22">
        <v>1000</v>
      </c>
      <c r="I311" s="57" t="str">
        <f>IF(COUNTIF(MASUK[Kode Barang],REKAP[[#This Row],[ID
Barang]])=0,"",COUNTIF(MASUK[Kode Barang],REKAP[[#This Row],[ID
Barang]]))</f>
        <v/>
      </c>
      <c r="J311" s="58" t="str">
        <f>IF(COUNTIF(MASUK8[Kode Barang],REKAP[[#This Row],[ID
Barang]])=0,"",COUNTIF(MASUK8[Kode Barang],REKAP[[#This Row],[ID
Barang]]))</f>
        <v/>
      </c>
      <c r="K311" s="20">
        <v>0</v>
      </c>
      <c r="L311" s="47">
        <f>SUMIF(MASUK!$C:$C,DATA!$A311,MASUK!$H:$H)</f>
        <v>0</v>
      </c>
      <c r="M311" s="47">
        <f>SUMIF(KELUAR!C:C,REKAP[[#This Row],[ID
Barang]],KELUAR!$H:$H)</f>
        <v>0</v>
      </c>
      <c r="N311" s="47">
        <f>REKAP[[#This Row],[Stok Awal]]+REKAP[[#This Row],[Masuk]]-REKAP[[#This Row],[Keluar]]</f>
        <v>0</v>
      </c>
      <c r="P311" s="42">
        <f>REKAP[[#This Row],[Harga Satuan]]*REKAP[[#This Row],[Stok Akhir]]</f>
        <v>0</v>
      </c>
      <c r="Q311" s="47" t="str">
        <f>IF(REKAP[[#This Row],[Stok Aktual]]&lt;&gt;"",REKAP[[#This Row],[Stok Akhir]]-REKAP[[#This Row],[Stok Aktual]],"")</f>
        <v/>
      </c>
    </row>
    <row r="312" spans="1:17" x14ac:dyDescent="0.25">
      <c r="A312" s="20" t="s">
        <v>505</v>
      </c>
      <c r="B312" s="20" t="s">
        <v>3328</v>
      </c>
      <c r="C312" s="20" t="s">
        <v>3361</v>
      </c>
      <c r="D312" s="23" t="s">
        <v>189</v>
      </c>
      <c r="E312" s="23" t="s">
        <v>3350</v>
      </c>
      <c r="F312" s="20" t="s">
        <v>251</v>
      </c>
      <c r="G312" s="20"/>
      <c r="H312" s="22">
        <v>800</v>
      </c>
      <c r="I312" s="57" t="str">
        <f>IF(COUNTIF(MASUK[Kode Barang],REKAP[[#This Row],[ID
Barang]])=0,"",COUNTIF(MASUK[Kode Barang],REKAP[[#This Row],[ID
Barang]]))</f>
        <v/>
      </c>
      <c r="J312" s="58" t="str">
        <f>IF(COUNTIF(MASUK8[Kode Barang],REKAP[[#This Row],[ID
Barang]])=0,"",COUNTIF(MASUK8[Kode Barang],REKAP[[#This Row],[ID
Barang]]))</f>
        <v/>
      </c>
      <c r="K312" s="20">
        <v>22</v>
      </c>
      <c r="L312" s="47">
        <f>SUMIF(MASUK!$C:$C,DATA!$A312,MASUK!$H:$H)</f>
        <v>0</v>
      </c>
      <c r="M312" s="47">
        <f>SUMIF(KELUAR!C:C,REKAP[[#This Row],[ID
Barang]],KELUAR!$H:$H)</f>
        <v>0</v>
      </c>
      <c r="N312" s="47">
        <f>REKAP[[#This Row],[Stok Awal]]+REKAP[[#This Row],[Masuk]]-REKAP[[#This Row],[Keluar]]</f>
        <v>22</v>
      </c>
      <c r="P312" s="42">
        <f>REKAP[[#This Row],[Harga Satuan]]*REKAP[[#This Row],[Stok Akhir]]</f>
        <v>17600</v>
      </c>
      <c r="Q312" s="47" t="str">
        <f>IF(REKAP[[#This Row],[Stok Aktual]]&lt;&gt;"",REKAP[[#This Row],[Stok Akhir]]-REKAP[[#This Row],[Stok Aktual]],"")</f>
        <v/>
      </c>
    </row>
    <row r="313" spans="1:17" x14ac:dyDescent="0.25">
      <c r="A313" s="20" t="s">
        <v>506</v>
      </c>
      <c r="B313" s="20" t="s">
        <v>3328</v>
      </c>
      <c r="C313" s="20" t="s">
        <v>3361</v>
      </c>
      <c r="D313" s="23" t="s">
        <v>3364</v>
      </c>
      <c r="E313" s="23" t="s">
        <v>3350</v>
      </c>
      <c r="F313" s="20" t="s">
        <v>251</v>
      </c>
      <c r="G313" s="20"/>
      <c r="H313" s="22">
        <v>600</v>
      </c>
      <c r="I313" s="57" t="str">
        <f>IF(COUNTIF(MASUK[Kode Barang],REKAP[[#This Row],[ID
Barang]])=0,"",COUNTIF(MASUK[Kode Barang],REKAP[[#This Row],[ID
Barang]]))</f>
        <v/>
      </c>
      <c r="J313" s="58">
        <f>IF(COUNTIF(MASUK8[Kode Barang],REKAP[[#This Row],[ID
Barang]])=0,"",COUNTIF(MASUK8[Kode Barang],REKAP[[#This Row],[ID
Barang]]))</f>
        <v>1</v>
      </c>
      <c r="K313" s="20">
        <v>32</v>
      </c>
      <c r="L313" s="47">
        <f>SUMIF(MASUK!$C:$C,DATA!$A313,MASUK!$H:$H)</f>
        <v>0</v>
      </c>
      <c r="M313" s="47">
        <f>SUMIF(KELUAR!C:C,REKAP[[#This Row],[ID
Barang]],KELUAR!$H:$H)</f>
        <v>3</v>
      </c>
      <c r="N313" s="47">
        <f>REKAP[[#This Row],[Stok Awal]]+REKAP[[#This Row],[Masuk]]-REKAP[[#This Row],[Keluar]]</f>
        <v>29</v>
      </c>
      <c r="P313" s="42">
        <f>REKAP[[#This Row],[Harga Satuan]]*REKAP[[#This Row],[Stok Akhir]]</f>
        <v>17400</v>
      </c>
      <c r="Q313" s="47" t="str">
        <f>IF(REKAP[[#This Row],[Stok Aktual]]&lt;&gt;"",REKAP[[#This Row],[Stok Akhir]]-REKAP[[#This Row],[Stok Aktual]],"")</f>
        <v/>
      </c>
    </row>
    <row r="314" spans="1:17" x14ac:dyDescent="0.25">
      <c r="A314" s="20" t="s">
        <v>507</v>
      </c>
      <c r="B314" s="20" t="s">
        <v>3328</v>
      </c>
      <c r="C314" s="20" t="s">
        <v>3361</v>
      </c>
      <c r="D314" s="23" t="s">
        <v>3365</v>
      </c>
      <c r="E314" s="23" t="s">
        <v>3350</v>
      </c>
      <c r="F314" s="20" t="s">
        <v>251</v>
      </c>
      <c r="G314" s="20"/>
      <c r="H314" s="22">
        <v>600</v>
      </c>
      <c r="I314" s="57">
        <f>IF(COUNTIF(MASUK[Kode Barang],REKAP[[#This Row],[ID
Barang]])=0,"",COUNTIF(MASUK[Kode Barang],REKAP[[#This Row],[ID
Barang]]))</f>
        <v>1</v>
      </c>
      <c r="J314" s="58" t="str">
        <f>IF(COUNTIF(MASUK8[Kode Barang],REKAP[[#This Row],[ID
Barang]])=0,"",COUNTIF(MASUK8[Kode Barang],REKAP[[#This Row],[ID
Barang]]))</f>
        <v/>
      </c>
      <c r="K314" s="20">
        <v>23</v>
      </c>
      <c r="L314" s="47">
        <f>SUMIF(MASUK!$C:$C,DATA!$A314,MASUK!$H:$H)</f>
        <v>10</v>
      </c>
      <c r="M314" s="47">
        <f>SUMIF(KELUAR!C:C,REKAP[[#This Row],[ID
Barang]],KELUAR!$H:$H)</f>
        <v>0</v>
      </c>
      <c r="N314" s="47">
        <f>REKAP[[#This Row],[Stok Awal]]+REKAP[[#This Row],[Masuk]]-REKAP[[#This Row],[Keluar]]</f>
        <v>33</v>
      </c>
      <c r="P314" s="42">
        <f>REKAP[[#This Row],[Harga Satuan]]*REKAP[[#This Row],[Stok Akhir]]</f>
        <v>19800</v>
      </c>
      <c r="Q314" s="47" t="str">
        <f>IF(REKAP[[#This Row],[Stok Aktual]]&lt;&gt;"",REKAP[[#This Row],[Stok Akhir]]-REKAP[[#This Row],[Stok Aktual]],"")</f>
        <v/>
      </c>
    </row>
    <row r="315" spans="1:17" x14ac:dyDescent="0.25">
      <c r="A315" s="20" t="s">
        <v>508</v>
      </c>
      <c r="B315" s="20" t="s">
        <v>3328</v>
      </c>
      <c r="C315" s="20" t="s">
        <v>3361</v>
      </c>
      <c r="D315" s="23" t="s">
        <v>3366</v>
      </c>
      <c r="E315" s="23" t="s">
        <v>3350</v>
      </c>
      <c r="F315" s="20" t="s">
        <v>251</v>
      </c>
      <c r="G315" s="20" t="s">
        <v>10</v>
      </c>
      <c r="H315" s="22">
        <v>550</v>
      </c>
      <c r="I315" s="57" t="str">
        <f>IF(COUNTIF(MASUK[Kode Barang],REKAP[[#This Row],[ID
Barang]])=0,"",COUNTIF(MASUK[Kode Barang],REKAP[[#This Row],[ID
Barang]]))</f>
        <v/>
      </c>
      <c r="J315" s="58">
        <f>IF(COUNTIF(MASUK8[Kode Barang],REKAP[[#This Row],[ID
Barang]])=0,"",COUNTIF(MASUK8[Kode Barang],REKAP[[#This Row],[ID
Barang]]))</f>
        <v>2</v>
      </c>
      <c r="K315" s="20">
        <v>15</v>
      </c>
      <c r="L315" s="47">
        <f>SUMIF(MASUK!$C:$C,DATA!$A315,MASUK!$H:$H)</f>
        <v>0</v>
      </c>
      <c r="M315" s="47">
        <f>SUMIF(KELUAR!C:C,REKAP[[#This Row],[ID
Barang]],KELUAR!$H:$H)</f>
        <v>3</v>
      </c>
      <c r="N315" s="47">
        <f>REKAP[[#This Row],[Stok Awal]]+REKAP[[#This Row],[Masuk]]-REKAP[[#This Row],[Keluar]]</f>
        <v>12</v>
      </c>
      <c r="P315" s="42">
        <f>REKAP[[#This Row],[Harga Satuan]]*REKAP[[#This Row],[Stok Akhir]]</f>
        <v>6600</v>
      </c>
      <c r="Q315" s="47" t="str">
        <f>IF(REKAP[[#This Row],[Stok Aktual]]&lt;&gt;"",REKAP[[#This Row],[Stok Akhir]]-REKAP[[#This Row],[Stok Aktual]],"")</f>
        <v/>
      </c>
    </row>
    <row r="316" spans="1:17" x14ac:dyDescent="0.25">
      <c r="A316" s="20" t="s">
        <v>509</v>
      </c>
      <c r="B316" s="20" t="s">
        <v>3328</v>
      </c>
      <c r="C316" s="20" t="s">
        <v>3361</v>
      </c>
      <c r="D316" s="23" t="s">
        <v>194</v>
      </c>
      <c r="E316" s="23" t="s">
        <v>3350</v>
      </c>
      <c r="F316" s="20" t="s">
        <v>251</v>
      </c>
      <c r="G316" s="20"/>
      <c r="H316" s="22">
        <v>500</v>
      </c>
      <c r="I316" s="57" t="str">
        <f>IF(COUNTIF(MASUK[Kode Barang],REKAP[[#This Row],[ID
Barang]])=0,"",COUNTIF(MASUK[Kode Barang],REKAP[[#This Row],[ID
Barang]]))</f>
        <v/>
      </c>
      <c r="J316" s="58" t="str">
        <f>IF(COUNTIF(MASUK8[Kode Barang],REKAP[[#This Row],[ID
Barang]])=0,"",COUNTIF(MASUK8[Kode Barang],REKAP[[#This Row],[ID
Barang]]))</f>
        <v/>
      </c>
      <c r="K316" s="20">
        <v>35</v>
      </c>
      <c r="L316" s="47">
        <f>SUMIF(MASUK!$C:$C,DATA!$A316,MASUK!$H:$H)</f>
        <v>0</v>
      </c>
      <c r="M316" s="47">
        <f>SUMIF(KELUAR!C:C,REKAP[[#This Row],[ID
Barang]],KELUAR!$H:$H)</f>
        <v>0</v>
      </c>
      <c r="N316" s="47">
        <f>REKAP[[#This Row],[Stok Awal]]+REKAP[[#This Row],[Masuk]]-REKAP[[#This Row],[Keluar]]</f>
        <v>35</v>
      </c>
      <c r="P316" s="42">
        <f>REKAP[[#This Row],[Harga Satuan]]*REKAP[[#This Row],[Stok Akhir]]</f>
        <v>17500</v>
      </c>
      <c r="Q316" s="47" t="str">
        <f>IF(REKAP[[#This Row],[Stok Aktual]]&lt;&gt;"",REKAP[[#This Row],[Stok Akhir]]-REKAP[[#This Row],[Stok Aktual]],"")</f>
        <v/>
      </c>
    </row>
    <row r="317" spans="1:17" x14ac:dyDescent="0.25">
      <c r="A317" s="20" t="s">
        <v>510</v>
      </c>
      <c r="B317" s="20" t="s">
        <v>3328</v>
      </c>
      <c r="C317" s="20" t="s">
        <v>3361</v>
      </c>
      <c r="D317" s="23" t="s">
        <v>3367</v>
      </c>
      <c r="E317" s="23" t="s">
        <v>3350</v>
      </c>
      <c r="F317" s="20" t="s">
        <v>251</v>
      </c>
      <c r="G317" s="20"/>
      <c r="H317" s="22">
        <v>600</v>
      </c>
      <c r="I317" s="57" t="str">
        <f>IF(COUNTIF(MASUK[Kode Barang],REKAP[[#This Row],[ID
Barang]])=0,"",COUNTIF(MASUK[Kode Barang],REKAP[[#This Row],[ID
Barang]]))</f>
        <v/>
      </c>
      <c r="J317" s="58" t="str">
        <f>IF(COUNTIF(MASUK8[Kode Barang],REKAP[[#This Row],[ID
Barang]])=0,"",COUNTIF(MASUK8[Kode Barang],REKAP[[#This Row],[ID
Barang]]))</f>
        <v/>
      </c>
      <c r="K317" s="20">
        <v>41</v>
      </c>
      <c r="L317" s="47">
        <f>SUMIF(MASUK!$C:$C,DATA!$A317,MASUK!$H:$H)</f>
        <v>0</v>
      </c>
      <c r="M317" s="47">
        <f>SUMIF(KELUAR!C:C,REKAP[[#This Row],[ID
Barang]],KELUAR!$H:$H)</f>
        <v>0</v>
      </c>
      <c r="N317" s="47">
        <f>REKAP[[#This Row],[Stok Awal]]+REKAP[[#This Row],[Masuk]]-REKAP[[#This Row],[Keluar]]</f>
        <v>41</v>
      </c>
      <c r="P317" s="42">
        <f>REKAP[[#This Row],[Harga Satuan]]*REKAP[[#This Row],[Stok Akhir]]</f>
        <v>24600</v>
      </c>
      <c r="Q317" s="47" t="str">
        <f>IF(REKAP[[#This Row],[Stok Aktual]]&lt;&gt;"",REKAP[[#This Row],[Stok Akhir]]-REKAP[[#This Row],[Stok Aktual]],"")</f>
        <v/>
      </c>
    </row>
    <row r="318" spans="1:17" x14ac:dyDescent="0.25">
      <c r="A318" s="20" t="s">
        <v>511</v>
      </c>
      <c r="B318" s="20" t="s">
        <v>3328</v>
      </c>
      <c r="C318" s="20" t="s">
        <v>3361</v>
      </c>
      <c r="D318" s="23" t="s">
        <v>3368</v>
      </c>
      <c r="E318" s="23" t="s">
        <v>3350</v>
      </c>
      <c r="F318" s="20" t="s">
        <v>251</v>
      </c>
      <c r="G318" s="20"/>
      <c r="H318" s="22">
        <v>600</v>
      </c>
      <c r="I318" s="57" t="str">
        <f>IF(COUNTIF(MASUK[Kode Barang],REKAP[[#This Row],[ID
Barang]])=0,"",COUNTIF(MASUK[Kode Barang],REKAP[[#This Row],[ID
Barang]]))</f>
        <v/>
      </c>
      <c r="J318" s="58">
        <f>IF(COUNTIF(MASUK8[Kode Barang],REKAP[[#This Row],[ID
Barang]])=0,"",COUNTIF(MASUK8[Kode Barang],REKAP[[#This Row],[ID
Barang]]))</f>
        <v>1</v>
      </c>
      <c r="K318" s="20">
        <v>22</v>
      </c>
      <c r="L318" s="47">
        <f>SUMIF(MASUK!$C:$C,DATA!$A318,MASUK!$H:$H)</f>
        <v>0</v>
      </c>
      <c r="M318" s="47">
        <f>SUMIF(KELUAR!C:C,REKAP[[#This Row],[ID
Barang]],KELUAR!$H:$H)</f>
        <v>2</v>
      </c>
      <c r="N318" s="47">
        <f>REKAP[[#This Row],[Stok Awal]]+REKAP[[#This Row],[Masuk]]-REKAP[[#This Row],[Keluar]]</f>
        <v>20</v>
      </c>
      <c r="P318" s="42">
        <f>REKAP[[#This Row],[Harga Satuan]]*REKAP[[#This Row],[Stok Akhir]]</f>
        <v>12000</v>
      </c>
      <c r="Q318" s="47" t="str">
        <f>IF(REKAP[[#This Row],[Stok Aktual]]&lt;&gt;"",REKAP[[#This Row],[Stok Akhir]]-REKAP[[#This Row],[Stok Aktual]],"")</f>
        <v/>
      </c>
    </row>
    <row r="319" spans="1:17" x14ac:dyDescent="0.25">
      <c r="A319" s="20" t="s">
        <v>512</v>
      </c>
      <c r="B319" s="20" t="s">
        <v>3328</v>
      </c>
      <c r="C319" s="20" t="s">
        <v>3361</v>
      </c>
      <c r="D319" s="23" t="s">
        <v>3369</v>
      </c>
      <c r="E319" s="23" t="s">
        <v>3350</v>
      </c>
      <c r="F319" s="20" t="s">
        <v>251</v>
      </c>
      <c r="G319" s="20"/>
      <c r="H319" s="22">
        <v>594</v>
      </c>
      <c r="I319" s="57" t="str">
        <f>IF(COUNTIF(MASUK[Kode Barang],REKAP[[#This Row],[ID
Barang]])=0,"",COUNTIF(MASUK[Kode Barang],REKAP[[#This Row],[ID
Barang]]))</f>
        <v/>
      </c>
      <c r="J319" s="58" t="str">
        <f>IF(COUNTIF(MASUK8[Kode Barang],REKAP[[#This Row],[ID
Barang]])=0,"",COUNTIF(MASUK8[Kode Barang],REKAP[[#This Row],[ID
Barang]]))</f>
        <v/>
      </c>
      <c r="K319" s="20">
        <v>21</v>
      </c>
      <c r="L319" s="47">
        <f>SUMIF(MASUK!$C:$C,DATA!$A319,MASUK!$H:$H)</f>
        <v>0</v>
      </c>
      <c r="M319" s="47">
        <f>SUMIF(KELUAR!C:C,REKAP[[#This Row],[ID
Barang]],KELUAR!$H:$H)</f>
        <v>0</v>
      </c>
      <c r="N319" s="47">
        <f>REKAP[[#This Row],[Stok Awal]]+REKAP[[#This Row],[Masuk]]-REKAP[[#This Row],[Keluar]]</f>
        <v>21</v>
      </c>
      <c r="P319" s="42">
        <f>REKAP[[#This Row],[Harga Satuan]]*REKAP[[#This Row],[Stok Akhir]]</f>
        <v>12474</v>
      </c>
      <c r="Q319" s="47" t="str">
        <f>IF(REKAP[[#This Row],[Stok Aktual]]&lt;&gt;"",REKAP[[#This Row],[Stok Akhir]]-REKAP[[#This Row],[Stok Aktual]],"")</f>
        <v/>
      </c>
    </row>
    <row r="320" spans="1:17" x14ac:dyDescent="0.25">
      <c r="A320" s="20" t="s">
        <v>513</v>
      </c>
      <c r="B320" s="20" t="s">
        <v>3328</v>
      </c>
      <c r="C320" s="20" t="s">
        <v>3361</v>
      </c>
      <c r="D320" s="23" t="s">
        <v>3370</v>
      </c>
      <c r="E320" s="23" t="s">
        <v>3350</v>
      </c>
      <c r="F320" s="20" t="s">
        <v>251</v>
      </c>
      <c r="G320" s="20" t="s">
        <v>10</v>
      </c>
      <c r="H320" s="22">
        <v>600</v>
      </c>
      <c r="I320" s="57">
        <f>IF(COUNTIF(MASUK[Kode Barang],REKAP[[#This Row],[ID
Barang]])=0,"",COUNTIF(MASUK[Kode Barang],REKAP[[#This Row],[ID
Barang]]))</f>
        <v>1</v>
      </c>
      <c r="J320" s="58">
        <f>IF(COUNTIF(MASUK8[Kode Barang],REKAP[[#This Row],[ID
Barang]])=0,"",COUNTIF(MASUK8[Kode Barang],REKAP[[#This Row],[ID
Barang]]))</f>
        <v>3</v>
      </c>
      <c r="K320" s="20">
        <v>15</v>
      </c>
      <c r="L320" s="47">
        <f>SUMIF(MASUK!$C:$C,DATA!$A320,MASUK!$H:$H)</f>
        <v>16</v>
      </c>
      <c r="M320" s="47">
        <f>SUMIF(KELUAR!C:C,REKAP[[#This Row],[ID
Barang]],KELUAR!$H:$H)</f>
        <v>10</v>
      </c>
      <c r="N320" s="47">
        <f>REKAP[[#This Row],[Stok Awal]]+REKAP[[#This Row],[Masuk]]-REKAP[[#This Row],[Keluar]]</f>
        <v>21</v>
      </c>
      <c r="P320" s="42">
        <f>REKAP[[#This Row],[Harga Satuan]]*REKAP[[#This Row],[Stok Akhir]]</f>
        <v>12600</v>
      </c>
      <c r="Q320" s="47" t="str">
        <f>IF(REKAP[[#This Row],[Stok Aktual]]&lt;&gt;"",REKAP[[#This Row],[Stok Akhir]]-REKAP[[#This Row],[Stok Aktual]],"")</f>
        <v/>
      </c>
    </row>
    <row r="321" spans="1:17" x14ac:dyDescent="0.25">
      <c r="A321" s="20" t="s">
        <v>514</v>
      </c>
      <c r="B321" s="20" t="s">
        <v>3328</v>
      </c>
      <c r="C321" s="20" t="s">
        <v>3361</v>
      </c>
      <c r="D321" s="23" t="s">
        <v>51</v>
      </c>
      <c r="E321" s="23" t="s">
        <v>3350</v>
      </c>
      <c r="F321" s="20" t="s">
        <v>251</v>
      </c>
      <c r="G321" s="20" t="s">
        <v>10</v>
      </c>
      <c r="H321" s="22">
        <v>0</v>
      </c>
      <c r="I321" s="57">
        <f>IF(COUNTIF(MASUK[Kode Barang],REKAP[[#This Row],[ID
Barang]])=0,"",COUNTIF(MASUK[Kode Barang],REKAP[[#This Row],[ID
Barang]]))</f>
        <v>1</v>
      </c>
      <c r="J321" s="58">
        <f>IF(COUNTIF(MASUK8[Kode Barang],REKAP[[#This Row],[ID
Barang]])=0,"",COUNTIF(MASUK8[Kode Barang],REKAP[[#This Row],[ID
Barang]]))</f>
        <v>1</v>
      </c>
      <c r="K321" s="20">
        <v>0</v>
      </c>
      <c r="L321" s="47">
        <f>SUMIF(MASUK!$C:$C,DATA!$A321,MASUK!$H:$H)</f>
        <v>15</v>
      </c>
      <c r="M321" s="47">
        <f>SUMIF(KELUAR!C:C,REKAP[[#This Row],[ID
Barang]],KELUAR!$H:$H)</f>
        <v>6</v>
      </c>
      <c r="N321" s="47">
        <f>REKAP[[#This Row],[Stok Awal]]+REKAP[[#This Row],[Masuk]]-REKAP[[#This Row],[Keluar]]</f>
        <v>9</v>
      </c>
      <c r="P321" s="42">
        <f>REKAP[[#This Row],[Harga Satuan]]*REKAP[[#This Row],[Stok Akhir]]</f>
        <v>0</v>
      </c>
      <c r="Q321" s="47" t="str">
        <f>IF(REKAP[[#This Row],[Stok Aktual]]&lt;&gt;"",REKAP[[#This Row],[Stok Akhir]]-REKAP[[#This Row],[Stok Aktual]],"")</f>
        <v/>
      </c>
    </row>
    <row r="322" spans="1:17" x14ac:dyDescent="0.25">
      <c r="A322" s="20" t="s">
        <v>515</v>
      </c>
      <c r="B322" s="20" t="s">
        <v>3328</v>
      </c>
      <c r="C322" s="20" t="s">
        <v>3361</v>
      </c>
      <c r="D322" s="23" t="s">
        <v>3371</v>
      </c>
      <c r="E322" s="23" t="s">
        <v>3350</v>
      </c>
      <c r="F322" s="20" t="s">
        <v>251</v>
      </c>
      <c r="G322" s="20"/>
      <c r="H322" s="22">
        <v>600</v>
      </c>
      <c r="I322" s="57">
        <f>IF(COUNTIF(MASUK[Kode Barang],REKAP[[#This Row],[ID
Barang]])=0,"",COUNTIF(MASUK[Kode Barang],REKAP[[#This Row],[ID
Barang]]))</f>
        <v>1</v>
      </c>
      <c r="J322" s="58">
        <f>IF(COUNTIF(MASUK8[Kode Barang],REKAP[[#This Row],[ID
Barang]])=0,"",COUNTIF(MASUK8[Kode Barang],REKAP[[#This Row],[ID
Barang]]))</f>
        <v>1</v>
      </c>
      <c r="K322" s="20">
        <v>22</v>
      </c>
      <c r="L322" s="47">
        <f>SUMIF(MASUK!$C:$C,DATA!$A322,MASUK!$H:$H)</f>
        <v>40</v>
      </c>
      <c r="M322" s="47">
        <f>SUMIF(KELUAR!C:C,REKAP[[#This Row],[ID
Barang]],KELUAR!$H:$H)</f>
        <v>40</v>
      </c>
      <c r="N322" s="47">
        <f>REKAP[[#This Row],[Stok Awal]]+REKAP[[#This Row],[Masuk]]-REKAP[[#This Row],[Keluar]]</f>
        <v>22</v>
      </c>
      <c r="P322" s="42">
        <f>REKAP[[#This Row],[Harga Satuan]]*REKAP[[#This Row],[Stok Akhir]]</f>
        <v>13200</v>
      </c>
      <c r="Q322" s="47" t="str">
        <f>IF(REKAP[[#This Row],[Stok Aktual]]&lt;&gt;"",REKAP[[#This Row],[Stok Akhir]]-REKAP[[#This Row],[Stok Aktual]],"")</f>
        <v/>
      </c>
    </row>
    <row r="323" spans="1:17" x14ac:dyDescent="0.25">
      <c r="A323" s="20" t="s">
        <v>516</v>
      </c>
      <c r="B323" s="20" t="s">
        <v>3328</v>
      </c>
      <c r="C323" s="20" t="s">
        <v>3361</v>
      </c>
      <c r="D323" s="23" t="s">
        <v>53</v>
      </c>
      <c r="E323" s="23" t="s">
        <v>3350</v>
      </c>
      <c r="F323" s="20" t="s">
        <v>251</v>
      </c>
      <c r="G323" s="20"/>
      <c r="H323" s="22">
        <v>508.5</v>
      </c>
      <c r="I323" s="57" t="str">
        <f>IF(COUNTIF(MASUK[Kode Barang],REKAP[[#This Row],[ID
Barang]])=0,"",COUNTIF(MASUK[Kode Barang],REKAP[[#This Row],[ID
Barang]]))</f>
        <v/>
      </c>
      <c r="J323" s="58" t="str">
        <f>IF(COUNTIF(MASUK8[Kode Barang],REKAP[[#This Row],[ID
Barang]])=0,"",COUNTIF(MASUK8[Kode Barang],REKAP[[#This Row],[ID
Barang]]))</f>
        <v/>
      </c>
      <c r="K323" s="20">
        <v>28</v>
      </c>
      <c r="L323" s="47">
        <f>SUMIF(MASUK!$C:$C,DATA!$A323,MASUK!$H:$H)</f>
        <v>0</v>
      </c>
      <c r="M323" s="47">
        <f>SUMIF(KELUAR!C:C,REKAP[[#This Row],[ID
Barang]],KELUAR!$H:$H)</f>
        <v>0</v>
      </c>
      <c r="N323" s="47">
        <f>REKAP[[#This Row],[Stok Awal]]+REKAP[[#This Row],[Masuk]]-REKAP[[#This Row],[Keluar]]</f>
        <v>28</v>
      </c>
      <c r="P323" s="42">
        <f>REKAP[[#This Row],[Harga Satuan]]*REKAP[[#This Row],[Stok Akhir]]</f>
        <v>14238</v>
      </c>
      <c r="Q323" s="47" t="str">
        <f>IF(REKAP[[#This Row],[Stok Aktual]]&lt;&gt;"",REKAP[[#This Row],[Stok Akhir]]-REKAP[[#This Row],[Stok Aktual]],"")</f>
        <v/>
      </c>
    </row>
    <row r="324" spans="1:17" x14ac:dyDescent="0.25">
      <c r="A324" s="20" t="s">
        <v>517</v>
      </c>
      <c r="B324" s="20" t="s">
        <v>3328</v>
      </c>
      <c r="C324" s="20" t="s">
        <v>3361</v>
      </c>
      <c r="D324" s="23" t="s">
        <v>3372</v>
      </c>
      <c r="E324" s="23" t="s">
        <v>3350</v>
      </c>
      <c r="F324" s="20" t="s">
        <v>251</v>
      </c>
      <c r="G324" s="20"/>
      <c r="H324" s="22">
        <v>1200</v>
      </c>
      <c r="I324" s="57" t="str">
        <f>IF(COUNTIF(MASUK[Kode Barang],REKAP[[#This Row],[ID
Barang]])=0,"",COUNTIF(MASUK[Kode Barang],REKAP[[#This Row],[ID
Barang]]))</f>
        <v/>
      </c>
      <c r="J324" s="58">
        <f>IF(COUNTIF(MASUK8[Kode Barang],REKAP[[#This Row],[ID
Barang]])=0,"",COUNTIF(MASUK8[Kode Barang],REKAP[[#This Row],[ID
Barang]]))</f>
        <v>1</v>
      </c>
      <c r="K324" s="20">
        <v>24</v>
      </c>
      <c r="L324" s="47">
        <f>SUMIF(MASUK!$C:$C,DATA!$A324,MASUK!$H:$H)</f>
        <v>0</v>
      </c>
      <c r="M324" s="47">
        <f>SUMIF(KELUAR!C:C,REKAP[[#This Row],[ID
Barang]],KELUAR!$H:$H)</f>
        <v>2</v>
      </c>
      <c r="N324" s="47">
        <f>REKAP[[#This Row],[Stok Awal]]+REKAP[[#This Row],[Masuk]]-REKAP[[#This Row],[Keluar]]</f>
        <v>22</v>
      </c>
      <c r="P324" s="42">
        <f>REKAP[[#This Row],[Harga Satuan]]*REKAP[[#This Row],[Stok Akhir]]</f>
        <v>26400</v>
      </c>
      <c r="Q324" s="47" t="str">
        <f>IF(REKAP[[#This Row],[Stok Aktual]]&lt;&gt;"",REKAP[[#This Row],[Stok Akhir]]-REKAP[[#This Row],[Stok Aktual]],"")</f>
        <v/>
      </c>
    </row>
    <row r="325" spans="1:17" x14ac:dyDescent="0.25">
      <c r="A325" s="20" t="s">
        <v>518</v>
      </c>
      <c r="B325" s="20" t="s">
        <v>3328</v>
      </c>
      <c r="C325" s="20" t="s">
        <v>3361</v>
      </c>
      <c r="D325" s="23" t="s">
        <v>3373</v>
      </c>
      <c r="E325" s="23" t="s">
        <v>3350</v>
      </c>
      <c r="F325" s="20" t="s">
        <v>251</v>
      </c>
      <c r="G325" s="20"/>
      <c r="H325" s="22">
        <v>648</v>
      </c>
      <c r="I325" s="57" t="str">
        <f>IF(COUNTIF(MASUK[Kode Barang],REKAP[[#This Row],[ID
Barang]])=0,"",COUNTIF(MASUK[Kode Barang],REKAP[[#This Row],[ID
Barang]]))</f>
        <v/>
      </c>
      <c r="J325" s="58" t="str">
        <f>IF(COUNTIF(MASUK8[Kode Barang],REKAP[[#This Row],[ID
Barang]])=0,"",COUNTIF(MASUK8[Kode Barang],REKAP[[#This Row],[ID
Barang]]))</f>
        <v/>
      </c>
      <c r="K325" s="20">
        <v>22</v>
      </c>
      <c r="L325" s="47">
        <f>SUMIF(MASUK!$C:$C,DATA!$A325,MASUK!$H:$H)</f>
        <v>0</v>
      </c>
      <c r="M325" s="47">
        <f>SUMIF(KELUAR!C:C,REKAP[[#This Row],[ID
Barang]],KELUAR!$H:$H)</f>
        <v>0</v>
      </c>
      <c r="N325" s="47">
        <f>REKAP[[#This Row],[Stok Awal]]+REKAP[[#This Row],[Masuk]]-REKAP[[#This Row],[Keluar]]</f>
        <v>22</v>
      </c>
      <c r="P325" s="42">
        <f>REKAP[[#This Row],[Harga Satuan]]*REKAP[[#This Row],[Stok Akhir]]</f>
        <v>14256</v>
      </c>
      <c r="Q325" s="47" t="str">
        <f>IF(REKAP[[#This Row],[Stok Aktual]]&lt;&gt;"",REKAP[[#This Row],[Stok Akhir]]-REKAP[[#This Row],[Stok Aktual]],"")</f>
        <v/>
      </c>
    </row>
    <row r="326" spans="1:17" x14ac:dyDescent="0.25">
      <c r="A326" s="20" t="s">
        <v>519</v>
      </c>
      <c r="B326" s="20" t="s">
        <v>3328</v>
      </c>
      <c r="C326" s="20" t="s">
        <v>3361</v>
      </c>
      <c r="D326" s="23" t="s">
        <v>3374</v>
      </c>
      <c r="E326" s="23" t="s">
        <v>3350</v>
      </c>
      <c r="F326" s="20" t="s">
        <v>251</v>
      </c>
      <c r="G326" s="20"/>
      <c r="H326" s="22">
        <v>700</v>
      </c>
      <c r="I326" s="57" t="str">
        <f>IF(COUNTIF(MASUK[Kode Barang],REKAP[[#This Row],[ID
Barang]])=0,"",COUNTIF(MASUK[Kode Barang],REKAP[[#This Row],[ID
Barang]]))</f>
        <v/>
      </c>
      <c r="J326" s="58">
        <f>IF(COUNTIF(MASUK8[Kode Barang],REKAP[[#This Row],[ID
Barang]])=0,"",COUNTIF(MASUK8[Kode Barang],REKAP[[#This Row],[ID
Barang]]))</f>
        <v>1</v>
      </c>
      <c r="K326" s="20">
        <v>27</v>
      </c>
      <c r="L326" s="47">
        <f>SUMIF(MASUK!$C:$C,DATA!$A326,MASUK!$H:$H)</f>
        <v>0</v>
      </c>
      <c r="M326" s="47">
        <f>SUMIF(KELUAR!C:C,REKAP[[#This Row],[ID
Barang]],KELUAR!$H:$H)</f>
        <v>2</v>
      </c>
      <c r="N326" s="47">
        <f>REKAP[[#This Row],[Stok Awal]]+REKAP[[#This Row],[Masuk]]-REKAP[[#This Row],[Keluar]]</f>
        <v>25</v>
      </c>
      <c r="P326" s="42">
        <f>REKAP[[#This Row],[Harga Satuan]]*REKAP[[#This Row],[Stok Akhir]]</f>
        <v>17500</v>
      </c>
      <c r="Q326" s="47" t="str">
        <f>IF(REKAP[[#This Row],[Stok Aktual]]&lt;&gt;"",REKAP[[#This Row],[Stok Akhir]]-REKAP[[#This Row],[Stok Aktual]],"")</f>
        <v/>
      </c>
    </row>
    <row r="327" spans="1:17" x14ac:dyDescent="0.25">
      <c r="A327" s="20" t="s">
        <v>520</v>
      </c>
      <c r="B327" s="20" t="s">
        <v>3328</v>
      </c>
      <c r="C327" s="20" t="s">
        <v>3361</v>
      </c>
      <c r="D327" s="23" t="s">
        <v>3375</v>
      </c>
      <c r="E327" s="23" t="s">
        <v>3350</v>
      </c>
      <c r="F327" s="20" t="s">
        <v>251</v>
      </c>
      <c r="G327" s="20"/>
      <c r="H327" s="22">
        <v>1000</v>
      </c>
      <c r="I327" s="57" t="str">
        <f>IF(COUNTIF(MASUK[Kode Barang],REKAP[[#This Row],[ID
Barang]])=0,"",COUNTIF(MASUK[Kode Barang],REKAP[[#This Row],[ID
Barang]]))</f>
        <v/>
      </c>
      <c r="J327" s="58" t="str">
        <f>IF(COUNTIF(MASUK8[Kode Barang],REKAP[[#This Row],[ID
Barang]])=0,"",COUNTIF(MASUK8[Kode Barang],REKAP[[#This Row],[ID
Barang]]))</f>
        <v/>
      </c>
      <c r="K327" s="20">
        <v>61</v>
      </c>
      <c r="L327" s="47">
        <f>SUMIF(MASUK!$C:$C,DATA!$A327,MASUK!$H:$H)</f>
        <v>0</v>
      </c>
      <c r="M327" s="47">
        <f>SUMIF(KELUAR!C:C,REKAP[[#This Row],[ID
Barang]],KELUAR!$H:$H)</f>
        <v>0</v>
      </c>
      <c r="N327" s="47">
        <f>REKAP[[#This Row],[Stok Awal]]+REKAP[[#This Row],[Masuk]]-REKAP[[#This Row],[Keluar]]</f>
        <v>61</v>
      </c>
      <c r="P327" s="42">
        <f>REKAP[[#This Row],[Harga Satuan]]*REKAP[[#This Row],[Stok Akhir]]</f>
        <v>61000</v>
      </c>
      <c r="Q327" s="47" t="str">
        <f>IF(REKAP[[#This Row],[Stok Aktual]]&lt;&gt;"",REKAP[[#This Row],[Stok Akhir]]-REKAP[[#This Row],[Stok Aktual]],"")</f>
        <v/>
      </c>
    </row>
    <row r="328" spans="1:17" x14ac:dyDescent="0.25">
      <c r="A328" s="20" t="s">
        <v>521</v>
      </c>
      <c r="B328" s="20" t="s">
        <v>3328</v>
      </c>
      <c r="C328" s="20" t="s">
        <v>3361</v>
      </c>
      <c r="D328" s="23" t="s">
        <v>3376</v>
      </c>
      <c r="E328" s="23" t="s">
        <v>3350</v>
      </c>
      <c r="F328" s="20" t="s">
        <v>251</v>
      </c>
      <c r="G328" s="20"/>
      <c r="H328" s="22">
        <v>920</v>
      </c>
      <c r="I328" s="57" t="str">
        <f>IF(COUNTIF(MASUK[Kode Barang],REKAP[[#This Row],[ID
Barang]])=0,"",COUNTIF(MASUK[Kode Barang],REKAP[[#This Row],[ID
Barang]]))</f>
        <v/>
      </c>
      <c r="J328" s="58" t="str">
        <f>IF(COUNTIF(MASUK8[Kode Barang],REKAP[[#This Row],[ID
Barang]])=0,"",COUNTIF(MASUK8[Kode Barang],REKAP[[#This Row],[ID
Barang]]))</f>
        <v/>
      </c>
      <c r="K328" s="20">
        <v>41</v>
      </c>
      <c r="L328" s="47">
        <f>SUMIF(MASUK!$C:$C,DATA!$A328,MASUK!$H:$H)</f>
        <v>0</v>
      </c>
      <c r="M328" s="47">
        <f>SUMIF(KELUAR!C:C,REKAP[[#This Row],[ID
Barang]],KELUAR!$H:$H)</f>
        <v>0</v>
      </c>
      <c r="N328" s="47">
        <f>REKAP[[#This Row],[Stok Awal]]+REKAP[[#This Row],[Masuk]]-REKAP[[#This Row],[Keluar]]</f>
        <v>41</v>
      </c>
      <c r="P328" s="42">
        <f>REKAP[[#This Row],[Harga Satuan]]*REKAP[[#This Row],[Stok Akhir]]</f>
        <v>37720</v>
      </c>
      <c r="Q328" s="47" t="str">
        <f>IF(REKAP[[#This Row],[Stok Aktual]]&lt;&gt;"",REKAP[[#This Row],[Stok Akhir]]-REKAP[[#This Row],[Stok Aktual]],"")</f>
        <v/>
      </c>
    </row>
    <row r="329" spans="1:17" x14ac:dyDescent="0.25">
      <c r="A329" s="20" t="s">
        <v>522</v>
      </c>
      <c r="B329" s="20" t="s">
        <v>3328</v>
      </c>
      <c r="C329" s="20" t="s">
        <v>3361</v>
      </c>
      <c r="D329" s="23" t="s">
        <v>3377</v>
      </c>
      <c r="E329" s="23" t="s">
        <v>3350</v>
      </c>
      <c r="F329" s="20" t="s">
        <v>251</v>
      </c>
      <c r="G329" s="20"/>
      <c r="H329" s="22">
        <v>2150</v>
      </c>
      <c r="I329" s="57" t="str">
        <f>IF(COUNTIF(MASUK[Kode Barang],REKAP[[#This Row],[ID
Barang]])=0,"",COUNTIF(MASUK[Kode Barang],REKAP[[#This Row],[ID
Barang]]))</f>
        <v/>
      </c>
      <c r="J329" s="58" t="str">
        <f>IF(COUNTIF(MASUK8[Kode Barang],REKAP[[#This Row],[ID
Barang]])=0,"",COUNTIF(MASUK8[Kode Barang],REKAP[[#This Row],[ID
Barang]]))</f>
        <v/>
      </c>
      <c r="K329" s="20">
        <v>35</v>
      </c>
      <c r="L329" s="47">
        <f>SUMIF(MASUK!$C:$C,DATA!$A329,MASUK!$H:$H)</f>
        <v>0</v>
      </c>
      <c r="M329" s="47">
        <f>SUMIF(KELUAR!C:C,REKAP[[#This Row],[ID
Barang]],KELUAR!$H:$H)</f>
        <v>0</v>
      </c>
      <c r="N329" s="47">
        <f>REKAP[[#This Row],[Stok Awal]]+REKAP[[#This Row],[Masuk]]-REKAP[[#This Row],[Keluar]]</f>
        <v>35</v>
      </c>
      <c r="P329" s="42">
        <f>REKAP[[#This Row],[Harga Satuan]]*REKAP[[#This Row],[Stok Akhir]]</f>
        <v>75250</v>
      </c>
      <c r="Q329" s="47" t="str">
        <f>IF(REKAP[[#This Row],[Stok Aktual]]&lt;&gt;"",REKAP[[#This Row],[Stok Akhir]]-REKAP[[#This Row],[Stok Aktual]],"")</f>
        <v/>
      </c>
    </row>
    <row r="330" spans="1:17" x14ac:dyDescent="0.25">
      <c r="A330" s="20" t="s">
        <v>523</v>
      </c>
      <c r="B330" s="20" t="s">
        <v>3328</v>
      </c>
      <c r="C330" s="20" t="s">
        <v>3361</v>
      </c>
      <c r="D330" s="23" t="s">
        <v>3378</v>
      </c>
      <c r="E330" s="23" t="s">
        <v>3350</v>
      </c>
      <c r="F330" s="20" t="s">
        <v>251</v>
      </c>
      <c r="G330" s="20" t="s">
        <v>10</v>
      </c>
      <c r="H330" s="22">
        <v>1500</v>
      </c>
      <c r="I330" s="57">
        <f>IF(COUNTIF(MASUK[Kode Barang],REKAP[[#This Row],[ID
Barang]])=0,"",COUNTIF(MASUK[Kode Barang],REKAP[[#This Row],[ID
Barang]]))</f>
        <v>2</v>
      </c>
      <c r="J330" s="58">
        <f>IF(COUNTIF(MASUK8[Kode Barang],REKAP[[#This Row],[ID
Barang]])=0,"",COUNTIF(MASUK8[Kode Barang],REKAP[[#This Row],[ID
Barang]]))</f>
        <v>2</v>
      </c>
      <c r="K330" s="20">
        <v>15</v>
      </c>
      <c r="L330" s="47">
        <f>SUMIF(MASUK!$C:$C,DATA!$A330,MASUK!$H:$H)</f>
        <v>44</v>
      </c>
      <c r="M330" s="47">
        <f>SUMIF(KELUAR!C:C,REKAP[[#This Row],[ID
Barang]],KELUAR!$H:$H)</f>
        <v>42</v>
      </c>
      <c r="N330" s="47">
        <f>REKAP[[#This Row],[Stok Awal]]+REKAP[[#This Row],[Masuk]]-REKAP[[#This Row],[Keluar]]</f>
        <v>17</v>
      </c>
      <c r="P330" s="42">
        <f>REKAP[[#This Row],[Harga Satuan]]*REKAP[[#This Row],[Stok Akhir]]</f>
        <v>25500</v>
      </c>
      <c r="Q330" s="47" t="str">
        <f>IF(REKAP[[#This Row],[Stok Aktual]]&lt;&gt;"",REKAP[[#This Row],[Stok Akhir]]-REKAP[[#This Row],[Stok Aktual]],"")</f>
        <v/>
      </c>
    </row>
    <row r="331" spans="1:17" x14ac:dyDescent="0.25">
      <c r="A331" s="20" t="s">
        <v>524</v>
      </c>
      <c r="B331" s="20" t="s">
        <v>3328</v>
      </c>
      <c r="C331" s="20" t="s">
        <v>3361</v>
      </c>
      <c r="D331" s="23" t="s">
        <v>3379</v>
      </c>
      <c r="E331" s="23" t="s">
        <v>3350</v>
      </c>
      <c r="F331" s="20" t="s">
        <v>251</v>
      </c>
      <c r="G331" s="20" t="s">
        <v>244</v>
      </c>
      <c r="H331" s="22">
        <v>2500</v>
      </c>
      <c r="I331" s="57">
        <f>IF(COUNTIF(MASUK[Kode Barang],REKAP[[#This Row],[ID
Barang]])=0,"",COUNTIF(MASUK[Kode Barang],REKAP[[#This Row],[ID
Barang]]))</f>
        <v>1</v>
      </c>
      <c r="J331" s="58">
        <f>IF(COUNTIF(MASUK8[Kode Barang],REKAP[[#This Row],[ID
Barang]])=0,"",COUNTIF(MASUK8[Kode Barang],REKAP[[#This Row],[ID
Barang]]))</f>
        <v>1</v>
      </c>
      <c r="K331" s="20">
        <v>13</v>
      </c>
      <c r="L331" s="47">
        <f>SUMIF(MASUK!$C:$C,DATA!$A331,MASUK!$H:$H)</f>
        <v>6</v>
      </c>
      <c r="M331" s="47">
        <f>SUMIF(KELUAR!C:C,REKAP[[#This Row],[ID
Barang]],KELUAR!$H:$H)</f>
        <v>6</v>
      </c>
      <c r="N331" s="47">
        <f>REKAP[[#This Row],[Stok Awal]]+REKAP[[#This Row],[Masuk]]-REKAP[[#This Row],[Keluar]]</f>
        <v>13</v>
      </c>
      <c r="P331" s="42">
        <f>REKAP[[#This Row],[Harga Satuan]]*REKAP[[#This Row],[Stok Akhir]]</f>
        <v>32500</v>
      </c>
      <c r="Q331" s="47" t="str">
        <f>IF(REKAP[[#This Row],[Stok Aktual]]&lt;&gt;"",REKAP[[#This Row],[Stok Akhir]]-REKAP[[#This Row],[Stok Aktual]],"")</f>
        <v/>
      </c>
    </row>
    <row r="332" spans="1:17" x14ac:dyDescent="0.25">
      <c r="A332" s="20" t="s">
        <v>525</v>
      </c>
      <c r="B332" s="20" t="s">
        <v>3328</v>
      </c>
      <c r="C332" s="20" t="s">
        <v>3361</v>
      </c>
      <c r="D332" s="23" t="s">
        <v>3380</v>
      </c>
      <c r="E332" s="23" t="s">
        <v>3350</v>
      </c>
      <c r="F332" s="20" t="s">
        <v>251</v>
      </c>
      <c r="G332" s="20"/>
      <c r="H332" s="22">
        <v>2336</v>
      </c>
      <c r="I332" s="57" t="str">
        <f>IF(COUNTIF(MASUK[Kode Barang],REKAP[[#This Row],[ID
Barang]])=0,"",COUNTIF(MASUK[Kode Barang],REKAP[[#This Row],[ID
Barang]]))</f>
        <v/>
      </c>
      <c r="J332" s="58" t="str">
        <f>IF(COUNTIF(MASUK8[Kode Barang],REKAP[[#This Row],[ID
Barang]])=0,"",COUNTIF(MASUK8[Kode Barang],REKAP[[#This Row],[ID
Barang]]))</f>
        <v/>
      </c>
      <c r="K332" s="20">
        <v>23</v>
      </c>
      <c r="L332" s="47">
        <f>SUMIF(MASUK!$C:$C,DATA!$A332,MASUK!$H:$H)</f>
        <v>0</v>
      </c>
      <c r="M332" s="47">
        <f>SUMIF(KELUAR!C:C,REKAP[[#This Row],[ID
Barang]],KELUAR!$H:$H)</f>
        <v>0</v>
      </c>
      <c r="N332" s="47">
        <f>REKAP[[#This Row],[Stok Awal]]+REKAP[[#This Row],[Masuk]]-REKAP[[#This Row],[Keluar]]</f>
        <v>23</v>
      </c>
      <c r="P332" s="42">
        <f>REKAP[[#This Row],[Harga Satuan]]*REKAP[[#This Row],[Stok Akhir]]</f>
        <v>53728</v>
      </c>
      <c r="Q332" s="47" t="str">
        <f>IF(REKAP[[#This Row],[Stok Aktual]]&lt;&gt;"",REKAP[[#This Row],[Stok Akhir]]-REKAP[[#This Row],[Stok Aktual]],"")</f>
        <v/>
      </c>
    </row>
    <row r="333" spans="1:17" x14ac:dyDescent="0.25">
      <c r="A333" s="20" t="s">
        <v>526</v>
      </c>
      <c r="B333" s="20" t="s">
        <v>3328</v>
      </c>
      <c r="C333" s="20" t="s">
        <v>3361</v>
      </c>
      <c r="D333" s="23" t="s">
        <v>3381</v>
      </c>
      <c r="E333" s="23" t="s">
        <v>3350</v>
      </c>
      <c r="F333" s="20" t="s">
        <v>251</v>
      </c>
      <c r="G333" s="20"/>
      <c r="H333" s="22">
        <v>900</v>
      </c>
      <c r="I333" s="57" t="str">
        <f>IF(COUNTIF(MASUK[Kode Barang],REKAP[[#This Row],[ID
Barang]])=0,"",COUNTIF(MASUK[Kode Barang],REKAP[[#This Row],[ID
Barang]]))</f>
        <v/>
      </c>
      <c r="J333" s="58" t="str">
        <f>IF(COUNTIF(MASUK8[Kode Barang],REKAP[[#This Row],[ID
Barang]])=0,"",COUNTIF(MASUK8[Kode Barang],REKAP[[#This Row],[ID
Barang]]))</f>
        <v/>
      </c>
      <c r="K333" s="20">
        <v>39</v>
      </c>
      <c r="L333" s="47">
        <f>SUMIF(MASUK!$C:$C,DATA!$A333,MASUK!$H:$H)</f>
        <v>0</v>
      </c>
      <c r="M333" s="47">
        <f>SUMIF(KELUAR!C:C,REKAP[[#This Row],[ID
Barang]],KELUAR!$H:$H)</f>
        <v>0</v>
      </c>
      <c r="N333" s="47">
        <f>REKAP[[#This Row],[Stok Awal]]+REKAP[[#This Row],[Masuk]]-REKAP[[#This Row],[Keluar]]</f>
        <v>39</v>
      </c>
      <c r="P333" s="42">
        <f>REKAP[[#This Row],[Harga Satuan]]*REKAP[[#This Row],[Stok Akhir]]</f>
        <v>35100</v>
      </c>
      <c r="Q333" s="47" t="str">
        <f>IF(REKAP[[#This Row],[Stok Aktual]]&lt;&gt;"",REKAP[[#This Row],[Stok Akhir]]-REKAP[[#This Row],[Stok Aktual]],"")</f>
        <v/>
      </c>
    </row>
    <row r="334" spans="1:17" x14ac:dyDescent="0.25">
      <c r="A334" s="20" t="s">
        <v>527</v>
      </c>
      <c r="B334" s="20" t="s">
        <v>3328</v>
      </c>
      <c r="C334" s="20" t="s">
        <v>3361</v>
      </c>
      <c r="D334" s="23" t="s">
        <v>3382</v>
      </c>
      <c r="E334" s="23" t="s">
        <v>3350</v>
      </c>
      <c r="F334" s="20" t="s">
        <v>251</v>
      </c>
      <c r="G334" s="20"/>
      <c r="H334" s="22">
        <v>900</v>
      </c>
      <c r="I334" s="57" t="str">
        <f>IF(COUNTIF(MASUK[Kode Barang],REKAP[[#This Row],[ID
Barang]])=0,"",COUNTIF(MASUK[Kode Barang],REKAP[[#This Row],[ID
Barang]]))</f>
        <v/>
      </c>
      <c r="J334" s="58" t="str">
        <f>IF(COUNTIF(MASUK8[Kode Barang],REKAP[[#This Row],[ID
Barang]])=0,"",COUNTIF(MASUK8[Kode Barang],REKAP[[#This Row],[ID
Barang]]))</f>
        <v/>
      </c>
      <c r="K334" s="20">
        <v>36</v>
      </c>
      <c r="L334" s="47">
        <f>SUMIF(MASUK!$C:$C,DATA!$A334,MASUK!$H:$H)</f>
        <v>0</v>
      </c>
      <c r="M334" s="47">
        <f>SUMIF(KELUAR!C:C,REKAP[[#This Row],[ID
Barang]],KELUAR!$H:$H)</f>
        <v>0</v>
      </c>
      <c r="N334" s="47">
        <f>REKAP[[#This Row],[Stok Awal]]+REKAP[[#This Row],[Masuk]]-REKAP[[#This Row],[Keluar]]</f>
        <v>36</v>
      </c>
      <c r="P334" s="42">
        <f>REKAP[[#This Row],[Harga Satuan]]*REKAP[[#This Row],[Stok Akhir]]</f>
        <v>32400</v>
      </c>
      <c r="Q334" s="47" t="str">
        <f>IF(REKAP[[#This Row],[Stok Aktual]]&lt;&gt;"",REKAP[[#This Row],[Stok Akhir]]-REKAP[[#This Row],[Stok Aktual]],"")</f>
        <v/>
      </c>
    </row>
    <row r="335" spans="1:17" x14ac:dyDescent="0.25">
      <c r="A335" s="20" t="s">
        <v>528</v>
      </c>
      <c r="B335" s="20" t="s">
        <v>3328</v>
      </c>
      <c r="C335" s="20" t="s">
        <v>3361</v>
      </c>
      <c r="D335" s="23" t="s">
        <v>3383</v>
      </c>
      <c r="E335" s="23" t="s">
        <v>3350</v>
      </c>
      <c r="F335" s="20" t="s">
        <v>251</v>
      </c>
      <c r="G335" s="20" t="s">
        <v>10</v>
      </c>
      <c r="H335" s="22">
        <v>1600</v>
      </c>
      <c r="I335" s="57" t="str">
        <f>IF(COUNTIF(MASUK[Kode Barang],REKAP[[#This Row],[ID
Barang]])=0,"",COUNTIF(MASUK[Kode Barang],REKAP[[#This Row],[ID
Barang]]))</f>
        <v/>
      </c>
      <c r="J335" s="58" t="str">
        <f>IF(COUNTIF(MASUK8[Kode Barang],REKAP[[#This Row],[ID
Barang]])=0,"",COUNTIF(MASUK8[Kode Barang],REKAP[[#This Row],[ID
Barang]]))</f>
        <v/>
      </c>
      <c r="K335" s="20">
        <v>36</v>
      </c>
      <c r="L335" s="47">
        <f>SUMIF(MASUK!$C:$C,DATA!$A335,MASUK!$H:$H)</f>
        <v>0</v>
      </c>
      <c r="M335" s="47">
        <f>SUMIF(KELUAR!C:C,REKAP[[#This Row],[ID
Barang]],KELUAR!$H:$H)</f>
        <v>0</v>
      </c>
      <c r="N335" s="47">
        <f>REKAP[[#This Row],[Stok Awal]]+REKAP[[#This Row],[Masuk]]-REKAP[[#This Row],[Keluar]]</f>
        <v>36</v>
      </c>
      <c r="P335" s="42">
        <f>REKAP[[#This Row],[Harga Satuan]]*REKAP[[#This Row],[Stok Akhir]]</f>
        <v>57600</v>
      </c>
      <c r="Q335" s="47" t="str">
        <f>IF(REKAP[[#This Row],[Stok Aktual]]&lt;&gt;"",REKAP[[#This Row],[Stok Akhir]]-REKAP[[#This Row],[Stok Aktual]],"")</f>
        <v/>
      </c>
    </row>
    <row r="336" spans="1:17" x14ac:dyDescent="0.25">
      <c r="A336" s="20" t="s">
        <v>529</v>
      </c>
      <c r="B336" s="20" t="s">
        <v>3328</v>
      </c>
      <c r="C336" s="20" t="s">
        <v>3361</v>
      </c>
      <c r="D336" s="23" t="s">
        <v>3384</v>
      </c>
      <c r="E336" s="23" t="s">
        <v>3350</v>
      </c>
      <c r="F336" s="20" t="s">
        <v>251</v>
      </c>
      <c r="G336" s="20" t="s">
        <v>10</v>
      </c>
      <c r="H336" s="22">
        <v>1500</v>
      </c>
      <c r="I336" s="57">
        <f>IF(COUNTIF(MASUK[Kode Barang],REKAP[[#This Row],[ID
Barang]])=0,"",COUNTIF(MASUK[Kode Barang],REKAP[[#This Row],[ID
Barang]]))</f>
        <v>1</v>
      </c>
      <c r="J336" s="58" t="str">
        <f>IF(COUNTIF(MASUK8[Kode Barang],REKAP[[#This Row],[ID
Barang]])=0,"",COUNTIF(MASUK8[Kode Barang],REKAP[[#This Row],[ID
Barang]]))</f>
        <v/>
      </c>
      <c r="K336" s="20">
        <v>6</v>
      </c>
      <c r="L336" s="47">
        <f>SUMIF(MASUK!$C:$C,DATA!$A336,MASUK!$H:$H)</f>
        <v>10</v>
      </c>
      <c r="M336" s="47">
        <f>SUMIF(KELUAR!C:C,REKAP[[#This Row],[ID
Barang]],KELUAR!$H:$H)</f>
        <v>0</v>
      </c>
      <c r="N336" s="47">
        <f>REKAP[[#This Row],[Stok Awal]]+REKAP[[#This Row],[Masuk]]-REKAP[[#This Row],[Keluar]]</f>
        <v>16</v>
      </c>
      <c r="P336" s="42">
        <f>REKAP[[#This Row],[Harga Satuan]]*REKAP[[#This Row],[Stok Akhir]]</f>
        <v>24000</v>
      </c>
      <c r="Q336" s="47" t="str">
        <f>IF(REKAP[[#This Row],[Stok Aktual]]&lt;&gt;"",REKAP[[#This Row],[Stok Akhir]]-REKAP[[#This Row],[Stok Aktual]],"")</f>
        <v/>
      </c>
    </row>
    <row r="337" spans="1:17" x14ac:dyDescent="0.25">
      <c r="A337" s="20" t="s">
        <v>530</v>
      </c>
      <c r="B337" s="20" t="s">
        <v>3328</v>
      </c>
      <c r="C337" s="20" t="s">
        <v>3361</v>
      </c>
      <c r="D337" s="23" t="s">
        <v>3385</v>
      </c>
      <c r="E337" s="23" t="s">
        <v>3350</v>
      </c>
      <c r="F337" s="20" t="s">
        <v>251</v>
      </c>
      <c r="G337" s="20" t="s">
        <v>10</v>
      </c>
      <c r="H337" s="22">
        <v>3000</v>
      </c>
      <c r="I337" s="57">
        <f>IF(COUNTIF(MASUK[Kode Barang],REKAP[[#This Row],[ID
Barang]])=0,"",COUNTIF(MASUK[Kode Barang],REKAP[[#This Row],[ID
Barang]]))</f>
        <v>1</v>
      </c>
      <c r="J337" s="58">
        <f>IF(COUNTIF(MASUK8[Kode Barang],REKAP[[#This Row],[ID
Barang]])=0,"",COUNTIF(MASUK8[Kode Barang],REKAP[[#This Row],[ID
Barang]]))</f>
        <v>2</v>
      </c>
      <c r="K337" s="20">
        <v>11</v>
      </c>
      <c r="L337" s="47">
        <f>SUMIF(MASUK!$C:$C,DATA!$A337,MASUK!$H:$H)</f>
        <v>10</v>
      </c>
      <c r="M337" s="47">
        <f>SUMIF(KELUAR!C:C,REKAP[[#This Row],[ID
Barang]],KELUAR!$H:$H)</f>
        <v>6</v>
      </c>
      <c r="N337" s="47">
        <f>REKAP[[#This Row],[Stok Awal]]+REKAP[[#This Row],[Masuk]]-REKAP[[#This Row],[Keluar]]</f>
        <v>15</v>
      </c>
      <c r="P337" s="42">
        <f>REKAP[[#This Row],[Harga Satuan]]*REKAP[[#This Row],[Stok Akhir]]</f>
        <v>45000</v>
      </c>
      <c r="Q337" s="47" t="str">
        <f>IF(REKAP[[#This Row],[Stok Aktual]]&lt;&gt;"",REKAP[[#This Row],[Stok Akhir]]-REKAP[[#This Row],[Stok Aktual]],"")</f>
        <v/>
      </c>
    </row>
    <row r="338" spans="1:17" x14ac:dyDescent="0.25">
      <c r="A338" s="20" t="s">
        <v>531</v>
      </c>
      <c r="B338" s="20" t="s">
        <v>3328</v>
      </c>
      <c r="C338" s="20" t="s">
        <v>3361</v>
      </c>
      <c r="D338" s="23" t="s">
        <v>3386</v>
      </c>
      <c r="E338" s="23" t="s">
        <v>3350</v>
      </c>
      <c r="F338" s="20" t="s">
        <v>251</v>
      </c>
      <c r="G338" s="20" t="s">
        <v>10</v>
      </c>
      <c r="H338" s="22">
        <v>3000</v>
      </c>
      <c r="I338" s="57" t="str">
        <f>IF(COUNTIF(MASUK[Kode Barang],REKAP[[#This Row],[ID
Barang]])=0,"",COUNTIF(MASUK[Kode Barang],REKAP[[#This Row],[ID
Barang]]))</f>
        <v/>
      </c>
      <c r="J338" s="58" t="str">
        <f>IF(COUNTIF(MASUK8[Kode Barang],REKAP[[#This Row],[ID
Barang]])=0,"",COUNTIF(MASUK8[Kode Barang],REKAP[[#This Row],[ID
Barang]]))</f>
        <v/>
      </c>
      <c r="K338" s="20">
        <v>28</v>
      </c>
      <c r="L338" s="47">
        <f>SUMIF(MASUK!$C:$C,DATA!$A338,MASUK!$H:$H)</f>
        <v>0</v>
      </c>
      <c r="M338" s="47">
        <f>SUMIF(KELUAR!C:C,REKAP[[#This Row],[ID
Barang]],KELUAR!$H:$H)</f>
        <v>0</v>
      </c>
      <c r="N338" s="47">
        <f>REKAP[[#This Row],[Stok Awal]]+REKAP[[#This Row],[Masuk]]-REKAP[[#This Row],[Keluar]]</f>
        <v>28</v>
      </c>
      <c r="P338" s="42">
        <f>REKAP[[#This Row],[Harga Satuan]]*REKAP[[#This Row],[Stok Akhir]]</f>
        <v>84000</v>
      </c>
      <c r="Q338" s="47" t="str">
        <f>IF(REKAP[[#This Row],[Stok Aktual]]&lt;&gt;"",REKAP[[#This Row],[Stok Akhir]]-REKAP[[#This Row],[Stok Aktual]],"")</f>
        <v/>
      </c>
    </row>
    <row r="339" spans="1:17" x14ac:dyDescent="0.25">
      <c r="A339" s="20" t="s">
        <v>532</v>
      </c>
      <c r="B339" s="20" t="s">
        <v>3328</v>
      </c>
      <c r="C339" s="20" t="s">
        <v>3361</v>
      </c>
      <c r="D339" s="23" t="s">
        <v>3387</v>
      </c>
      <c r="E339" s="23" t="s">
        <v>3350</v>
      </c>
      <c r="F339" s="20" t="s">
        <v>251</v>
      </c>
      <c r="G339" s="20"/>
      <c r="H339" s="22">
        <v>2700</v>
      </c>
      <c r="I339" s="57" t="str">
        <f>IF(COUNTIF(MASUK[Kode Barang],REKAP[[#This Row],[ID
Barang]])=0,"",COUNTIF(MASUK[Kode Barang],REKAP[[#This Row],[ID
Barang]]))</f>
        <v/>
      </c>
      <c r="J339" s="58" t="str">
        <f>IF(COUNTIF(MASUK8[Kode Barang],REKAP[[#This Row],[ID
Barang]])=0,"",COUNTIF(MASUK8[Kode Barang],REKAP[[#This Row],[ID
Barang]]))</f>
        <v/>
      </c>
      <c r="K339" s="20">
        <v>23</v>
      </c>
      <c r="L339" s="47">
        <f>SUMIF(MASUK!$C:$C,DATA!$A339,MASUK!$H:$H)</f>
        <v>0</v>
      </c>
      <c r="M339" s="47">
        <f>SUMIF(KELUAR!C:C,REKAP[[#This Row],[ID
Barang]],KELUAR!$H:$H)</f>
        <v>0</v>
      </c>
      <c r="N339" s="47">
        <f>REKAP[[#This Row],[Stok Awal]]+REKAP[[#This Row],[Masuk]]-REKAP[[#This Row],[Keluar]]</f>
        <v>23</v>
      </c>
      <c r="P339" s="42">
        <f>REKAP[[#This Row],[Harga Satuan]]*REKAP[[#This Row],[Stok Akhir]]</f>
        <v>62100</v>
      </c>
      <c r="Q339" s="47" t="str">
        <f>IF(REKAP[[#This Row],[Stok Aktual]]&lt;&gt;"",REKAP[[#This Row],[Stok Akhir]]-REKAP[[#This Row],[Stok Aktual]],"")</f>
        <v/>
      </c>
    </row>
    <row r="340" spans="1:17" x14ac:dyDescent="0.25">
      <c r="A340" s="20" t="s">
        <v>533</v>
      </c>
      <c r="B340" s="20" t="s">
        <v>3328</v>
      </c>
      <c r="C340" s="20" t="s">
        <v>3361</v>
      </c>
      <c r="D340" s="23" t="s">
        <v>3388</v>
      </c>
      <c r="E340" s="23" t="s">
        <v>3350</v>
      </c>
      <c r="F340" s="20" t="s">
        <v>251</v>
      </c>
      <c r="G340" s="20"/>
      <c r="H340" s="22">
        <v>6957</v>
      </c>
      <c r="I340" s="57" t="str">
        <f>IF(COUNTIF(MASUK[Kode Barang],REKAP[[#This Row],[ID
Barang]])=0,"",COUNTIF(MASUK[Kode Barang],REKAP[[#This Row],[ID
Barang]]))</f>
        <v/>
      </c>
      <c r="J340" s="58" t="str">
        <f>IF(COUNTIF(MASUK8[Kode Barang],REKAP[[#This Row],[ID
Barang]])=0,"",COUNTIF(MASUK8[Kode Barang],REKAP[[#This Row],[ID
Barang]]))</f>
        <v/>
      </c>
      <c r="K340" s="20">
        <v>29</v>
      </c>
      <c r="L340" s="47">
        <f>SUMIF(MASUK!$C:$C,DATA!$A340,MASUK!$H:$H)</f>
        <v>0</v>
      </c>
      <c r="M340" s="47">
        <f>SUMIF(KELUAR!C:C,REKAP[[#This Row],[ID
Barang]],KELUAR!$H:$H)</f>
        <v>0</v>
      </c>
      <c r="N340" s="47">
        <f>REKAP[[#This Row],[Stok Awal]]+REKAP[[#This Row],[Masuk]]-REKAP[[#This Row],[Keluar]]</f>
        <v>29</v>
      </c>
      <c r="P340" s="42">
        <f>REKAP[[#This Row],[Harga Satuan]]*REKAP[[#This Row],[Stok Akhir]]</f>
        <v>201753</v>
      </c>
      <c r="Q340" s="47" t="str">
        <f>IF(REKAP[[#This Row],[Stok Aktual]]&lt;&gt;"",REKAP[[#This Row],[Stok Akhir]]-REKAP[[#This Row],[Stok Aktual]],"")</f>
        <v/>
      </c>
    </row>
    <row r="341" spans="1:17" x14ac:dyDescent="0.25">
      <c r="A341" s="20" t="s">
        <v>534</v>
      </c>
      <c r="B341" s="20" t="s">
        <v>3328</v>
      </c>
      <c r="C341" s="20" t="s">
        <v>3361</v>
      </c>
      <c r="D341" s="23" t="s">
        <v>3389</v>
      </c>
      <c r="E341" s="23" t="s">
        <v>3350</v>
      </c>
      <c r="F341" s="20" t="s">
        <v>251</v>
      </c>
      <c r="G341" s="20"/>
      <c r="H341" s="22">
        <v>657</v>
      </c>
      <c r="I341" s="57" t="str">
        <f>IF(COUNTIF(MASUK[Kode Barang],REKAP[[#This Row],[ID
Barang]])=0,"",COUNTIF(MASUK[Kode Barang],REKAP[[#This Row],[ID
Barang]]))</f>
        <v/>
      </c>
      <c r="J341" s="58" t="str">
        <f>IF(COUNTIF(MASUK8[Kode Barang],REKAP[[#This Row],[ID
Barang]])=0,"",COUNTIF(MASUK8[Kode Barang],REKAP[[#This Row],[ID
Barang]]))</f>
        <v/>
      </c>
      <c r="K341" s="20">
        <v>0</v>
      </c>
      <c r="L341" s="47">
        <f>SUMIF(MASUK!$C:$C,DATA!$A341,MASUK!$H:$H)</f>
        <v>0</v>
      </c>
      <c r="M341" s="47">
        <f>SUMIF(KELUAR!C:C,REKAP[[#This Row],[ID
Barang]],KELUAR!$H:$H)</f>
        <v>0</v>
      </c>
      <c r="N341" s="47">
        <f>REKAP[[#This Row],[Stok Awal]]+REKAP[[#This Row],[Masuk]]-REKAP[[#This Row],[Keluar]]</f>
        <v>0</v>
      </c>
      <c r="P341" s="42">
        <f>REKAP[[#This Row],[Harga Satuan]]*REKAP[[#This Row],[Stok Akhir]]</f>
        <v>0</v>
      </c>
      <c r="Q341" s="47" t="str">
        <f>IF(REKAP[[#This Row],[Stok Aktual]]&lt;&gt;"",REKAP[[#This Row],[Stok Akhir]]-REKAP[[#This Row],[Stok Aktual]],"")</f>
        <v/>
      </c>
    </row>
    <row r="342" spans="1:17" x14ac:dyDescent="0.25">
      <c r="A342" s="20" t="s">
        <v>535</v>
      </c>
      <c r="B342" s="20" t="s">
        <v>3328</v>
      </c>
      <c r="C342" s="20" t="s">
        <v>3361</v>
      </c>
      <c r="D342" s="23" t="s">
        <v>3390</v>
      </c>
      <c r="E342" s="23" t="s">
        <v>3350</v>
      </c>
      <c r="F342" s="20" t="s">
        <v>251</v>
      </c>
      <c r="G342" s="20"/>
      <c r="H342" s="22">
        <v>14000</v>
      </c>
      <c r="I342" s="57" t="str">
        <f>IF(COUNTIF(MASUK[Kode Barang],REKAP[[#This Row],[ID
Barang]])=0,"",COUNTIF(MASUK[Kode Barang],REKAP[[#This Row],[ID
Barang]]))</f>
        <v/>
      </c>
      <c r="J342" s="58" t="str">
        <f>IF(COUNTIF(MASUK8[Kode Barang],REKAP[[#This Row],[ID
Barang]])=0,"",COUNTIF(MASUK8[Kode Barang],REKAP[[#This Row],[ID
Barang]]))</f>
        <v/>
      </c>
      <c r="K342" s="20">
        <v>33</v>
      </c>
      <c r="L342" s="47">
        <f>SUMIF(MASUK!$C:$C,DATA!$A342,MASUK!$H:$H)</f>
        <v>0</v>
      </c>
      <c r="M342" s="47">
        <f>SUMIF(KELUAR!C:C,REKAP[[#This Row],[ID
Barang]],KELUAR!$H:$H)</f>
        <v>0</v>
      </c>
      <c r="N342" s="47">
        <f>REKAP[[#This Row],[Stok Awal]]+REKAP[[#This Row],[Masuk]]-REKAP[[#This Row],[Keluar]]</f>
        <v>33</v>
      </c>
      <c r="P342" s="42">
        <f>REKAP[[#This Row],[Harga Satuan]]*REKAP[[#This Row],[Stok Akhir]]</f>
        <v>462000</v>
      </c>
      <c r="Q342" s="47" t="str">
        <f>IF(REKAP[[#This Row],[Stok Aktual]]&lt;&gt;"",REKAP[[#This Row],[Stok Akhir]]-REKAP[[#This Row],[Stok Aktual]],"")</f>
        <v/>
      </c>
    </row>
    <row r="343" spans="1:17" x14ac:dyDescent="0.25">
      <c r="A343" s="20" t="s">
        <v>536</v>
      </c>
      <c r="B343" s="20" t="s">
        <v>3328</v>
      </c>
      <c r="C343" s="20" t="s">
        <v>3361</v>
      </c>
      <c r="D343" s="23" t="s">
        <v>3391</v>
      </c>
      <c r="E343" s="23" t="s">
        <v>3350</v>
      </c>
      <c r="F343" s="20" t="s">
        <v>251</v>
      </c>
      <c r="G343" s="20"/>
      <c r="H343" s="22">
        <v>1500</v>
      </c>
      <c r="I343" s="57" t="str">
        <f>IF(COUNTIF(MASUK[Kode Barang],REKAP[[#This Row],[ID
Barang]])=0,"",COUNTIF(MASUK[Kode Barang],REKAP[[#This Row],[ID
Barang]]))</f>
        <v/>
      </c>
      <c r="J343" s="58" t="str">
        <f>IF(COUNTIF(MASUK8[Kode Barang],REKAP[[#This Row],[ID
Barang]])=0,"",COUNTIF(MASUK8[Kode Barang],REKAP[[#This Row],[ID
Barang]]))</f>
        <v/>
      </c>
      <c r="K343" s="20">
        <v>21</v>
      </c>
      <c r="L343" s="47">
        <f>SUMIF(MASUK!$C:$C,DATA!$A343,MASUK!$H:$H)</f>
        <v>0</v>
      </c>
      <c r="M343" s="47">
        <f>SUMIF(KELUAR!C:C,REKAP[[#This Row],[ID
Barang]],KELUAR!$H:$H)</f>
        <v>0</v>
      </c>
      <c r="N343" s="47">
        <f>REKAP[[#This Row],[Stok Awal]]+REKAP[[#This Row],[Masuk]]-REKAP[[#This Row],[Keluar]]</f>
        <v>21</v>
      </c>
      <c r="P343" s="42">
        <f>REKAP[[#This Row],[Harga Satuan]]*REKAP[[#This Row],[Stok Akhir]]</f>
        <v>31500</v>
      </c>
      <c r="Q343" s="47" t="str">
        <f>IF(REKAP[[#This Row],[Stok Aktual]]&lt;&gt;"",REKAP[[#This Row],[Stok Akhir]]-REKAP[[#This Row],[Stok Aktual]],"")</f>
        <v/>
      </c>
    </row>
    <row r="344" spans="1:17" x14ac:dyDescent="0.25">
      <c r="A344" s="20" t="s">
        <v>537</v>
      </c>
      <c r="B344" s="20" t="s">
        <v>3328</v>
      </c>
      <c r="C344" s="20" t="s">
        <v>3361</v>
      </c>
      <c r="D344" s="23" t="s">
        <v>155</v>
      </c>
      <c r="E344" s="23" t="s">
        <v>3350</v>
      </c>
      <c r="F344" s="20" t="s">
        <v>251</v>
      </c>
      <c r="G344" s="20"/>
      <c r="H344" s="22">
        <v>12500</v>
      </c>
      <c r="I344" s="57" t="str">
        <f>IF(COUNTIF(MASUK[Kode Barang],REKAP[[#This Row],[ID
Barang]])=0,"",COUNTIF(MASUK[Kode Barang],REKAP[[#This Row],[ID
Barang]]))</f>
        <v/>
      </c>
      <c r="J344" s="58" t="str">
        <f>IF(COUNTIF(MASUK8[Kode Barang],REKAP[[#This Row],[ID
Barang]])=0,"",COUNTIF(MASUK8[Kode Barang],REKAP[[#This Row],[ID
Barang]]))</f>
        <v/>
      </c>
      <c r="K344" s="20">
        <v>21</v>
      </c>
      <c r="L344" s="47">
        <f>SUMIF(MASUK!$C:$C,DATA!$A344,MASUK!$H:$H)</f>
        <v>0</v>
      </c>
      <c r="M344" s="47">
        <f>SUMIF(KELUAR!C:C,REKAP[[#This Row],[ID
Barang]],KELUAR!$H:$H)</f>
        <v>0</v>
      </c>
      <c r="N344" s="47">
        <f>REKAP[[#This Row],[Stok Awal]]+REKAP[[#This Row],[Masuk]]-REKAP[[#This Row],[Keluar]]</f>
        <v>21</v>
      </c>
      <c r="P344" s="42">
        <f>REKAP[[#This Row],[Harga Satuan]]*REKAP[[#This Row],[Stok Akhir]]</f>
        <v>262500</v>
      </c>
      <c r="Q344" s="47" t="str">
        <f>IF(REKAP[[#This Row],[Stok Aktual]]&lt;&gt;"",REKAP[[#This Row],[Stok Akhir]]-REKAP[[#This Row],[Stok Aktual]],"")</f>
        <v/>
      </c>
    </row>
    <row r="345" spans="1:17" x14ac:dyDescent="0.25">
      <c r="A345" s="20" t="s">
        <v>538</v>
      </c>
      <c r="B345" s="20" t="s">
        <v>3328</v>
      </c>
      <c r="C345" s="20" t="s">
        <v>3361</v>
      </c>
      <c r="D345" s="23" t="s">
        <v>3392</v>
      </c>
      <c r="E345" s="23" t="s">
        <v>3350</v>
      </c>
      <c r="F345" s="20" t="s">
        <v>251</v>
      </c>
      <c r="G345" s="20"/>
      <c r="H345" s="22">
        <v>14041</v>
      </c>
      <c r="I345" s="57" t="str">
        <f>IF(COUNTIF(MASUK[Kode Barang],REKAP[[#This Row],[ID
Barang]])=0,"",COUNTIF(MASUK[Kode Barang],REKAP[[#This Row],[ID
Barang]]))</f>
        <v/>
      </c>
      <c r="J345" s="58" t="str">
        <f>IF(COUNTIF(MASUK8[Kode Barang],REKAP[[#This Row],[ID
Barang]])=0,"",COUNTIF(MASUK8[Kode Barang],REKAP[[#This Row],[ID
Barang]]))</f>
        <v/>
      </c>
      <c r="K345" s="20">
        <v>2</v>
      </c>
      <c r="L345" s="47">
        <f>SUMIF(MASUK!$C:$C,DATA!$A345,MASUK!$H:$H)</f>
        <v>0</v>
      </c>
      <c r="M345" s="47">
        <f>SUMIF(KELUAR!C:C,REKAP[[#This Row],[ID
Barang]],KELUAR!$H:$H)</f>
        <v>0</v>
      </c>
      <c r="N345" s="47">
        <f>REKAP[[#This Row],[Stok Awal]]+REKAP[[#This Row],[Masuk]]-REKAP[[#This Row],[Keluar]]</f>
        <v>2</v>
      </c>
      <c r="P345" s="42">
        <f>REKAP[[#This Row],[Harga Satuan]]*REKAP[[#This Row],[Stok Akhir]]</f>
        <v>28082</v>
      </c>
      <c r="Q345" s="47" t="str">
        <f>IF(REKAP[[#This Row],[Stok Aktual]]&lt;&gt;"",REKAP[[#This Row],[Stok Akhir]]-REKAP[[#This Row],[Stok Aktual]],"")</f>
        <v/>
      </c>
    </row>
    <row r="346" spans="1:17" x14ac:dyDescent="0.25">
      <c r="A346" s="20" t="s">
        <v>539</v>
      </c>
      <c r="B346" s="20" t="s">
        <v>3328</v>
      </c>
      <c r="C346" s="20" t="s">
        <v>3361</v>
      </c>
      <c r="D346" s="23" t="s">
        <v>25</v>
      </c>
      <c r="E346" s="23" t="s">
        <v>3350</v>
      </c>
      <c r="F346" s="20" t="s">
        <v>251</v>
      </c>
      <c r="G346" s="20" t="s">
        <v>243</v>
      </c>
      <c r="H346" s="22">
        <v>3188</v>
      </c>
      <c r="I346" s="57" t="str">
        <f>IF(COUNTIF(MASUK[Kode Barang],REKAP[[#This Row],[ID
Barang]])=0,"",COUNTIF(MASUK[Kode Barang],REKAP[[#This Row],[ID
Barang]]))</f>
        <v/>
      </c>
      <c r="J346" s="58" t="str">
        <f>IF(COUNTIF(MASUK8[Kode Barang],REKAP[[#This Row],[ID
Barang]])=0,"",COUNTIF(MASUK8[Kode Barang],REKAP[[#This Row],[ID
Barang]]))</f>
        <v/>
      </c>
      <c r="K346" s="20">
        <v>15</v>
      </c>
      <c r="L346" s="47">
        <f>SUMIF(MASUK!$C:$C,DATA!$A346,MASUK!$H:$H)</f>
        <v>0</v>
      </c>
      <c r="M346" s="47">
        <f>SUMIF(KELUAR!C:C,REKAP[[#This Row],[ID
Barang]],KELUAR!$H:$H)</f>
        <v>0</v>
      </c>
      <c r="N346" s="47">
        <f>REKAP[[#This Row],[Stok Awal]]+REKAP[[#This Row],[Masuk]]-REKAP[[#This Row],[Keluar]]</f>
        <v>15</v>
      </c>
      <c r="P346" s="42">
        <f>REKAP[[#This Row],[Harga Satuan]]*REKAP[[#This Row],[Stok Akhir]]</f>
        <v>47820</v>
      </c>
      <c r="Q346" s="47" t="str">
        <f>IF(REKAP[[#This Row],[Stok Aktual]]&lt;&gt;"",REKAP[[#This Row],[Stok Akhir]]-REKAP[[#This Row],[Stok Aktual]],"")</f>
        <v/>
      </c>
    </row>
    <row r="347" spans="1:17" x14ac:dyDescent="0.25">
      <c r="A347" s="20" t="s">
        <v>540</v>
      </c>
      <c r="B347" s="20" t="s">
        <v>3362</v>
      </c>
      <c r="C347" s="20" t="s">
        <v>3361</v>
      </c>
      <c r="D347" s="23" t="s">
        <v>31</v>
      </c>
      <c r="E347" s="23" t="s">
        <v>3330</v>
      </c>
      <c r="F347" s="20" t="s">
        <v>251</v>
      </c>
      <c r="G347" s="20"/>
      <c r="H347" s="22">
        <v>3500</v>
      </c>
      <c r="I347" s="57" t="str">
        <f>IF(COUNTIF(MASUK[Kode Barang],REKAP[[#This Row],[ID
Barang]])=0,"",COUNTIF(MASUK[Kode Barang],REKAP[[#This Row],[ID
Barang]]))</f>
        <v/>
      </c>
      <c r="J347" s="58" t="str">
        <f>IF(COUNTIF(MASUK8[Kode Barang],REKAP[[#This Row],[ID
Barang]])=0,"",COUNTIF(MASUK8[Kode Barang],REKAP[[#This Row],[ID
Barang]]))</f>
        <v/>
      </c>
      <c r="K347" s="20">
        <v>2</v>
      </c>
      <c r="L347" s="47">
        <f>SUMIF(MASUK!$C:$C,DATA!$A347,MASUK!$H:$H)</f>
        <v>0</v>
      </c>
      <c r="M347" s="47">
        <f>SUMIF(KELUAR!C:C,REKAP[[#This Row],[ID
Barang]],KELUAR!$H:$H)</f>
        <v>0</v>
      </c>
      <c r="N347" s="47">
        <f>REKAP[[#This Row],[Stok Awal]]+REKAP[[#This Row],[Masuk]]-REKAP[[#This Row],[Keluar]]</f>
        <v>2</v>
      </c>
      <c r="P347" s="42">
        <f>REKAP[[#This Row],[Harga Satuan]]*REKAP[[#This Row],[Stok Akhir]]</f>
        <v>7000</v>
      </c>
      <c r="Q347" s="47" t="str">
        <f>IF(REKAP[[#This Row],[Stok Aktual]]&lt;&gt;"",REKAP[[#This Row],[Stok Akhir]]-REKAP[[#This Row],[Stok Aktual]],"")</f>
        <v/>
      </c>
    </row>
    <row r="348" spans="1:17" x14ac:dyDescent="0.25">
      <c r="A348" s="20" t="s">
        <v>541</v>
      </c>
      <c r="B348" s="20" t="s">
        <v>3362</v>
      </c>
      <c r="C348" s="20" t="s">
        <v>3361</v>
      </c>
      <c r="D348" s="23" t="s">
        <v>3393</v>
      </c>
      <c r="E348" s="23" t="s">
        <v>3330</v>
      </c>
      <c r="F348" s="20" t="s">
        <v>251</v>
      </c>
      <c r="G348" s="20"/>
      <c r="H348" s="22">
        <v>10000</v>
      </c>
      <c r="I348" s="57" t="str">
        <f>IF(COUNTIF(MASUK[Kode Barang],REKAP[[#This Row],[ID
Barang]])=0,"",COUNTIF(MASUK[Kode Barang],REKAP[[#This Row],[ID
Barang]]))</f>
        <v/>
      </c>
      <c r="J348" s="58" t="str">
        <f>IF(COUNTIF(MASUK8[Kode Barang],REKAP[[#This Row],[ID
Barang]])=0,"",COUNTIF(MASUK8[Kode Barang],REKAP[[#This Row],[ID
Barang]]))</f>
        <v/>
      </c>
      <c r="K348" s="20">
        <v>17</v>
      </c>
      <c r="L348" s="47">
        <f>SUMIF(MASUK!$C:$C,DATA!$A348,MASUK!$H:$H)</f>
        <v>0</v>
      </c>
      <c r="M348" s="47">
        <f>SUMIF(KELUAR!C:C,REKAP[[#This Row],[ID
Barang]],KELUAR!$H:$H)</f>
        <v>0</v>
      </c>
      <c r="N348" s="47">
        <f>REKAP[[#This Row],[Stok Awal]]+REKAP[[#This Row],[Masuk]]-REKAP[[#This Row],[Keluar]]</f>
        <v>17</v>
      </c>
      <c r="P348" s="42">
        <f>REKAP[[#This Row],[Harga Satuan]]*REKAP[[#This Row],[Stok Akhir]]</f>
        <v>170000</v>
      </c>
      <c r="Q348" s="47" t="str">
        <f>IF(REKAP[[#This Row],[Stok Aktual]]&lt;&gt;"",REKAP[[#This Row],[Stok Akhir]]-REKAP[[#This Row],[Stok Aktual]],"")</f>
        <v/>
      </c>
    </row>
    <row r="349" spans="1:17" x14ac:dyDescent="0.25">
      <c r="A349" s="20" t="s">
        <v>542</v>
      </c>
      <c r="B349" s="20" t="s">
        <v>3395</v>
      </c>
      <c r="C349" s="20" t="s">
        <v>3394</v>
      </c>
      <c r="D349" s="23" t="s">
        <v>218</v>
      </c>
      <c r="E349" s="23" t="s">
        <v>3407</v>
      </c>
      <c r="F349" s="20" t="s">
        <v>251</v>
      </c>
      <c r="G349" s="20"/>
      <c r="H349" s="22">
        <v>2000</v>
      </c>
      <c r="I349" s="57" t="str">
        <f>IF(COUNTIF(MASUK[Kode Barang],REKAP[[#This Row],[ID
Barang]])=0,"",COUNTIF(MASUK[Kode Barang],REKAP[[#This Row],[ID
Barang]]))</f>
        <v/>
      </c>
      <c r="J349" s="58" t="str">
        <f>IF(COUNTIF(MASUK8[Kode Barang],REKAP[[#This Row],[ID
Barang]])=0,"",COUNTIF(MASUK8[Kode Barang],REKAP[[#This Row],[ID
Barang]]))</f>
        <v/>
      </c>
      <c r="K349" s="20">
        <v>17</v>
      </c>
      <c r="L349" s="47">
        <f>SUMIF(MASUK!$C:$C,DATA!$A349,MASUK!$H:$H)</f>
        <v>0</v>
      </c>
      <c r="M349" s="47">
        <f>SUMIF(KELUAR!C:C,REKAP[[#This Row],[ID
Barang]],KELUAR!$H:$H)</f>
        <v>0</v>
      </c>
      <c r="N349" s="47">
        <f>REKAP[[#This Row],[Stok Awal]]+REKAP[[#This Row],[Masuk]]-REKAP[[#This Row],[Keluar]]</f>
        <v>17</v>
      </c>
      <c r="P349" s="42">
        <f>REKAP[[#This Row],[Harga Satuan]]*REKAP[[#This Row],[Stok Akhir]]</f>
        <v>34000</v>
      </c>
      <c r="Q349" s="47" t="str">
        <f>IF(REKAP[[#This Row],[Stok Aktual]]&lt;&gt;"",REKAP[[#This Row],[Stok Akhir]]-REKAP[[#This Row],[Stok Aktual]],"")</f>
        <v/>
      </c>
    </row>
    <row r="350" spans="1:17" x14ac:dyDescent="0.25">
      <c r="A350" s="20" t="s">
        <v>543</v>
      </c>
      <c r="B350" s="20" t="s">
        <v>3395</v>
      </c>
      <c r="C350" s="20" t="s">
        <v>3394</v>
      </c>
      <c r="D350" s="23" t="s">
        <v>219</v>
      </c>
      <c r="E350" s="23" t="s">
        <v>3407</v>
      </c>
      <c r="F350" s="20" t="s">
        <v>251</v>
      </c>
      <c r="G350" s="20"/>
      <c r="H350" s="22">
        <v>900</v>
      </c>
      <c r="I350" s="57" t="str">
        <f>IF(COUNTIF(MASUK[Kode Barang],REKAP[[#This Row],[ID
Barang]])=0,"",COUNTIF(MASUK[Kode Barang],REKAP[[#This Row],[ID
Barang]]))</f>
        <v/>
      </c>
      <c r="J350" s="58" t="str">
        <f>IF(COUNTIF(MASUK8[Kode Barang],REKAP[[#This Row],[ID
Barang]])=0,"",COUNTIF(MASUK8[Kode Barang],REKAP[[#This Row],[ID
Barang]]))</f>
        <v/>
      </c>
      <c r="K350" s="20">
        <v>21</v>
      </c>
      <c r="L350" s="47">
        <f>SUMIF(MASUK!$C:$C,DATA!$A350,MASUK!$H:$H)</f>
        <v>0</v>
      </c>
      <c r="M350" s="47">
        <f>SUMIF(KELUAR!C:C,REKAP[[#This Row],[ID
Barang]],KELUAR!$H:$H)</f>
        <v>0</v>
      </c>
      <c r="N350" s="47">
        <f>REKAP[[#This Row],[Stok Awal]]+REKAP[[#This Row],[Masuk]]-REKAP[[#This Row],[Keluar]]</f>
        <v>21</v>
      </c>
      <c r="P350" s="42">
        <f>REKAP[[#This Row],[Harga Satuan]]*REKAP[[#This Row],[Stok Akhir]]</f>
        <v>18900</v>
      </c>
      <c r="Q350" s="47" t="str">
        <f>IF(REKAP[[#This Row],[Stok Aktual]]&lt;&gt;"",REKAP[[#This Row],[Stok Akhir]]-REKAP[[#This Row],[Stok Aktual]],"")</f>
        <v/>
      </c>
    </row>
    <row r="351" spans="1:17" x14ac:dyDescent="0.25">
      <c r="A351" s="20" t="s">
        <v>544</v>
      </c>
      <c r="B351" s="20" t="s">
        <v>220</v>
      </c>
      <c r="C351" s="20" t="s">
        <v>3396</v>
      </c>
      <c r="D351" s="23" t="s">
        <v>220</v>
      </c>
      <c r="E351" s="23" t="s">
        <v>3407</v>
      </c>
      <c r="F351" s="20" t="s">
        <v>251</v>
      </c>
      <c r="G351" s="20"/>
      <c r="H351" s="22">
        <v>750</v>
      </c>
      <c r="I351" s="57" t="str">
        <f>IF(COUNTIF(MASUK[Kode Barang],REKAP[[#This Row],[ID
Barang]])=0,"",COUNTIF(MASUK[Kode Barang],REKAP[[#This Row],[ID
Barang]]))</f>
        <v/>
      </c>
      <c r="J351" s="58" t="str">
        <f>IF(COUNTIF(MASUK8[Kode Barang],REKAP[[#This Row],[ID
Barang]])=0,"",COUNTIF(MASUK8[Kode Barang],REKAP[[#This Row],[ID
Barang]]))</f>
        <v/>
      </c>
      <c r="K351" s="20">
        <v>12</v>
      </c>
      <c r="L351" s="47">
        <f>SUMIF(MASUK!$C:$C,DATA!$A351,MASUK!$H:$H)</f>
        <v>0</v>
      </c>
      <c r="M351" s="47">
        <f>SUMIF(KELUAR!C:C,REKAP[[#This Row],[ID
Barang]],KELUAR!$H:$H)</f>
        <v>0</v>
      </c>
      <c r="N351" s="47">
        <f>REKAP[[#This Row],[Stok Awal]]+REKAP[[#This Row],[Masuk]]-REKAP[[#This Row],[Keluar]]</f>
        <v>12</v>
      </c>
      <c r="P351" s="42">
        <f>REKAP[[#This Row],[Harga Satuan]]*REKAP[[#This Row],[Stok Akhir]]</f>
        <v>9000</v>
      </c>
      <c r="Q351" s="47" t="str">
        <f>IF(REKAP[[#This Row],[Stok Aktual]]&lt;&gt;"",REKAP[[#This Row],[Stok Akhir]]-REKAP[[#This Row],[Stok Aktual]],"")</f>
        <v/>
      </c>
    </row>
    <row r="352" spans="1:17" x14ac:dyDescent="0.25">
      <c r="A352" s="20" t="s">
        <v>545</v>
      </c>
      <c r="B352" s="20" t="s">
        <v>221</v>
      </c>
      <c r="C352" s="20" t="s">
        <v>3396</v>
      </c>
      <c r="D352" s="23" t="s">
        <v>221</v>
      </c>
      <c r="E352" s="23" t="s">
        <v>3407</v>
      </c>
      <c r="F352" s="20" t="s">
        <v>251</v>
      </c>
      <c r="G352" s="20"/>
      <c r="H352" s="22">
        <v>646</v>
      </c>
      <c r="I352" s="57" t="str">
        <f>IF(COUNTIF(MASUK[Kode Barang],REKAP[[#This Row],[ID
Barang]])=0,"",COUNTIF(MASUK[Kode Barang],REKAP[[#This Row],[ID
Barang]]))</f>
        <v/>
      </c>
      <c r="J352" s="58" t="str">
        <f>IF(COUNTIF(MASUK8[Kode Barang],REKAP[[#This Row],[ID
Barang]])=0,"",COUNTIF(MASUK8[Kode Barang],REKAP[[#This Row],[ID
Barang]]))</f>
        <v/>
      </c>
      <c r="K352" s="20">
        <v>0</v>
      </c>
      <c r="L352" s="47">
        <f>SUMIF(MASUK!$C:$C,DATA!$A352,MASUK!$H:$H)</f>
        <v>0</v>
      </c>
      <c r="M352" s="47">
        <f>SUMIF(KELUAR!C:C,REKAP[[#This Row],[ID
Barang]],KELUAR!$H:$H)</f>
        <v>0</v>
      </c>
      <c r="N352" s="47">
        <f>REKAP[[#This Row],[Stok Awal]]+REKAP[[#This Row],[Masuk]]-REKAP[[#This Row],[Keluar]]</f>
        <v>0</v>
      </c>
      <c r="P352" s="42">
        <f>REKAP[[#This Row],[Harga Satuan]]*REKAP[[#This Row],[Stok Akhir]]</f>
        <v>0</v>
      </c>
      <c r="Q352" s="47" t="str">
        <f>IF(REKAP[[#This Row],[Stok Aktual]]&lt;&gt;"",REKAP[[#This Row],[Stok Akhir]]-REKAP[[#This Row],[Stok Aktual]],"")</f>
        <v/>
      </c>
    </row>
    <row r="353" spans="1:17" x14ac:dyDescent="0.25">
      <c r="A353" s="20" t="s">
        <v>546</v>
      </c>
      <c r="B353" s="20" t="s">
        <v>222</v>
      </c>
      <c r="C353" s="20" t="s">
        <v>3396</v>
      </c>
      <c r="D353" s="23" t="s">
        <v>222</v>
      </c>
      <c r="E353" s="23" t="s">
        <v>3407</v>
      </c>
      <c r="F353" s="20" t="s">
        <v>251</v>
      </c>
      <c r="G353" s="20"/>
      <c r="H353" s="22">
        <v>300</v>
      </c>
      <c r="I353" s="57" t="str">
        <f>IF(COUNTIF(MASUK[Kode Barang],REKAP[[#This Row],[ID
Barang]])=0,"",COUNTIF(MASUK[Kode Barang],REKAP[[#This Row],[ID
Barang]]))</f>
        <v/>
      </c>
      <c r="J353" s="58" t="str">
        <f>IF(COUNTIF(MASUK8[Kode Barang],REKAP[[#This Row],[ID
Barang]])=0,"",COUNTIF(MASUK8[Kode Barang],REKAP[[#This Row],[ID
Barang]]))</f>
        <v/>
      </c>
      <c r="K353" s="20">
        <v>8</v>
      </c>
      <c r="L353" s="47">
        <f>SUMIF(MASUK!$C:$C,DATA!$A353,MASUK!$H:$H)</f>
        <v>0</v>
      </c>
      <c r="M353" s="47">
        <f>SUMIF(KELUAR!C:C,REKAP[[#This Row],[ID
Barang]],KELUAR!$H:$H)</f>
        <v>0</v>
      </c>
      <c r="N353" s="47">
        <f>REKAP[[#This Row],[Stok Awal]]+REKAP[[#This Row],[Masuk]]-REKAP[[#This Row],[Keluar]]</f>
        <v>8</v>
      </c>
      <c r="P353" s="42">
        <f>REKAP[[#This Row],[Harga Satuan]]*REKAP[[#This Row],[Stok Akhir]]</f>
        <v>2400</v>
      </c>
      <c r="Q353" s="47" t="str">
        <f>IF(REKAP[[#This Row],[Stok Aktual]]&lt;&gt;"",REKAP[[#This Row],[Stok Akhir]]-REKAP[[#This Row],[Stok Aktual]],"")</f>
        <v/>
      </c>
    </row>
    <row r="354" spans="1:17" x14ac:dyDescent="0.25">
      <c r="A354" s="20" t="s">
        <v>547</v>
      </c>
      <c r="B354" s="20" t="s">
        <v>223</v>
      </c>
      <c r="C354" s="20" t="s">
        <v>3396</v>
      </c>
      <c r="D354" s="23" t="s">
        <v>223</v>
      </c>
      <c r="E354" s="23" t="s">
        <v>3407</v>
      </c>
      <c r="F354" s="20" t="s">
        <v>251</v>
      </c>
      <c r="G354" s="20"/>
      <c r="H354" s="22">
        <v>1050</v>
      </c>
      <c r="I354" s="57" t="str">
        <f>IF(COUNTIF(MASUK[Kode Barang],REKAP[[#This Row],[ID
Barang]])=0,"",COUNTIF(MASUK[Kode Barang],REKAP[[#This Row],[ID
Barang]]))</f>
        <v/>
      </c>
      <c r="J354" s="58" t="str">
        <f>IF(COUNTIF(MASUK8[Kode Barang],REKAP[[#This Row],[ID
Barang]])=0,"",COUNTIF(MASUK8[Kode Barang],REKAP[[#This Row],[ID
Barang]]))</f>
        <v/>
      </c>
      <c r="K354" s="20">
        <v>1</v>
      </c>
      <c r="L354" s="47">
        <f>SUMIF(MASUK!$C:$C,DATA!$A354,MASUK!$H:$H)</f>
        <v>0</v>
      </c>
      <c r="M354" s="47">
        <f>SUMIF(KELUAR!C:C,REKAP[[#This Row],[ID
Barang]],KELUAR!$H:$H)</f>
        <v>0</v>
      </c>
      <c r="N354" s="47">
        <f>REKAP[[#This Row],[Stok Awal]]+REKAP[[#This Row],[Masuk]]-REKAP[[#This Row],[Keluar]]</f>
        <v>1</v>
      </c>
      <c r="P354" s="42">
        <f>REKAP[[#This Row],[Harga Satuan]]*REKAP[[#This Row],[Stok Akhir]]</f>
        <v>1050</v>
      </c>
      <c r="Q354" s="47" t="str">
        <f>IF(REKAP[[#This Row],[Stok Aktual]]&lt;&gt;"",REKAP[[#This Row],[Stok Akhir]]-REKAP[[#This Row],[Stok Aktual]],"")</f>
        <v/>
      </c>
    </row>
    <row r="355" spans="1:17" x14ac:dyDescent="0.25">
      <c r="A355" s="20" t="s">
        <v>548</v>
      </c>
      <c r="B355" s="20" t="s">
        <v>224</v>
      </c>
      <c r="C355" s="20" t="s">
        <v>3396</v>
      </c>
      <c r="D355" s="23" t="s">
        <v>224</v>
      </c>
      <c r="E355" s="23" t="s">
        <v>3407</v>
      </c>
      <c r="F355" s="20" t="s">
        <v>251</v>
      </c>
      <c r="G355" s="20"/>
      <c r="H355" s="22">
        <v>1050</v>
      </c>
      <c r="I355" s="57" t="str">
        <f>IF(COUNTIF(MASUK[Kode Barang],REKAP[[#This Row],[ID
Barang]])=0,"",COUNTIF(MASUK[Kode Barang],REKAP[[#This Row],[ID
Barang]]))</f>
        <v/>
      </c>
      <c r="J355" s="58" t="str">
        <f>IF(COUNTIF(MASUK8[Kode Barang],REKAP[[#This Row],[ID
Barang]])=0,"",COUNTIF(MASUK8[Kode Barang],REKAP[[#This Row],[ID
Barang]]))</f>
        <v/>
      </c>
      <c r="K355" s="20">
        <v>6</v>
      </c>
      <c r="L355" s="47">
        <f>SUMIF(MASUK!$C:$C,DATA!$A355,MASUK!$H:$H)</f>
        <v>0</v>
      </c>
      <c r="M355" s="47">
        <f>SUMIF(KELUAR!C:C,REKAP[[#This Row],[ID
Barang]],KELUAR!$H:$H)</f>
        <v>0</v>
      </c>
      <c r="N355" s="47">
        <f>REKAP[[#This Row],[Stok Awal]]+REKAP[[#This Row],[Masuk]]-REKAP[[#This Row],[Keluar]]</f>
        <v>6</v>
      </c>
      <c r="P355" s="42">
        <f>REKAP[[#This Row],[Harga Satuan]]*REKAP[[#This Row],[Stok Akhir]]</f>
        <v>6300</v>
      </c>
      <c r="Q355" s="47" t="str">
        <f>IF(REKAP[[#This Row],[Stok Aktual]]&lt;&gt;"",REKAP[[#This Row],[Stok Akhir]]-REKAP[[#This Row],[Stok Aktual]],"")</f>
        <v/>
      </c>
    </row>
    <row r="356" spans="1:17" x14ac:dyDescent="0.25">
      <c r="A356" s="20" t="s">
        <v>549</v>
      </c>
      <c r="B356" s="20" t="s">
        <v>225</v>
      </c>
      <c r="C356" s="20" t="s">
        <v>3396</v>
      </c>
      <c r="D356" s="23" t="s">
        <v>225</v>
      </c>
      <c r="E356" s="23" t="s">
        <v>3407</v>
      </c>
      <c r="F356" s="20" t="s">
        <v>251</v>
      </c>
      <c r="G356" s="20"/>
      <c r="H356" s="22">
        <v>1250</v>
      </c>
      <c r="I356" s="57" t="str">
        <f>IF(COUNTIF(MASUK[Kode Barang],REKAP[[#This Row],[ID
Barang]])=0,"",COUNTIF(MASUK[Kode Barang],REKAP[[#This Row],[ID
Barang]]))</f>
        <v/>
      </c>
      <c r="J356" s="58" t="str">
        <f>IF(COUNTIF(MASUK8[Kode Barang],REKAP[[#This Row],[ID
Barang]])=0,"",COUNTIF(MASUK8[Kode Barang],REKAP[[#This Row],[ID
Barang]]))</f>
        <v/>
      </c>
      <c r="K356" s="20">
        <v>25</v>
      </c>
      <c r="L356" s="47">
        <f>SUMIF(MASUK!$C:$C,DATA!$A356,MASUK!$H:$H)</f>
        <v>0</v>
      </c>
      <c r="M356" s="47">
        <f>SUMIF(KELUAR!C:C,REKAP[[#This Row],[ID
Barang]],KELUAR!$H:$H)</f>
        <v>0</v>
      </c>
      <c r="N356" s="47">
        <f>REKAP[[#This Row],[Stok Awal]]+REKAP[[#This Row],[Masuk]]-REKAP[[#This Row],[Keluar]]</f>
        <v>25</v>
      </c>
      <c r="P356" s="42">
        <f>REKAP[[#This Row],[Harga Satuan]]*REKAP[[#This Row],[Stok Akhir]]</f>
        <v>31250</v>
      </c>
      <c r="Q356" s="47" t="str">
        <f>IF(REKAP[[#This Row],[Stok Aktual]]&lt;&gt;"",REKAP[[#This Row],[Stok Akhir]]-REKAP[[#This Row],[Stok Aktual]],"")</f>
        <v/>
      </c>
    </row>
    <row r="357" spans="1:17" x14ac:dyDescent="0.25">
      <c r="A357" s="20" t="s">
        <v>550</v>
      </c>
      <c r="B357" s="20" t="s">
        <v>226</v>
      </c>
      <c r="C357" s="20" t="s">
        <v>3396</v>
      </c>
      <c r="D357" s="23" t="s">
        <v>226</v>
      </c>
      <c r="E357" s="23" t="s">
        <v>3407</v>
      </c>
      <c r="F357" s="20" t="s">
        <v>251</v>
      </c>
      <c r="G357" s="20"/>
      <c r="H357" s="22">
        <v>1250</v>
      </c>
      <c r="I357" s="57" t="str">
        <f>IF(COUNTIF(MASUK[Kode Barang],REKAP[[#This Row],[ID
Barang]])=0,"",COUNTIF(MASUK[Kode Barang],REKAP[[#This Row],[ID
Barang]]))</f>
        <v/>
      </c>
      <c r="J357" s="58" t="str">
        <f>IF(COUNTIF(MASUK8[Kode Barang],REKAP[[#This Row],[ID
Barang]])=0,"",COUNTIF(MASUK8[Kode Barang],REKAP[[#This Row],[ID
Barang]]))</f>
        <v/>
      </c>
      <c r="K357" s="20">
        <v>0</v>
      </c>
      <c r="L357" s="47">
        <f>SUMIF(MASUK!$C:$C,DATA!$A357,MASUK!$H:$H)</f>
        <v>0</v>
      </c>
      <c r="M357" s="47">
        <f>SUMIF(KELUAR!C:C,REKAP[[#This Row],[ID
Barang]],KELUAR!$H:$H)</f>
        <v>0</v>
      </c>
      <c r="N357" s="47">
        <f>REKAP[[#This Row],[Stok Awal]]+REKAP[[#This Row],[Masuk]]-REKAP[[#This Row],[Keluar]]</f>
        <v>0</v>
      </c>
      <c r="P357" s="42">
        <f>REKAP[[#This Row],[Harga Satuan]]*REKAP[[#This Row],[Stok Akhir]]</f>
        <v>0</v>
      </c>
      <c r="Q357" s="47" t="str">
        <f>IF(REKAP[[#This Row],[Stok Aktual]]&lt;&gt;"",REKAP[[#This Row],[Stok Akhir]]-REKAP[[#This Row],[Stok Aktual]],"")</f>
        <v/>
      </c>
    </row>
    <row r="358" spans="1:17" x14ac:dyDescent="0.25">
      <c r="A358" s="20" t="s">
        <v>551</v>
      </c>
      <c r="B358" s="20" t="s">
        <v>227</v>
      </c>
      <c r="C358" s="20" t="s">
        <v>3396</v>
      </c>
      <c r="D358" s="23" t="s">
        <v>227</v>
      </c>
      <c r="E358" s="23" t="s">
        <v>3407</v>
      </c>
      <c r="F358" s="20" t="s">
        <v>251</v>
      </c>
      <c r="G358" s="20"/>
      <c r="H358" s="22">
        <v>1275</v>
      </c>
      <c r="I358" s="57" t="str">
        <f>IF(COUNTIF(MASUK[Kode Barang],REKAP[[#This Row],[ID
Barang]])=0,"",COUNTIF(MASUK[Kode Barang],REKAP[[#This Row],[ID
Barang]]))</f>
        <v/>
      </c>
      <c r="J358" s="58" t="str">
        <f>IF(COUNTIF(MASUK8[Kode Barang],REKAP[[#This Row],[ID
Barang]])=0,"",COUNTIF(MASUK8[Kode Barang],REKAP[[#This Row],[ID
Barang]]))</f>
        <v/>
      </c>
      <c r="K358" s="20">
        <v>93</v>
      </c>
      <c r="L358" s="47">
        <f>SUMIF(MASUK!$C:$C,DATA!$A358,MASUK!$H:$H)</f>
        <v>0</v>
      </c>
      <c r="M358" s="47">
        <f>SUMIF(KELUAR!C:C,REKAP[[#This Row],[ID
Barang]],KELUAR!$H:$H)</f>
        <v>0</v>
      </c>
      <c r="N358" s="47">
        <f>REKAP[[#This Row],[Stok Awal]]+REKAP[[#This Row],[Masuk]]-REKAP[[#This Row],[Keluar]]</f>
        <v>93</v>
      </c>
      <c r="P358" s="42">
        <f>REKAP[[#This Row],[Harga Satuan]]*REKAP[[#This Row],[Stok Akhir]]</f>
        <v>118575</v>
      </c>
      <c r="Q358" s="47" t="str">
        <f>IF(REKAP[[#This Row],[Stok Aktual]]&lt;&gt;"",REKAP[[#This Row],[Stok Akhir]]-REKAP[[#This Row],[Stok Aktual]],"")</f>
        <v/>
      </c>
    </row>
    <row r="359" spans="1:17" x14ac:dyDescent="0.25">
      <c r="A359" s="20" t="s">
        <v>552</v>
      </c>
      <c r="B359" s="20" t="s">
        <v>228</v>
      </c>
      <c r="C359" s="20" t="s">
        <v>3396</v>
      </c>
      <c r="D359" s="23" t="s">
        <v>228</v>
      </c>
      <c r="E359" s="23" t="s">
        <v>3407</v>
      </c>
      <c r="F359" s="20" t="s">
        <v>251</v>
      </c>
      <c r="G359" s="20"/>
      <c r="H359" s="22">
        <v>120</v>
      </c>
      <c r="I359" s="57" t="str">
        <f>IF(COUNTIF(MASUK[Kode Barang],REKAP[[#This Row],[ID
Barang]])=0,"",COUNTIF(MASUK[Kode Barang],REKAP[[#This Row],[ID
Barang]]))</f>
        <v/>
      </c>
      <c r="J359" s="58" t="str">
        <f>IF(COUNTIF(MASUK8[Kode Barang],REKAP[[#This Row],[ID
Barang]])=0,"",COUNTIF(MASUK8[Kode Barang],REKAP[[#This Row],[ID
Barang]]))</f>
        <v/>
      </c>
      <c r="K359" s="20">
        <v>7</v>
      </c>
      <c r="L359" s="47">
        <f>SUMIF(MASUK!$C:$C,DATA!$A359,MASUK!$H:$H)</f>
        <v>0</v>
      </c>
      <c r="M359" s="47">
        <f>SUMIF(KELUAR!C:C,REKAP[[#This Row],[ID
Barang]],KELUAR!$H:$H)</f>
        <v>0</v>
      </c>
      <c r="N359" s="47">
        <f>REKAP[[#This Row],[Stok Awal]]+REKAP[[#This Row],[Masuk]]-REKAP[[#This Row],[Keluar]]</f>
        <v>7</v>
      </c>
      <c r="P359" s="42">
        <f>REKAP[[#This Row],[Harga Satuan]]*REKAP[[#This Row],[Stok Akhir]]</f>
        <v>840</v>
      </c>
      <c r="Q359" s="47" t="str">
        <f>IF(REKAP[[#This Row],[Stok Aktual]]&lt;&gt;"",REKAP[[#This Row],[Stok Akhir]]-REKAP[[#This Row],[Stok Aktual]],"")</f>
        <v/>
      </c>
    </row>
    <row r="360" spans="1:17" x14ac:dyDescent="0.25">
      <c r="A360" s="20" t="s">
        <v>553</v>
      </c>
      <c r="B360" s="20" t="s">
        <v>229</v>
      </c>
      <c r="C360" s="20" t="s">
        <v>3396</v>
      </c>
      <c r="D360" s="23" t="s">
        <v>229</v>
      </c>
      <c r="E360" s="23" t="s">
        <v>3407</v>
      </c>
      <c r="F360" s="20" t="s">
        <v>251</v>
      </c>
      <c r="G360" s="20"/>
      <c r="H360" s="22">
        <v>100</v>
      </c>
      <c r="I360" s="57" t="str">
        <f>IF(COUNTIF(MASUK[Kode Barang],REKAP[[#This Row],[ID
Barang]])=0,"",COUNTIF(MASUK[Kode Barang],REKAP[[#This Row],[ID
Barang]]))</f>
        <v/>
      </c>
      <c r="J360" s="58" t="str">
        <f>IF(COUNTIF(MASUK8[Kode Barang],REKAP[[#This Row],[ID
Barang]])=0,"",COUNTIF(MASUK8[Kode Barang],REKAP[[#This Row],[ID
Barang]]))</f>
        <v/>
      </c>
      <c r="K360" s="20">
        <v>4</v>
      </c>
      <c r="L360" s="47">
        <f>SUMIF(MASUK!$C:$C,DATA!$A360,MASUK!$H:$H)</f>
        <v>0</v>
      </c>
      <c r="M360" s="47">
        <f>SUMIF(KELUAR!C:C,REKAP[[#This Row],[ID
Barang]],KELUAR!$H:$H)</f>
        <v>0</v>
      </c>
      <c r="N360" s="47">
        <f>REKAP[[#This Row],[Stok Awal]]+REKAP[[#This Row],[Masuk]]-REKAP[[#This Row],[Keluar]]</f>
        <v>4</v>
      </c>
      <c r="P360" s="42">
        <f>REKAP[[#This Row],[Harga Satuan]]*REKAP[[#This Row],[Stok Akhir]]</f>
        <v>400</v>
      </c>
      <c r="Q360" s="47" t="str">
        <f>IF(REKAP[[#This Row],[Stok Aktual]]&lt;&gt;"",REKAP[[#This Row],[Stok Akhir]]-REKAP[[#This Row],[Stok Aktual]],"")</f>
        <v/>
      </c>
    </row>
    <row r="361" spans="1:17" x14ac:dyDescent="0.25">
      <c r="A361" s="20" t="s">
        <v>554</v>
      </c>
      <c r="B361" s="20" t="s">
        <v>230</v>
      </c>
      <c r="C361" s="20" t="s">
        <v>3396</v>
      </c>
      <c r="D361" s="23" t="s">
        <v>230</v>
      </c>
      <c r="E361" s="23" t="s">
        <v>3407</v>
      </c>
      <c r="F361" s="20" t="s">
        <v>251</v>
      </c>
      <c r="G361" s="20"/>
      <c r="H361" s="22">
        <v>100</v>
      </c>
      <c r="I361" s="57" t="str">
        <f>IF(COUNTIF(MASUK[Kode Barang],REKAP[[#This Row],[ID
Barang]])=0,"",COUNTIF(MASUK[Kode Barang],REKAP[[#This Row],[ID
Barang]]))</f>
        <v/>
      </c>
      <c r="J361" s="58" t="str">
        <f>IF(COUNTIF(MASUK8[Kode Barang],REKAP[[#This Row],[ID
Barang]])=0,"",COUNTIF(MASUK8[Kode Barang],REKAP[[#This Row],[ID
Barang]]))</f>
        <v/>
      </c>
      <c r="K361" s="20">
        <v>10</v>
      </c>
      <c r="L361" s="47">
        <f>SUMIF(MASUK!$C:$C,DATA!$A361,MASUK!$H:$H)</f>
        <v>0</v>
      </c>
      <c r="M361" s="47">
        <f>SUMIF(KELUAR!C:C,REKAP[[#This Row],[ID
Barang]],KELUAR!$H:$H)</f>
        <v>0</v>
      </c>
      <c r="N361" s="47">
        <f>REKAP[[#This Row],[Stok Awal]]+REKAP[[#This Row],[Masuk]]-REKAP[[#This Row],[Keluar]]</f>
        <v>10</v>
      </c>
      <c r="P361" s="42">
        <f>REKAP[[#This Row],[Harga Satuan]]*REKAP[[#This Row],[Stok Akhir]]</f>
        <v>1000</v>
      </c>
      <c r="Q361" s="47" t="str">
        <f>IF(REKAP[[#This Row],[Stok Aktual]]&lt;&gt;"",REKAP[[#This Row],[Stok Akhir]]-REKAP[[#This Row],[Stok Aktual]],"")</f>
        <v/>
      </c>
    </row>
    <row r="362" spans="1:17" x14ac:dyDescent="0.25">
      <c r="A362" s="20" t="s">
        <v>555</v>
      </c>
      <c r="B362" s="20" t="s">
        <v>231</v>
      </c>
      <c r="C362" s="20" t="s">
        <v>3396</v>
      </c>
      <c r="D362" s="23" t="s">
        <v>231</v>
      </c>
      <c r="E362" s="23" t="s">
        <v>3407</v>
      </c>
      <c r="F362" s="20" t="s">
        <v>251</v>
      </c>
      <c r="G362" s="20"/>
      <c r="H362" s="22">
        <v>3000</v>
      </c>
      <c r="I362" s="57" t="str">
        <f>IF(COUNTIF(MASUK[Kode Barang],REKAP[[#This Row],[ID
Barang]])=0,"",COUNTIF(MASUK[Kode Barang],REKAP[[#This Row],[ID
Barang]]))</f>
        <v/>
      </c>
      <c r="J362" s="58" t="str">
        <f>IF(COUNTIF(MASUK8[Kode Barang],REKAP[[#This Row],[ID
Barang]])=0,"",COUNTIF(MASUK8[Kode Barang],REKAP[[#This Row],[ID
Barang]]))</f>
        <v/>
      </c>
      <c r="K362" s="20">
        <v>7</v>
      </c>
      <c r="L362" s="47">
        <f>SUMIF(MASUK!$C:$C,DATA!$A362,MASUK!$H:$H)</f>
        <v>0</v>
      </c>
      <c r="M362" s="47">
        <f>SUMIF(KELUAR!C:C,REKAP[[#This Row],[ID
Barang]],KELUAR!$H:$H)</f>
        <v>0</v>
      </c>
      <c r="N362" s="47">
        <f>REKAP[[#This Row],[Stok Awal]]+REKAP[[#This Row],[Masuk]]-REKAP[[#This Row],[Keluar]]</f>
        <v>7</v>
      </c>
      <c r="P362" s="42">
        <f>REKAP[[#This Row],[Harga Satuan]]*REKAP[[#This Row],[Stok Akhir]]</f>
        <v>21000</v>
      </c>
      <c r="Q362" s="47" t="str">
        <f>IF(REKAP[[#This Row],[Stok Aktual]]&lt;&gt;"",REKAP[[#This Row],[Stok Akhir]]-REKAP[[#This Row],[Stok Aktual]],"")</f>
        <v/>
      </c>
    </row>
    <row r="363" spans="1:17" x14ac:dyDescent="0.25">
      <c r="A363" s="20" t="s">
        <v>556</v>
      </c>
      <c r="B363" s="20" t="s">
        <v>232</v>
      </c>
      <c r="C363" s="20" t="s">
        <v>3396</v>
      </c>
      <c r="D363" s="23" t="s">
        <v>232</v>
      </c>
      <c r="E363" s="23" t="s">
        <v>3407</v>
      </c>
      <c r="F363" s="20" t="s">
        <v>251</v>
      </c>
      <c r="G363" s="20"/>
      <c r="H363" s="22">
        <v>4600</v>
      </c>
      <c r="I363" s="57" t="str">
        <f>IF(COUNTIF(MASUK[Kode Barang],REKAP[[#This Row],[ID
Barang]])=0,"",COUNTIF(MASUK[Kode Barang],REKAP[[#This Row],[ID
Barang]]))</f>
        <v/>
      </c>
      <c r="J363" s="58" t="str">
        <f>IF(COUNTIF(MASUK8[Kode Barang],REKAP[[#This Row],[ID
Barang]])=0,"",COUNTIF(MASUK8[Kode Barang],REKAP[[#This Row],[ID
Barang]]))</f>
        <v/>
      </c>
      <c r="K363" s="20">
        <v>0</v>
      </c>
      <c r="L363" s="47">
        <f>SUMIF(MASUK!$C:$C,DATA!$A363,MASUK!$H:$H)</f>
        <v>0</v>
      </c>
      <c r="M363" s="47">
        <f>SUMIF(KELUAR!C:C,REKAP[[#This Row],[ID
Barang]],KELUAR!$H:$H)</f>
        <v>0</v>
      </c>
      <c r="N363" s="47">
        <f>REKAP[[#This Row],[Stok Awal]]+REKAP[[#This Row],[Masuk]]-REKAP[[#This Row],[Keluar]]</f>
        <v>0</v>
      </c>
      <c r="P363" s="42">
        <f>REKAP[[#This Row],[Harga Satuan]]*REKAP[[#This Row],[Stok Akhir]]</f>
        <v>0</v>
      </c>
      <c r="Q363" s="47" t="str">
        <f>IF(REKAP[[#This Row],[Stok Aktual]]&lt;&gt;"",REKAP[[#This Row],[Stok Akhir]]-REKAP[[#This Row],[Stok Aktual]],"")</f>
        <v/>
      </c>
    </row>
    <row r="364" spans="1:17" x14ac:dyDescent="0.25">
      <c r="A364" s="20" t="s">
        <v>557</v>
      </c>
      <c r="B364" s="20" t="s">
        <v>233</v>
      </c>
      <c r="C364" s="20" t="s">
        <v>3396</v>
      </c>
      <c r="D364" s="23" t="s">
        <v>233</v>
      </c>
      <c r="E364" s="23" t="s">
        <v>3407</v>
      </c>
      <c r="F364" s="20" t="s">
        <v>251</v>
      </c>
      <c r="G364" s="20"/>
      <c r="H364" s="22">
        <v>3500</v>
      </c>
      <c r="I364" s="57" t="str">
        <f>IF(COUNTIF(MASUK[Kode Barang],REKAP[[#This Row],[ID
Barang]])=0,"",COUNTIF(MASUK[Kode Barang],REKAP[[#This Row],[ID
Barang]]))</f>
        <v/>
      </c>
      <c r="J364" s="58" t="str">
        <f>IF(COUNTIF(MASUK8[Kode Barang],REKAP[[#This Row],[ID
Barang]])=0,"",COUNTIF(MASUK8[Kode Barang],REKAP[[#This Row],[ID
Barang]]))</f>
        <v/>
      </c>
      <c r="K364" s="20">
        <v>0</v>
      </c>
      <c r="L364" s="47">
        <f>SUMIF(MASUK!$C:$C,DATA!$A364,MASUK!$H:$H)</f>
        <v>0</v>
      </c>
      <c r="M364" s="47">
        <f>SUMIF(KELUAR!C:C,REKAP[[#This Row],[ID
Barang]],KELUAR!$H:$H)</f>
        <v>0</v>
      </c>
      <c r="N364" s="47">
        <f>REKAP[[#This Row],[Stok Awal]]+REKAP[[#This Row],[Masuk]]-REKAP[[#This Row],[Keluar]]</f>
        <v>0</v>
      </c>
      <c r="P364" s="42">
        <f>REKAP[[#This Row],[Harga Satuan]]*REKAP[[#This Row],[Stok Akhir]]</f>
        <v>0</v>
      </c>
      <c r="Q364" s="47" t="str">
        <f>IF(REKAP[[#This Row],[Stok Aktual]]&lt;&gt;"",REKAP[[#This Row],[Stok Akhir]]-REKAP[[#This Row],[Stok Aktual]],"")</f>
        <v/>
      </c>
    </row>
    <row r="365" spans="1:17" x14ac:dyDescent="0.25">
      <c r="A365" s="20" t="s">
        <v>558</v>
      </c>
      <c r="B365" s="20" t="s">
        <v>234</v>
      </c>
      <c r="C365" s="20" t="s">
        <v>3396</v>
      </c>
      <c r="D365" s="23" t="s">
        <v>234</v>
      </c>
      <c r="E365" s="23" t="s">
        <v>3407</v>
      </c>
      <c r="F365" s="20" t="s">
        <v>251</v>
      </c>
      <c r="G365" s="20"/>
      <c r="H365" s="22">
        <v>3500</v>
      </c>
      <c r="I365" s="57" t="str">
        <f>IF(COUNTIF(MASUK[Kode Barang],REKAP[[#This Row],[ID
Barang]])=0,"",COUNTIF(MASUK[Kode Barang],REKAP[[#This Row],[ID
Barang]]))</f>
        <v/>
      </c>
      <c r="J365" s="58" t="str">
        <f>IF(COUNTIF(MASUK8[Kode Barang],REKAP[[#This Row],[ID
Barang]])=0,"",COUNTIF(MASUK8[Kode Barang],REKAP[[#This Row],[ID
Barang]]))</f>
        <v/>
      </c>
      <c r="K365" s="20">
        <v>0</v>
      </c>
      <c r="L365" s="47">
        <f>SUMIF(MASUK!$C:$C,DATA!$A365,MASUK!$H:$H)</f>
        <v>0</v>
      </c>
      <c r="M365" s="47">
        <f>SUMIF(KELUAR!C:C,REKAP[[#This Row],[ID
Barang]],KELUAR!$H:$H)</f>
        <v>0</v>
      </c>
      <c r="N365" s="47">
        <f>REKAP[[#This Row],[Stok Awal]]+REKAP[[#This Row],[Masuk]]-REKAP[[#This Row],[Keluar]]</f>
        <v>0</v>
      </c>
      <c r="P365" s="42">
        <f>REKAP[[#This Row],[Harga Satuan]]*REKAP[[#This Row],[Stok Akhir]]</f>
        <v>0</v>
      </c>
      <c r="Q365" s="47" t="str">
        <f>IF(REKAP[[#This Row],[Stok Aktual]]&lt;&gt;"",REKAP[[#This Row],[Stok Akhir]]-REKAP[[#This Row],[Stok Aktual]],"")</f>
        <v/>
      </c>
    </row>
    <row r="366" spans="1:17" x14ac:dyDescent="0.25">
      <c r="A366" s="20" t="s">
        <v>559</v>
      </c>
      <c r="B366" s="20" t="s">
        <v>3398</v>
      </c>
      <c r="C366" s="20" t="s">
        <v>3397</v>
      </c>
      <c r="D366" s="23" t="s">
        <v>3399</v>
      </c>
      <c r="E366" s="23" t="s">
        <v>3407</v>
      </c>
      <c r="F366" s="20" t="s">
        <v>251</v>
      </c>
      <c r="G366" s="20"/>
      <c r="H366" s="22">
        <v>575</v>
      </c>
      <c r="I366" s="57" t="str">
        <f>IF(COUNTIF(MASUK[Kode Barang],REKAP[[#This Row],[ID
Barang]])=0,"",COUNTIF(MASUK[Kode Barang],REKAP[[#This Row],[ID
Barang]]))</f>
        <v/>
      </c>
      <c r="J366" s="58" t="str">
        <f>IF(COUNTIF(MASUK8[Kode Barang],REKAP[[#This Row],[ID
Barang]])=0,"",COUNTIF(MASUK8[Kode Barang],REKAP[[#This Row],[ID
Barang]]))</f>
        <v/>
      </c>
      <c r="K366" s="20">
        <v>13</v>
      </c>
      <c r="L366" s="47">
        <f>SUMIF(MASUK!$C:$C,DATA!$A366,MASUK!$H:$H)</f>
        <v>0</v>
      </c>
      <c r="M366" s="47">
        <f>SUMIF(KELUAR!C:C,REKAP[[#This Row],[ID
Barang]],KELUAR!$H:$H)</f>
        <v>0</v>
      </c>
      <c r="N366" s="47">
        <f>REKAP[[#This Row],[Stok Awal]]+REKAP[[#This Row],[Masuk]]-REKAP[[#This Row],[Keluar]]</f>
        <v>13</v>
      </c>
      <c r="P366" s="42">
        <f>REKAP[[#This Row],[Harga Satuan]]*REKAP[[#This Row],[Stok Akhir]]</f>
        <v>7475</v>
      </c>
      <c r="Q366" s="47" t="str">
        <f>IF(REKAP[[#This Row],[Stok Aktual]]&lt;&gt;"",REKAP[[#This Row],[Stok Akhir]]-REKAP[[#This Row],[Stok Aktual]],"")</f>
        <v/>
      </c>
    </row>
    <row r="367" spans="1:17" x14ac:dyDescent="0.25">
      <c r="A367" s="20" t="s">
        <v>560</v>
      </c>
      <c r="B367" s="20" t="s">
        <v>3398</v>
      </c>
      <c r="C367" s="20" t="s">
        <v>3397</v>
      </c>
      <c r="D367" s="23" t="s">
        <v>3400</v>
      </c>
      <c r="E367" s="23" t="s">
        <v>3407</v>
      </c>
      <c r="F367" s="20" t="s">
        <v>251</v>
      </c>
      <c r="G367" s="20"/>
      <c r="H367" s="22">
        <v>200</v>
      </c>
      <c r="I367" s="57" t="str">
        <f>IF(COUNTIF(MASUK[Kode Barang],REKAP[[#This Row],[ID
Barang]])=0,"",COUNTIF(MASUK[Kode Barang],REKAP[[#This Row],[ID
Barang]]))</f>
        <v/>
      </c>
      <c r="J367" s="58" t="str">
        <f>IF(COUNTIF(MASUK8[Kode Barang],REKAP[[#This Row],[ID
Barang]])=0,"",COUNTIF(MASUK8[Kode Barang],REKAP[[#This Row],[ID
Barang]]))</f>
        <v/>
      </c>
      <c r="K367" s="20">
        <v>34</v>
      </c>
      <c r="L367" s="47">
        <f>SUMIF(MASUK!$C:$C,DATA!$A367,MASUK!$H:$H)</f>
        <v>0</v>
      </c>
      <c r="M367" s="47">
        <f>SUMIF(KELUAR!C:C,REKAP[[#This Row],[ID
Barang]],KELUAR!$H:$H)</f>
        <v>0</v>
      </c>
      <c r="N367" s="47">
        <f>REKAP[[#This Row],[Stok Awal]]+REKAP[[#This Row],[Masuk]]-REKAP[[#This Row],[Keluar]]</f>
        <v>34</v>
      </c>
      <c r="P367" s="42">
        <f>REKAP[[#This Row],[Harga Satuan]]*REKAP[[#This Row],[Stok Akhir]]</f>
        <v>6800</v>
      </c>
      <c r="Q367" s="47" t="str">
        <f>IF(REKAP[[#This Row],[Stok Aktual]]&lt;&gt;"",REKAP[[#This Row],[Stok Akhir]]-REKAP[[#This Row],[Stok Aktual]],"")</f>
        <v/>
      </c>
    </row>
    <row r="368" spans="1:17" x14ac:dyDescent="0.25">
      <c r="A368" s="20" t="s">
        <v>561</v>
      </c>
      <c r="B368" s="20" t="s">
        <v>3398</v>
      </c>
      <c r="C368" s="20" t="s">
        <v>3397</v>
      </c>
      <c r="D368" s="23" t="s">
        <v>3401</v>
      </c>
      <c r="E368" s="23" t="s">
        <v>3407</v>
      </c>
      <c r="F368" s="20" t="s">
        <v>251</v>
      </c>
      <c r="G368" s="20"/>
      <c r="H368" s="22">
        <v>60</v>
      </c>
      <c r="I368" s="57" t="str">
        <f>IF(COUNTIF(MASUK[Kode Barang],REKAP[[#This Row],[ID
Barang]])=0,"",COUNTIF(MASUK[Kode Barang],REKAP[[#This Row],[ID
Barang]]))</f>
        <v/>
      </c>
      <c r="J368" s="58" t="str">
        <f>IF(COUNTIF(MASUK8[Kode Barang],REKAP[[#This Row],[ID
Barang]])=0,"",COUNTIF(MASUK8[Kode Barang],REKAP[[#This Row],[ID
Barang]]))</f>
        <v/>
      </c>
      <c r="K368" s="20">
        <v>102</v>
      </c>
      <c r="L368" s="47">
        <f>SUMIF(MASUK!$C:$C,DATA!$A368,MASUK!$H:$H)</f>
        <v>0</v>
      </c>
      <c r="M368" s="47">
        <f>SUMIF(KELUAR!C:C,REKAP[[#This Row],[ID
Barang]],KELUAR!$H:$H)</f>
        <v>0</v>
      </c>
      <c r="N368" s="47">
        <f>REKAP[[#This Row],[Stok Awal]]+REKAP[[#This Row],[Masuk]]-REKAP[[#This Row],[Keluar]]</f>
        <v>102</v>
      </c>
      <c r="P368" s="42">
        <f>REKAP[[#This Row],[Harga Satuan]]*REKAP[[#This Row],[Stok Akhir]]</f>
        <v>6120</v>
      </c>
      <c r="Q368" s="47" t="str">
        <f>IF(REKAP[[#This Row],[Stok Aktual]]&lt;&gt;"",REKAP[[#This Row],[Stok Akhir]]-REKAP[[#This Row],[Stok Aktual]],"")</f>
        <v/>
      </c>
    </row>
    <row r="369" spans="1:17" x14ac:dyDescent="0.25">
      <c r="A369" s="20" t="s">
        <v>562</v>
      </c>
      <c r="B369" s="20" t="s">
        <v>3398</v>
      </c>
      <c r="C369" s="20" t="s">
        <v>3397</v>
      </c>
      <c r="D369" s="23" t="s">
        <v>3402</v>
      </c>
      <c r="E369" s="23" t="s">
        <v>3407</v>
      </c>
      <c r="F369" s="20" t="s">
        <v>251</v>
      </c>
      <c r="G369" s="20"/>
      <c r="H369" s="22">
        <v>200</v>
      </c>
      <c r="I369" s="57" t="str">
        <f>IF(COUNTIF(MASUK[Kode Barang],REKAP[[#This Row],[ID
Barang]])=0,"",COUNTIF(MASUK[Kode Barang],REKAP[[#This Row],[ID
Barang]]))</f>
        <v/>
      </c>
      <c r="J369" s="58" t="str">
        <f>IF(COUNTIF(MASUK8[Kode Barang],REKAP[[#This Row],[ID
Barang]])=0,"",COUNTIF(MASUK8[Kode Barang],REKAP[[#This Row],[ID
Barang]]))</f>
        <v/>
      </c>
      <c r="K369" s="20">
        <v>35</v>
      </c>
      <c r="L369" s="47">
        <f>SUMIF(MASUK!$C:$C,DATA!$A369,MASUK!$H:$H)</f>
        <v>0</v>
      </c>
      <c r="M369" s="47">
        <f>SUMIF(KELUAR!C:C,REKAP[[#This Row],[ID
Barang]],KELUAR!$H:$H)</f>
        <v>0</v>
      </c>
      <c r="N369" s="47">
        <f>REKAP[[#This Row],[Stok Awal]]+REKAP[[#This Row],[Masuk]]-REKAP[[#This Row],[Keluar]]</f>
        <v>35</v>
      </c>
      <c r="P369" s="42">
        <f>REKAP[[#This Row],[Harga Satuan]]*REKAP[[#This Row],[Stok Akhir]]</f>
        <v>7000</v>
      </c>
      <c r="Q369" s="47" t="str">
        <f>IF(REKAP[[#This Row],[Stok Aktual]]&lt;&gt;"",REKAP[[#This Row],[Stok Akhir]]-REKAP[[#This Row],[Stok Aktual]],"")</f>
        <v/>
      </c>
    </row>
    <row r="370" spans="1:17" x14ac:dyDescent="0.25">
      <c r="A370" s="20" t="s">
        <v>563</v>
      </c>
      <c r="B370" s="20" t="s">
        <v>3398</v>
      </c>
      <c r="C370" s="20" t="s">
        <v>3397</v>
      </c>
      <c r="D370" s="23" t="s">
        <v>3403</v>
      </c>
      <c r="E370" s="23" t="s">
        <v>3407</v>
      </c>
      <c r="F370" s="20" t="s">
        <v>251</v>
      </c>
      <c r="G370" s="20"/>
      <c r="H370" s="22">
        <v>150</v>
      </c>
      <c r="I370" s="57" t="str">
        <f>IF(COUNTIF(MASUK[Kode Barang],REKAP[[#This Row],[ID
Barang]])=0,"",COUNTIF(MASUK[Kode Barang],REKAP[[#This Row],[ID
Barang]]))</f>
        <v/>
      </c>
      <c r="J370" s="58" t="str">
        <f>IF(COUNTIF(MASUK8[Kode Barang],REKAP[[#This Row],[ID
Barang]])=0,"",COUNTIF(MASUK8[Kode Barang],REKAP[[#This Row],[ID
Barang]]))</f>
        <v/>
      </c>
      <c r="K370" s="20">
        <v>13</v>
      </c>
      <c r="L370" s="47">
        <f>SUMIF(MASUK!$C:$C,DATA!$A370,MASUK!$H:$H)</f>
        <v>0</v>
      </c>
      <c r="M370" s="47">
        <f>SUMIF(KELUAR!C:C,REKAP[[#This Row],[ID
Barang]],KELUAR!$H:$H)</f>
        <v>0</v>
      </c>
      <c r="N370" s="47">
        <f>REKAP[[#This Row],[Stok Awal]]+REKAP[[#This Row],[Masuk]]-REKAP[[#This Row],[Keluar]]</f>
        <v>13</v>
      </c>
      <c r="P370" s="42">
        <f>REKAP[[#This Row],[Harga Satuan]]*REKAP[[#This Row],[Stok Akhir]]</f>
        <v>1950</v>
      </c>
      <c r="Q370" s="47" t="str">
        <f>IF(REKAP[[#This Row],[Stok Aktual]]&lt;&gt;"",REKAP[[#This Row],[Stok Akhir]]-REKAP[[#This Row],[Stok Aktual]],"")</f>
        <v/>
      </c>
    </row>
    <row r="371" spans="1:17" x14ac:dyDescent="0.25">
      <c r="A371" s="20" t="s">
        <v>564</v>
      </c>
      <c r="B371" s="20" t="s">
        <v>3398</v>
      </c>
      <c r="C371" s="20" t="s">
        <v>3397</v>
      </c>
      <c r="D371" s="23" t="s">
        <v>3404</v>
      </c>
      <c r="E371" s="23" t="s">
        <v>3407</v>
      </c>
      <c r="F371" s="20" t="s">
        <v>251</v>
      </c>
      <c r="G371" s="20"/>
      <c r="H371" s="22">
        <v>200</v>
      </c>
      <c r="I371" s="57" t="str">
        <f>IF(COUNTIF(MASUK[Kode Barang],REKAP[[#This Row],[ID
Barang]])=0,"",COUNTIF(MASUK[Kode Barang],REKAP[[#This Row],[ID
Barang]]))</f>
        <v/>
      </c>
      <c r="J371" s="58" t="str">
        <f>IF(COUNTIF(MASUK8[Kode Barang],REKAP[[#This Row],[ID
Barang]])=0,"",COUNTIF(MASUK8[Kode Barang],REKAP[[#This Row],[ID
Barang]]))</f>
        <v/>
      </c>
      <c r="K371" s="20">
        <v>45</v>
      </c>
      <c r="L371" s="47">
        <f>SUMIF(MASUK!$C:$C,DATA!$A371,MASUK!$H:$H)</f>
        <v>0</v>
      </c>
      <c r="M371" s="47">
        <f>SUMIF(KELUAR!C:C,REKAP[[#This Row],[ID
Barang]],KELUAR!$H:$H)</f>
        <v>0</v>
      </c>
      <c r="N371" s="47">
        <f>REKAP[[#This Row],[Stok Awal]]+REKAP[[#This Row],[Masuk]]-REKAP[[#This Row],[Keluar]]</f>
        <v>45</v>
      </c>
      <c r="P371" s="42">
        <f>REKAP[[#This Row],[Harga Satuan]]*REKAP[[#This Row],[Stok Akhir]]</f>
        <v>9000</v>
      </c>
      <c r="Q371" s="47" t="str">
        <f>IF(REKAP[[#This Row],[Stok Aktual]]&lt;&gt;"",REKAP[[#This Row],[Stok Akhir]]-REKAP[[#This Row],[Stok Aktual]],"")</f>
        <v/>
      </c>
    </row>
    <row r="372" spans="1:17" x14ac:dyDescent="0.25">
      <c r="A372" s="20" t="s">
        <v>565</v>
      </c>
      <c r="B372" s="20" t="s">
        <v>3398</v>
      </c>
      <c r="C372" s="20" t="s">
        <v>3397</v>
      </c>
      <c r="D372" s="23" t="s">
        <v>3405</v>
      </c>
      <c r="E372" s="23" t="s">
        <v>3407</v>
      </c>
      <c r="F372" s="20" t="s">
        <v>251</v>
      </c>
      <c r="G372" s="20"/>
      <c r="H372" s="22">
        <v>200</v>
      </c>
      <c r="I372" s="57" t="str">
        <f>IF(COUNTIF(MASUK[Kode Barang],REKAP[[#This Row],[ID
Barang]])=0,"",COUNTIF(MASUK[Kode Barang],REKAP[[#This Row],[ID
Barang]]))</f>
        <v/>
      </c>
      <c r="J372" s="58" t="str">
        <f>IF(COUNTIF(MASUK8[Kode Barang],REKAP[[#This Row],[ID
Barang]])=0,"",COUNTIF(MASUK8[Kode Barang],REKAP[[#This Row],[ID
Barang]]))</f>
        <v/>
      </c>
      <c r="K372" s="20">
        <v>36</v>
      </c>
      <c r="L372" s="47">
        <f>SUMIF(MASUK!$C:$C,DATA!$A372,MASUK!$H:$H)</f>
        <v>0</v>
      </c>
      <c r="M372" s="47">
        <f>SUMIF(KELUAR!C:C,REKAP[[#This Row],[ID
Barang]],KELUAR!$H:$H)</f>
        <v>0</v>
      </c>
      <c r="N372" s="47">
        <f>REKAP[[#This Row],[Stok Awal]]+REKAP[[#This Row],[Masuk]]-REKAP[[#This Row],[Keluar]]</f>
        <v>36</v>
      </c>
      <c r="P372" s="42">
        <f>REKAP[[#This Row],[Harga Satuan]]*REKAP[[#This Row],[Stok Akhir]]</f>
        <v>7200</v>
      </c>
      <c r="Q372" s="47" t="str">
        <f>IF(REKAP[[#This Row],[Stok Aktual]]&lt;&gt;"",REKAP[[#This Row],[Stok Akhir]]-REKAP[[#This Row],[Stok Aktual]],"")</f>
        <v/>
      </c>
    </row>
    <row r="373" spans="1:17" x14ac:dyDescent="0.25">
      <c r="A373" s="20" t="s">
        <v>566</v>
      </c>
      <c r="B373" s="20" t="s">
        <v>3398</v>
      </c>
      <c r="C373" s="20" t="s">
        <v>3397</v>
      </c>
      <c r="D373" s="23" t="s">
        <v>3406</v>
      </c>
      <c r="E373" s="23" t="s">
        <v>3407</v>
      </c>
      <c r="F373" s="20" t="s">
        <v>251</v>
      </c>
      <c r="G373" s="20"/>
      <c r="H373" s="22">
        <v>200</v>
      </c>
      <c r="I373" s="57" t="str">
        <f>IF(COUNTIF(MASUK[Kode Barang],REKAP[[#This Row],[ID
Barang]])=0,"",COUNTIF(MASUK[Kode Barang],REKAP[[#This Row],[ID
Barang]]))</f>
        <v/>
      </c>
      <c r="J373" s="58" t="str">
        <f>IF(COUNTIF(MASUK8[Kode Barang],REKAP[[#This Row],[ID
Barang]])=0,"",COUNTIF(MASUK8[Kode Barang],REKAP[[#This Row],[ID
Barang]]))</f>
        <v/>
      </c>
      <c r="K373" s="20">
        <v>25</v>
      </c>
      <c r="L373" s="47">
        <f>SUMIF(MASUK!$C:$C,DATA!$A373,MASUK!$H:$H)</f>
        <v>0</v>
      </c>
      <c r="M373" s="47">
        <f>SUMIF(KELUAR!C:C,REKAP[[#This Row],[ID
Barang]],KELUAR!$H:$H)</f>
        <v>0</v>
      </c>
      <c r="N373" s="47">
        <f>REKAP[[#This Row],[Stok Awal]]+REKAP[[#This Row],[Masuk]]-REKAP[[#This Row],[Keluar]]</f>
        <v>25</v>
      </c>
      <c r="P373" s="42">
        <f>REKAP[[#This Row],[Harga Satuan]]*REKAP[[#This Row],[Stok Akhir]]</f>
        <v>5000</v>
      </c>
      <c r="Q373" s="47" t="str">
        <f>IF(REKAP[[#This Row],[Stok Aktual]]&lt;&gt;"",REKAP[[#This Row],[Stok Akhir]]-REKAP[[#This Row],[Stok Aktual]],"")</f>
        <v/>
      </c>
    </row>
    <row r="374" spans="1:17" x14ac:dyDescent="0.25">
      <c r="A374" s="20" t="s">
        <v>567</v>
      </c>
      <c r="B374" s="20" t="s">
        <v>235</v>
      </c>
      <c r="C374" s="20" t="s">
        <v>3451</v>
      </c>
      <c r="D374" s="23" t="s">
        <v>235</v>
      </c>
      <c r="E374" s="23" t="s">
        <v>3451</v>
      </c>
      <c r="F374" s="20" t="s">
        <v>251</v>
      </c>
      <c r="G374" s="20"/>
      <c r="H374" s="22">
        <v>0</v>
      </c>
      <c r="I374" s="57" t="str">
        <f>IF(COUNTIF(MASUK[Kode Barang],REKAP[[#This Row],[ID
Barang]])=0,"",COUNTIF(MASUK[Kode Barang],REKAP[[#This Row],[ID
Barang]]))</f>
        <v/>
      </c>
      <c r="J374" s="58" t="str">
        <f>IF(COUNTIF(MASUK8[Kode Barang],REKAP[[#This Row],[ID
Barang]])=0,"",COUNTIF(MASUK8[Kode Barang],REKAP[[#This Row],[ID
Barang]]))</f>
        <v/>
      </c>
      <c r="K374" s="20">
        <v>0</v>
      </c>
      <c r="L374" s="47">
        <f>SUMIF(MASUK!$C:$C,DATA!$A374,MASUK!$H:$H)</f>
        <v>0</v>
      </c>
      <c r="M374" s="47">
        <f>SUMIF(KELUAR!C:C,REKAP[[#This Row],[ID
Barang]],KELUAR!$H:$H)</f>
        <v>0</v>
      </c>
      <c r="N374" s="47">
        <f>REKAP[[#This Row],[Stok Awal]]+REKAP[[#This Row],[Masuk]]-REKAP[[#This Row],[Keluar]]</f>
        <v>0</v>
      </c>
      <c r="P374" s="42">
        <f>REKAP[[#This Row],[Harga Satuan]]*REKAP[[#This Row],[Stok Akhir]]</f>
        <v>0</v>
      </c>
      <c r="Q374" s="47" t="str">
        <f>IF(REKAP[[#This Row],[Stok Aktual]]&lt;&gt;"",REKAP[[#This Row],[Stok Akhir]]-REKAP[[#This Row],[Stok Aktual]],"")</f>
        <v/>
      </c>
    </row>
    <row r="375" spans="1:17" x14ac:dyDescent="0.25">
      <c r="A375" s="20" t="s">
        <v>568</v>
      </c>
      <c r="B375" s="20" t="s">
        <v>3410</v>
      </c>
      <c r="C375" s="20" t="s">
        <v>3409</v>
      </c>
      <c r="D375" s="23" t="s">
        <v>3412</v>
      </c>
      <c r="E375" s="23" t="s">
        <v>3411</v>
      </c>
      <c r="F375" s="20" t="s">
        <v>251</v>
      </c>
      <c r="G375" s="20"/>
      <c r="H375" s="22">
        <v>100</v>
      </c>
      <c r="I375" s="57" t="str">
        <f>IF(COUNTIF(MASUK[Kode Barang],REKAP[[#This Row],[ID
Barang]])=0,"",COUNTIF(MASUK[Kode Barang],REKAP[[#This Row],[ID
Barang]]))</f>
        <v/>
      </c>
      <c r="J375" s="58" t="str">
        <f>IF(COUNTIF(MASUK8[Kode Barang],REKAP[[#This Row],[ID
Barang]])=0,"",COUNTIF(MASUK8[Kode Barang],REKAP[[#This Row],[ID
Barang]]))</f>
        <v/>
      </c>
      <c r="K375" s="20">
        <v>22</v>
      </c>
      <c r="L375" s="47">
        <f>SUMIF(MASUK!$C:$C,DATA!$A375,MASUK!$H:$H)</f>
        <v>0</v>
      </c>
      <c r="M375" s="47">
        <f>SUMIF(KELUAR!C:C,REKAP[[#This Row],[ID
Barang]],KELUAR!$H:$H)</f>
        <v>0</v>
      </c>
      <c r="N375" s="47">
        <f>REKAP[[#This Row],[Stok Awal]]+REKAP[[#This Row],[Masuk]]-REKAP[[#This Row],[Keluar]]</f>
        <v>22</v>
      </c>
      <c r="P375" s="42">
        <f>REKAP[[#This Row],[Harga Satuan]]*REKAP[[#This Row],[Stok Akhir]]</f>
        <v>2200</v>
      </c>
      <c r="Q375" s="47" t="str">
        <f>IF(REKAP[[#This Row],[Stok Aktual]]&lt;&gt;"",REKAP[[#This Row],[Stok Akhir]]-REKAP[[#This Row],[Stok Aktual]],"")</f>
        <v/>
      </c>
    </row>
    <row r="376" spans="1:17" x14ac:dyDescent="0.25">
      <c r="A376" s="20" t="s">
        <v>569</v>
      </c>
      <c r="B376" s="20" t="s">
        <v>3410</v>
      </c>
      <c r="C376" s="20" t="s">
        <v>3409</v>
      </c>
      <c r="D376" s="23" t="s">
        <v>3413</v>
      </c>
      <c r="E376" s="23" t="s">
        <v>3411</v>
      </c>
      <c r="F376" s="20" t="s">
        <v>251</v>
      </c>
      <c r="G376" s="20"/>
      <c r="H376" s="22">
        <v>200</v>
      </c>
      <c r="I376" s="57" t="str">
        <f>IF(COUNTIF(MASUK[Kode Barang],REKAP[[#This Row],[ID
Barang]])=0,"",COUNTIF(MASUK[Kode Barang],REKAP[[#This Row],[ID
Barang]]))</f>
        <v/>
      </c>
      <c r="J376" s="58">
        <f>IF(COUNTIF(MASUK8[Kode Barang],REKAP[[#This Row],[ID
Barang]])=0,"",COUNTIF(MASUK8[Kode Barang],REKAP[[#This Row],[ID
Barang]]))</f>
        <v>1</v>
      </c>
      <c r="K376" s="20">
        <v>16</v>
      </c>
      <c r="L376" s="47">
        <f>SUMIF(MASUK!$C:$C,DATA!$A376,MASUK!$H:$H)</f>
        <v>0</v>
      </c>
      <c r="M376" s="47">
        <f>SUMIF(KELUAR!C:C,REKAP[[#This Row],[ID
Barang]],KELUAR!$H:$H)</f>
        <v>8</v>
      </c>
      <c r="N376" s="47">
        <f>REKAP[[#This Row],[Stok Awal]]+REKAP[[#This Row],[Masuk]]-REKAP[[#This Row],[Keluar]]</f>
        <v>8</v>
      </c>
      <c r="P376" s="42">
        <f>REKAP[[#This Row],[Harga Satuan]]*REKAP[[#This Row],[Stok Akhir]]</f>
        <v>1600</v>
      </c>
      <c r="Q376" s="47" t="str">
        <f>IF(REKAP[[#This Row],[Stok Aktual]]&lt;&gt;"",REKAP[[#This Row],[Stok Akhir]]-REKAP[[#This Row],[Stok Aktual]],"")</f>
        <v/>
      </c>
    </row>
    <row r="377" spans="1:17" x14ac:dyDescent="0.25">
      <c r="A377" s="20" t="s">
        <v>570</v>
      </c>
      <c r="B377" s="20" t="s">
        <v>3410</v>
      </c>
      <c r="C377" s="20" t="s">
        <v>3409</v>
      </c>
      <c r="D377" s="23" t="s">
        <v>3414</v>
      </c>
      <c r="E377" s="23" t="s">
        <v>3411</v>
      </c>
      <c r="F377" s="20" t="s">
        <v>251</v>
      </c>
      <c r="G377" s="20"/>
      <c r="H377" s="22">
        <v>100</v>
      </c>
      <c r="I377" s="57">
        <f>IF(COUNTIF(MASUK[Kode Barang],REKAP[[#This Row],[ID
Barang]])=0,"",COUNTIF(MASUK[Kode Barang],REKAP[[#This Row],[ID
Barang]]))</f>
        <v>1</v>
      </c>
      <c r="J377" s="58" t="str">
        <f>IF(COUNTIF(MASUK8[Kode Barang],REKAP[[#This Row],[ID
Barang]])=0,"",COUNTIF(MASUK8[Kode Barang],REKAP[[#This Row],[ID
Barang]]))</f>
        <v/>
      </c>
      <c r="K377" s="20">
        <v>15</v>
      </c>
      <c r="L377" s="47">
        <f>SUMIF(MASUK!$C:$C,DATA!$A377,MASUK!$H:$H)</f>
        <v>26</v>
      </c>
      <c r="M377" s="47">
        <f>SUMIF(KELUAR!C:C,REKAP[[#This Row],[ID
Barang]],KELUAR!$H:$H)</f>
        <v>0</v>
      </c>
      <c r="N377" s="47">
        <f>REKAP[[#This Row],[Stok Awal]]+REKAP[[#This Row],[Masuk]]-REKAP[[#This Row],[Keluar]]</f>
        <v>41</v>
      </c>
      <c r="P377" s="42">
        <f>REKAP[[#This Row],[Harga Satuan]]*REKAP[[#This Row],[Stok Akhir]]</f>
        <v>4100</v>
      </c>
      <c r="Q377" s="47" t="str">
        <f>IF(REKAP[[#This Row],[Stok Aktual]]&lt;&gt;"",REKAP[[#This Row],[Stok Akhir]]-REKAP[[#This Row],[Stok Aktual]],"")</f>
        <v/>
      </c>
    </row>
    <row r="378" spans="1:17" x14ac:dyDescent="0.25">
      <c r="A378" s="20" t="s">
        <v>571</v>
      </c>
      <c r="B378" s="20" t="s">
        <v>3410</v>
      </c>
      <c r="C378" s="20" t="s">
        <v>3409</v>
      </c>
      <c r="D378" s="23" t="s">
        <v>3415</v>
      </c>
      <c r="E378" s="23" t="s">
        <v>3411</v>
      </c>
      <c r="F378" s="20" t="s">
        <v>251</v>
      </c>
      <c r="G378" s="20"/>
      <c r="H378" s="22">
        <v>300</v>
      </c>
      <c r="I378" s="57" t="str">
        <f>IF(COUNTIF(MASUK[Kode Barang],REKAP[[#This Row],[ID
Barang]])=0,"",COUNTIF(MASUK[Kode Barang],REKAP[[#This Row],[ID
Barang]]))</f>
        <v/>
      </c>
      <c r="J378" s="58" t="str">
        <f>IF(COUNTIF(MASUK8[Kode Barang],REKAP[[#This Row],[ID
Barang]])=0,"",COUNTIF(MASUK8[Kode Barang],REKAP[[#This Row],[ID
Barang]]))</f>
        <v/>
      </c>
      <c r="K378" s="20">
        <v>15</v>
      </c>
      <c r="L378" s="47">
        <f>SUMIF(MASUK!$C:$C,DATA!$A378,MASUK!$H:$H)</f>
        <v>0</v>
      </c>
      <c r="M378" s="47">
        <f>SUMIF(KELUAR!C:C,REKAP[[#This Row],[ID
Barang]],KELUAR!$H:$H)</f>
        <v>0</v>
      </c>
      <c r="N378" s="47">
        <f>REKAP[[#This Row],[Stok Awal]]+REKAP[[#This Row],[Masuk]]-REKAP[[#This Row],[Keluar]]</f>
        <v>15</v>
      </c>
      <c r="P378" s="42">
        <f>REKAP[[#This Row],[Harga Satuan]]*REKAP[[#This Row],[Stok Akhir]]</f>
        <v>4500</v>
      </c>
      <c r="Q378" s="47" t="str">
        <f>IF(REKAP[[#This Row],[Stok Aktual]]&lt;&gt;"",REKAP[[#This Row],[Stok Akhir]]-REKAP[[#This Row],[Stok Aktual]],"")</f>
        <v/>
      </c>
    </row>
    <row r="379" spans="1:17" x14ac:dyDescent="0.25">
      <c r="A379" s="20" t="s">
        <v>572</v>
      </c>
      <c r="B379" s="20" t="s">
        <v>3410</v>
      </c>
      <c r="C379" s="20" t="s">
        <v>3409</v>
      </c>
      <c r="D379" s="23" t="s">
        <v>3416</v>
      </c>
      <c r="E379" s="23" t="s">
        <v>3411</v>
      </c>
      <c r="F379" s="20" t="s">
        <v>251</v>
      </c>
      <c r="G379" s="20"/>
      <c r="H379" s="22">
        <v>100</v>
      </c>
      <c r="I379" s="57">
        <f>IF(COUNTIF(MASUK[Kode Barang],REKAP[[#This Row],[ID
Barang]])=0,"",COUNTIF(MASUK[Kode Barang],REKAP[[#This Row],[ID
Barang]]))</f>
        <v>1</v>
      </c>
      <c r="J379" s="58" t="str">
        <f>IF(COUNTIF(MASUK8[Kode Barang],REKAP[[#This Row],[ID
Barang]])=0,"",COUNTIF(MASUK8[Kode Barang],REKAP[[#This Row],[ID
Barang]]))</f>
        <v/>
      </c>
      <c r="K379" s="20">
        <v>10</v>
      </c>
      <c r="L379" s="47">
        <f>SUMIF(MASUK!$C:$C,DATA!$A379,MASUK!$H:$H)</f>
        <v>16</v>
      </c>
      <c r="M379" s="47">
        <f>SUMIF(KELUAR!C:C,REKAP[[#This Row],[ID
Barang]],KELUAR!$H:$H)</f>
        <v>0</v>
      </c>
      <c r="N379" s="47">
        <f>REKAP[[#This Row],[Stok Awal]]+REKAP[[#This Row],[Masuk]]-REKAP[[#This Row],[Keluar]]</f>
        <v>26</v>
      </c>
      <c r="P379" s="42">
        <f>REKAP[[#This Row],[Harga Satuan]]*REKAP[[#This Row],[Stok Akhir]]</f>
        <v>2600</v>
      </c>
      <c r="Q379" s="47" t="str">
        <f>IF(REKAP[[#This Row],[Stok Aktual]]&lt;&gt;"",REKAP[[#This Row],[Stok Akhir]]-REKAP[[#This Row],[Stok Aktual]],"")</f>
        <v/>
      </c>
    </row>
    <row r="380" spans="1:17" x14ac:dyDescent="0.25">
      <c r="A380" s="20" t="s">
        <v>573</v>
      </c>
      <c r="B380" s="20" t="s">
        <v>3410</v>
      </c>
      <c r="C380" s="20" t="s">
        <v>3409</v>
      </c>
      <c r="D380" s="23" t="s">
        <v>3417</v>
      </c>
      <c r="E380" s="23" t="s">
        <v>3411</v>
      </c>
      <c r="F380" s="20" t="s">
        <v>251</v>
      </c>
      <c r="G380" s="20"/>
      <c r="H380" s="22">
        <v>200</v>
      </c>
      <c r="I380" s="57">
        <f>IF(COUNTIF(MASUK[Kode Barang],REKAP[[#This Row],[ID
Barang]])=0,"",COUNTIF(MASUK[Kode Barang],REKAP[[#This Row],[ID
Barang]]))</f>
        <v>1</v>
      </c>
      <c r="J380" s="58">
        <f>IF(COUNTIF(MASUK8[Kode Barang],REKAP[[#This Row],[ID
Barang]])=0,"",COUNTIF(MASUK8[Kode Barang],REKAP[[#This Row],[ID
Barang]]))</f>
        <v>1</v>
      </c>
      <c r="K380" s="20">
        <v>10</v>
      </c>
      <c r="L380" s="47">
        <f>SUMIF(MASUK!$C:$C,DATA!$A380,MASUK!$H:$H)</f>
        <v>13</v>
      </c>
      <c r="M380" s="47">
        <f>SUMIF(KELUAR!C:C,REKAP[[#This Row],[ID
Barang]],KELUAR!$H:$H)</f>
        <v>8</v>
      </c>
      <c r="N380" s="47">
        <f>REKAP[[#This Row],[Stok Awal]]+REKAP[[#This Row],[Masuk]]-REKAP[[#This Row],[Keluar]]</f>
        <v>15</v>
      </c>
      <c r="P380" s="42">
        <f>REKAP[[#This Row],[Harga Satuan]]*REKAP[[#This Row],[Stok Akhir]]</f>
        <v>3000</v>
      </c>
      <c r="Q380" s="47" t="str">
        <f>IF(REKAP[[#This Row],[Stok Aktual]]&lt;&gt;"",REKAP[[#This Row],[Stok Akhir]]-REKAP[[#This Row],[Stok Aktual]],"")</f>
        <v/>
      </c>
    </row>
    <row r="381" spans="1:17" x14ac:dyDescent="0.25">
      <c r="A381" s="20" t="s">
        <v>574</v>
      </c>
      <c r="B381" s="20" t="s">
        <v>3410</v>
      </c>
      <c r="C381" s="20" t="s">
        <v>3409</v>
      </c>
      <c r="D381" s="23" t="s">
        <v>3418</v>
      </c>
      <c r="E381" s="23" t="s">
        <v>3411</v>
      </c>
      <c r="F381" s="20" t="s">
        <v>251</v>
      </c>
      <c r="G381" s="20"/>
      <c r="H381" s="22">
        <v>300</v>
      </c>
      <c r="I381" s="57" t="str">
        <f>IF(COUNTIF(MASUK[Kode Barang],REKAP[[#This Row],[ID
Barang]])=0,"",COUNTIF(MASUK[Kode Barang],REKAP[[#This Row],[ID
Barang]]))</f>
        <v/>
      </c>
      <c r="J381" s="58" t="str">
        <f>IF(COUNTIF(MASUK8[Kode Barang],REKAP[[#This Row],[ID
Barang]])=0,"",COUNTIF(MASUK8[Kode Barang],REKAP[[#This Row],[ID
Barang]]))</f>
        <v/>
      </c>
      <c r="K381" s="20">
        <v>30</v>
      </c>
      <c r="L381" s="47">
        <f>SUMIF(MASUK!$C:$C,DATA!$A381,MASUK!$H:$H)</f>
        <v>0</v>
      </c>
      <c r="M381" s="47">
        <f>SUMIF(KELUAR!C:C,REKAP[[#This Row],[ID
Barang]],KELUAR!$H:$H)</f>
        <v>0</v>
      </c>
      <c r="N381" s="47">
        <f>REKAP[[#This Row],[Stok Awal]]+REKAP[[#This Row],[Masuk]]-REKAP[[#This Row],[Keluar]]</f>
        <v>30</v>
      </c>
      <c r="P381" s="42">
        <f>REKAP[[#This Row],[Harga Satuan]]*REKAP[[#This Row],[Stok Akhir]]</f>
        <v>9000</v>
      </c>
      <c r="Q381" s="47" t="str">
        <f>IF(REKAP[[#This Row],[Stok Aktual]]&lt;&gt;"",REKAP[[#This Row],[Stok Akhir]]-REKAP[[#This Row],[Stok Aktual]],"")</f>
        <v/>
      </c>
    </row>
    <row r="382" spans="1:17" x14ac:dyDescent="0.25">
      <c r="A382" s="20" t="s">
        <v>575</v>
      </c>
      <c r="B382" s="20" t="s">
        <v>3410</v>
      </c>
      <c r="C382" s="20" t="s">
        <v>3409</v>
      </c>
      <c r="D382" s="23" t="s">
        <v>3419</v>
      </c>
      <c r="E382" s="23" t="s">
        <v>3411</v>
      </c>
      <c r="F382" s="20" t="s">
        <v>251</v>
      </c>
      <c r="G382" s="20"/>
      <c r="H382" s="22">
        <v>400</v>
      </c>
      <c r="I382" s="57" t="str">
        <f>IF(COUNTIF(MASUK[Kode Barang],REKAP[[#This Row],[ID
Barang]])=0,"",COUNTIF(MASUK[Kode Barang],REKAP[[#This Row],[ID
Barang]]))</f>
        <v/>
      </c>
      <c r="J382" s="58" t="str">
        <f>IF(COUNTIF(MASUK8[Kode Barang],REKAP[[#This Row],[ID
Barang]])=0,"",COUNTIF(MASUK8[Kode Barang],REKAP[[#This Row],[ID
Barang]]))</f>
        <v/>
      </c>
      <c r="K382" s="20">
        <v>18</v>
      </c>
      <c r="L382" s="47">
        <f>SUMIF(MASUK!$C:$C,DATA!$A382,MASUK!$H:$H)</f>
        <v>0</v>
      </c>
      <c r="M382" s="47">
        <f>SUMIF(KELUAR!C:C,REKAP[[#This Row],[ID
Barang]],KELUAR!$H:$H)</f>
        <v>0</v>
      </c>
      <c r="N382" s="47">
        <f>REKAP[[#This Row],[Stok Awal]]+REKAP[[#This Row],[Masuk]]-REKAP[[#This Row],[Keluar]]</f>
        <v>18</v>
      </c>
      <c r="P382" s="42">
        <f>REKAP[[#This Row],[Harga Satuan]]*REKAP[[#This Row],[Stok Akhir]]</f>
        <v>7200</v>
      </c>
      <c r="Q382" s="47" t="str">
        <f>IF(REKAP[[#This Row],[Stok Aktual]]&lt;&gt;"",REKAP[[#This Row],[Stok Akhir]]-REKAP[[#This Row],[Stok Aktual]],"")</f>
        <v/>
      </c>
    </row>
    <row r="383" spans="1:17" x14ac:dyDescent="0.25">
      <c r="A383" s="20" t="s">
        <v>576</v>
      </c>
      <c r="B383" s="20" t="s">
        <v>3410</v>
      </c>
      <c r="C383" s="20" t="s">
        <v>3409</v>
      </c>
      <c r="D383" s="23" t="s">
        <v>3420</v>
      </c>
      <c r="E383" s="23" t="s">
        <v>3411</v>
      </c>
      <c r="F383" s="20" t="s">
        <v>251</v>
      </c>
      <c r="G383" s="20"/>
      <c r="H383" s="22">
        <v>1000</v>
      </c>
      <c r="I383" s="57" t="str">
        <f>IF(COUNTIF(MASUK[Kode Barang],REKAP[[#This Row],[ID
Barang]])=0,"",COUNTIF(MASUK[Kode Barang],REKAP[[#This Row],[ID
Barang]]))</f>
        <v/>
      </c>
      <c r="J383" s="58" t="str">
        <f>IF(COUNTIF(MASUK8[Kode Barang],REKAP[[#This Row],[ID
Barang]])=0,"",COUNTIF(MASUK8[Kode Barang],REKAP[[#This Row],[ID
Barang]]))</f>
        <v/>
      </c>
      <c r="K383" s="20">
        <v>26</v>
      </c>
      <c r="L383" s="47">
        <f>SUMIF(MASUK!$C:$C,DATA!$A383,MASUK!$H:$H)</f>
        <v>0</v>
      </c>
      <c r="M383" s="47">
        <f>SUMIF(KELUAR!C:C,REKAP[[#This Row],[ID
Barang]],KELUAR!$H:$H)</f>
        <v>0</v>
      </c>
      <c r="N383" s="47">
        <f>REKAP[[#This Row],[Stok Awal]]+REKAP[[#This Row],[Masuk]]-REKAP[[#This Row],[Keluar]]</f>
        <v>26</v>
      </c>
      <c r="P383" s="42">
        <f>REKAP[[#This Row],[Harga Satuan]]*REKAP[[#This Row],[Stok Akhir]]</f>
        <v>26000</v>
      </c>
      <c r="Q383" s="47" t="str">
        <f>IF(REKAP[[#This Row],[Stok Aktual]]&lt;&gt;"",REKAP[[#This Row],[Stok Akhir]]-REKAP[[#This Row],[Stok Aktual]],"")</f>
        <v/>
      </c>
    </row>
    <row r="384" spans="1:17" x14ac:dyDescent="0.25">
      <c r="A384" s="20" t="s">
        <v>577</v>
      </c>
      <c r="B384" s="20" t="s">
        <v>3410</v>
      </c>
      <c r="C384" s="20" t="s">
        <v>3409</v>
      </c>
      <c r="D384" s="23" t="s">
        <v>3421</v>
      </c>
      <c r="E384" s="23" t="s">
        <v>3411</v>
      </c>
      <c r="F384" s="20" t="s">
        <v>251</v>
      </c>
      <c r="G384" s="20" t="s">
        <v>10</v>
      </c>
      <c r="H384" s="22">
        <v>1100</v>
      </c>
      <c r="I384" s="57" t="str">
        <f>IF(COUNTIF(MASUK[Kode Barang],REKAP[[#This Row],[ID
Barang]])=0,"",COUNTIF(MASUK[Kode Barang],REKAP[[#This Row],[ID
Barang]]))</f>
        <v/>
      </c>
      <c r="J384" s="58">
        <f>IF(COUNTIF(MASUK8[Kode Barang],REKAP[[#This Row],[ID
Barang]])=0,"",COUNTIF(MASUK8[Kode Barang],REKAP[[#This Row],[ID
Barang]]))</f>
        <v>1</v>
      </c>
      <c r="K384" s="20">
        <v>35</v>
      </c>
      <c r="L384" s="47">
        <f>SUMIF(MASUK!$C:$C,DATA!$A384,MASUK!$H:$H)</f>
        <v>0</v>
      </c>
      <c r="M384" s="47">
        <f>SUMIF(KELUAR!C:C,REKAP[[#This Row],[ID
Barang]],KELUAR!$H:$H)</f>
        <v>1</v>
      </c>
      <c r="N384" s="47">
        <f>REKAP[[#This Row],[Stok Awal]]+REKAP[[#This Row],[Masuk]]-REKAP[[#This Row],[Keluar]]</f>
        <v>34</v>
      </c>
      <c r="P384" s="42">
        <f>REKAP[[#This Row],[Harga Satuan]]*REKAP[[#This Row],[Stok Akhir]]</f>
        <v>37400</v>
      </c>
      <c r="Q384" s="47" t="str">
        <f>IF(REKAP[[#This Row],[Stok Aktual]]&lt;&gt;"",REKAP[[#This Row],[Stok Akhir]]-REKAP[[#This Row],[Stok Aktual]],"")</f>
        <v/>
      </c>
    </row>
    <row r="385" spans="1:17" x14ac:dyDescent="0.25">
      <c r="A385" s="20" t="s">
        <v>578</v>
      </c>
      <c r="B385" s="20" t="s">
        <v>3422</v>
      </c>
      <c r="C385" s="20" t="s">
        <v>3409</v>
      </c>
      <c r="D385" s="23" t="s">
        <v>3415</v>
      </c>
      <c r="E385" s="23" t="s">
        <v>3330</v>
      </c>
      <c r="F385" s="20" t="s">
        <v>251</v>
      </c>
      <c r="G385" s="20"/>
      <c r="H385" s="22">
        <v>18</v>
      </c>
      <c r="I385" s="57" t="str">
        <f>IF(COUNTIF(MASUK[Kode Barang],REKAP[[#This Row],[ID
Barang]])=0,"",COUNTIF(MASUK[Kode Barang],REKAP[[#This Row],[ID
Barang]]))</f>
        <v/>
      </c>
      <c r="J385" s="58" t="str">
        <f>IF(COUNTIF(MASUK8[Kode Barang],REKAP[[#This Row],[ID
Barang]])=0,"",COUNTIF(MASUK8[Kode Barang],REKAP[[#This Row],[ID
Barang]]))</f>
        <v/>
      </c>
      <c r="K385" s="20">
        <v>250</v>
      </c>
      <c r="L385" s="47">
        <f>SUMIF(MASUK!$C:$C,DATA!$A385,MASUK!$H:$H)</f>
        <v>0</v>
      </c>
      <c r="M385" s="47">
        <f>SUMIF(KELUAR!C:C,REKAP[[#This Row],[ID
Barang]],KELUAR!$H:$H)</f>
        <v>0</v>
      </c>
      <c r="N385" s="47">
        <f>REKAP[[#This Row],[Stok Awal]]+REKAP[[#This Row],[Masuk]]-REKAP[[#This Row],[Keluar]]</f>
        <v>250</v>
      </c>
      <c r="P385" s="42">
        <f>REKAP[[#This Row],[Harga Satuan]]*REKAP[[#This Row],[Stok Akhir]]</f>
        <v>4500</v>
      </c>
      <c r="Q385" s="47" t="str">
        <f>IF(REKAP[[#This Row],[Stok Aktual]]&lt;&gt;"",REKAP[[#This Row],[Stok Akhir]]-REKAP[[#This Row],[Stok Aktual]],"")</f>
        <v/>
      </c>
    </row>
    <row r="386" spans="1:17" x14ac:dyDescent="0.25">
      <c r="A386" s="20" t="s">
        <v>579</v>
      </c>
      <c r="B386" s="20" t="s">
        <v>3424</v>
      </c>
      <c r="C386" s="20" t="s">
        <v>3423</v>
      </c>
      <c r="D386" s="23" t="s">
        <v>3415</v>
      </c>
      <c r="E386" s="23" t="s">
        <v>3427</v>
      </c>
      <c r="F386" s="20" t="s">
        <v>251</v>
      </c>
      <c r="G386" s="20"/>
      <c r="H386" s="22">
        <v>100</v>
      </c>
      <c r="I386" s="57" t="str">
        <f>IF(COUNTIF(MASUK[Kode Barang],REKAP[[#This Row],[ID
Barang]])=0,"",COUNTIF(MASUK[Kode Barang],REKAP[[#This Row],[ID
Barang]]))</f>
        <v/>
      </c>
      <c r="J386" s="58" t="str">
        <f>IF(COUNTIF(MASUK8[Kode Barang],REKAP[[#This Row],[ID
Barang]])=0,"",COUNTIF(MASUK8[Kode Barang],REKAP[[#This Row],[ID
Barang]]))</f>
        <v/>
      </c>
      <c r="K386" s="20">
        <v>22</v>
      </c>
      <c r="L386" s="47">
        <f>SUMIF(MASUK!$C:$C,DATA!$A386,MASUK!$H:$H)</f>
        <v>0</v>
      </c>
      <c r="M386" s="47">
        <f>SUMIF(KELUAR!C:C,REKAP[[#This Row],[ID
Barang]],KELUAR!$H:$H)</f>
        <v>0</v>
      </c>
      <c r="N386" s="47">
        <f>REKAP[[#This Row],[Stok Awal]]+REKAP[[#This Row],[Masuk]]-REKAP[[#This Row],[Keluar]]</f>
        <v>22</v>
      </c>
      <c r="P386" s="42">
        <f>REKAP[[#This Row],[Harga Satuan]]*REKAP[[#This Row],[Stok Akhir]]</f>
        <v>2200</v>
      </c>
      <c r="Q386" s="47" t="str">
        <f>IF(REKAP[[#This Row],[Stok Aktual]]&lt;&gt;"",REKAP[[#This Row],[Stok Akhir]]-REKAP[[#This Row],[Stok Aktual]],"")</f>
        <v/>
      </c>
    </row>
    <row r="387" spans="1:17" x14ac:dyDescent="0.25">
      <c r="A387" s="20" t="s">
        <v>580</v>
      </c>
      <c r="B387" s="20" t="s">
        <v>3424</v>
      </c>
      <c r="C387" s="20" t="s">
        <v>3423</v>
      </c>
      <c r="D387" s="23" t="s">
        <v>3416</v>
      </c>
      <c r="E387" s="23" t="s">
        <v>3427</v>
      </c>
      <c r="F387" s="20" t="s">
        <v>251</v>
      </c>
      <c r="G387" s="20"/>
      <c r="H387" s="22">
        <v>100</v>
      </c>
      <c r="I387" s="57" t="str">
        <f>IF(COUNTIF(MASUK[Kode Barang],REKAP[[#This Row],[ID
Barang]])=0,"",COUNTIF(MASUK[Kode Barang],REKAP[[#This Row],[ID
Barang]]))</f>
        <v/>
      </c>
      <c r="J387" s="58">
        <f>IF(COUNTIF(MASUK8[Kode Barang],REKAP[[#This Row],[ID
Barang]])=0,"",COUNTIF(MASUK8[Kode Barang],REKAP[[#This Row],[ID
Barang]]))</f>
        <v>1</v>
      </c>
      <c r="K387" s="20">
        <v>52</v>
      </c>
      <c r="L387" s="47">
        <f>SUMIF(MASUK!$C:$C,DATA!$A387,MASUK!$H:$H)</f>
        <v>0</v>
      </c>
      <c r="M387" s="47">
        <f>SUMIF(KELUAR!C:C,REKAP[[#This Row],[ID
Barang]],KELUAR!$H:$H)</f>
        <v>16</v>
      </c>
      <c r="N387" s="47">
        <f>REKAP[[#This Row],[Stok Awal]]+REKAP[[#This Row],[Masuk]]-REKAP[[#This Row],[Keluar]]</f>
        <v>36</v>
      </c>
      <c r="P387" s="42">
        <f>REKAP[[#This Row],[Harga Satuan]]*REKAP[[#This Row],[Stok Akhir]]</f>
        <v>3600</v>
      </c>
      <c r="Q387" s="47" t="str">
        <f>IF(REKAP[[#This Row],[Stok Aktual]]&lt;&gt;"",REKAP[[#This Row],[Stok Akhir]]-REKAP[[#This Row],[Stok Aktual]],"")</f>
        <v/>
      </c>
    </row>
    <row r="388" spans="1:17" x14ac:dyDescent="0.25">
      <c r="A388" s="20" t="s">
        <v>581</v>
      </c>
      <c r="B388" s="20" t="s">
        <v>3424</v>
      </c>
      <c r="C388" s="20" t="s">
        <v>3423</v>
      </c>
      <c r="D388" s="23" t="s">
        <v>3417</v>
      </c>
      <c r="E388" s="23" t="s">
        <v>3427</v>
      </c>
      <c r="F388" s="20" t="s">
        <v>251</v>
      </c>
      <c r="G388" s="20"/>
      <c r="H388" s="22">
        <v>1750</v>
      </c>
      <c r="I388" s="57" t="str">
        <f>IF(COUNTIF(MASUK[Kode Barang],REKAP[[#This Row],[ID
Barang]])=0,"",COUNTIF(MASUK[Kode Barang],REKAP[[#This Row],[ID
Barang]]))</f>
        <v/>
      </c>
      <c r="J388" s="58" t="str">
        <f>IF(COUNTIF(MASUK8[Kode Barang],REKAP[[#This Row],[ID
Barang]])=0,"",COUNTIF(MASUK8[Kode Barang],REKAP[[#This Row],[ID
Barang]]))</f>
        <v/>
      </c>
      <c r="K388" s="20">
        <v>55</v>
      </c>
      <c r="L388" s="47">
        <f>SUMIF(MASUK!$C:$C,DATA!$A388,MASUK!$H:$H)</f>
        <v>0</v>
      </c>
      <c r="M388" s="47">
        <f>SUMIF(KELUAR!C:C,REKAP[[#This Row],[ID
Barang]],KELUAR!$H:$H)</f>
        <v>0</v>
      </c>
      <c r="N388" s="47">
        <f>REKAP[[#This Row],[Stok Awal]]+REKAP[[#This Row],[Masuk]]-REKAP[[#This Row],[Keluar]]</f>
        <v>55</v>
      </c>
      <c r="P388" s="42">
        <f>REKAP[[#This Row],[Harga Satuan]]*REKAP[[#This Row],[Stok Akhir]]</f>
        <v>96250</v>
      </c>
      <c r="Q388" s="47" t="str">
        <f>IF(REKAP[[#This Row],[Stok Aktual]]&lt;&gt;"",REKAP[[#This Row],[Stok Akhir]]-REKAP[[#This Row],[Stok Aktual]],"")</f>
        <v/>
      </c>
    </row>
    <row r="389" spans="1:17" x14ac:dyDescent="0.25">
      <c r="A389" s="20" t="s">
        <v>582</v>
      </c>
      <c r="B389" s="20" t="s">
        <v>3424</v>
      </c>
      <c r="C389" s="20" t="s">
        <v>3423</v>
      </c>
      <c r="D389" s="23" t="s">
        <v>3418</v>
      </c>
      <c r="E389" s="23" t="s">
        <v>3427</v>
      </c>
      <c r="F389" s="20" t="s">
        <v>251</v>
      </c>
      <c r="G389" s="20" t="s">
        <v>10</v>
      </c>
      <c r="H389" s="22">
        <v>300</v>
      </c>
      <c r="I389" s="57" t="str">
        <f>IF(COUNTIF(MASUK[Kode Barang],REKAP[[#This Row],[ID
Barang]])=0,"",COUNTIF(MASUK[Kode Barang],REKAP[[#This Row],[ID
Barang]]))</f>
        <v/>
      </c>
      <c r="J389" s="58" t="str">
        <f>IF(COUNTIF(MASUK8[Kode Barang],REKAP[[#This Row],[ID
Barang]])=0,"",COUNTIF(MASUK8[Kode Barang],REKAP[[#This Row],[ID
Barang]]))</f>
        <v/>
      </c>
      <c r="K389" s="20">
        <v>41</v>
      </c>
      <c r="L389" s="47">
        <f>SUMIF(MASUK!$C:$C,DATA!$A389,MASUK!$H:$H)</f>
        <v>0</v>
      </c>
      <c r="M389" s="47">
        <f>SUMIF(KELUAR!C:C,REKAP[[#This Row],[ID
Barang]],KELUAR!$H:$H)</f>
        <v>0</v>
      </c>
      <c r="N389" s="47">
        <f>REKAP[[#This Row],[Stok Awal]]+REKAP[[#This Row],[Masuk]]-REKAP[[#This Row],[Keluar]]</f>
        <v>41</v>
      </c>
      <c r="P389" s="42">
        <f>REKAP[[#This Row],[Harga Satuan]]*REKAP[[#This Row],[Stok Akhir]]</f>
        <v>12300</v>
      </c>
      <c r="Q389" s="47" t="str">
        <f>IF(REKAP[[#This Row],[Stok Aktual]]&lt;&gt;"",REKAP[[#This Row],[Stok Akhir]]-REKAP[[#This Row],[Stok Aktual]],"")</f>
        <v/>
      </c>
    </row>
    <row r="390" spans="1:17" x14ac:dyDescent="0.25">
      <c r="A390" s="20" t="s">
        <v>583</v>
      </c>
      <c r="B390" s="20" t="s">
        <v>3424</v>
      </c>
      <c r="C390" s="20" t="s">
        <v>3423</v>
      </c>
      <c r="D390" s="23" t="s">
        <v>3426</v>
      </c>
      <c r="E390" s="23" t="s">
        <v>3427</v>
      </c>
      <c r="F390" s="20" t="s">
        <v>251</v>
      </c>
      <c r="G390" s="20" t="s">
        <v>10</v>
      </c>
      <c r="H390" s="22">
        <v>500</v>
      </c>
      <c r="I390" s="57" t="str">
        <f>IF(COUNTIF(MASUK[Kode Barang],REKAP[[#This Row],[ID
Barang]])=0,"",COUNTIF(MASUK[Kode Barang],REKAP[[#This Row],[ID
Barang]]))</f>
        <v/>
      </c>
      <c r="J390" s="58" t="str">
        <f>IF(COUNTIF(MASUK8[Kode Barang],REKAP[[#This Row],[ID
Barang]])=0,"",COUNTIF(MASUK8[Kode Barang],REKAP[[#This Row],[ID
Barang]]))</f>
        <v/>
      </c>
      <c r="K390" s="20">
        <v>16</v>
      </c>
      <c r="L390" s="47">
        <f>SUMIF(MASUK!$C:$C,DATA!$A390,MASUK!$H:$H)</f>
        <v>0</v>
      </c>
      <c r="M390" s="47">
        <f>SUMIF(KELUAR!C:C,REKAP[[#This Row],[ID
Barang]],KELUAR!$H:$H)</f>
        <v>0</v>
      </c>
      <c r="N390" s="47">
        <f>REKAP[[#This Row],[Stok Awal]]+REKAP[[#This Row],[Masuk]]-REKAP[[#This Row],[Keluar]]</f>
        <v>16</v>
      </c>
      <c r="P390" s="42">
        <f>REKAP[[#This Row],[Harga Satuan]]*REKAP[[#This Row],[Stok Akhir]]</f>
        <v>8000</v>
      </c>
      <c r="Q390" s="47" t="str">
        <f>IF(REKAP[[#This Row],[Stok Aktual]]&lt;&gt;"",REKAP[[#This Row],[Stok Akhir]]-REKAP[[#This Row],[Stok Aktual]],"")</f>
        <v/>
      </c>
    </row>
    <row r="391" spans="1:17" x14ac:dyDescent="0.25">
      <c r="A391" s="20" t="s">
        <v>584</v>
      </c>
      <c r="B391" s="20" t="s">
        <v>3425</v>
      </c>
      <c r="C391" s="20" t="s">
        <v>3423</v>
      </c>
      <c r="D391" s="23" t="s">
        <v>3415</v>
      </c>
      <c r="E391" s="23" t="s">
        <v>3330</v>
      </c>
      <c r="F391" s="20" t="s">
        <v>251</v>
      </c>
      <c r="G391" s="20"/>
      <c r="H391" s="22">
        <v>300</v>
      </c>
      <c r="I391" s="57" t="str">
        <f>IF(COUNTIF(MASUK[Kode Barang],REKAP[[#This Row],[ID
Barang]])=0,"",COUNTIF(MASUK[Kode Barang],REKAP[[#This Row],[ID
Barang]]))</f>
        <v/>
      </c>
      <c r="J391" s="58" t="str">
        <f>IF(COUNTIF(MASUK8[Kode Barang],REKAP[[#This Row],[ID
Barang]])=0,"",COUNTIF(MASUK8[Kode Barang],REKAP[[#This Row],[ID
Barang]]))</f>
        <v/>
      </c>
      <c r="K391" s="20">
        <v>0</v>
      </c>
      <c r="L391" s="47">
        <f>SUMIF(MASUK!$C:$C,DATA!$A391,MASUK!$H:$H)</f>
        <v>0</v>
      </c>
      <c r="M391" s="47">
        <f>SUMIF(KELUAR!C:C,REKAP[[#This Row],[ID
Barang]],KELUAR!$H:$H)</f>
        <v>0</v>
      </c>
      <c r="N391" s="47">
        <f>REKAP[[#This Row],[Stok Awal]]+REKAP[[#This Row],[Masuk]]-REKAP[[#This Row],[Keluar]]</f>
        <v>0</v>
      </c>
      <c r="P391" s="42">
        <f>REKAP[[#This Row],[Harga Satuan]]*REKAP[[#This Row],[Stok Akhir]]</f>
        <v>0</v>
      </c>
      <c r="Q391" s="47" t="str">
        <f>IF(REKAP[[#This Row],[Stok Aktual]]&lt;&gt;"",REKAP[[#This Row],[Stok Akhir]]-REKAP[[#This Row],[Stok Aktual]],"")</f>
        <v/>
      </c>
    </row>
    <row r="392" spans="1:17" x14ac:dyDescent="0.25">
      <c r="A392" s="20" t="s">
        <v>585</v>
      </c>
      <c r="B392" s="20" t="s">
        <v>3428</v>
      </c>
      <c r="C392" s="20" t="s">
        <v>3429</v>
      </c>
      <c r="D392" s="23" t="s">
        <v>3432</v>
      </c>
      <c r="E392" s="23" t="s">
        <v>3427</v>
      </c>
      <c r="F392" s="20" t="s">
        <v>251</v>
      </c>
      <c r="G392" s="20"/>
      <c r="H392" s="22">
        <v>100</v>
      </c>
      <c r="I392" s="57" t="str">
        <f>IF(COUNTIF(MASUK[Kode Barang],REKAP[[#This Row],[ID
Barang]])=0,"",COUNTIF(MASUK[Kode Barang],REKAP[[#This Row],[ID
Barang]]))</f>
        <v/>
      </c>
      <c r="J392" s="58" t="str">
        <f>IF(COUNTIF(MASUK8[Kode Barang],REKAP[[#This Row],[ID
Barang]])=0,"",COUNTIF(MASUK8[Kode Barang],REKAP[[#This Row],[ID
Barang]]))</f>
        <v/>
      </c>
      <c r="K392" s="20">
        <v>11</v>
      </c>
      <c r="L392" s="47">
        <f>SUMIF(MASUK!$C:$C,DATA!$A392,MASUK!$H:$H)</f>
        <v>0</v>
      </c>
      <c r="M392" s="47">
        <f>SUMIF(KELUAR!C:C,REKAP[[#This Row],[ID
Barang]],KELUAR!$H:$H)</f>
        <v>0</v>
      </c>
      <c r="N392" s="47">
        <f>REKAP[[#This Row],[Stok Awal]]+REKAP[[#This Row],[Masuk]]-REKAP[[#This Row],[Keluar]]</f>
        <v>11</v>
      </c>
      <c r="P392" s="42">
        <f>REKAP[[#This Row],[Harga Satuan]]*REKAP[[#This Row],[Stok Akhir]]</f>
        <v>1100</v>
      </c>
      <c r="Q392" s="47" t="str">
        <f>IF(REKAP[[#This Row],[Stok Aktual]]&lt;&gt;"",REKAP[[#This Row],[Stok Akhir]]-REKAP[[#This Row],[Stok Aktual]],"")</f>
        <v/>
      </c>
    </row>
    <row r="393" spans="1:17" x14ac:dyDescent="0.25">
      <c r="A393" s="20" t="s">
        <v>586</v>
      </c>
      <c r="B393" s="20" t="s">
        <v>3428</v>
      </c>
      <c r="C393" s="20" t="s">
        <v>3429</v>
      </c>
      <c r="D393" s="23" t="s">
        <v>3413</v>
      </c>
      <c r="E393" s="23" t="s">
        <v>3427</v>
      </c>
      <c r="F393" s="20" t="s">
        <v>251</v>
      </c>
      <c r="G393" s="20"/>
      <c r="H393" s="22">
        <v>300</v>
      </c>
      <c r="I393" s="57" t="str">
        <f>IF(COUNTIF(MASUK[Kode Barang],REKAP[[#This Row],[ID
Barang]])=0,"",COUNTIF(MASUK[Kode Barang],REKAP[[#This Row],[ID
Barang]]))</f>
        <v/>
      </c>
      <c r="J393" s="58">
        <f>IF(COUNTIF(MASUK8[Kode Barang],REKAP[[#This Row],[ID
Barang]])=0,"",COUNTIF(MASUK8[Kode Barang],REKAP[[#This Row],[ID
Barang]]))</f>
        <v>1</v>
      </c>
      <c r="K393" s="20">
        <v>14</v>
      </c>
      <c r="L393" s="47">
        <f>SUMIF(MASUK!$C:$C,DATA!$A393,MASUK!$H:$H)</f>
        <v>0</v>
      </c>
      <c r="M393" s="47">
        <f>SUMIF(KELUAR!C:C,REKAP[[#This Row],[ID
Barang]],KELUAR!$H:$H)</f>
        <v>4</v>
      </c>
      <c r="N393" s="47">
        <f>REKAP[[#This Row],[Stok Awal]]+REKAP[[#This Row],[Masuk]]-REKAP[[#This Row],[Keluar]]</f>
        <v>10</v>
      </c>
      <c r="P393" s="42">
        <f>REKAP[[#This Row],[Harga Satuan]]*REKAP[[#This Row],[Stok Akhir]]</f>
        <v>3000</v>
      </c>
      <c r="Q393" s="47" t="str">
        <f>IF(REKAP[[#This Row],[Stok Aktual]]&lt;&gt;"",REKAP[[#This Row],[Stok Akhir]]-REKAP[[#This Row],[Stok Aktual]],"")</f>
        <v/>
      </c>
    </row>
    <row r="394" spans="1:17" x14ac:dyDescent="0.25">
      <c r="A394" s="20" t="s">
        <v>587</v>
      </c>
      <c r="B394" s="20" t="s">
        <v>3428</v>
      </c>
      <c r="C394" s="20" t="s">
        <v>3429</v>
      </c>
      <c r="D394" s="23" t="s">
        <v>3414</v>
      </c>
      <c r="E394" s="23" t="s">
        <v>3427</v>
      </c>
      <c r="F394" s="20" t="s">
        <v>251</v>
      </c>
      <c r="G394" s="20" t="s">
        <v>10</v>
      </c>
      <c r="H394" s="22">
        <v>100</v>
      </c>
      <c r="I394" s="57" t="str">
        <f>IF(COUNTIF(MASUK[Kode Barang],REKAP[[#This Row],[ID
Barang]])=0,"",COUNTIF(MASUK[Kode Barang],REKAP[[#This Row],[ID
Barang]]))</f>
        <v/>
      </c>
      <c r="J394" s="58">
        <f>IF(COUNTIF(MASUK8[Kode Barang],REKAP[[#This Row],[ID
Barang]])=0,"",COUNTIF(MASUK8[Kode Barang],REKAP[[#This Row],[ID
Barang]]))</f>
        <v>2</v>
      </c>
      <c r="K394" s="20">
        <v>31</v>
      </c>
      <c r="L394" s="47">
        <f>SUMIF(MASUK!$C:$C,DATA!$A394,MASUK!$H:$H)</f>
        <v>0</v>
      </c>
      <c r="M394" s="47">
        <f>SUMIF(KELUAR!C:C,REKAP[[#This Row],[ID
Barang]],KELUAR!$H:$H)</f>
        <v>2</v>
      </c>
      <c r="N394" s="47">
        <f>REKAP[[#This Row],[Stok Awal]]+REKAP[[#This Row],[Masuk]]-REKAP[[#This Row],[Keluar]]</f>
        <v>29</v>
      </c>
      <c r="P394" s="42">
        <f>REKAP[[#This Row],[Harga Satuan]]*REKAP[[#This Row],[Stok Akhir]]</f>
        <v>2900</v>
      </c>
      <c r="Q394" s="47" t="str">
        <f>IF(REKAP[[#This Row],[Stok Aktual]]&lt;&gt;"",REKAP[[#This Row],[Stok Akhir]]-REKAP[[#This Row],[Stok Aktual]],"")</f>
        <v/>
      </c>
    </row>
    <row r="395" spans="1:17" x14ac:dyDescent="0.25">
      <c r="A395" s="20" t="s">
        <v>588</v>
      </c>
      <c r="B395" s="20" t="s">
        <v>3428</v>
      </c>
      <c r="C395" s="20" t="s">
        <v>3429</v>
      </c>
      <c r="D395" s="23" t="s">
        <v>3415</v>
      </c>
      <c r="E395" s="23" t="s">
        <v>3427</v>
      </c>
      <c r="F395" s="20" t="s">
        <v>251</v>
      </c>
      <c r="G395" s="20"/>
      <c r="H395" s="22">
        <v>100</v>
      </c>
      <c r="I395" s="57">
        <f>IF(COUNTIF(MASUK[Kode Barang],REKAP[[#This Row],[ID
Barang]])=0,"",COUNTIF(MASUK[Kode Barang],REKAP[[#This Row],[ID
Barang]]))</f>
        <v>2</v>
      </c>
      <c r="J395" s="58">
        <f>IF(COUNTIF(MASUK8[Kode Barang],REKAP[[#This Row],[ID
Barang]])=0,"",COUNTIF(MASUK8[Kode Barang],REKAP[[#This Row],[ID
Barang]]))</f>
        <v>2</v>
      </c>
      <c r="K395" s="20">
        <v>11</v>
      </c>
      <c r="L395" s="47">
        <f>SUMIF(MASUK!$C:$C,DATA!$A395,MASUK!$H:$H)</f>
        <v>12</v>
      </c>
      <c r="M395" s="47">
        <f>SUMIF(KELUAR!C:C,REKAP[[#This Row],[ID
Barang]],KELUAR!$H:$H)</f>
        <v>5</v>
      </c>
      <c r="N395" s="47">
        <f>REKAP[[#This Row],[Stok Awal]]+REKAP[[#This Row],[Masuk]]-REKAP[[#This Row],[Keluar]]</f>
        <v>18</v>
      </c>
      <c r="P395" s="42">
        <f>REKAP[[#This Row],[Harga Satuan]]*REKAP[[#This Row],[Stok Akhir]]</f>
        <v>1800</v>
      </c>
      <c r="Q395" s="47" t="str">
        <f>IF(REKAP[[#This Row],[Stok Aktual]]&lt;&gt;"",REKAP[[#This Row],[Stok Akhir]]-REKAP[[#This Row],[Stok Aktual]],"")</f>
        <v/>
      </c>
    </row>
    <row r="396" spans="1:17" x14ac:dyDescent="0.25">
      <c r="A396" s="20" t="s">
        <v>589</v>
      </c>
      <c r="B396" s="20" t="s">
        <v>3430</v>
      </c>
      <c r="C396" s="20" t="s">
        <v>3430</v>
      </c>
      <c r="D396" s="23" t="s">
        <v>3415</v>
      </c>
      <c r="E396" s="23" t="s">
        <v>3427</v>
      </c>
      <c r="F396" s="20" t="s">
        <v>251</v>
      </c>
      <c r="G396" s="20" t="s">
        <v>10</v>
      </c>
      <c r="H396" s="22">
        <v>250</v>
      </c>
      <c r="I396" s="57" t="str">
        <f>IF(COUNTIF(MASUK[Kode Barang],REKAP[[#This Row],[ID
Barang]])=0,"",COUNTIF(MASUK[Kode Barang],REKAP[[#This Row],[ID
Barang]]))</f>
        <v/>
      </c>
      <c r="J396" s="58" t="str">
        <f>IF(COUNTIF(MASUK8[Kode Barang],REKAP[[#This Row],[ID
Barang]])=0,"",COUNTIF(MASUK8[Kode Barang],REKAP[[#This Row],[ID
Barang]]))</f>
        <v/>
      </c>
      <c r="K396" s="20">
        <v>0</v>
      </c>
      <c r="L396" s="47">
        <f>SUMIF(MASUK!$C:$C,DATA!$A396,MASUK!$H:$H)</f>
        <v>0</v>
      </c>
      <c r="M396" s="47">
        <f>SUMIF(KELUAR!C:C,REKAP[[#This Row],[ID
Barang]],KELUAR!$H:$H)</f>
        <v>0</v>
      </c>
      <c r="N396" s="47">
        <f>REKAP[[#This Row],[Stok Awal]]+REKAP[[#This Row],[Masuk]]-REKAP[[#This Row],[Keluar]]</f>
        <v>0</v>
      </c>
      <c r="P396" s="42">
        <f>REKAP[[#This Row],[Harga Satuan]]*REKAP[[#This Row],[Stok Akhir]]</f>
        <v>0</v>
      </c>
      <c r="Q396" s="47" t="str">
        <f>IF(REKAP[[#This Row],[Stok Aktual]]&lt;&gt;"",REKAP[[#This Row],[Stok Akhir]]-REKAP[[#This Row],[Stok Aktual]],"")</f>
        <v/>
      </c>
    </row>
    <row r="397" spans="1:17" x14ac:dyDescent="0.25">
      <c r="A397" s="20" t="s">
        <v>590</v>
      </c>
      <c r="B397" s="20" t="s">
        <v>3428</v>
      </c>
      <c r="C397" s="20" t="s">
        <v>3429</v>
      </c>
      <c r="D397" s="23" t="s">
        <v>3416</v>
      </c>
      <c r="E397" s="23" t="s">
        <v>3427</v>
      </c>
      <c r="F397" s="20" t="s">
        <v>251</v>
      </c>
      <c r="G397" s="20" t="s">
        <v>10</v>
      </c>
      <c r="H397" s="22">
        <v>120</v>
      </c>
      <c r="I397" s="57" t="str">
        <f>IF(COUNTIF(MASUK[Kode Barang],REKAP[[#This Row],[ID
Barang]])=0,"",COUNTIF(MASUK[Kode Barang],REKAP[[#This Row],[ID
Barang]]))</f>
        <v/>
      </c>
      <c r="J397" s="58" t="str">
        <f>IF(COUNTIF(MASUK8[Kode Barang],REKAP[[#This Row],[ID
Barang]])=0,"",COUNTIF(MASUK8[Kode Barang],REKAP[[#This Row],[ID
Barang]]))</f>
        <v/>
      </c>
      <c r="K397" s="20">
        <v>18</v>
      </c>
      <c r="L397" s="47">
        <f>SUMIF(MASUK!$C:$C,DATA!$A397,MASUK!$H:$H)</f>
        <v>0</v>
      </c>
      <c r="M397" s="47">
        <f>SUMIF(KELUAR!C:C,REKAP[[#This Row],[ID
Barang]],KELUAR!$H:$H)</f>
        <v>0</v>
      </c>
      <c r="N397" s="47">
        <f>REKAP[[#This Row],[Stok Awal]]+REKAP[[#This Row],[Masuk]]-REKAP[[#This Row],[Keluar]]</f>
        <v>18</v>
      </c>
      <c r="P397" s="42">
        <f>REKAP[[#This Row],[Harga Satuan]]*REKAP[[#This Row],[Stok Akhir]]</f>
        <v>2160</v>
      </c>
      <c r="Q397" s="47" t="str">
        <f>IF(REKAP[[#This Row],[Stok Aktual]]&lt;&gt;"",REKAP[[#This Row],[Stok Akhir]]-REKAP[[#This Row],[Stok Aktual]],"")</f>
        <v/>
      </c>
    </row>
    <row r="398" spans="1:17" x14ac:dyDescent="0.25">
      <c r="A398" s="20" t="s">
        <v>591</v>
      </c>
      <c r="B398" s="20" t="s">
        <v>3430</v>
      </c>
      <c r="C398" s="20" t="s">
        <v>3430</v>
      </c>
      <c r="D398" s="23" t="s">
        <v>3416</v>
      </c>
      <c r="E398" s="23" t="s">
        <v>3427</v>
      </c>
      <c r="F398" s="20" t="s">
        <v>251</v>
      </c>
      <c r="G398" s="20" t="s">
        <v>10</v>
      </c>
      <c r="H398" s="22">
        <v>500</v>
      </c>
      <c r="I398" s="57" t="str">
        <f>IF(COUNTIF(MASUK[Kode Barang],REKAP[[#This Row],[ID
Barang]])=0,"",COUNTIF(MASUK[Kode Barang],REKAP[[#This Row],[ID
Barang]]))</f>
        <v/>
      </c>
      <c r="J398" s="58" t="str">
        <f>IF(COUNTIF(MASUK8[Kode Barang],REKAP[[#This Row],[ID
Barang]])=0,"",COUNTIF(MASUK8[Kode Barang],REKAP[[#This Row],[ID
Barang]]))</f>
        <v/>
      </c>
      <c r="K398" s="20">
        <v>0</v>
      </c>
      <c r="L398" s="47">
        <f>SUMIF(MASUK!$C:$C,DATA!$A398,MASUK!$H:$H)</f>
        <v>0</v>
      </c>
      <c r="M398" s="47">
        <f>SUMIF(KELUAR!C:C,REKAP[[#This Row],[ID
Barang]],KELUAR!$H:$H)</f>
        <v>0</v>
      </c>
      <c r="N398" s="47">
        <f>REKAP[[#This Row],[Stok Awal]]+REKAP[[#This Row],[Masuk]]-REKAP[[#This Row],[Keluar]]</f>
        <v>0</v>
      </c>
      <c r="P398" s="42">
        <f>REKAP[[#This Row],[Harga Satuan]]*REKAP[[#This Row],[Stok Akhir]]</f>
        <v>0</v>
      </c>
      <c r="Q398" s="47" t="str">
        <f>IF(REKAP[[#This Row],[Stok Aktual]]&lt;&gt;"",REKAP[[#This Row],[Stok Akhir]]-REKAP[[#This Row],[Stok Aktual]],"")</f>
        <v/>
      </c>
    </row>
    <row r="399" spans="1:17" x14ac:dyDescent="0.25">
      <c r="A399" s="20" t="s">
        <v>592</v>
      </c>
      <c r="B399" s="20" t="s">
        <v>3428</v>
      </c>
      <c r="C399" s="20" t="s">
        <v>3429</v>
      </c>
      <c r="D399" s="23" t="s">
        <v>3416</v>
      </c>
      <c r="E399" s="23" t="s">
        <v>3427</v>
      </c>
      <c r="F399" s="20" t="s">
        <v>251</v>
      </c>
      <c r="G399" s="20"/>
      <c r="H399" s="22">
        <v>250</v>
      </c>
      <c r="I399" s="57" t="str">
        <f>IF(COUNTIF(MASUK[Kode Barang],REKAP[[#This Row],[ID
Barang]])=0,"",COUNTIF(MASUK[Kode Barang],REKAP[[#This Row],[ID
Barang]]))</f>
        <v/>
      </c>
      <c r="J399" s="58" t="str">
        <f>IF(COUNTIF(MASUK8[Kode Barang],REKAP[[#This Row],[ID
Barang]])=0,"",COUNTIF(MASUK8[Kode Barang],REKAP[[#This Row],[ID
Barang]]))</f>
        <v/>
      </c>
      <c r="K399" s="20">
        <v>4</v>
      </c>
      <c r="L399" s="47">
        <f>SUMIF(MASUK!$C:$C,DATA!$A399,MASUK!$H:$H)</f>
        <v>0</v>
      </c>
      <c r="M399" s="47">
        <f>SUMIF(KELUAR!C:C,REKAP[[#This Row],[ID
Barang]],KELUAR!$H:$H)</f>
        <v>0</v>
      </c>
      <c r="N399" s="47">
        <f>REKAP[[#This Row],[Stok Awal]]+REKAP[[#This Row],[Masuk]]-REKAP[[#This Row],[Keluar]]</f>
        <v>4</v>
      </c>
      <c r="P399" s="42">
        <f>REKAP[[#This Row],[Harga Satuan]]*REKAP[[#This Row],[Stok Akhir]]</f>
        <v>1000</v>
      </c>
      <c r="Q399" s="47" t="str">
        <f>IF(REKAP[[#This Row],[Stok Aktual]]&lt;&gt;"",REKAP[[#This Row],[Stok Akhir]]-REKAP[[#This Row],[Stok Aktual]],"")</f>
        <v/>
      </c>
    </row>
    <row r="400" spans="1:17" x14ac:dyDescent="0.25">
      <c r="A400" s="20" t="s">
        <v>593</v>
      </c>
      <c r="B400" s="20" t="s">
        <v>3428</v>
      </c>
      <c r="C400" s="20" t="s">
        <v>3429</v>
      </c>
      <c r="D400" s="23" t="s">
        <v>3417</v>
      </c>
      <c r="E400" s="23" t="s">
        <v>3427</v>
      </c>
      <c r="F400" s="20" t="s">
        <v>251</v>
      </c>
      <c r="G400" s="20" t="s">
        <v>10</v>
      </c>
      <c r="H400" s="22">
        <v>700</v>
      </c>
      <c r="I400" s="57">
        <f>IF(COUNTIF(MASUK[Kode Barang],REKAP[[#This Row],[ID
Barang]])=0,"",COUNTIF(MASUK[Kode Barang],REKAP[[#This Row],[ID
Barang]]))</f>
        <v>2</v>
      </c>
      <c r="J400" s="58">
        <f>IF(COUNTIF(MASUK8[Kode Barang],REKAP[[#This Row],[ID
Barang]])=0,"",COUNTIF(MASUK8[Kode Barang],REKAP[[#This Row],[ID
Barang]]))</f>
        <v>2</v>
      </c>
      <c r="K400" s="20">
        <v>15</v>
      </c>
      <c r="L400" s="47">
        <f>SUMIF(MASUK!$C:$C,DATA!$A400,MASUK!$H:$H)</f>
        <v>32</v>
      </c>
      <c r="M400" s="47">
        <f>SUMIF(KELUAR!C:C,REKAP[[#This Row],[ID
Barang]],KELUAR!$H:$H)</f>
        <v>20</v>
      </c>
      <c r="N400" s="47">
        <f>REKAP[[#This Row],[Stok Awal]]+REKAP[[#This Row],[Masuk]]-REKAP[[#This Row],[Keluar]]</f>
        <v>27</v>
      </c>
      <c r="P400" s="42">
        <f>REKAP[[#This Row],[Harga Satuan]]*REKAP[[#This Row],[Stok Akhir]]</f>
        <v>18900</v>
      </c>
      <c r="Q400" s="47" t="str">
        <f>IF(REKAP[[#This Row],[Stok Aktual]]&lt;&gt;"",REKAP[[#This Row],[Stok Akhir]]-REKAP[[#This Row],[Stok Aktual]],"")</f>
        <v/>
      </c>
    </row>
    <row r="401" spans="1:17" x14ac:dyDescent="0.25">
      <c r="A401" s="20" t="s">
        <v>594</v>
      </c>
      <c r="B401" s="20" t="s">
        <v>3430</v>
      </c>
      <c r="C401" s="20" t="s">
        <v>3430</v>
      </c>
      <c r="D401" s="23" t="s">
        <v>3417</v>
      </c>
      <c r="E401" s="23" t="s">
        <v>3427</v>
      </c>
      <c r="F401" s="20" t="s">
        <v>251</v>
      </c>
      <c r="G401" s="20" t="s">
        <v>10</v>
      </c>
      <c r="H401" s="22">
        <v>1000</v>
      </c>
      <c r="I401" s="57">
        <f>IF(COUNTIF(MASUK[Kode Barang],REKAP[[#This Row],[ID
Barang]])=0,"",COUNTIF(MASUK[Kode Barang],REKAP[[#This Row],[ID
Barang]]))</f>
        <v>1</v>
      </c>
      <c r="J401" s="58">
        <f>IF(COUNTIF(MASUK8[Kode Barang],REKAP[[#This Row],[ID
Barang]])=0,"",COUNTIF(MASUK8[Kode Barang],REKAP[[#This Row],[ID
Barang]]))</f>
        <v>1</v>
      </c>
      <c r="K401" s="20">
        <v>13</v>
      </c>
      <c r="L401" s="47">
        <f>SUMIF(MASUK!$C:$C,DATA!$A401,MASUK!$H:$H)</f>
        <v>8</v>
      </c>
      <c r="M401" s="47">
        <f>SUMIF(KELUAR!C:C,REKAP[[#This Row],[ID
Barang]],KELUAR!$H:$H)</f>
        <v>8</v>
      </c>
      <c r="N401" s="47">
        <f>REKAP[[#This Row],[Stok Awal]]+REKAP[[#This Row],[Masuk]]-REKAP[[#This Row],[Keluar]]</f>
        <v>13</v>
      </c>
      <c r="P401" s="42">
        <f>REKAP[[#This Row],[Harga Satuan]]*REKAP[[#This Row],[Stok Akhir]]</f>
        <v>13000</v>
      </c>
      <c r="Q401" s="47" t="str">
        <f>IF(REKAP[[#This Row],[Stok Aktual]]&lt;&gt;"",REKAP[[#This Row],[Stok Akhir]]-REKAP[[#This Row],[Stok Aktual]],"")</f>
        <v/>
      </c>
    </row>
    <row r="402" spans="1:17" x14ac:dyDescent="0.25">
      <c r="A402" s="20" t="s">
        <v>595</v>
      </c>
      <c r="B402" s="20" t="s">
        <v>3428</v>
      </c>
      <c r="C402" s="20" t="s">
        <v>3429</v>
      </c>
      <c r="D402" s="23" t="s">
        <v>3418</v>
      </c>
      <c r="E402" s="23" t="s">
        <v>3427</v>
      </c>
      <c r="F402" s="20" t="s">
        <v>251</v>
      </c>
      <c r="G402" s="20"/>
      <c r="H402" s="22">
        <v>900</v>
      </c>
      <c r="I402" s="57" t="str">
        <f>IF(COUNTIF(MASUK[Kode Barang],REKAP[[#This Row],[ID
Barang]])=0,"",COUNTIF(MASUK[Kode Barang],REKAP[[#This Row],[ID
Barang]]))</f>
        <v/>
      </c>
      <c r="J402" s="58" t="str">
        <f>IF(COUNTIF(MASUK8[Kode Barang],REKAP[[#This Row],[ID
Barang]])=0,"",COUNTIF(MASUK8[Kode Barang],REKAP[[#This Row],[ID
Barang]]))</f>
        <v/>
      </c>
      <c r="K402" s="20">
        <v>29</v>
      </c>
      <c r="L402" s="47">
        <f>SUMIF(MASUK!$C:$C,DATA!$A402,MASUK!$H:$H)</f>
        <v>0</v>
      </c>
      <c r="M402" s="47">
        <f>SUMIF(KELUAR!C:C,REKAP[[#This Row],[ID
Barang]],KELUAR!$H:$H)</f>
        <v>0</v>
      </c>
      <c r="N402" s="47">
        <f>REKAP[[#This Row],[Stok Awal]]+REKAP[[#This Row],[Masuk]]-REKAP[[#This Row],[Keluar]]</f>
        <v>29</v>
      </c>
      <c r="P402" s="42">
        <f>REKAP[[#This Row],[Harga Satuan]]*REKAP[[#This Row],[Stok Akhir]]</f>
        <v>26100</v>
      </c>
      <c r="Q402" s="47" t="str">
        <f>IF(REKAP[[#This Row],[Stok Aktual]]&lt;&gt;"",REKAP[[#This Row],[Stok Akhir]]-REKAP[[#This Row],[Stok Aktual]],"")</f>
        <v/>
      </c>
    </row>
    <row r="403" spans="1:17" x14ac:dyDescent="0.25">
      <c r="A403" s="20" t="s">
        <v>596</v>
      </c>
      <c r="B403" s="20" t="s">
        <v>3430</v>
      </c>
      <c r="C403" s="20" t="s">
        <v>3430</v>
      </c>
      <c r="D403" s="23" t="s">
        <v>3418</v>
      </c>
      <c r="E403" s="23" t="s">
        <v>3427</v>
      </c>
      <c r="F403" s="20" t="s">
        <v>251</v>
      </c>
      <c r="G403" s="20"/>
      <c r="H403" s="22">
        <v>1200</v>
      </c>
      <c r="I403" s="57" t="str">
        <f>IF(COUNTIF(MASUK[Kode Barang],REKAP[[#This Row],[ID
Barang]])=0,"",COUNTIF(MASUK[Kode Barang],REKAP[[#This Row],[ID
Barang]]))</f>
        <v/>
      </c>
      <c r="J403" s="58">
        <f>IF(COUNTIF(MASUK8[Kode Barang],REKAP[[#This Row],[ID
Barang]])=0,"",COUNTIF(MASUK8[Kode Barang],REKAP[[#This Row],[ID
Barang]]))</f>
        <v>1</v>
      </c>
      <c r="K403" s="20">
        <v>48</v>
      </c>
      <c r="L403" s="47">
        <f>SUMIF(MASUK!$C:$C,DATA!$A403,MASUK!$H:$H)</f>
        <v>0</v>
      </c>
      <c r="M403" s="47">
        <f>SUMIF(KELUAR!C:C,REKAP[[#This Row],[ID
Barang]],KELUAR!$H:$H)</f>
        <v>16</v>
      </c>
      <c r="N403" s="47">
        <f>REKAP[[#This Row],[Stok Awal]]+REKAP[[#This Row],[Masuk]]-REKAP[[#This Row],[Keluar]]</f>
        <v>32</v>
      </c>
      <c r="P403" s="42">
        <f>REKAP[[#This Row],[Harga Satuan]]*REKAP[[#This Row],[Stok Akhir]]</f>
        <v>38400</v>
      </c>
      <c r="Q403" s="47" t="str">
        <f>IF(REKAP[[#This Row],[Stok Aktual]]&lt;&gt;"",REKAP[[#This Row],[Stok Akhir]]-REKAP[[#This Row],[Stok Aktual]],"")</f>
        <v/>
      </c>
    </row>
    <row r="404" spans="1:17" x14ac:dyDescent="0.25">
      <c r="A404" s="20" t="s">
        <v>597</v>
      </c>
      <c r="B404" s="20" t="s">
        <v>3428</v>
      </c>
      <c r="C404" s="20" t="s">
        <v>3429</v>
      </c>
      <c r="D404" s="23" t="s">
        <v>3433</v>
      </c>
      <c r="E404" s="23" t="s">
        <v>3427</v>
      </c>
      <c r="F404" s="20" t="s">
        <v>251</v>
      </c>
      <c r="G404" s="20"/>
      <c r="H404" s="22">
        <v>750</v>
      </c>
      <c r="I404" s="57" t="str">
        <f>IF(COUNTIF(MASUK[Kode Barang],REKAP[[#This Row],[ID
Barang]])=0,"",COUNTIF(MASUK[Kode Barang],REKAP[[#This Row],[ID
Barang]]))</f>
        <v/>
      </c>
      <c r="J404" s="58" t="str">
        <f>IF(COUNTIF(MASUK8[Kode Barang],REKAP[[#This Row],[ID
Barang]])=0,"",COUNTIF(MASUK8[Kode Barang],REKAP[[#This Row],[ID
Barang]]))</f>
        <v/>
      </c>
      <c r="K404" s="20">
        <v>33</v>
      </c>
      <c r="L404" s="47">
        <f>SUMIF(MASUK!$C:$C,DATA!$A404,MASUK!$H:$H)</f>
        <v>0</v>
      </c>
      <c r="M404" s="47">
        <f>SUMIF(KELUAR!C:C,REKAP[[#This Row],[ID
Barang]],KELUAR!$H:$H)</f>
        <v>0</v>
      </c>
      <c r="N404" s="47">
        <f>REKAP[[#This Row],[Stok Awal]]+REKAP[[#This Row],[Masuk]]-REKAP[[#This Row],[Keluar]]</f>
        <v>33</v>
      </c>
      <c r="P404" s="42">
        <f>REKAP[[#This Row],[Harga Satuan]]*REKAP[[#This Row],[Stok Akhir]]</f>
        <v>24750</v>
      </c>
      <c r="Q404" s="47" t="str">
        <f>IF(REKAP[[#This Row],[Stok Aktual]]&lt;&gt;"",REKAP[[#This Row],[Stok Akhir]]-REKAP[[#This Row],[Stok Aktual]],"")</f>
        <v/>
      </c>
    </row>
    <row r="405" spans="1:17" x14ac:dyDescent="0.25">
      <c r="A405" s="20" t="s">
        <v>598</v>
      </c>
      <c r="B405" s="20" t="s">
        <v>3428</v>
      </c>
      <c r="C405" s="20" t="s">
        <v>3429</v>
      </c>
      <c r="D405" s="23" t="s">
        <v>3419</v>
      </c>
      <c r="E405" s="23" t="s">
        <v>3427</v>
      </c>
      <c r="F405" s="20" t="s">
        <v>251</v>
      </c>
      <c r="G405" s="20"/>
      <c r="H405" s="22">
        <v>1600</v>
      </c>
      <c r="I405" s="57" t="str">
        <f>IF(COUNTIF(MASUK[Kode Barang],REKAP[[#This Row],[ID
Barang]])=0,"",COUNTIF(MASUK[Kode Barang],REKAP[[#This Row],[ID
Barang]]))</f>
        <v/>
      </c>
      <c r="J405" s="58" t="str">
        <f>IF(COUNTIF(MASUK8[Kode Barang],REKAP[[#This Row],[ID
Barang]])=0,"",COUNTIF(MASUK8[Kode Barang],REKAP[[#This Row],[ID
Barang]]))</f>
        <v/>
      </c>
      <c r="K405" s="20">
        <v>48</v>
      </c>
      <c r="L405" s="47">
        <f>SUMIF(MASUK!$C:$C,DATA!$A405,MASUK!$H:$H)</f>
        <v>0</v>
      </c>
      <c r="M405" s="47">
        <f>SUMIF(KELUAR!C:C,REKAP[[#This Row],[ID
Barang]],KELUAR!$H:$H)</f>
        <v>0</v>
      </c>
      <c r="N405" s="47">
        <f>REKAP[[#This Row],[Stok Awal]]+REKAP[[#This Row],[Masuk]]-REKAP[[#This Row],[Keluar]]</f>
        <v>48</v>
      </c>
      <c r="P405" s="42">
        <f>REKAP[[#This Row],[Harga Satuan]]*REKAP[[#This Row],[Stok Akhir]]</f>
        <v>76800</v>
      </c>
      <c r="Q405" s="47" t="str">
        <f>IF(REKAP[[#This Row],[Stok Aktual]]&lt;&gt;"",REKAP[[#This Row],[Stok Akhir]]-REKAP[[#This Row],[Stok Aktual]],"")</f>
        <v/>
      </c>
    </row>
    <row r="406" spans="1:17" x14ac:dyDescent="0.25">
      <c r="A406" s="20" t="s">
        <v>599</v>
      </c>
      <c r="B406" s="20" t="s">
        <v>3430</v>
      </c>
      <c r="C406" s="20" t="s">
        <v>3430</v>
      </c>
      <c r="D406" s="23" t="s">
        <v>3419</v>
      </c>
      <c r="E406" s="23" t="s">
        <v>3427</v>
      </c>
      <c r="F406" s="20" t="s">
        <v>251</v>
      </c>
      <c r="G406" s="20" t="s">
        <v>10</v>
      </c>
      <c r="H406" s="22">
        <v>2500</v>
      </c>
      <c r="I406" s="57" t="str">
        <f>IF(COUNTIF(MASUK[Kode Barang],REKAP[[#This Row],[ID
Barang]])=0,"",COUNTIF(MASUK[Kode Barang],REKAP[[#This Row],[ID
Barang]]))</f>
        <v/>
      </c>
      <c r="J406" s="58" t="str">
        <f>IF(COUNTIF(MASUK8[Kode Barang],REKAP[[#This Row],[ID
Barang]])=0,"",COUNTIF(MASUK8[Kode Barang],REKAP[[#This Row],[ID
Barang]]))</f>
        <v/>
      </c>
      <c r="K406" s="20">
        <v>0</v>
      </c>
      <c r="L406" s="47">
        <f>SUMIF(MASUK!$C:$C,DATA!$A406,MASUK!$H:$H)</f>
        <v>0</v>
      </c>
      <c r="M406" s="47">
        <f>SUMIF(KELUAR!C:C,REKAP[[#This Row],[ID
Barang]],KELUAR!$H:$H)</f>
        <v>0</v>
      </c>
      <c r="N406" s="47">
        <f>REKAP[[#This Row],[Stok Awal]]+REKAP[[#This Row],[Masuk]]-REKAP[[#This Row],[Keluar]]</f>
        <v>0</v>
      </c>
      <c r="P406" s="42">
        <f>REKAP[[#This Row],[Harga Satuan]]*REKAP[[#This Row],[Stok Akhir]]</f>
        <v>0</v>
      </c>
      <c r="Q406" s="47" t="str">
        <f>IF(REKAP[[#This Row],[Stok Aktual]]&lt;&gt;"",REKAP[[#This Row],[Stok Akhir]]-REKAP[[#This Row],[Stok Aktual]],"")</f>
        <v/>
      </c>
    </row>
    <row r="407" spans="1:17" x14ac:dyDescent="0.25">
      <c r="A407" s="20" t="s">
        <v>600</v>
      </c>
      <c r="B407" s="20" t="s">
        <v>3428</v>
      </c>
      <c r="C407" s="20" t="s">
        <v>3429</v>
      </c>
      <c r="D407" s="23" t="s">
        <v>3420</v>
      </c>
      <c r="E407" s="23" t="s">
        <v>3427</v>
      </c>
      <c r="F407" s="20" t="s">
        <v>251</v>
      </c>
      <c r="G407" s="20"/>
      <c r="H407" s="22">
        <v>3500</v>
      </c>
      <c r="I407" s="57" t="str">
        <f>IF(COUNTIF(MASUK[Kode Barang],REKAP[[#This Row],[ID
Barang]])=0,"",COUNTIF(MASUK[Kode Barang],REKAP[[#This Row],[ID
Barang]]))</f>
        <v/>
      </c>
      <c r="J407" s="58" t="str">
        <f>IF(COUNTIF(MASUK8[Kode Barang],REKAP[[#This Row],[ID
Barang]])=0,"",COUNTIF(MASUK8[Kode Barang],REKAP[[#This Row],[ID
Barang]]))</f>
        <v/>
      </c>
      <c r="K407" s="20">
        <v>15</v>
      </c>
      <c r="L407" s="47">
        <f>SUMIF(MASUK!$C:$C,DATA!$A407,MASUK!$H:$H)</f>
        <v>0</v>
      </c>
      <c r="M407" s="47">
        <f>SUMIF(KELUAR!C:C,REKAP[[#This Row],[ID
Barang]],KELUAR!$H:$H)</f>
        <v>0</v>
      </c>
      <c r="N407" s="47">
        <f>REKAP[[#This Row],[Stok Awal]]+REKAP[[#This Row],[Masuk]]-REKAP[[#This Row],[Keluar]]</f>
        <v>15</v>
      </c>
      <c r="P407" s="42">
        <f>REKAP[[#This Row],[Harga Satuan]]*REKAP[[#This Row],[Stok Akhir]]</f>
        <v>52500</v>
      </c>
      <c r="Q407" s="47" t="str">
        <f>IF(REKAP[[#This Row],[Stok Aktual]]&lt;&gt;"",REKAP[[#This Row],[Stok Akhir]]-REKAP[[#This Row],[Stok Aktual]],"")</f>
        <v/>
      </c>
    </row>
    <row r="408" spans="1:17" x14ac:dyDescent="0.25">
      <c r="A408" s="20" t="s">
        <v>601</v>
      </c>
      <c r="B408" s="20" t="s">
        <v>3428</v>
      </c>
      <c r="C408" s="20" t="s">
        <v>3429</v>
      </c>
      <c r="D408" s="23" t="s">
        <v>3421</v>
      </c>
      <c r="E408" s="23" t="s">
        <v>3427</v>
      </c>
      <c r="F408" s="20" t="s">
        <v>251</v>
      </c>
      <c r="G408" s="20" t="s">
        <v>10</v>
      </c>
      <c r="H408" s="22">
        <v>6500</v>
      </c>
      <c r="I408" s="57" t="str">
        <f>IF(COUNTIF(MASUK[Kode Barang],REKAP[[#This Row],[ID
Barang]])=0,"",COUNTIF(MASUK[Kode Barang],REKAP[[#This Row],[ID
Barang]]))</f>
        <v/>
      </c>
      <c r="J408" s="58">
        <f>IF(COUNTIF(MASUK8[Kode Barang],REKAP[[#This Row],[ID
Barang]])=0,"",COUNTIF(MASUK8[Kode Barang],REKAP[[#This Row],[ID
Barang]]))</f>
        <v>1</v>
      </c>
      <c r="K408" s="20">
        <v>30</v>
      </c>
      <c r="L408" s="47">
        <f>SUMIF(MASUK!$C:$C,DATA!$A408,MASUK!$H:$H)</f>
        <v>0</v>
      </c>
      <c r="M408" s="47">
        <f>SUMIF(KELUAR!C:C,REKAP[[#This Row],[ID
Barang]],KELUAR!$H:$H)</f>
        <v>1</v>
      </c>
      <c r="N408" s="47">
        <f>REKAP[[#This Row],[Stok Awal]]+REKAP[[#This Row],[Masuk]]-REKAP[[#This Row],[Keluar]]</f>
        <v>29</v>
      </c>
      <c r="P408" s="42">
        <f>REKAP[[#This Row],[Harga Satuan]]*REKAP[[#This Row],[Stok Akhir]]</f>
        <v>188500</v>
      </c>
      <c r="Q408" s="47" t="str">
        <f>IF(REKAP[[#This Row],[Stok Aktual]]&lt;&gt;"",REKAP[[#This Row],[Stok Akhir]]-REKAP[[#This Row],[Stok Aktual]],"")</f>
        <v/>
      </c>
    </row>
    <row r="409" spans="1:17" x14ac:dyDescent="0.25">
      <c r="A409" s="20" t="s">
        <v>602</v>
      </c>
      <c r="B409" s="20" t="s">
        <v>3431</v>
      </c>
      <c r="C409" s="20" t="s">
        <v>3429</v>
      </c>
      <c r="D409" s="23" t="s">
        <v>3415</v>
      </c>
      <c r="E409" s="23" t="s">
        <v>3330</v>
      </c>
      <c r="F409" s="20" t="s">
        <v>251</v>
      </c>
      <c r="G409" s="20"/>
      <c r="H409" s="22">
        <v>300</v>
      </c>
      <c r="I409" s="57" t="str">
        <f>IF(COUNTIF(MASUK[Kode Barang],REKAP[[#This Row],[ID
Barang]])=0,"",COUNTIF(MASUK[Kode Barang],REKAP[[#This Row],[ID
Barang]]))</f>
        <v/>
      </c>
      <c r="J409" s="58" t="str">
        <f>IF(COUNTIF(MASUK8[Kode Barang],REKAP[[#This Row],[ID
Barang]])=0,"",COUNTIF(MASUK8[Kode Barang],REKAP[[#This Row],[ID
Barang]]))</f>
        <v/>
      </c>
      <c r="K409" s="20">
        <v>3</v>
      </c>
      <c r="L409" s="47">
        <f>SUMIF(MASUK!$C:$C,DATA!$A409,MASUK!$H:$H)</f>
        <v>0</v>
      </c>
      <c r="M409" s="47">
        <f>SUMIF(KELUAR!C:C,REKAP[[#This Row],[ID
Barang]],KELUAR!$H:$H)</f>
        <v>0</v>
      </c>
      <c r="N409" s="47">
        <f>REKAP[[#This Row],[Stok Awal]]+REKAP[[#This Row],[Masuk]]-REKAP[[#This Row],[Keluar]]</f>
        <v>3</v>
      </c>
      <c r="P409" s="42">
        <f>REKAP[[#This Row],[Harga Satuan]]*REKAP[[#This Row],[Stok Akhir]]</f>
        <v>900</v>
      </c>
      <c r="Q409" s="47" t="str">
        <f>IF(REKAP[[#This Row],[Stok Aktual]]&lt;&gt;"",REKAP[[#This Row],[Stok Akhir]]-REKAP[[#This Row],[Stok Aktual]],"")</f>
        <v/>
      </c>
    </row>
    <row r="410" spans="1:17" x14ac:dyDescent="0.25">
      <c r="A410" s="20" t="s">
        <v>603</v>
      </c>
      <c r="B410" s="20" t="s">
        <v>3435</v>
      </c>
      <c r="C410" s="20" t="s">
        <v>3435</v>
      </c>
      <c r="D410" s="23" t="s">
        <v>3434</v>
      </c>
      <c r="E410" s="23" t="s">
        <v>3427</v>
      </c>
      <c r="F410" s="20" t="s">
        <v>251</v>
      </c>
      <c r="G410" s="20"/>
      <c r="H410" s="22">
        <v>400</v>
      </c>
      <c r="I410" s="57" t="str">
        <f>IF(COUNTIF(MASUK[Kode Barang],REKAP[[#This Row],[ID
Barang]])=0,"",COUNTIF(MASUK[Kode Barang],REKAP[[#This Row],[ID
Barang]]))</f>
        <v/>
      </c>
      <c r="J410" s="58" t="str">
        <f>IF(COUNTIF(MASUK8[Kode Barang],REKAP[[#This Row],[ID
Barang]])=0,"",COUNTIF(MASUK8[Kode Barang],REKAP[[#This Row],[ID
Barang]]))</f>
        <v/>
      </c>
      <c r="K410" s="20">
        <v>0</v>
      </c>
      <c r="L410" s="47">
        <f>SUMIF(MASUK!$C:$C,DATA!$A410,MASUK!$H:$H)</f>
        <v>0</v>
      </c>
      <c r="M410" s="47">
        <f>SUMIF(KELUAR!C:C,REKAP[[#This Row],[ID
Barang]],KELUAR!$H:$H)</f>
        <v>0</v>
      </c>
      <c r="N410" s="47">
        <f>REKAP[[#This Row],[Stok Awal]]+REKAP[[#This Row],[Masuk]]-REKAP[[#This Row],[Keluar]]</f>
        <v>0</v>
      </c>
      <c r="P410" s="42">
        <f>REKAP[[#This Row],[Harga Satuan]]*REKAP[[#This Row],[Stok Akhir]]</f>
        <v>0</v>
      </c>
      <c r="Q410" s="47" t="str">
        <f>IF(REKAP[[#This Row],[Stok Aktual]]&lt;&gt;"",REKAP[[#This Row],[Stok Akhir]]-REKAP[[#This Row],[Stok Aktual]],"")</f>
        <v/>
      </c>
    </row>
    <row r="411" spans="1:17" x14ac:dyDescent="0.25">
      <c r="A411" s="20" t="s">
        <v>604</v>
      </c>
      <c r="B411" s="20" t="s">
        <v>3437</v>
      </c>
      <c r="C411" s="20" t="s">
        <v>3445</v>
      </c>
      <c r="D411" s="23" t="s">
        <v>236</v>
      </c>
      <c r="E411" s="23" t="s">
        <v>3427</v>
      </c>
      <c r="F411" s="20" t="s">
        <v>251</v>
      </c>
      <c r="G411" s="20"/>
      <c r="H411" s="22">
        <v>700</v>
      </c>
      <c r="I411" s="57" t="str">
        <f>IF(COUNTIF(MASUK[Kode Barang],REKAP[[#This Row],[ID
Barang]])=0,"",COUNTIF(MASUK[Kode Barang],REKAP[[#This Row],[ID
Barang]]))</f>
        <v/>
      </c>
      <c r="J411" s="58" t="str">
        <f>IF(COUNTIF(MASUK8[Kode Barang],REKAP[[#This Row],[ID
Barang]])=0,"",COUNTIF(MASUK8[Kode Barang],REKAP[[#This Row],[ID
Barang]]))</f>
        <v/>
      </c>
      <c r="K411" s="20">
        <v>0</v>
      </c>
      <c r="L411" s="47">
        <f>SUMIF(MASUK!$C:$C,DATA!$A411,MASUK!$H:$H)</f>
        <v>0</v>
      </c>
      <c r="M411" s="47">
        <f>SUMIF(KELUAR!C:C,REKAP[[#This Row],[ID
Barang]],KELUAR!$H:$H)</f>
        <v>0</v>
      </c>
      <c r="N411" s="47">
        <f>REKAP[[#This Row],[Stok Awal]]+REKAP[[#This Row],[Masuk]]-REKAP[[#This Row],[Keluar]]</f>
        <v>0</v>
      </c>
      <c r="P411" s="42">
        <f>REKAP[[#This Row],[Harga Satuan]]*REKAP[[#This Row],[Stok Akhir]]</f>
        <v>0</v>
      </c>
      <c r="Q411" s="47" t="str">
        <f>IF(REKAP[[#This Row],[Stok Aktual]]&lt;&gt;"",REKAP[[#This Row],[Stok Akhir]]-REKAP[[#This Row],[Stok Aktual]],"")</f>
        <v/>
      </c>
    </row>
    <row r="412" spans="1:17" x14ac:dyDescent="0.25">
      <c r="A412" s="20" t="s">
        <v>605</v>
      </c>
      <c r="B412" s="20" t="s">
        <v>3438</v>
      </c>
      <c r="C412" s="20" t="s">
        <v>3446</v>
      </c>
      <c r="D412" s="23" t="s">
        <v>237</v>
      </c>
      <c r="E412" s="23" t="s">
        <v>3427</v>
      </c>
      <c r="F412" s="20" t="s">
        <v>251</v>
      </c>
      <c r="G412" s="20"/>
      <c r="H412" s="22">
        <v>15000</v>
      </c>
      <c r="I412" s="57" t="str">
        <f>IF(COUNTIF(MASUK[Kode Barang],REKAP[[#This Row],[ID
Barang]])=0,"",COUNTIF(MASUK[Kode Barang],REKAP[[#This Row],[ID
Barang]]))</f>
        <v/>
      </c>
      <c r="J412" s="58" t="str">
        <f>IF(COUNTIF(MASUK8[Kode Barang],REKAP[[#This Row],[ID
Barang]])=0,"",COUNTIF(MASUK8[Kode Barang],REKAP[[#This Row],[ID
Barang]]))</f>
        <v/>
      </c>
      <c r="K412" s="20">
        <v>0</v>
      </c>
      <c r="L412" s="47">
        <f>SUMIF(MASUK!$C:$C,DATA!$A412,MASUK!$H:$H)</f>
        <v>0</v>
      </c>
      <c r="M412" s="47">
        <f>SUMIF(KELUAR!C:C,REKAP[[#This Row],[ID
Barang]],KELUAR!$H:$H)</f>
        <v>0</v>
      </c>
      <c r="N412" s="47">
        <f>REKAP[[#This Row],[Stok Awal]]+REKAP[[#This Row],[Masuk]]-REKAP[[#This Row],[Keluar]]</f>
        <v>0</v>
      </c>
      <c r="P412" s="42">
        <f>REKAP[[#This Row],[Harga Satuan]]*REKAP[[#This Row],[Stok Akhir]]</f>
        <v>0</v>
      </c>
      <c r="Q412" s="47" t="str">
        <f>IF(REKAP[[#This Row],[Stok Aktual]]&lt;&gt;"",REKAP[[#This Row],[Stok Akhir]]-REKAP[[#This Row],[Stok Aktual]],"")</f>
        <v/>
      </c>
    </row>
    <row r="413" spans="1:17" x14ac:dyDescent="0.25">
      <c r="A413" s="20" t="s">
        <v>606</v>
      </c>
      <c r="B413" s="20" t="s">
        <v>3439</v>
      </c>
      <c r="C413" s="20" t="s">
        <v>3439</v>
      </c>
      <c r="D413" s="23" t="s">
        <v>3440</v>
      </c>
      <c r="E413" s="23" t="s">
        <v>3427</v>
      </c>
      <c r="F413" s="20" t="s">
        <v>251</v>
      </c>
      <c r="G413" s="20"/>
      <c r="H413" s="22">
        <v>25000</v>
      </c>
      <c r="I413" s="57" t="str">
        <f>IF(COUNTIF(MASUK[Kode Barang],REKAP[[#This Row],[ID
Barang]])=0,"",COUNTIF(MASUK[Kode Barang],REKAP[[#This Row],[ID
Barang]]))</f>
        <v/>
      </c>
      <c r="J413" s="58" t="str">
        <f>IF(COUNTIF(MASUK8[Kode Barang],REKAP[[#This Row],[ID
Barang]])=0,"",COUNTIF(MASUK8[Kode Barang],REKAP[[#This Row],[ID
Barang]]))</f>
        <v/>
      </c>
      <c r="K413" s="20">
        <v>10</v>
      </c>
      <c r="L413" s="47">
        <f>SUMIF(MASUK!$C:$C,DATA!$A413,MASUK!$H:$H)</f>
        <v>0</v>
      </c>
      <c r="M413" s="47">
        <f>SUMIF(KELUAR!C:C,REKAP[[#This Row],[ID
Barang]],KELUAR!$H:$H)</f>
        <v>0</v>
      </c>
      <c r="N413" s="47">
        <f>REKAP[[#This Row],[Stok Awal]]+REKAP[[#This Row],[Masuk]]-REKAP[[#This Row],[Keluar]]</f>
        <v>10</v>
      </c>
      <c r="P413" s="42">
        <f>REKAP[[#This Row],[Harga Satuan]]*REKAP[[#This Row],[Stok Akhir]]</f>
        <v>250000</v>
      </c>
      <c r="Q413" s="47" t="str">
        <f>IF(REKAP[[#This Row],[Stok Aktual]]&lt;&gt;"",REKAP[[#This Row],[Stok Akhir]]-REKAP[[#This Row],[Stok Aktual]],"")</f>
        <v/>
      </c>
    </row>
    <row r="414" spans="1:17" x14ac:dyDescent="0.25">
      <c r="A414" s="20" t="s">
        <v>607</v>
      </c>
      <c r="B414" s="20" t="s">
        <v>3439</v>
      </c>
      <c r="C414" s="20" t="s">
        <v>3439</v>
      </c>
      <c r="D414" s="23" t="s">
        <v>3405</v>
      </c>
      <c r="E414" s="23" t="s">
        <v>3427</v>
      </c>
      <c r="F414" s="20" t="s">
        <v>251</v>
      </c>
      <c r="G414" s="20"/>
      <c r="H414" s="22">
        <v>30000</v>
      </c>
      <c r="I414" s="57" t="str">
        <f>IF(COUNTIF(MASUK[Kode Barang],REKAP[[#This Row],[ID
Barang]])=0,"",COUNTIF(MASUK[Kode Barang],REKAP[[#This Row],[ID
Barang]]))</f>
        <v/>
      </c>
      <c r="J414" s="58" t="str">
        <f>IF(COUNTIF(MASUK8[Kode Barang],REKAP[[#This Row],[ID
Barang]])=0,"",COUNTIF(MASUK8[Kode Barang],REKAP[[#This Row],[ID
Barang]]))</f>
        <v/>
      </c>
      <c r="K414" s="20">
        <v>6</v>
      </c>
      <c r="L414" s="47">
        <f>SUMIF(MASUK!$C:$C,DATA!$A414,MASUK!$H:$H)</f>
        <v>0</v>
      </c>
      <c r="M414" s="47">
        <f>SUMIF(KELUAR!C:C,REKAP[[#This Row],[ID
Barang]],KELUAR!$H:$H)</f>
        <v>0</v>
      </c>
      <c r="N414" s="47">
        <f>REKAP[[#This Row],[Stok Awal]]+REKAP[[#This Row],[Masuk]]-REKAP[[#This Row],[Keluar]]</f>
        <v>6</v>
      </c>
      <c r="P414" s="42">
        <f>REKAP[[#This Row],[Harga Satuan]]*REKAP[[#This Row],[Stok Akhir]]</f>
        <v>180000</v>
      </c>
      <c r="Q414" s="47" t="str">
        <f>IF(REKAP[[#This Row],[Stok Aktual]]&lt;&gt;"",REKAP[[#This Row],[Stok Akhir]]-REKAP[[#This Row],[Stok Aktual]],"")</f>
        <v/>
      </c>
    </row>
    <row r="415" spans="1:17" x14ac:dyDescent="0.25">
      <c r="A415" s="20" t="s">
        <v>608</v>
      </c>
      <c r="B415" s="20" t="s">
        <v>238</v>
      </c>
      <c r="C415" s="23" t="s">
        <v>238</v>
      </c>
      <c r="D415" s="23" t="s">
        <v>239</v>
      </c>
      <c r="E415" s="23" t="s">
        <v>3427</v>
      </c>
      <c r="F415" s="20" t="s">
        <v>251</v>
      </c>
      <c r="G415" s="20"/>
      <c r="H415" s="22">
        <v>0</v>
      </c>
      <c r="I415" s="57" t="str">
        <f>IF(COUNTIF(MASUK[Kode Barang],REKAP[[#This Row],[ID
Barang]])=0,"",COUNTIF(MASUK[Kode Barang],REKAP[[#This Row],[ID
Barang]]))</f>
        <v/>
      </c>
      <c r="J415" s="58" t="str">
        <f>IF(COUNTIF(MASUK8[Kode Barang],REKAP[[#This Row],[ID
Barang]])=0,"",COUNTIF(MASUK8[Kode Barang],REKAP[[#This Row],[ID
Barang]]))</f>
        <v/>
      </c>
      <c r="K415" s="20">
        <v>97</v>
      </c>
      <c r="L415" s="47">
        <f>SUMIF(MASUK!$C:$C,DATA!$A415,MASUK!$H:$H)</f>
        <v>0</v>
      </c>
      <c r="M415" s="47">
        <f>SUMIF(KELUAR!C:C,REKAP[[#This Row],[ID
Barang]],KELUAR!$H:$H)</f>
        <v>0</v>
      </c>
      <c r="N415" s="47">
        <f>REKAP[[#This Row],[Stok Awal]]+REKAP[[#This Row],[Masuk]]-REKAP[[#This Row],[Keluar]]</f>
        <v>97</v>
      </c>
      <c r="P415" s="42">
        <f>REKAP[[#This Row],[Harga Satuan]]*REKAP[[#This Row],[Stok Akhir]]</f>
        <v>0</v>
      </c>
      <c r="Q415" s="47" t="str">
        <f>IF(REKAP[[#This Row],[Stok Aktual]]&lt;&gt;"",REKAP[[#This Row],[Stok Akhir]]-REKAP[[#This Row],[Stok Aktual]],"")</f>
        <v/>
      </c>
    </row>
    <row r="416" spans="1:17" x14ac:dyDescent="0.25">
      <c r="A416" s="20" t="s">
        <v>609</v>
      </c>
      <c r="B416" s="20" t="s">
        <v>238</v>
      </c>
      <c r="C416" s="23" t="s">
        <v>238</v>
      </c>
      <c r="D416" s="23" t="s">
        <v>240</v>
      </c>
      <c r="E416" s="23" t="s">
        <v>3427</v>
      </c>
      <c r="F416" s="20" t="s">
        <v>251</v>
      </c>
      <c r="G416" s="20"/>
      <c r="H416" s="22">
        <v>0</v>
      </c>
      <c r="I416" s="57" t="str">
        <f>IF(COUNTIF(MASUK[Kode Barang],REKAP[[#This Row],[ID
Barang]])=0,"",COUNTIF(MASUK[Kode Barang],REKAP[[#This Row],[ID
Barang]]))</f>
        <v/>
      </c>
      <c r="J416" s="58" t="str">
        <f>IF(COUNTIF(MASUK8[Kode Barang],REKAP[[#This Row],[ID
Barang]])=0,"",COUNTIF(MASUK8[Kode Barang],REKAP[[#This Row],[ID
Barang]]))</f>
        <v/>
      </c>
      <c r="K416" s="20">
        <v>98</v>
      </c>
      <c r="L416" s="47">
        <f>SUMIF(MASUK!$C:$C,DATA!$A416,MASUK!$H:$H)</f>
        <v>0</v>
      </c>
      <c r="M416" s="47">
        <f>SUMIF(KELUAR!C:C,REKAP[[#This Row],[ID
Barang]],KELUAR!$H:$H)</f>
        <v>0</v>
      </c>
      <c r="N416" s="47">
        <f>REKAP[[#This Row],[Stok Awal]]+REKAP[[#This Row],[Masuk]]-REKAP[[#This Row],[Keluar]]</f>
        <v>98</v>
      </c>
      <c r="P416" s="42">
        <f>REKAP[[#This Row],[Harga Satuan]]*REKAP[[#This Row],[Stok Akhir]]</f>
        <v>0</v>
      </c>
      <c r="Q416" s="47" t="str">
        <f>IF(REKAP[[#This Row],[Stok Aktual]]&lt;&gt;"",REKAP[[#This Row],[Stok Akhir]]-REKAP[[#This Row],[Stok Aktual]],"")</f>
        <v/>
      </c>
    </row>
    <row r="417" spans="1:17" x14ac:dyDescent="0.25">
      <c r="A417" s="20" t="s">
        <v>610</v>
      </c>
      <c r="B417" s="20" t="s">
        <v>238</v>
      </c>
      <c r="C417" s="23" t="s">
        <v>238</v>
      </c>
      <c r="D417" s="23" t="s">
        <v>241</v>
      </c>
      <c r="E417" s="23" t="s">
        <v>3427</v>
      </c>
      <c r="F417" s="20" t="s">
        <v>251</v>
      </c>
      <c r="G417" s="20"/>
      <c r="H417" s="22">
        <v>0</v>
      </c>
      <c r="I417" s="57" t="str">
        <f>IF(COUNTIF(MASUK[Kode Barang],REKAP[[#This Row],[ID
Barang]])=0,"",COUNTIF(MASUK[Kode Barang],REKAP[[#This Row],[ID
Barang]]))</f>
        <v/>
      </c>
      <c r="J417" s="58" t="str">
        <f>IF(COUNTIF(MASUK8[Kode Barang],REKAP[[#This Row],[ID
Barang]])=0,"",COUNTIF(MASUK8[Kode Barang],REKAP[[#This Row],[ID
Barang]]))</f>
        <v/>
      </c>
      <c r="K417" s="20">
        <v>95</v>
      </c>
      <c r="L417" s="47">
        <f>SUMIF(MASUK!$C:$C,DATA!$A417,MASUK!$H:$H)</f>
        <v>0</v>
      </c>
      <c r="M417" s="47">
        <f>SUMIF(KELUAR!C:C,REKAP[[#This Row],[ID
Barang]],KELUAR!$H:$H)</f>
        <v>0</v>
      </c>
      <c r="N417" s="47">
        <f>REKAP[[#This Row],[Stok Awal]]+REKAP[[#This Row],[Masuk]]-REKAP[[#This Row],[Keluar]]</f>
        <v>95</v>
      </c>
      <c r="P417" s="42">
        <f>REKAP[[#This Row],[Harga Satuan]]*REKAP[[#This Row],[Stok Akhir]]</f>
        <v>0</v>
      </c>
      <c r="Q417" s="47" t="str">
        <f>IF(REKAP[[#This Row],[Stok Aktual]]&lt;&gt;"",REKAP[[#This Row],[Stok Akhir]]-REKAP[[#This Row],[Stok Aktual]],"")</f>
        <v/>
      </c>
    </row>
    <row r="418" spans="1:17" x14ac:dyDescent="0.25">
      <c r="A418" s="20" t="s">
        <v>611</v>
      </c>
      <c r="B418" s="20" t="s">
        <v>3442</v>
      </c>
      <c r="C418" s="20" t="s">
        <v>3442</v>
      </c>
      <c r="D418" s="23" t="s">
        <v>3441</v>
      </c>
      <c r="E418" s="23" t="s">
        <v>3427</v>
      </c>
      <c r="F418" s="20" t="s">
        <v>251</v>
      </c>
      <c r="G418" s="20"/>
      <c r="H418" s="22">
        <v>700</v>
      </c>
      <c r="I418" s="57" t="str">
        <f>IF(COUNTIF(MASUK[Kode Barang],REKAP[[#This Row],[ID
Barang]])=0,"",COUNTIF(MASUK[Kode Barang],REKAP[[#This Row],[ID
Barang]]))</f>
        <v/>
      </c>
      <c r="J418" s="58" t="str">
        <f>IF(COUNTIF(MASUK8[Kode Barang],REKAP[[#This Row],[ID
Barang]])=0,"",COUNTIF(MASUK8[Kode Barang],REKAP[[#This Row],[ID
Barang]]))</f>
        <v/>
      </c>
      <c r="K418" s="20">
        <v>79</v>
      </c>
      <c r="L418" s="47">
        <f>SUMIF(MASUK!$C:$C,DATA!$A418,MASUK!$H:$H)</f>
        <v>0</v>
      </c>
      <c r="M418" s="47">
        <f>SUMIF(KELUAR!C:C,REKAP[[#This Row],[ID
Barang]],KELUAR!$H:$H)</f>
        <v>0</v>
      </c>
      <c r="N418" s="47">
        <f>REKAP[[#This Row],[Stok Awal]]+REKAP[[#This Row],[Masuk]]-REKAP[[#This Row],[Keluar]]</f>
        <v>79</v>
      </c>
      <c r="P418" s="42">
        <f>REKAP[[#This Row],[Harga Satuan]]*REKAP[[#This Row],[Stok Akhir]]</f>
        <v>55300</v>
      </c>
      <c r="Q418" s="47" t="str">
        <f>IF(REKAP[[#This Row],[Stok Aktual]]&lt;&gt;"",REKAP[[#This Row],[Stok Akhir]]-REKAP[[#This Row],[Stok Aktual]],"")</f>
        <v/>
      </c>
    </row>
    <row r="419" spans="1:17" x14ac:dyDescent="0.25">
      <c r="A419" s="20" t="s">
        <v>612</v>
      </c>
      <c r="B419" s="20" t="s">
        <v>3437</v>
      </c>
      <c r="C419" s="20" t="s">
        <v>3445</v>
      </c>
      <c r="D419" s="23" t="s">
        <v>3443</v>
      </c>
      <c r="E419" s="23" t="s">
        <v>3427</v>
      </c>
      <c r="F419" s="20" t="s">
        <v>251</v>
      </c>
      <c r="G419" s="20"/>
      <c r="H419" s="22">
        <v>200</v>
      </c>
      <c r="I419" s="57" t="str">
        <f>IF(COUNTIF(MASUK[Kode Barang],REKAP[[#This Row],[ID
Barang]])=0,"",COUNTIF(MASUK[Kode Barang],REKAP[[#This Row],[ID
Barang]]))</f>
        <v/>
      </c>
      <c r="J419" s="58" t="str">
        <f>IF(COUNTIF(MASUK8[Kode Barang],REKAP[[#This Row],[ID
Barang]])=0,"",COUNTIF(MASUK8[Kode Barang],REKAP[[#This Row],[ID
Barang]]))</f>
        <v/>
      </c>
      <c r="K419" s="20">
        <v>10</v>
      </c>
      <c r="L419" s="47">
        <f>SUMIF(MASUK!$C:$C,DATA!$A419,MASUK!$H:$H)</f>
        <v>0</v>
      </c>
      <c r="M419" s="47">
        <f>SUMIF(KELUAR!C:C,REKAP[[#This Row],[ID
Barang]],KELUAR!$H:$H)</f>
        <v>0</v>
      </c>
      <c r="N419" s="47">
        <f>REKAP[[#This Row],[Stok Awal]]+REKAP[[#This Row],[Masuk]]-REKAP[[#This Row],[Keluar]]</f>
        <v>10</v>
      </c>
      <c r="P419" s="42">
        <f>REKAP[[#This Row],[Harga Satuan]]*REKAP[[#This Row],[Stok Akhir]]</f>
        <v>2000</v>
      </c>
      <c r="Q419" s="47" t="str">
        <f>IF(REKAP[[#This Row],[Stok Aktual]]&lt;&gt;"",REKAP[[#This Row],[Stok Akhir]]-REKAP[[#This Row],[Stok Aktual]],"")</f>
        <v/>
      </c>
    </row>
    <row r="420" spans="1:17" x14ac:dyDescent="0.25">
      <c r="A420" s="20" t="s">
        <v>613</v>
      </c>
      <c r="B420" s="20" t="s">
        <v>3437</v>
      </c>
      <c r="C420" s="20" t="s">
        <v>3445</v>
      </c>
      <c r="D420" s="23" t="s">
        <v>3447</v>
      </c>
      <c r="E420" s="23" t="s">
        <v>3427</v>
      </c>
      <c r="F420" s="20" t="s">
        <v>251</v>
      </c>
      <c r="G420" s="20"/>
      <c r="H420" s="22">
        <v>500</v>
      </c>
      <c r="I420" s="57" t="str">
        <f>IF(COUNTIF(MASUK[Kode Barang],REKAP[[#This Row],[ID
Barang]])=0,"",COUNTIF(MASUK[Kode Barang],REKAP[[#This Row],[ID
Barang]]))</f>
        <v/>
      </c>
      <c r="J420" s="58" t="str">
        <f>IF(COUNTIF(MASUK8[Kode Barang],REKAP[[#This Row],[ID
Barang]])=0,"",COUNTIF(MASUK8[Kode Barang],REKAP[[#This Row],[ID
Barang]]))</f>
        <v/>
      </c>
      <c r="K420" s="20">
        <v>10</v>
      </c>
      <c r="L420" s="47">
        <f>SUMIF(MASUK!$C:$C,DATA!$A420,MASUK!$H:$H)</f>
        <v>0</v>
      </c>
      <c r="M420" s="47">
        <f>SUMIF(KELUAR!C:C,REKAP[[#This Row],[ID
Barang]],KELUAR!$H:$H)</f>
        <v>0</v>
      </c>
      <c r="N420" s="47">
        <f>REKAP[[#This Row],[Stok Awal]]+REKAP[[#This Row],[Masuk]]-REKAP[[#This Row],[Keluar]]</f>
        <v>10</v>
      </c>
      <c r="P420" s="42">
        <f>REKAP[[#This Row],[Harga Satuan]]*REKAP[[#This Row],[Stok Akhir]]</f>
        <v>5000</v>
      </c>
      <c r="Q420" s="47" t="str">
        <f>IF(REKAP[[#This Row],[Stok Aktual]]&lt;&gt;"",REKAP[[#This Row],[Stok Akhir]]-REKAP[[#This Row],[Stok Aktual]],"")</f>
        <v/>
      </c>
    </row>
    <row r="421" spans="1:17" x14ac:dyDescent="0.25">
      <c r="A421" s="20" t="s">
        <v>614</v>
      </c>
      <c r="B421" s="20" t="s">
        <v>3437</v>
      </c>
      <c r="C421" s="20" t="s">
        <v>3445</v>
      </c>
      <c r="D421" s="23" t="s">
        <v>3448</v>
      </c>
      <c r="E421" s="23" t="s">
        <v>3427</v>
      </c>
      <c r="F421" s="20" t="s">
        <v>251</v>
      </c>
      <c r="G421" s="20"/>
      <c r="H421" s="22">
        <v>2000</v>
      </c>
      <c r="I421" s="57" t="str">
        <f>IF(COUNTIF(MASUK[Kode Barang],REKAP[[#This Row],[ID
Barang]])=0,"",COUNTIF(MASUK[Kode Barang],REKAP[[#This Row],[ID
Barang]]))</f>
        <v/>
      </c>
      <c r="J421" s="58" t="str">
        <f>IF(COUNTIF(MASUK8[Kode Barang],REKAP[[#This Row],[ID
Barang]])=0,"",COUNTIF(MASUK8[Kode Barang],REKAP[[#This Row],[ID
Barang]]))</f>
        <v/>
      </c>
      <c r="K421" s="20">
        <v>25</v>
      </c>
      <c r="L421" s="47">
        <f>SUMIF(MASUK!$C:$C,DATA!$A421,MASUK!$H:$H)</f>
        <v>0</v>
      </c>
      <c r="M421" s="47">
        <f>SUMIF(KELUAR!C:C,REKAP[[#This Row],[ID
Barang]],KELUAR!$H:$H)</f>
        <v>0</v>
      </c>
      <c r="N421" s="47">
        <f>REKAP[[#This Row],[Stok Awal]]+REKAP[[#This Row],[Masuk]]-REKAP[[#This Row],[Keluar]]</f>
        <v>25</v>
      </c>
      <c r="P421" s="42">
        <f>REKAP[[#This Row],[Harga Satuan]]*REKAP[[#This Row],[Stok Akhir]]</f>
        <v>50000</v>
      </c>
      <c r="Q421" s="47" t="str">
        <f>IF(REKAP[[#This Row],[Stok Aktual]]&lt;&gt;"",REKAP[[#This Row],[Stok Akhir]]-REKAP[[#This Row],[Stok Aktual]],"")</f>
        <v/>
      </c>
    </row>
    <row r="422" spans="1:17" x14ac:dyDescent="0.25">
      <c r="A422" s="20" t="s">
        <v>615</v>
      </c>
      <c r="B422" s="20" t="s">
        <v>3437</v>
      </c>
      <c r="C422" s="20" t="s">
        <v>3445</v>
      </c>
      <c r="D422" s="23" t="s">
        <v>3449</v>
      </c>
      <c r="E422" s="23" t="s">
        <v>3427</v>
      </c>
      <c r="F422" s="20" t="s">
        <v>251</v>
      </c>
      <c r="G422" s="20"/>
      <c r="H422" s="22">
        <v>5000</v>
      </c>
      <c r="I422" s="57" t="str">
        <f>IF(COUNTIF(MASUK[Kode Barang],REKAP[[#This Row],[ID
Barang]])=0,"",COUNTIF(MASUK[Kode Barang],REKAP[[#This Row],[ID
Barang]]))</f>
        <v/>
      </c>
      <c r="J422" s="58" t="str">
        <f>IF(COUNTIF(MASUK8[Kode Barang],REKAP[[#This Row],[ID
Barang]])=0,"",COUNTIF(MASUK8[Kode Barang],REKAP[[#This Row],[ID
Barang]]))</f>
        <v/>
      </c>
      <c r="K422" s="20">
        <v>2</v>
      </c>
      <c r="L422" s="47">
        <f>SUMIF(MASUK!$C:$C,DATA!$A422,MASUK!$H:$H)</f>
        <v>0</v>
      </c>
      <c r="M422" s="47">
        <f>SUMIF(KELUAR!C:C,REKAP[[#This Row],[ID
Barang]],KELUAR!$H:$H)</f>
        <v>0</v>
      </c>
      <c r="N422" s="47">
        <f>REKAP[[#This Row],[Stok Awal]]+REKAP[[#This Row],[Masuk]]-REKAP[[#This Row],[Keluar]]</f>
        <v>2</v>
      </c>
      <c r="P422" s="42">
        <f>REKAP[[#This Row],[Harga Satuan]]*REKAP[[#This Row],[Stok Akhir]]</f>
        <v>10000</v>
      </c>
      <c r="Q422" s="47" t="str">
        <f>IF(REKAP[[#This Row],[Stok Aktual]]&lt;&gt;"",REKAP[[#This Row],[Stok Akhir]]-REKAP[[#This Row],[Stok Aktual]],"")</f>
        <v/>
      </c>
    </row>
    <row r="423" spans="1:17" x14ac:dyDescent="0.25">
      <c r="A423" s="20" t="s">
        <v>616</v>
      </c>
      <c r="B423" s="20" t="s">
        <v>3437</v>
      </c>
      <c r="C423" s="20" t="s">
        <v>3445</v>
      </c>
      <c r="D423" s="23" t="s">
        <v>3450</v>
      </c>
      <c r="E423" s="23" t="s">
        <v>3427</v>
      </c>
      <c r="F423" s="20" t="s">
        <v>251</v>
      </c>
      <c r="G423" s="20"/>
      <c r="H423" s="22">
        <v>1000</v>
      </c>
      <c r="I423" s="57" t="str">
        <f>IF(COUNTIF(MASUK[Kode Barang],REKAP[[#This Row],[ID
Barang]])=0,"",COUNTIF(MASUK[Kode Barang],REKAP[[#This Row],[ID
Barang]]))</f>
        <v/>
      </c>
      <c r="J423" s="58" t="str">
        <f>IF(COUNTIF(MASUK8[Kode Barang],REKAP[[#This Row],[ID
Barang]])=0,"",COUNTIF(MASUK8[Kode Barang],REKAP[[#This Row],[ID
Barang]]))</f>
        <v/>
      </c>
      <c r="K423" s="20">
        <v>47</v>
      </c>
      <c r="L423" s="47">
        <f>SUMIF(MASUK!$C:$C,DATA!$A423,MASUK!$H:$H)</f>
        <v>0</v>
      </c>
      <c r="M423" s="47">
        <f>SUMIF(KELUAR!C:C,REKAP[[#This Row],[ID
Barang]],KELUAR!$H:$H)</f>
        <v>0</v>
      </c>
      <c r="N423" s="47">
        <f>REKAP[[#This Row],[Stok Awal]]+REKAP[[#This Row],[Masuk]]-REKAP[[#This Row],[Keluar]]</f>
        <v>47</v>
      </c>
      <c r="P423" s="42">
        <f>REKAP[[#This Row],[Harga Satuan]]*REKAP[[#This Row],[Stok Akhir]]</f>
        <v>47000</v>
      </c>
      <c r="Q423" s="47" t="str">
        <f>IF(REKAP[[#This Row],[Stok Aktual]]&lt;&gt;"",REKAP[[#This Row],[Stok Akhir]]-REKAP[[#This Row],[Stok Aktual]],"")</f>
        <v/>
      </c>
    </row>
    <row r="424" spans="1:17" x14ac:dyDescent="0.25">
      <c r="A424" s="20" t="s">
        <v>617</v>
      </c>
      <c r="B424" s="20" t="s">
        <v>3438</v>
      </c>
      <c r="C424" s="20" t="s">
        <v>3436</v>
      </c>
      <c r="D424" s="23" t="s">
        <v>3444</v>
      </c>
      <c r="E424" s="23" t="s">
        <v>3427</v>
      </c>
      <c r="F424" s="20" t="s">
        <v>251</v>
      </c>
      <c r="G424" s="20"/>
      <c r="H424" s="22">
        <v>18500</v>
      </c>
      <c r="I424" s="57" t="str">
        <f>IF(COUNTIF(MASUK[Kode Barang],REKAP[[#This Row],[ID
Barang]])=0,"",COUNTIF(MASUK[Kode Barang],REKAP[[#This Row],[ID
Barang]]))</f>
        <v/>
      </c>
      <c r="J424" s="58" t="str">
        <f>IF(COUNTIF(MASUK8[Kode Barang],REKAP[[#This Row],[ID
Barang]])=0,"",COUNTIF(MASUK8[Kode Barang],REKAP[[#This Row],[ID
Barang]]))</f>
        <v/>
      </c>
      <c r="K424" s="20">
        <v>0</v>
      </c>
      <c r="L424" s="47">
        <f>SUMIF(MASUK!$C:$C,DATA!$A424,MASUK!$H:$H)</f>
        <v>0</v>
      </c>
      <c r="M424" s="47">
        <f>SUMIF(KELUAR!C:C,REKAP[[#This Row],[ID
Barang]],KELUAR!$H:$H)</f>
        <v>0</v>
      </c>
      <c r="N424" s="47">
        <f>REKAP[[#This Row],[Stok Awal]]+REKAP[[#This Row],[Masuk]]-REKAP[[#This Row],[Keluar]]</f>
        <v>0</v>
      </c>
      <c r="P424" s="42">
        <f>REKAP[[#This Row],[Harga Satuan]]*REKAP[[#This Row],[Stok Akhir]]</f>
        <v>0</v>
      </c>
      <c r="Q424" s="47" t="str">
        <f>IF(REKAP[[#This Row],[Stok Aktual]]&lt;&gt;"",REKAP[[#This Row],[Stok Akhir]]-REKAP[[#This Row],[Stok Aktual]],"")</f>
        <v/>
      </c>
    </row>
    <row r="425" spans="1:17" x14ac:dyDescent="0.25">
      <c r="A425" s="20" t="s">
        <v>3624</v>
      </c>
      <c r="B425" s="20" t="s">
        <v>3438</v>
      </c>
      <c r="C425" s="20" t="s">
        <v>3436</v>
      </c>
      <c r="D425" s="23" t="s">
        <v>3444</v>
      </c>
      <c r="E425" s="23" t="s">
        <v>3427</v>
      </c>
      <c r="F425" s="20" t="s">
        <v>251</v>
      </c>
      <c r="G425" s="20"/>
      <c r="H425" s="22">
        <v>18500</v>
      </c>
      <c r="I425" s="57" t="str">
        <f>IF(COUNTIF(MASUK[Kode Barang],REKAP[[#This Row],[ID
Barang]])=0,"",COUNTIF(MASUK[Kode Barang],REKAP[[#This Row],[ID
Barang]]))</f>
        <v/>
      </c>
      <c r="J425" s="58" t="str">
        <f>IF(COUNTIF(MASUK8[Kode Barang],REKAP[[#This Row],[ID
Barang]])=0,"",COUNTIF(MASUK8[Kode Barang],REKAP[[#This Row],[ID
Barang]]))</f>
        <v/>
      </c>
      <c r="K425" s="20">
        <v>0</v>
      </c>
      <c r="L425" s="47">
        <f>SUMIF(MASUK!$C:$C,DATA!$A425,MASUK!$H:$H)</f>
        <v>0</v>
      </c>
      <c r="M425" s="47">
        <f>SUMIF(KELUAR!C:C,REKAP[[#This Row],[ID
Barang]],KELUAR!$H:$H)</f>
        <v>0</v>
      </c>
      <c r="N425" s="47">
        <f>REKAP[[#This Row],[Stok Awal]]+REKAP[[#This Row],[Masuk]]-REKAP[[#This Row],[Keluar]]</f>
        <v>0</v>
      </c>
      <c r="P425" s="42">
        <f>REKAP[[#This Row],[Harga Satuan]]*REKAP[[#This Row],[Stok Akhir]]</f>
        <v>0</v>
      </c>
      <c r="Q425" s="47" t="str">
        <f>IF(REKAP[[#This Row],[Stok Aktual]]&lt;&gt;"",REKAP[[#This Row],[Stok Akhir]]-REKAP[[#This Row],[Stok Aktual]],"")</f>
        <v/>
      </c>
    </row>
    <row r="426" spans="1:17" x14ac:dyDescent="0.25">
      <c r="A426" s="61" t="s">
        <v>3777</v>
      </c>
      <c r="B426" s="20" t="s">
        <v>3778</v>
      </c>
      <c r="C426" s="20"/>
      <c r="D426" s="23" t="s">
        <v>3779</v>
      </c>
      <c r="E426" s="23"/>
      <c r="F426" s="20"/>
      <c r="G426" s="20"/>
      <c r="H426" s="22"/>
      <c r="I426" s="57">
        <f>IF(COUNTIF(MASUK[Kode Barang],REKAP[[#This Row],[ID
Barang]])=0,"",COUNTIF(MASUK[Kode Barang],REKAP[[#This Row],[ID
Barang]]))</f>
        <v>1</v>
      </c>
      <c r="J426" s="58">
        <f>IF(COUNTIF(MASUK8[Kode Barang],REKAP[[#This Row],[ID
Barang]])=0,"",COUNTIF(MASUK8[Kode Barang],REKAP[[#This Row],[ID
Barang]]))</f>
        <v>1</v>
      </c>
      <c r="K426" s="20"/>
      <c r="L426" s="47">
        <f>SUMIF(MASUK!$C:$C,DATA!$A426,MASUK!$H:$H)</f>
        <v>8</v>
      </c>
      <c r="M426" s="47">
        <f>SUMIF(KELUAR!C:C,REKAP[[#This Row],[ID
Barang]],KELUAR!$H:$H)</f>
        <v>8</v>
      </c>
      <c r="N426" s="47">
        <f>REKAP[[#This Row],[Stok Awal]]+REKAP[[#This Row],[Masuk]]-REKAP[[#This Row],[Keluar]]</f>
        <v>0</v>
      </c>
      <c r="P426" s="42">
        <f>REKAP[[#This Row],[Harga Satuan]]*REKAP[[#This Row],[Stok Akhir]]</f>
        <v>0</v>
      </c>
      <c r="Q426" s="47" t="str">
        <f>IF(REKAP[[#This Row],[Stok Aktual]]&lt;&gt;"",REKAP[[#This Row],[Stok Akhir]]-REKAP[[#This Row],[Stok Aktual]],"")</f>
        <v/>
      </c>
    </row>
    <row r="427" spans="1:17" x14ac:dyDescent="0.25">
      <c r="A427" s="61" t="s">
        <v>3780</v>
      </c>
      <c r="B427" s="20" t="s">
        <v>3778</v>
      </c>
      <c r="C427" s="20"/>
      <c r="D427" s="23" t="s">
        <v>3782</v>
      </c>
      <c r="E427" s="23"/>
      <c r="F427" s="20"/>
      <c r="G427" s="20"/>
      <c r="H427" s="22"/>
      <c r="I427" s="57">
        <f>IF(COUNTIF(MASUK[Kode Barang],REKAP[[#This Row],[ID
Barang]])=0,"",COUNTIF(MASUK[Kode Barang],REKAP[[#This Row],[ID
Barang]]))</f>
        <v>1</v>
      </c>
      <c r="J427" s="58">
        <f>IF(COUNTIF(MASUK8[Kode Barang],REKAP[[#This Row],[ID
Barang]])=0,"",COUNTIF(MASUK8[Kode Barang],REKAP[[#This Row],[ID
Barang]]))</f>
        <v>1</v>
      </c>
      <c r="K427" s="20"/>
      <c r="L427" s="47">
        <f>SUMIF(MASUK!$C:$C,DATA!$A427,MASUK!$H:$H)</f>
        <v>3</v>
      </c>
      <c r="M427" s="47">
        <f>SUMIF(KELUAR!C:C,REKAP[[#This Row],[ID
Barang]],KELUAR!$H:$H)</f>
        <v>3</v>
      </c>
      <c r="N427" s="47">
        <f>REKAP[[#This Row],[Stok Awal]]+REKAP[[#This Row],[Masuk]]-REKAP[[#This Row],[Keluar]]</f>
        <v>0</v>
      </c>
      <c r="P427" s="42">
        <f>REKAP[[#This Row],[Harga Satuan]]*REKAP[[#This Row],[Stok Akhir]]</f>
        <v>0</v>
      </c>
      <c r="Q427" s="47" t="str">
        <f>IF(REKAP[[#This Row],[Stok Aktual]]&lt;&gt;"",REKAP[[#This Row],[Stok Akhir]]-REKAP[[#This Row],[Stok Aktual]],"")</f>
        <v/>
      </c>
    </row>
    <row r="428" spans="1:17" x14ac:dyDescent="0.25">
      <c r="A428" s="61" t="s">
        <v>3783</v>
      </c>
      <c r="B428" s="20" t="s">
        <v>3778</v>
      </c>
      <c r="C428" s="20"/>
      <c r="D428" s="23" t="s">
        <v>3781</v>
      </c>
      <c r="E428" s="23"/>
      <c r="F428" s="20"/>
      <c r="G428" s="20"/>
      <c r="H428" s="22"/>
      <c r="I428" s="57">
        <f>IF(COUNTIF(MASUK[Kode Barang],REKAP[[#This Row],[ID
Barang]])=0,"",COUNTIF(MASUK[Kode Barang],REKAP[[#This Row],[ID
Barang]]))</f>
        <v>1</v>
      </c>
      <c r="J428" s="58">
        <f>IF(COUNTIF(MASUK8[Kode Barang],REKAP[[#This Row],[ID
Barang]])=0,"",COUNTIF(MASUK8[Kode Barang],REKAP[[#This Row],[ID
Barang]]))</f>
        <v>1</v>
      </c>
      <c r="K428" s="20"/>
      <c r="L428" s="47">
        <f>SUMIF(MASUK!$C:$C,DATA!$A428,MASUK!$H:$H)</f>
        <v>4</v>
      </c>
      <c r="M428" s="47">
        <f>SUMIF(KELUAR!C:C,REKAP[[#This Row],[ID
Barang]],KELUAR!$H:$H)</f>
        <v>3</v>
      </c>
      <c r="N428" s="47">
        <f>REKAP[[#This Row],[Stok Awal]]+REKAP[[#This Row],[Masuk]]-REKAP[[#This Row],[Keluar]]</f>
        <v>1</v>
      </c>
      <c r="P428" s="42">
        <f>REKAP[[#This Row],[Harga Satuan]]*REKAP[[#This Row],[Stok Akhir]]</f>
        <v>0</v>
      </c>
      <c r="Q428" s="47" t="str">
        <f>IF(REKAP[[#This Row],[Stok Aktual]]&lt;&gt;"",REKAP[[#This Row],[Stok Akhir]]-REKAP[[#This Row],[Stok Aktual]],"")</f>
        <v/>
      </c>
    </row>
    <row r="429" spans="1:17" x14ac:dyDescent="0.25">
      <c r="A429" s="61" t="s">
        <v>3784</v>
      </c>
      <c r="B429" s="20" t="s">
        <v>3785</v>
      </c>
      <c r="C429" s="20"/>
      <c r="D429" s="23" t="s">
        <v>3786</v>
      </c>
      <c r="E429" s="23"/>
      <c r="F429" s="20"/>
      <c r="G429" s="20"/>
      <c r="H429" s="22"/>
      <c r="I429" s="57">
        <f>IF(COUNTIF(MASUK[Kode Barang],REKAP[[#This Row],[ID
Barang]])=0,"",COUNTIF(MASUK[Kode Barang],REKAP[[#This Row],[ID
Barang]]))</f>
        <v>1</v>
      </c>
      <c r="J429" s="58">
        <f>IF(COUNTIF(MASUK8[Kode Barang],REKAP[[#This Row],[ID
Barang]])=0,"",COUNTIF(MASUK8[Kode Barang],REKAP[[#This Row],[ID
Barang]]))</f>
        <v>1</v>
      </c>
      <c r="K429" s="20"/>
      <c r="L429" s="47">
        <f>SUMIF(MASUK!$C:$C,DATA!$A429,MASUK!$H:$H)</f>
        <v>8</v>
      </c>
      <c r="M429" s="47">
        <f>SUMIF(KELUAR!C:C,REKAP[[#This Row],[ID
Barang]],KELUAR!$H:$H)</f>
        <v>8</v>
      </c>
      <c r="N429" s="47">
        <f>REKAP[[#This Row],[Stok Awal]]+REKAP[[#This Row],[Masuk]]-REKAP[[#This Row],[Keluar]]</f>
        <v>0</v>
      </c>
      <c r="P429" s="42">
        <f>REKAP[[#This Row],[Harga Satuan]]*REKAP[[#This Row],[Stok Akhir]]</f>
        <v>0</v>
      </c>
      <c r="Q429" s="47" t="str">
        <f>IF(REKAP[[#This Row],[Stok Aktual]]&lt;&gt;"",REKAP[[#This Row],[Stok Akhir]]-REKAP[[#This Row],[Stok Aktual]],"")</f>
        <v/>
      </c>
    </row>
    <row r="430" spans="1:17" x14ac:dyDescent="0.25">
      <c r="A430" s="61" t="s">
        <v>3787</v>
      </c>
      <c r="B430" s="20" t="s">
        <v>3785</v>
      </c>
      <c r="C430" s="20"/>
      <c r="D430" s="23" t="s">
        <v>3788</v>
      </c>
      <c r="E430" s="23"/>
      <c r="F430" s="20"/>
      <c r="G430" s="20"/>
      <c r="H430" s="22"/>
      <c r="I430" s="57">
        <f>IF(COUNTIF(MASUK[Kode Barang],REKAP[[#This Row],[ID
Barang]])=0,"",COUNTIF(MASUK[Kode Barang],REKAP[[#This Row],[ID
Barang]]))</f>
        <v>1</v>
      </c>
      <c r="J430" s="58">
        <f>IF(COUNTIF(MASUK8[Kode Barang],REKAP[[#This Row],[ID
Barang]])=0,"",COUNTIF(MASUK8[Kode Barang],REKAP[[#This Row],[ID
Barang]]))</f>
        <v>1</v>
      </c>
      <c r="K430" s="20"/>
      <c r="L430" s="47">
        <f>SUMIF(MASUK!$C:$C,DATA!$A430,MASUK!$H:$H)</f>
        <v>4</v>
      </c>
      <c r="M430" s="47">
        <f>SUMIF(KELUAR!C:C,REKAP[[#This Row],[ID
Barang]],KELUAR!$H:$H)</f>
        <v>3</v>
      </c>
      <c r="N430" s="47">
        <f>REKAP[[#This Row],[Stok Awal]]+REKAP[[#This Row],[Masuk]]-REKAP[[#This Row],[Keluar]]</f>
        <v>1</v>
      </c>
      <c r="P430" s="42">
        <f>REKAP[[#This Row],[Harga Satuan]]*REKAP[[#This Row],[Stok Akhir]]</f>
        <v>0</v>
      </c>
      <c r="Q430" s="47" t="str">
        <f>IF(REKAP[[#This Row],[Stok Aktual]]&lt;&gt;"",REKAP[[#This Row],[Stok Akhir]]-REKAP[[#This Row],[Stok Aktual]],"")</f>
        <v/>
      </c>
    </row>
    <row r="431" spans="1:17" x14ac:dyDescent="0.25">
      <c r="A431" s="61" t="s">
        <v>3807</v>
      </c>
      <c r="B431" s="20" t="s">
        <v>3423</v>
      </c>
      <c r="C431" s="20"/>
      <c r="D431" s="23" t="s">
        <v>3808</v>
      </c>
      <c r="E431" s="23"/>
      <c r="F431" s="20"/>
      <c r="G431" s="20"/>
      <c r="H431" s="22"/>
      <c r="I431" s="57">
        <f>IF(COUNTIF(MASUK[Kode Barang],REKAP[[#This Row],[ID
Barang]])=0,"",COUNTIF(MASUK[Kode Barang],REKAP[[#This Row],[ID
Barang]]))</f>
        <v>1</v>
      </c>
      <c r="J431" s="58">
        <f>IF(COUNTIF(MASUK8[Kode Barang],REKAP[[#This Row],[ID
Barang]])=0,"",COUNTIF(MASUK8[Kode Barang],REKAP[[#This Row],[ID
Barang]]))</f>
        <v>1</v>
      </c>
      <c r="K431" s="20"/>
      <c r="L431" s="47">
        <f>SUMIF(MASUK!$C:$C,DATA!$A431,MASUK!$H:$H)</f>
        <v>8</v>
      </c>
      <c r="M431" s="47">
        <f>SUMIF(KELUAR!C:C,REKAP[[#This Row],[ID
Barang]],KELUAR!$H:$H)</f>
        <v>3</v>
      </c>
      <c r="N431" s="47">
        <f>REKAP[[#This Row],[Stok Awal]]+REKAP[[#This Row],[Masuk]]-REKAP[[#This Row],[Keluar]]</f>
        <v>5</v>
      </c>
      <c r="P431" s="42">
        <f>REKAP[[#This Row],[Harga Satuan]]*REKAP[[#This Row],[Stok Akhir]]</f>
        <v>0</v>
      </c>
      <c r="Q431" s="47" t="str">
        <f>IF(REKAP[[#This Row],[Stok Aktual]]&lt;&gt;"",REKAP[[#This Row],[Stok Akhir]]-REKAP[[#This Row],[Stok Aktual]],"")</f>
        <v/>
      </c>
    </row>
    <row r="432" spans="1:17" x14ac:dyDescent="0.25">
      <c r="A432" s="20" t="s">
        <v>3162</v>
      </c>
      <c r="B432" s="20" t="s">
        <v>3120</v>
      </c>
      <c r="C432" s="20" t="s">
        <v>3120</v>
      </c>
      <c r="D432" s="23" t="s">
        <v>3121</v>
      </c>
      <c r="E432" s="23"/>
      <c r="F432" s="20" t="s">
        <v>3161</v>
      </c>
      <c r="G432" s="21" t="s">
        <v>3122</v>
      </c>
      <c r="H432" s="22">
        <v>29500</v>
      </c>
      <c r="I432" s="57" t="str">
        <f>IF(COUNTIF(MASUK[Kode Barang],REKAP[[#This Row],[ID
Barang]])=0,"",COUNTIF(MASUK[Kode Barang],REKAP[[#This Row],[ID
Barang]]))</f>
        <v/>
      </c>
      <c r="J432" s="58" t="str">
        <f>IF(COUNTIF(MASUK8[Kode Barang],REKAP[[#This Row],[ID
Barang]])=0,"",COUNTIF(MASUK8[Kode Barang],REKAP[[#This Row],[ID
Barang]]))</f>
        <v/>
      </c>
      <c r="K432" s="20">
        <v>0</v>
      </c>
      <c r="L432" s="47">
        <f>SUMIF(MASUK!$C:$C,DATA!$A432,MASUK!$H:$H)</f>
        <v>0</v>
      </c>
      <c r="M432" s="47">
        <f>SUMIF(KELUAR!C:C,REKAP[[#This Row],[ID
Barang]],KELUAR!$H:$H)</f>
        <v>0</v>
      </c>
      <c r="N432" s="47">
        <f>REKAP[[#This Row],[Stok Awal]]+REKAP[[#This Row],[Masuk]]-REKAP[[#This Row],[Keluar]]</f>
        <v>0</v>
      </c>
      <c r="P432" s="42">
        <f>REKAP[[#This Row],[Harga Satuan]]*REKAP[[#This Row],[Stok Akhir]]</f>
        <v>0</v>
      </c>
      <c r="Q432" s="47" t="str">
        <f>IF(REKAP[[#This Row],[Stok Aktual]]&lt;&gt;"",REKAP[[#This Row],[Stok Akhir]]-REKAP[[#This Row],[Stok Aktual]],"")</f>
        <v/>
      </c>
    </row>
    <row r="433" spans="1:17" x14ac:dyDescent="0.25">
      <c r="A433" s="20" t="s">
        <v>3163</v>
      </c>
      <c r="B433" s="20" t="s">
        <v>3123</v>
      </c>
      <c r="C433" s="20" t="s">
        <v>3123</v>
      </c>
      <c r="D433" s="23"/>
      <c r="E433" s="23"/>
      <c r="F433" s="20" t="s">
        <v>3161</v>
      </c>
      <c r="G433" s="21"/>
      <c r="H433" s="22">
        <v>0</v>
      </c>
      <c r="I433" s="57" t="str">
        <f>IF(COUNTIF(MASUK[Kode Barang],REKAP[[#This Row],[ID
Barang]])=0,"",COUNTIF(MASUK[Kode Barang],REKAP[[#This Row],[ID
Barang]]))</f>
        <v/>
      </c>
      <c r="J433" s="58" t="str">
        <f>IF(COUNTIF(MASUK8[Kode Barang],REKAP[[#This Row],[ID
Barang]])=0,"",COUNTIF(MASUK8[Kode Barang],REKAP[[#This Row],[ID
Barang]]))</f>
        <v/>
      </c>
      <c r="K433" s="20">
        <v>0</v>
      </c>
      <c r="L433" s="47">
        <f>SUMIF(MASUK!$C:$C,DATA!$A433,MASUK!$H:$H)</f>
        <v>0</v>
      </c>
      <c r="M433" s="47">
        <f>SUMIF(KELUAR!C:C,REKAP[[#This Row],[ID
Barang]],KELUAR!$H:$H)</f>
        <v>0</v>
      </c>
      <c r="N433" s="47">
        <f>REKAP[[#This Row],[Stok Awal]]+REKAP[[#This Row],[Masuk]]-REKAP[[#This Row],[Keluar]]</f>
        <v>0</v>
      </c>
      <c r="P433" s="42">
        <f>REKAP[[#This Row],[Harga Satuan]]*REKAP[[#This Row],[Stok Akhir]]</f>
        <v>0</v>
      </c>
      <c r="Q433" s="47" t="str">
        <f>IF(REKAP[[#This Row],[Stok Aktual]]&lt;&gt;"",REKAP[[#This Row],[Stok Akhir]]-REKAP[[#This Row],[Stok Aktual]],"")</f>
        <v/>
      </c>
    </row>
    <row r="434" spans="1:17" x14ac:dyDescent="0.25">
      <c r="A434" s="20" t="s">
        <v>3164</v>
      </c>
      <c r="B434" s="20" t="s">
        <v>3124</v>
      </c>
      <c r="C434" s="20" t="s">
        <v>3660</v>
      </c>
      <c r="D434" s="23" t="s">
        <v>3125</v>
      </c>
      <c r="E434" s="23"/>
      <c r="F434" s="20" t="s">
        <v>3161</v>
      </c>
      <c r="G434" s="21" t="s">
        <v>3126</v>
      </c>
      <c r="H434" s="22">
        <v>77000</v>
      </c>
      <c r="I434" s="57" t="str">
        <f>IF(COUNTIF(MASUK[Kode Barang],REKAP[[#This Row],[ID
Barang]])=0,"",COUNTIF(MASUK[Kode Barang],REKAP[[#This Row],[ID
Barang]]))</f>
        <v/>
      </c>
      <c r="J434" s="58" t="str">
        <f>IF(COUNTIF(MASUK8[Kode Barang],REKAP[[#This Row],[ID
Barang]])=0,"",COUNTIF(MASUK8[Kode Barang],REKAP[[#This Row],[ID
Barang]]))</f>
        <v/>
      </c>
      <c r="K434" s="20">
        <v>0</v>
      </c>
      <c r="L434" s="47">
        <f>SUMIF(MASUK!$C:$C,DATA!$A434,MASUK!$H:$H)</f>
        <v>0</v>
      </c>
      <c r="M434" s="47">
        <f>SUMIF(KELUAR!C:C,REKAP[[#This Row],[ID
Barang]],KELUAR!$H:$H)</f>
        <v>0</v>
      </c>
      <c r="N434" s="47">
        <f>REKAP[[#This Row],[Stok Awal]]+REKAP[[#This Row],[Masuk]]-REKAP[[#This Row],[Keluar]]</f>
        <v>0</v>
      </c>
      <c r="P434" s="42">
        <f>REKAP[[#This Row],[Harga Satuan]]*REKAP[[#This Row],[Stok Akhir]]</f>
        <v>0</v>
      </c>
      <c r="Q434" s="47" t="str">
        <f>IF(REKAP[[#This Row],[Stok Aktual]]&lt;&gt;"",REKAP[[#This Row],[Stok Akhir]]-REKAP[[#This Row],[Stok Aktual]],"")</f>
        <v/>
      </c>
    </row>
    <row r="435" spans="1:17" x14ac:dyDescent="0.25">
      <c r="A435" s="20" t="s">
        <v>3165</v>
      </c>
      <c r="B435" s="20" t="s">
        <v>3127</v>
      </c>
      <c r="C435" s="20" t="s">
        <v>3661</v>
      </c>
      <c r="D435" s="23" t="s">
        <v>3125</v>
      </c>
      <c r="E435" s="23"/>
      <c r="F435" s="20" t="s">
        <v>3161</v>
      </c>
      <c r="G435" s="21" t="s">
        <v>3128</v>
      </c>
      <c r="H435" s="22">
        <v>67500</v>
      </c>
      <c r="I435" s="57" t="str">
        <f>IF(COUNTIF(MASUK[Kode Barang],REKAP[[#This Row],[ID
Barang]])=0,"",COUNTIF(MASUK[Kode Barang],REKAP[[#This Row],[ID
Barang]]))</f>
        <v/>
      </c>
      <c r="J435" s="58" t="str">
        <f>IF(COUNTIF(MASUK8[Kode Barang],REKAP[[#This Row],[ID
Barang]])=0,"",COUNTIF(MASUK8[Kode Barang],REKAP[[#This Row],[ID
Barang]]))</f>
        <v/>
      </c>
      <c r="K435" s="20">
        <v>0</v>
      </c>
      <c r="L435" s="47">
        <f>SUMIF(MASUK!$C:$C,DATA!$A435,MASUK!$H:$H)</f>
        <v>0</v>
      </c>
      <c r="M435" s="47">
        <f>SUMIF(KELUAR!C:C,REKAP[[#This Row],[ID
Barang]],KELUAR!$H:$H)</f>
        <v>0</v>
      </c>
      <c r="N435" s="47">
        <f>REKAP[[#This Row],[Stok Awal]]+REKAP[[#This Row],[Masuk]]-REKAP[[#This Row],[Keluar]]</f>
        <v>0</v>
      </c>
      <c r="P435" s="42">
        <f>REKAP[[#This Row],[Harga Satuan]]*REKAP[[#This Row],[Stok Akhir]]</f>
        <v>0</v>
      </c>
      <c r="Q435" s="47" t="str">
        <f>IF(REKAP[[#This Row],[Stok Aktual]]&lt;&gt;"",REKAP[[#This Row],[Stok Akhir]]-REKAP[[#This Row],[Stok Aktual]],"")</f>
        <v/>
      </c>
    </row>
    <row r="436" spans="1:17" x14ac:dyDescent="0.25">
      <c r="A436" s="20" t="s">
        <v>3166</v>
      </c>
      <c r="B436" s="20" t="s">
        <v>3129</v>
      </c>
      <c r="C436" s="20" t="s">
        <v>3129</v>
      </c>
      <c r="D436" s="23" t="s">
        <v>3125</v>
      </c>
      <c r="E436" s="23"/>
      <c r="F436" s="20" t="s">
        <v>3161</v>
      </c>
      <c r="G436" s="21" t="s">
        <v>3130</v>
      </c>
      <c r="H436" s="22">
        <v>38400</v>
      </c>
      <c r="I436" s="57" t="str">
        <f>IF(COUNTIF(MASUK[Kode Barang],REKAP[[#This Row],[ID
Barang]])=0,"",COUNTIF(MASUK[Kode Barang],REKAP[[#This Row],[ID
Barang]]))</f>
        <v/>
      </c>
      <c r="J436" s="58" t="str">
        <f>IF(COUNTIF(MASUK8[Kode Barang],REKAP[[#This Row],[ID
Barang]])=0,"",COUNTIF(MASUK8[Kode Barang],REKAP[[#This Row],[ID
Barang]]))</f>
        <v/>
      </c>
      <c r="K436" s="20">
        <v>0</v>
      </c>
      <c r="L436" s="47">
        <f>SUMIF(MASUK!$C:$C,DATA!$A436,MASUK!$H:$H)</f>
        <v>0</v>
      </c>
      <c r="M436" s="47">
        <f>SUMIF(KELUAR!C:C,REKAP[[#This Row],[ID
Barang]],KELUAR!$H:$H)</f>
        <v>0</v>
      </c>
      <c r="N436" s="47">
        <f>REKAP[[#This Row],[Stok Awal]]+REKAP[[#This Row],[Masuk]]-REKAP[[#This Row],[Keluar]]</f>
        <v>0</v>
      </c>
      <c r="P436" s="42">
        <f>REKAP[[#This Row],[Harga Satuan]]*REKAP[[#This Row],[Stok Akhir]]</f>
        <v>0</v>
      </c>
      <c r="Q436" s="47" t="str">
        <f>IF(REKAP[[#This Row],[Stok Aktual]]&lt;&gt;"",REKAP[[#This Row],[Stok Akhir]]-REKAP[[#This Row],[Stok Aktual]],"")</f>
        <v/>
      </c>
    </row>
    <row r="437" spans="1:17" x14ac:dyDescent="0.25">
      <c r="A437" s="20" t="s">
        <v>3167</v>
      </c>
      <c r="B437" s="20" t="s">
        <v>3131</v>
      </c>
      <c r="C437" s="20" t="s">
        <v>3662</v>
      </c>
      <c r="D437" s="23" t="s">
        <v>3125</v>
      </c>
      <c r="E437" s="23"/>
      <c r="F437" s="20" t="s">
        <v>3161</v>
      </c>
      <c r="G437" s="21" t="s">
        <v>3130</v>
      </c>
      <c r="H437" s="22">
        <v>55000</v>
      </c>
      <c r="I437" s="57" t="str">
        <f>IF(COUNTIF(MASUK[Kode Barang],REKAP[[#This Row],[ID
Barang]])=0,"",COUNTIF(MASUK[Kode Barang],REKAP[[#This Row],[ID
Barang]]))</f>
        <v/>
      </c>
      <c r="J437" s="58" t="str">
        <f>IF(COUNTIF(MASUK8[Kode Barang],REKAP[[#This Row],[ID
Barang]])=0,"",COUNTIF(MASUK8[Kode Barang],REKAP[[#This Row],[ID
Barang]]))</f>
        <v/>
      </c>
      <c r="K437" s="20">
        <v>0</v>
      </c>
      <c r="L437" s="47">
        <f>SUMIF(MASUK!$C:$C,DATA!$A437,MASUK!$H:$H)</f>
        <v>0</v>
      </c>
      <c r="M437" s="47">
        <f>SUMIF(KELUAR!C:C,REKAP[[#This Row],[ID
Barang]],KELUAR!$H:$H)</f>
        <v>0</v>
      </c>
      <c r="N437" s="47">
        <f>REKAP[[#This Row],[Stok Awal]]+REKAP[[#This Row],[Masuk]]-REKAP[[#This Row],[Keluar]]</f>
        <v>0</v>
      </c>
      <c r="P437" s="42">
        <f>REKAP[[#This Row],[Harga Satuan]]*REKAP[[#This Row],[Stok Akhir]]</f>
        <v>0</v>
      </c>
      <c r="Q437" s="47" t="str">
        <f>IF(REKAP[[#This Row],[Stok Aktual]]&lt;&gt;"",REKAP[[#This Row],[Stok Akhir]]-REKAP[[#This Row],[Stok Aktual]],"")</f>
        <v/>
      </c>
    </row>
    <row r="438" spans="1:17" x14ac:dyDescent="0.25">
      <c r="A438" s="20" t="s">
        <v>3168</v>
      </c>
      <c r="B438" s="20" t="s">
        <v>3132</v>
      </c>
      <c r="C438" s="20" t="s">
        <v>3132</v>
      </c>
      <c r="D438" s="23"/>
      <c r="E438" s="23"/>
      <c r="F438" s="20" t="s">
        <v>3161</v>
      </c>
      <c r="G438" s="21" t="s">
        <v>3122</v>
      </c>
      <c r="H438" s="22">
        <v>280000</v>
      </c>
      <c r="I438" s="57" t="str">
        <f>IF(COUNTIF(MASUK[Kode Barang],REKAP[[#This Row],[ID
Barang]])=0,"",COUNTIF(MASUK[Kode Barang],REKAP[[#This Row],[ID
Barang]]))</f>
        <v/>
      </c>
      <c r="J438" s="58" t="str">
        <f>IF(COUNTIF(MASUK8[Kode Barang],REKAP[[#This Row],[ID
Barang]])=0,"",COUNTIF(MASUK8[Kode Barang],REKAP[[#This Row],[ID
Barang]]))</f>
        <v/>
      </c>
      <c r="K438" s="20">
        <v>0</v>
      </c>
      <c r="L438" s="47">
        <f>SUMIF(MASUK!$C:$C,DATA!$A438,MASUK!$H:$H)</f>
        <v>0</v>
      </c>
      <c r="M438" s="47">
        <f>SUMIF(KELUAR!C:C,REKAP[[#This Row],[ID
Barang]],KELUAR!$H:$H)</f>
        <v>0</v>
      </c>
      <c r="N438" s="47">
        <f>REKAP[[#This Row],[Stok Awal]]+REKAP[[#This Row],[Masuk]]-REKAP[[#This Row],[Keluar]]</f>
        <v>0</v>
      </c>
      <c r="P438" s="42">
        <f>REKAP[[#This Row],[Harga Satuan]]*REKAP[[#This Row],[Stok Akhir]]</f>
        <v>0</v>
      </c>
      <c r="Q438" s="47" t="str">
        <f>IF(REKAP[[#This Row],[Stok Aktual]]&lt;&gt;"",REKAP[[#This Row],[Stok Akhir]]-REKAP[[#This Row],[Stok Aktual]],"")</f>
        <v/>
      </c>
    </row>
    <row r="439" spans="1:17" x14ac:dyDescent="0.25">
      <c r="A439" s="20" t="s">
        <v>3169</v>
      </c>
      <c r="B439" s="20" t="s">
        <v>3133</v>
      </c>
      <c r="C439" s="20" t="s">
        <v>3133</v>
      </c>
      <c r="D439" s="23"/>
      <c r="E439" s="23"/>
      <c r="F439" s="20" t="s">
        <v>3161</v>
      </c>
      <c r="G439" s="21" t="s">
        <v>3122</v>
      </c>
      <c r="H439" s="22">
        <v>130000</v>
      </c>
      <c r="I439" s="57" t="str">
        <f>IF(COUNTIF(MASUK[Kode Barang],REKAP[[#This Row],[ID
Barang]])=0,"",COUNTIF(MASUK[Kode Barang],REKAP[[#This Row],[ID
Barang]]))</f>
        <v/>
      </c>
      <c r="J439" s="58" t="str">
        <f>IF(COUNTIF(MASUK8[Kode Barang],REKAP[[#This Row],[ID
Barang]])=0,"",COUNTIF(MASUK8[Kode Barang],REKAP[[#This Row],[ID
Barang]]))</f>
        <v/>
      </c>
      <c r="K439" s="20">
        <v>0</v>
      </c>
      <c r="L439" s="47">
        <f>SUMIF(MASUK!$C:$C,DATA!$A439,MASUK!$H:$H)</f>
        <v>0</v>
      </c>
      <c r="M439" s="47">
        <f>SUMIF(KELUAR!C:C,REKAP[[#This Row],[ID
Barang]],KELUAR!$H:$H)</f>
        <v>0</v>
      </c>
      <c r="N439" s="47">
        <f>REKAP[[#This Row],[Stok Awal]]+REKAP[[#This Row],[Masuk]]-REKAP[[#This Row],[Keluar]]</f>
        <v>0</v>
      </c>
      <c r="P439" s="42">
        <f>REKAP[[#This Row],[Harga Satuan]]*REKAP[[#This Row],[Stok Akhir]]</f>
        <v>0</v>
      </c>
      <c r="Q439" s="47" t="str">
        <f>IF(REKAP[[#This Row],[Stok Aktual]]&lt;&gt;"",REKAP[[#This Row],[Stok Akhir]]-REKAP[[#This Row],[Stok Aktual]],"")</f>
        <v/>
      </c>
    </row>
    <row r="440" spans="1:17" x14ac:dyDescent="0.25">
      <c r="A440" s="20" t="s">
        <v>3170</v>
      </c>
      <c r="B440" s="20" t="s">
        <v>3134</v>
      </c>
      <c r="C440" s="20" t="s">
        <v>3134</v>
      </c>
      <c r="D440" s="23" t="s">
        <v>3125</v>
      </c>
      <c r="E440" s="23"/>
      <c r="F440" s="20" t="s">
        <v>3161</v>
      </c>
      <c r="G440" s="21" t="s">
        <v>3130</v>
      </c>
      <c r="H440" s="22">
        <v>180000</v>
      </c>
      <c r="I440" s="57" t="str">
        <f>IF(COUNTIF(MASUK[Kode Barang],REKAP[[#This Row],[ID
Barang]])=0,"",COUNTIF(MASUK[Kode Barang],REKAP[[#This Row],[ID
Barang]]))</f>
        <v/>
      </c>
      <c r="J440" s="58" t="str">
        <f>IF(COUNTIF(MASUK8[Kode Barang],REKAP[[#This Row],[ID
Barang]])=0,"",COUNTIF(MASUK8[Kode Barang],REKAP[[#This Row],[ID
Barang]]))</f>
        <v/>
      </c>
      <c r="K440" s="20">
        <v>0</v>
      </c>
      <c r="L440" s="47">
        <f>SUMIF(MASUK!$C:$C,DATA!$A440,MASUK!$H:$H)</f>
        <v>0</v>
      </c>
      <c r="M440" s="47">
        <f>SUMIF(KELUAR!C:C,REKAP[[#This Row],[ID
Barang]],KELUAR!$H:$H)</f>
        <v>0</v>
      </c>
      <c r="N440" s="47">
        <f>REKAP[[#This Row],[Stok Awal]]+REKAP[[#This Row],[Masuk]]-REKAP[[#This Row],[Keluar]]</f>
        <v>0</v>
      </c>
      <c r="P440" s="42">
        <f>REKAP[[#This Row],[Harga Satuan]]*REKAP[[#This Row],[Stok Akhir]]</f>
        <v>0</v>
      </c>
      <c r="Q440" s="47" t="str">
        <f>IF(REKAP[[#This Row],[Stok Aktual]]&lt;&gt;"",REKAP[[#This Row],[Stok Akhir]]-REKAP[[#This Row],[Stok Aktual]],"")</f>
        <v/>
      </c>
    </row>
    <row r="441" spans="1:17" x14ac:dyDescent="0.25">
      <c r="A441" s="20" t="s">
        <v>3171</v>
      </c>
      <c r="B441" s="20" t="s">
        <v>3135</v>
      </c>
      <c r="C441" s="20" t="s">
        <v>3135</v>
      </c>
      <c r="D441" s="23" t="s">
        <v>3125</v>
      </c>
      <c r="E441" s="23"/>
      <c r="F441" s="20" t="s">
        <v>3161</v>
      </c>
      <c r="G441" s="21" t="s">
        <v>3130</v>
      </c>
      <c r="H441" s="22">
        <v>145000</v>
      </c>
      <c r="I441" s="57" t="str">
        <f>IF(COUNTIF(MASUK[Kode Barang],REKAP[[#This Row],[ID
Barang]])=0,"",COUNTIF(MASUK[Kode Barang],REKAP[[#This Row],[ID
Barang]]))</f>
        <v/>
      </c>
      <c r="J441" s="58" t="str">
        <f>IF(COUNTIF(MASUK8[Kode Barang],REKAP[[#This Row],[ID
Barang]])=0,"",COUNTIF(MASUK8[Kode Barang],REKAP[[#This Row],[ID
Barang]]))</f>
        <v/>
      </c>
      <c r="K441" s="20">
        <v>0</v>
      </c>
      <c r="L441" s="47">
        <f>SUMIF(MASUK!$C:$C,DATA!$A441,MASUK!$H:$H)</f>
        <v>0</v>
      </c>
      <c r="M441" s="47">
        <f>SUMIF(KELUAR!C:C,REKAP[[#This Row],[ID
Barang]],KELUAR!$H:$H)</f>
        <v>0</v>
      </c>
      <c r="N441" s="47">
        <f>REKAP[[#This Row],[Stok Awal]]+REKAP[[#This Row],[Masuk]]-REKAP[[#This Row],[Keluar]]</f>
        <v>0</v>
      </c>
      <c r="P441" s="42">
        <f>REKAP[[#This Row],[Harga Satuan]]*REKAP[[#This Row],[Stok Akhir]]</f>
        <v>0</v>
      </c>
      <c r="Q441" s="47" t="str">
        <f>IF(REKAP[[#This Row],[Stok Aktual]]&lt;&gt;"",REKAP[[#This Row],[Stok Akhir]]-REKAP[[#This Row],[Stok Aktual]],"")</f>
        <v/>
      </c>
    </row>
    <row r="442" spans="1:17" x14ac:dyDescent="0.25">
      <c r="A442" s="20" t="s">
        <v>3172</v>
      </c>
      <c r="B442" s="20" t="s">
        <v>3136</v>
      </c>
      <c r="C442" s="20" t="s">
        <v>3136</v>
      </c>
      <c r="D442" s="23" t="s">
        <v>3125</v>
      </c>
      <c r="E442" s="23"/>
      <c r="F442" s="20" t="s">
        <v>3161</v>
      </c>
      <c r="G442" s="21" t="s">
        <v>3130</v>
      </c>
      <c r="H442" s="22">
        <v>300000</v>
      </c>
      <c r="I442" s="57" t="str">
        <f>IF(COUNTIF(MASUK[Kode Barang],REKAP[[#This Row],[ID
Barang]])=0,"",COUNTIF(MASUK[Kode Barang],REKAP[[#This Row],[ID
Barang]]))</f>
        <v/>
      </c>
      <c r="J442" s="58" t="str">
        <f>IF(COUNTIF(MASUK8[Kode Barang],REKAP[[#This Row],[ID
Barang]])=0,"",COUNTIF(MASUK8[Kode Barang],REKAP[[#This Row],[ID
Barang]]))</f>
        <v/>
      </c>
      <c r="K442" s="20">
        <v>0</v>
      </c>
      <c r="L442" s="47">
        <f>SUMIF(MASUK!$C:$C,DATA!$A442,MASUK!$H:$H)</f>
        <v>0</v>
      </c>
      <c r="M442" s="47">
        <f>SUMIF(KELUAR!C:C,REKAP[[#This Row],[ID
Barang]],KELUAR!$H:$H)</f>
        <v>0</v>
      </c>
      <c r="N442" s="47">
        <f>REKAP[[#This Row],[Stok Awal]]+REKAP[[#This Row],[Masuk]]-REKAP[[#This Row],[Keluar]]</f>
        <v>0</v>
      </c>
      <c r="P442" s="42">
        <f>REKAP[[#This Row],[Harga Satuan]]*REKAP[[#This Row],[Stok Akhir]]</f>
        <v>0</v>
      </c>
      <c r="Q442" s="47" t="str">
        <f>IF(REKAP[[#This Row],[Stok Aktual]]&lt;&gt;"",REKAP[[#This Row],[Stok Akhir]]-REKAP[[#This Row],[Stok Aktual]],"")</f>
        <v/>
      </c>
    </row>
    <row r="443" spans="1:17" x14ac:dyDescent="0.25">
      <c r="A443" s="20" t="s">
        <v>3173</v>
      </c>
      <c r="B443" s="20" t="s">
        <v>3137</v>
      </c>
      <c r="C443" s="20" t="s">
        <v>3137</v>
      </c>
      <c r="D443" s="23" t="s">
        <v>3138</v>
      </c>
      <c r="E443" s="23"/>
      <c r="F443" s="20" t="s">
        <v>3161</v>
      </c>
      <c r="G443" s="21" t="s">
        <v>3122</v>
      </c>
      <c r="H443" s="22">
        <v>225000</v>
      </c>
      <c r="I443" s="57" t="str">
        <f>IF(COUNTIF(MASUK[Kode Barang],REKAP[[#This Row],[ID
Barang]])=0,"",COUNTIF(MASUK[Kode Barang],REKAP[[#This Row],[ID
Barang]]))</f>
        <v/>
      </c>
      <c r="J443" s="58" t="str">
        <f>IF(COUNTIF(MASUK8[Kode Barang],REKAP[[#This Row],[ID
Barang]])=0,"",COUNTIF(MASUK8[Kode Barang],REKAP[[#This Row],[ID
Barang]]))</f>
        <v/>
      </c>
      <c r="K443" s="20">
        <v>0</v>
      </c>
      <c r="L443" s="47">
        <f>SUMIF(MASUK!$C:$C,DATA!$A443,MASUK!$H:$H)</f>
        <v>0</v>
      </c>
      <c r="M443" s="47">
        <f>SUMIF(KELUAR!C:C,REKAP[[#This Row],[ID
Barang]],KELUAR!$H:$H)</f>
        <v>0</v>
      </c>
      <c r="N443" s="47">
        <f>REKAP[[#This Row],[Stok Awal]]+REKAP[[#This Row],[Masuk]]-REKAP[[#This Row],[Keluar]]</f>
        <v>0</v>
      </c>
      <c r="P443" s="42">
        <f>REKAP[[#This Row],[Harga Satuan]]*REKAP[[#This Row],[Stok Akhir]]</f>
        <v>0</v>
      </c>
      <c r="Q443" s="47" t="str">
        <f>IF(REKAP[[#This Row],[Stok Aktual]]&lt;&gt;"",REKAP[[#This Row],[Stok Akhir]]-REKAP[[#This Row],[Stok Aktual]],"")</f>
        <v/>
      </c>
    </row>
    <row r="444" spans="1:17" x14ac:dyDescent="0.25">
      <c r="A444" s="20" t="s">
        <v>3174</v>
      </c>
      <c r="B444" s="20" t="s">
        <v>3139</v>
      </c>
      <c r="C444" s="20" t="s">
        <v>3139</v>
      </c>
      <c r="D444" s="23" t="s">
        <v>3140</v>
      </c>
      <c r="E444" s="23"/>
      <c r="F444" s="20" t="s">
        <v>3161</v>
      </c>
      <c r="G444" s="21" t="s">
        <v>3122</v>
      </c>
      <c r="H444" s="22">
        <v>510000</v>
      </c>
      <c r="I444" s="57" t="str">
        <f>IF(COUNTIF(MASUK[Kode Barang],REKAP[[#This Row],[ID
Barang]])=0,"",COUNTIF(MASUK[Kode Barang],REKAP[[#This Row],[ID
Barang]]))</f>
        <v/>
      </c>
      <c r="J444" s="58" t="str">
        <f>IF(COUNTIF(MASUK8[Kode Barang],REKAP[[#This Row],[ID
Barang]])=0,"",COUNTIF(MASUK8[Kode Barang],REKAP[[#This Row],[ID
Barang]]))</f>
        <v/>
      </c>
      <c r="K444" s="20">
        <v>0</v>
      </c>
      <c r="L444" s="47">
        <f>SUMIF(MASUK!$C:$C,DATA!$A444,MASUK!$H:$H)</f>
        <v>0</v>
      </c>
      <c r="M444" s="47">
        <f>SUMIF(KELUAR!C:C,REKAP[[#This Row],[ID
Barang]],KELUAR!$H:$H)</f>
        <v>0</v>
      </c>
      <c r="N444" s="47">
        <f>REKAP[[#This Row],[Stok Awal]]+REKAP[[#This Row],[Masuk]]-REKAP[[#This Row],[Keluar]]</f>
        <v>0</v>
      </c>
      <c r="P444" s="42">
        <f>REKAP[[#This Row],[Harga Satuan]]*REKAP[[#This Row],[Stok Akhir]]</f>
        <v>0</v>
      </c>
      <c r="Q444" s="47" t="str">
        <f>IF(REKAP[[#This Row],[Stok Aktual]]&lt;&gt;"",REKAP[[#This Row],[Stok Akhir]]-REKAP[[#This Row],[Stok Aktual]],"")</f>
        <v/>
      </c>
    </row>
    <row r="445" spans="1:17" x14ac:dyDescent="0.25">
      <c r="A445" s="20" t="s">
        <v>3175</v>
      </c>
      <c r="B445" s="20" t="s">
        <v>3141</v>
      </c>
      <c r="C445" s="20" t="s">
        <v>3141</v>
      </c>
      <c r="D445" s="23"/>
      <c r="E445" s="23"/>
      <c r="F445" s="20" t="s">
        <v>3161</v>
      </c>
      <c r="G445" s="21" t="s">
        <v>3142</v>
      </c>
      <c r="H445" s="22">
        <v>0</v>
      </c>
      <c r="I445" s="57" t="str">
        <f>IF(COUNTIF(MASUK[Kode Barang],REKAP[[#This Row],[ID
Barang]])=0,"",COUNTIF(MASUK[Kode Barang],REKAP[[#This Row],[ID
Barang]]))</f>
        <v/>
      </c>
      <c r="J445" s="58" t="str">
        <f>IF(COUNTIF(MASUK8[Kode Barang],REKAP[[#This Row],[ID
Barang]])=0,"",COUNTIF(MASUK8[Kode Barang],REKAP[[#This Row],[ID
Barang]]))</f>
        <v/>
      </c>
      <c r="K445" s="20">
        <v>0</v>
      </c>
      <c r="L445" s="47">
        <f>SUMIF(MASUK!$C:$C,DATA!$A445,MASUK!$H:$H)</f>
        <v>0</v>
      </c>
      <c r="M445" s="47">
        <f>SUMIF(KELUAR!C:C,REKAP[[#This Row],[ID
Barang]],KELUAR!$H:$H)</f>
        <v>0</v>
      </c>
      <c r="N445" s="47">
        <f>REKAP[[#This Row],[Stok Awal]]+REKAP[[#This Row],[Masuk]]-REKAP[[#This Row],[Keluar]]</f>
        <v>0</v>
      </c>
      <c r="P445" s="42">
        <f>REKAP[[#This Row],[Harga Satuan]]*REKAP[[#This Row],[Stok Akhir]]</f>
        <v>0</v>
      </c>
      <c r="Q445" s="47" t="str">
        <f>IF(REKAP[[#This Row],[Stok Aktual]]&lt;&gt;"",REKAP[[#This Row],[Stok Akhir]]-REKAP[[#This Row],[Stok Aktual]],"")</f>
        <v/>
      </c>
    </row>
    <row r="446" spans="1:17" x14ac:dyDescent="0.25">
      <c r="A446" s="20" t="s">
        <v>3176</v>
      </c>
      <c r="B446" s="20" t="s">
        <v>3143</v>
      </c>
      <c r="C446" s="20" t="s">
        <v>3143</v>
      </c>
      <c r="D446" s="23"/>
      <c r="E446" s="23"/>
      <c r="F446" s="20" t="s">
        <v>3161</v>
      </c>
      <c r="G446" s="21" t="s">
        <v>3142</v>
      </c>
      <c r="H446" s="22">
        <v>0</v>
      </c>
      <c r="I446" s="57" t="str">
        <f>IF(COUNTIF(MASUK[Kode Barang],REKAP[[#This Row],[ID
Barang]])=0,"",COUNTIF(MASUK[Kode Barang],REKAP[[#This Row],[ID
Barang]]))</f>
        <v/>
      </c>
      <c r="J446" s="58" t="str">
        <f>IF(COUNTIF(MASUK8[Kode Barang],REKAP[[#This Row],[ID
Barang]])=0,"",COUNTIF(MASUK8[Kode Barang],REKAP[[#This Row],[ID
Barang]]))</f>
        <v/>
      </c>
      <c r="K446" s="20">
        <v>0</v>
      </c>
      <c r="L446" s="47">
        <f>SUMIF(MASUK!$C:$C,DATA!$A446,MASUK!$H:$H)</f>
        <v>0</v>
      </c>
      <c r="M446" s="47">
        <f>SUMIF(KELUAR!C:C,REKAP[[#This Row],[ID
Barang]],KELUAR!$H:$H)</f>
        <v>0</v>
      </c>
      <c r="N446" s="47">
        <f>REKAP[[#This Row],[Stok Awal]]+REKAP[[#This Row],[Masuk]]-REKAP[[#This Row],[Keluar]]</f>
        <v>0</v>
      </c>
      <c r="P446" s="42">
        <f>REKAP[[#This Row],[Harga Satuan]]*REKAP[[#This Row],[Stok Akhir]]</f>
        <v>0</v>
      </c>
      <c r="Q446" s="47" t="str">
        <f>IF(REKAP[[#This Row],[Stok Aktual]]&lt;&gt;"",REKAP[[#This Row],[Stok Akhir]]-REKAP[[#This Row],[Stok Aktual]],"")</f>
        <v/>
      </c>
    </row>
    <row r="447" spans="1:17" x14ac:dyDescent="0.25">
      <c r="A447" s="20" t="s">
        <v>3177</v>
      </c>
      <c r="B447" s="20" t="s">
        <v>3144</v>
      </c>
      <c r="C447" s="20" t="s">
        <v>3144</v>
      </c>
      <c r="D447" s="23"/>
      <c r="E447" s="23"/>
      <c r="F447" s="20" t="s">
        <v>3161</v>
      </c>
      <c r="G447" s="21" t="s">
        <v>3142</v>
      </c>
      <c r="H447" s="22">
        <v>0</v>
      </c>
      <c r="I447" s="57" t="str">
        <f>IF(COUNTIF(MASUK[Kode Barang],REKAP[[#This Row],[ID
Barang]])=0,"",COUNTIF(MASUK[Kode Barang],REKAP[[#This Row],[ID
Barang]]))</f>
        <v/>
      </c>
      <c r="J447" s="58" t="str">
        <f>IF(COUNTIF(MASUK8[Kode Barang],REKAP[[#This Row],[ID
Barang]])=0,"",COUNTIF(MASUK8[Kode Barang],REKAP[[#This Row],[ID
Barang]]))</f>
        <v/>
      </c>
      <c r="K447" s="20">
        <v>0</v>
      </c>
      <c r="L447" s="47">
        <f>SUMIF(MASUK!$C:$C,DATA!$A447,MASUK!$H:$H)</f>
        <v>0</v>
      </c>
      <c r="M447" s="47">
        <f>SUMIF(KELUAR!C:C,REKAP[[#This Row],[ID
Barang]],KELUAR!$H:$H)</f>
        <v>0</v>
      </c>
      <c r="N447" s="47">
        <f>REKAP[[#This Row],[Stok Awal]]+REKAP[[#This Row],[Masuk]]-REKAP[[#This Row],[Keluar]]</f>
        <v>0</v>
      </c>
      <c r="P447" s="42">
        <f>REKAP[[#This Row],[Harga Satuan]]*REKAP[[#This Row],[Stok Akhir]]</f>
        <v>0</v>
      </c>
      <c r="Q447" s="47" t="str">
        <f>IF(REKAP[[#This Row],[Stok Aktual]]&lt;&gt;"",REKAP[[#This Row],[Stok Akhir]]-REKAP[[#This Row],[Stok Aktual]],"")</f>
        <v/>
      </c>
    </row>
    <row r="448" spans="1:17" x14ac:dyDescent="0.25">
      <c r="A448" s="20" t="s">
        <v>3178</v>
      </c>
      <c r="B448" s="20" t="s">
        <v>3145</v>
      </c>
      <c r="C448" s="20" t="s">
        <v>3145</v>
      </c>
      <c r="D448" s="23" t="s">
        <v>3125</v>
      </c>
      <c r="E448" s="23"/>
      <c r="F448" s="20" t="s">
        <v>3161</v>
      </c>
      <c r="G448" s="21" t="s">
        <v>3122</v>
      </c>
      <c r="H448" s="22">
        <v>106000</v>
      </c>
      <c r="I448" s="57" t="str">
        <f>IF(COUNTIF(MASUK[Kode Barang],REKAP[[#This Row],[ID
Barang]])=0,"",COUNTIF(MASUK[Kode Barang],REKAP[[#This Row],[ID
Barang]]))</f>
        <v/>
      </c>
      <c r="J448" s="58" t="str">
        <f>IF(COUNTIF(MASUK8[Kode Barang],REKAP[[#This Row],[ID
Barang]])=0,"",COUNTIF(MASUK8[Kode Barang],REKAP[[#This Row],[ID
Barang]]))</f>
        <v/>
      </c>
      <c r="K448" s="20">
        <v>0</v>
      </c>
      <c r="L448" s="47">
        <f>SUMIF(MASUK!$C:$C,DATA!$A448,MASUK!$H:$H)</f>
        <v>0</v>
      </c>
      <c r="M448" s="47">
        <f>SUMIF(KELUAR!C:C,REKAP[[#This Row],[ID
Barang]],KELUAR!$H:$H)</f>
        <v>0</v>
      </c>
      <c r="N448" s="47">
        <f>REKAP[[#This Row],[Stok Awal]]+REKAP[[#This Row],[Masuk]]-REKAP[[#This Row],[Keluar]]</f>
        <v>0</v>
      </c>
      <c r="P448" s="42">
        <f>REKAP[[#This Row],[Harga Satuan]]*REKAP[[#This Row],[Stok Akhir]]</f>
        <v>0</v>
      </c>
      <c r="Q448" s="47" t="str">
        <f>IF(REKAP[[#This Row],[Stok Aktual]]&lt;&gt;"",REKAP[[#This Row],[Stok Akhir]]-REKAP[[#This Row],[Stok Aktual]],"")</f>
        <v/>
      </c>
    </row>
    <row r="449" spans="1:17" x14ac:dyDescent="0.25">
      <c r="A449" s="20" t="s">
        <v>3179</v>
      </c>
      <c r="B449" s="20" t="s">
        <v>3146</v>
      </c>
      <c r="C449" s="20" t="s">
        <v>3146</v>
      </c>
      <c r="D449" s="23" t="s">
        <v>3125</v>
      </c>
      <c r="E449" s="23"/>
      <c r="F449" s="20" t="s">
        <v>3161</v>
      </c>
      <c r="G449" s="21" t="s">
        <v>3122</v>
      </c>
      <c r="H449" s="22">
        <v>51150</v>
      </c>
      <c r="I449" s="57" t="str">
        <f>IF(COUNTIF(MASUK[Kode Barang],REKAP[[#This Row],[ID
Barang]])=0,"",COUNTIF(MASUK[Kode Barang],REKAP[[#This Row],[ID
Barang]]))</f>
        <v/>
      </c>
      <c r="J449" s="58" t="str">
        <f>IF(COUNTIF(MASUK8[Kode Barang],REKAP[[#This Row],[ID
Barang]])=0,"",COUNTIF(MASUK8[Kode Barang],REKAP[[#This Row],[ID
Barang]]))</f>
        <v/>
      </c>
      <c r="K449" s="20">
        <v>0</v>
      </c>
      <c r="L449" s="47">
        <f>SUMIF(MASUK!$C:$C,DATA!$A449,MASUK!$H:$H)</f>
        <v>0</v>
      </c>
      <c r="M449" s="47">
        <f>SUMIF(KELUAR!C:C,REKAP[[#This Row],[ID
Barang]],KELUAR!$H:$H)</f>
        <v>0</v>
      </c>
      <c r="N449" s="47">
        <f>REKAP[[#This Row],[Stok Awal]]+REKAP[[#This Row],[Masuk]]-REKAP[[#This Row],[Keluar]]</f>
        <v>0</v>
      </c>
      <c r="P449" s="42">
        <f>REKAP[[#This Row],[Harga Satuan]]*REKAP[[#This Row],[Stok Akhir]]</f>
        <v>0</v>
      </c>
      <c r="Q449" s="47" t="str">
        <f>IF(REKAP[[#This Row],[Stok Aktual]]&lt;&gt;"",REKAP[[#This Row],[Stok Akhir]]-REKAP[[#This Row],[Stok Aktual]],"")</f>
        <v/>
      </c>
    </row>
    <row r="450" spans="1:17" x14ac:dyDescent="0.25">
      <c r="A450" s="20" t="s">
        <v>3180</v>
      </c>
      <c r="B450" s="20" t="s">
        <v>3147</v>
      </c>
      <c r="C450" s="20" t="s">
        <v>3147</v>
      </c>
      <c r="D450" s="23" t="s">
        <v>3125</v>
      </c>
      <c r="E450" s="23"/>
      <c r="F450" s="20" t="s">
        <v>3161</v>
      </c>
      <c r="G450" s="21" t="s">
        <v>3130</v>
      </c>
      <c r="H450" s="22">
        <v>0</v>
      </c>
      <c r="I450" s="57" t="str">
        <f>IF(COUNTIF(MASUK[Kode Barang],REKAP[[#This Row],[ID
Barang]])=0,"",COUNTIF(MASUK[Kode Barang],REKAP[[#This Row],[ID
Barang]]))</f>
        <v/>
      </c>
      <c r="J450" s="58" t="str">
        <f>IF(COUNTIF(MASUK8[Kode Barang],REKAP[[#This Row],[ID
Barang]])=0,"",COUNTIF(MASUK8[Kode Barang],REKAP[[#This Row],[ID
Barang]]))</f>
        <v/>
      </c>
      <c r="K450" s="20">
        <v>0</v>
      </c>
      <c r="L450" s="47">
        <f>SUMIF(MASUK!$C:$C,DATA!$A450,MASUK!$H:$H)</f>
        <v>0</v>
      </c>
      <c r="M450" s="47">
        <f>SUMIF(KELUAR!C:C,REKAP[[#This Row],[ID
Barang]],KELUAR!$H:$H)</f>
        <v>0</v>
      </c>
      <c r="N450" s="47">
        <f>REKAP[[#This Row],[Stok Awal]]+REKAP[[#This Row],[Masuk]]-REKAP[[#This Row],[Keluar]]</f>
        <v>0</v>
      </c>
      <c r="P450" s="42">
        <f>REKAP[[#This Row],[Harga Satuan]]*REKAP[[#This Row],[Stok Akhir]]</f>
        <v>0</v>
      </c>
      <c r="Q450" s="47" t="str">
        <f>IF(REKAP[[#This Row],[Stok Aktual]]&lt;&gt;"",REKAP[[#This Row],[Stok Akhir]]-REKAP[[#This Row],[Stok Aktual]],"")</f>
        <v/>
      </c>
    </row>
    <row r="451" spans="1:17" x14ac:dyDescent="0.25">
      <c r="A451" s="20" t="s">
        <v>3181</v>
      </c>
      <c r="B451" s="20" t="s">
        <v>3148</v>
      </c>
      <c r="C451" s="20" t="s">
        <v>3663</v>
      </c>
      <c r="D451" s="23" t="s">
        <v>3125</v>
      </c>
      <c r="E451" s="23"/>
      <c r="F451" s="20" t="s">
        <v>3161</v>
      </c>
      <c r="G451" s="21" t="s">
        <v>3130</v>
      </c>
      <c r="H451" s="22">
        <v>185000</v>
      </c>
      <c r="I451" s="57" t="str">
        <f>IF(COUNTIF(MASUK[Kode Barang],REKAP[[#This Row],[ID
Barang]])=0,"",COUNTIF(MASUK[Kode Barang],REKAP[[#This Row],[ID
Barang]]))</f>
        <v/>
      </c>
      <c r="J451" s="58" t="str">
        <f>IF(COUNTIF(MASUK8[Kode Barang],REKAP[[#This Row],[ID
Barang]])=0,"",COUNTIF(MASUK8[Kode Barang],REKAP[[#This Row],[ID
Barang]]))</f>
        <v/>
      </c>
      <c r="K451" s="20">
        <v>0</v>
      </c>
      <c r="L451" s="47">
        <f>SUMIF(MASUK!$C:$C,DATA!$A451,MASUK!$H:$H)</f>
        <v>0</v>
      </c>
      <c r="M451" s="47">
        <f>SUMIF(KELUAR!C:C,REKAP[[#This Row],[ID
Barang]],KELUAR!$H:$H)</f>
        <v>0</v>
      </c>
      <c r="N451" s="47">
        <f>REKAP[[#This Row],[Stok Awal]]+REKAP[[#This Row],[Masuk]]-REKAP[[#This Row],[Keluar]]</f>
        <v>0</v>
      </c>
      <c r="P451" s="42">
        <f>REKAP[[#This Row],[Harga Satuan]]*REKAP[[#This Row],[Stok Akhir]]</f>
        <v>0</v>
      </c>
      <c r="Q451" s="47" t="str">
        <f>IF(REKAP[[#This Row],[Stok Aktual]]&lt;&gt;"",REKAP[[#This Row],[Stok Akhir]]-REKAP[[#This Row],[Stok Aktual]],"")</f>
        <v/>
      </c>
    </row>
    <row r="452" spans="1:17" x14ac:dyDescent="0.25">
      <c r="A452" s="20" t="s">
        <v>3182</v>
      </c>
      <c r="B452" s="20" t="s">
        <v>3149</v>
      </c>
      <c r="C452" s="20" t="s">
        <v>3149</v>
      </c>
      <c r="D452" s="23"/>
      <c r="E452" s="23"/>
      <c r="F452" s="20" t="s">
        <v>3161</v>
      </c>
      <c r="G452" s="21"/>
      <c r="H452" s="22">
        <v>0</v>
      </c>
      <c r="I452" s="57" t="str">
        <f>IF(COUNTIF(MASUK[Kode Barang],REKAP[[#This Row],[ID
Barang]])=0,"",COUNTIF(MASUK[Kode Barang],REKAP[[#This Row],[ID
Barang]]))</f>
        <v/>
      </c>
      <c r="J452" s="58" t="str">
        <f>IF(COUNTIF(MASUK8[Kode Barang],REKAP[[#This Row],[ID
Barang]])=0,"",COUNTIF(MASUK8[Kode Barang],REKAP[[#This Row],[ID
Barang]]))</f>
        <v/>
      </c>
      <c r="K452" s="20">
        <v>0</v>
      </c>
      <c r="L452" s="47">
        <f>SUMIF(MASUK!$C:$C,DATA!$A452,MASUK!$H:$H)</f>
        <v>0</v>
      </c>
      <c r="M452" s="47">
        <f>SUMIF(KELUAR!C:C,REKAP[[#This Row],[ID
Barang]],KELUAR!$H:$H)</f>
        <v>0</v>
      </c>
      <c r="N452" s="47">
        <f>REKAP[[#This Row],[Stok Awal]]+REKAP[[#This Row],[Masuk]]-REKAP[[#This Row],[Keluar]]</f>
        <v>0</v>
      </c>
      <c r="P452" s="42">
        <f>REKAP[[#This Row],[Harga Satuan]]*REKAP[[#This Row],[Stok Akhir]]</f>
        <v>0</v>
      </c>
      <c r="Q452" s="47" t="str">
        <f>IF(REKAP[[#This Row],[Stok Aktual]]&lt;&gt;"",REKAP[[#This Row],[Stok Akhir]]-REKAP[[#This Row],[Stok Aktual]],"")</f>
        <v/>
      </c>
    </row>
    <row r="453" spans="1:17" x14ac:dyDescent="0.25">
      <c r="A453" s="20" t="s">
        <v>3183</v>
      </c>
      <c r="B453" s="20" t="s">
        <v>3150</v>
      </c>
      <c r="C453" s="20" t="s">
        <v>3150</v>
      </c>
      <c r="D453" s="23" t="s">
        <v>3125</v>
      </c>
      <c r="E453" s="23"/>
      <c r="F453" s="20" t="s">
        <v>3161</v>
      </c>
      <c r="G453" s="21" t="s">
        <v>3130</v>
      </c>
      <c r="H453" s="22">
        <v>284287.5</v>
      </c>
      <c r="I453" s="57" t="str">
        <f>IF(COUNTIF(MASUK[Kode Barang],REKAP[[#This Row],[ID
Barang]])=0,"",COUNTIF(MASUK[Kode Barang],REKAP[[#This Row],[ID
Barang]]))</f>
        <v/>
      </c>
      <c r="J453" s="58" t="str">
        <f>IF(COUNTIF(MASUK8[Kode Barang],REKAP[[#This Row],[ID
Barang]])=0,"",COUNTIF(MASUK8[Kode Barang],REKAP[[#This Row],[ID
Barang]]))</f>
        <v/>
      </c>
      <c r="K453" s="20">
        <v>0</v>
      </c>
      <c r="L453" s="47">
        <f>SUMIF(MASUK!$C:$C,DATA!$A453,MASUK!$H:$H)</f>
        <v>0</v>
      </c>
      <c r="M453" s="47">
        <f>SUMIF(KELUAR!C:C,REKAP[[#This Row],[ID
Barang]],KELUAR!$H:$H)</f>
        <v>0</v>
      </c>
      <c r="N453" s="47">
        <f>REKAP[[#This Row],[Stok Awal]]+REKAP[[#This Row],[Masuk]]-REKAP[[#This Row],[Keluar]]</f>
        <v>0</v>
      </c>
      <c r="P453" s="42">
        <f>REKAP[[#This Row],[Harga Satuan]]*REKAP[[#This Row],[Stok Akhir]]</f>
        <v>0</v>
      </c>
      <c r="Q453" s="47" t="str">
        <f>IF(REKAP[[#This Row],[Stok Aktual]]&lt;&gt;"",REKAP[[#This Row],[Stok Akhir]]-REKAP[[#This Row],[Stok Aktual]],"")</f>
        <v/>
      </c>
    </row>
    <row r="454" spans="1:17" x14ac:dyDescent="0.25">
      <c r="A454" s="20" t="s">
        <v>3184</v>
      </c>
      <c r="B454" s="20" t="s">
        <v>3151</v>
      </c>
      <c r="C454" s="20" t="s">
        <v>3151</v>
      </c>
      <c r="D454" s="23"/>
      <c r="E454" s="23"/>
      <c r="F454" s="20" t="s">
        <v>3161</v>
      </c>
      <c r="G454" s="21" t="s">
        <v>3152</v>
      </c>
      <c r="H454" s="22">
        <v>25000</v>
      </c>
      <c r="I454" s="57" t="str">
        <f>IF(COUNTIF(MASUK[Kode Barang],REKAP[[#This Row],[ID
Barang]])=0,"",COUNTIF(MASUK[Kode Barang],REKAP[[#This Row],[ID
Barang]]))</f>
        <v/>
      </c>
      <c r="J454" s="58" t="str">
        <f>IF(COUNTIF(MASUK8[Kode Barang],REKAP[[#This Row],[ID
Barang]])=0,"",COUNTIF(MASUK8[Kode Barang],REKAP[[#This Row],[ID
Barang]]))</f>
        <v/>
      </c>
      <c r="K454" s="20">
        <v>85</v>
      </c>
      <c r="L454" s="47">
        <f>SUMIF(MASUK!$C:$C,DATA!$A454,MASUK!$H:$H)</f>
        <v>0</v>
      </c>
      <c r="M454" s="47">
        <f>SUMIF(KELUAR!C:C,REKAP[[#This Row],[ID
Barang]],KELUAR!$H:$H)</f>
        <v>0</v>
      </c>
      <c r="N454" s="47">
        <f>REKAP[[#This Row],[Stok Awal]]+REKAP[[#This Row],[Masuk]]-REKAP[[#This Row],[Keluar]]</f>
        <v>85</v>
      </c>
      <c r="P454" s="42">
        <f>REKAP[[#This Row],[Harga Satuan]]*REKAP[[#This Row],[Stok Akhir]]</f>
        <v>2125000</v>
      </c>
      <c r="Q454" s="47" t="str">
        <f>IF(REKAP[[#This Row],[Stok Aktual]]&lt;&gt;"",REKAP[[#This Row],[Stok Akhir]]-REKAP[[#This Row],[Stok Aktual]],"")</f>
        <v/>
      </c>
    </row>
    <row r="455" spans="1:17" x14ac:dyDescent="0.25">
      <c r="A455" s="20" t="s">
        <v>3185</v>
      </c>
      <c r="B455" s="20" t="s">
        <v>3153</v>
      </c>
      <c r="C455" s="20" t="s">
        <v>3153</v>
      </c>
      <c r="D455" s="23"/>
      <c r="E455" s="23"/>
      <c r="F455" s="20" t="s">
        <v>3161</v>
      </c>
      <c r="G455" s="21"/>
      <c r="H455" s="22">
        <v>1870</v>
      </c>
      <c r="I455" s="57" t="str">
        <f>IF(COUNTIF(MASUK[Kode Barang],REKAP[[#This Row],[ID
Barang]])=0,"",COUNTIF(MASUK[Kode Barang],REKAP[[#This Row],[ID
Barang]]))</f>
        <v/>
      </c>
      <c r="J455" s="58" t="str">
        <f>IF(COUNTIF(MASUK8[Kode Barang],REKAP[[#This Row],[ID
Barang]])=0,"",COUNTIF(MASUK8[Kode Barang],REKAP[[#This Row],[ID
Barang]]))</f>
        <v/>
      </c>
      <c r="K455" s="20">
        <v>0</v>
      </c>
      <c r="L455" s="47">
        <f>SUMIF(MASUK!$C:$C,DATA!$A455,MASUK!$H:$H)</f>
        <v>0</v>
      </c>
      <c r="M455" s="47">
        <f>SUMIF(KELUAR!C:C,REKAP[[#This Row],[ID
Barang]],KELUAR!$H:$H)</f>
        <v>0</v>
      </c>
      <c r="N455" s="47">
        <f>REKAP[[#This Row],[Stok Awal]]+REKAP[[#This Row],[Masuk]]-REKAP[[#This Row],[Keluar]]</f>
        <v>0</v>
      </c>
      <c r="P455" s="42">
        <f>REKAP[[#This Row],[Harga Satuan]]*REKAP[[#This Row],[Stok Akhir]]</f>
        <v>0</v>
      </c>
      <c r="Q455" s="47" t="str">
        <f>IF(REKAP[[#This Row],[Stok Aktual]]&lt;&gt;"",REKAP[[#This Row],[Stok Akhir]]-REKAP[[#This Row],[Stok Aktual]],"")</f>
        <v/>
      </c>
    </row>
    <row r="456" spans="1:17" x14ac:dyDescent="0.25">
      <c r="A456" s="20" t="s">
        <v>3186</v>
      </c>
      <c r="B456" s="20" t="s">
        <v>3154</v>
      </c>
      <c r="C456" s="20" t="s">
        <v>3154</v>
      </c>
      <c r="D456" s="23"/>
      <c r="E456" s="23"/>
      <c r="F456" s="20" t="s">
        <v>3161</v>
      </c>
      <c r="G456" s="21" t="s">
        <v>3122</v>
      </c>
      <c r="H456" s="22">
        <v>150000</v>
      </c>
      <c r="I456" s="57" t="str">
        <f>IF(COUNTIF(MASUK[Kode Barang],REKAP[[#This Row],[ID
Barang]])=0,"",COUNTIF(MASUK[Kode Barang],REKAP[[#This Row],[ID
Barang]]))</f>
        <v/>
      </c>
      <c r="J456" s="58" t="str">
        <f>IF(COUNTIF(MASUK8[Kode Barang],REKAP[[#This Row],[ID
Barang]])=0,"",COUNTIF(MASUK8[Kode Barang],REKAP[[#This Row],[ID
Barang]]))</f>
        <v/>
      </c>
      <c r="K456" s="20">
        <v>0</v>
      </c>
      <c r="L456" s="47">
        <f>SUMIF(MASUK!$C:$C,DATA!$A456,MASUK!$H:$H)</f>
        <v>0</v>
      </c>
      <c r="M456" s="47">
        <f>SUMIF(KELUAR!C:C,REKAP[[#This Row],[ID
Barang]],KELUAR!$H:$H)</f>
        <v>0</v>
      </c>
      <c r="N456" s="47">
        <f>REKAP[[#This Row],[Stok Awal]]+REKAP[[#This Row],[Masuk]]-REKAP[[#This Row],[Keluar]]</f>
        <v>0</v>
      </c>
      <c r="P456" s="42">
        <f>REKAP[[#This Row],[Harga Satuan]]*REKAP[[#This Row],[Stok Akhir]]</f>
        <v>0</v>
      </c>
      <c r="Q456" s="47" t="str">
        <f>IF(REKAP[[#This Row],[Stok Aktual]]&lt;&gt;"",REKAP[[#This Row],[Stok Akhir]]-REKAP[[#This Row],[Stok Aktual]],"")</f>
        <v/>
      </c>
    </row>
    <row r="457" spans="1:17" x14ac:dyDescent="0.25">
      <c r="A457" s="20" t="s">
        <v>3187</v>
      </c>
      <c r="B457" s="20" t="s">
        <v>3155</v>
      </c>
      <c r="C457" s="20" t="s">
        <v>3664</v>
      </c>
      <c r="D457" s="23" t="s">
        <v>3125</v>
      </c>
      <c r="E457" s="23"/>
      <c r="F457" s="20" t="s">
        <v>3161</v>
      </c>
      <c r="G457" s="21" t="s">
        <v>3130</v>
      </c>
      <c r="H457" s="22">
        <v>548700</v>
      </c>
      <c r="I457" s="57" t="str">
        <f>IF(COUNTIF(MASUK[Kode Barang],REKAP[[#This Row],[ID
Barang]])=0,"",COUNTIF(MASUK[Kode Barang],REKAP[[#This Row],[ID
Barang]]))</f>
        <v/>
      </c>
      <c r="J457" s="58" t="str">
        <f>IF(COUNTIF(MASUK8[Kode Barang],REKAP[[#This Row],[ID
Barang]])=0,"",COUNTIF(MASUK8[Kode Barang],REKAP[[#This Row],[ID
Barang]]))</f>
        <v/>
      </c>
      <c r="K457" s="20">
        <v>0</v>
      </c>
      <c r="L457" s="47">
        <f>SUMIF(MASUK!$C:$C,DATA!$A457,MASUK!$H:$H)</f>
        <v>0</v>
      </c>
      <c r="M457" s="47">
        <f>SUMIF(KELUAR!C:C,REKAP[[#This Row],[ID
Barang]],KELUAR!$H:$H)</f>
        <v>0</v>
      </c>
      <c r="N457" s="47">
        <f>REKAP[[#This Row],[Stok Awal]]+REKAP[[#This Row],[Masuk]]-REKAP[[#This Row],[Keluar]]</f>
        <v>0</v>
      </c>
      <c r="P457" s="42">
        <f>REKAP[[#This Row],[Harga Satuan]]*REKAP[[#This Row],[Stok Akhir]]</f>
        <v>0</v>
      </c>
      <c r="Q457" s="47" t="str">
        <f>IF(REKAP[[#This Row],[Stok Aktual]]&lt;&gt;"",REKAP[[#This Row],[Stok Akhir]]-REKAP[[#This Row],[Stok Aktual]],"")</f>
        <v/>
      </c>
    </row>
    <row r="458" spans="1:17" x14ac:dyDescent="0.25">
      <c r="A458" s="20" t="s">
        <v>3188</v>
      </c>
      <c r="B458" s="20" t="s">
        <v>3156</v>
      </c>
      <c r="C458" s="20" t="s">
        <v>3156</v>
      </c>
      <c r="D458" s="23"/>
      <c r="E458" s="23"/>
      <c r="F458" s="20" t="s">
        <v>3161</v>
      </c>
      <c r="G458" s="21" t="s">
        <v>3152</v>
      </c>
      <c r="H458" s="22">
        <v>30000</v>
      </c>
      <c r="I458" s="57" t="str">
        <f>IF(COUNTIF(MASUK[Kode Barang],REKAP[[#This Row],[ID
Barang]])=0,"",COUNTIF(MASUK[Kode Barang],REKAP[[#This Row],[ID
Barang]]))</f>
        <v/>
      </c>
      <c r="J458" s="58" t="str">
        <f>IF(COUNTIF(MASUK8[Kode Barang],REKAP[[#This Row],[ID
Barang]])=0,"",COUNTIF(MASUK8[Kode Barang],REKAP[[#This Row],[ID
Barang]]))</f>
        <v/>
      </c>
      <c r="K458" s="20">
        <v>0</v>
      </c>
      <c r="L458" s="47">
        <f>SUMIF(MASUK!$C:$C,DATA!$A458,MASUK!$H:$H)</f>
        <v>0</v>
      </c>
      <c r="M458" s="47">
        <f>SUMIF(KELUAR!C:C,REKAP[[#This Row],[ID
Barang]],KELUAR!$H:$H)</f>
        <v>0</v>
      </c>
      <c r="N458" s="47">
        <f>REKAP[[#This Row],[Stok Awal]]+REKAP[[#This Row],[Masuk]]-REKAP[[#This Row],[Keluar]]</f>
        <v>0</v>
      </c>
      <c r="P458" s="42">
        <f>REKAP[[#This Row],[Harga Satuan]]*REKAP[[#This Row],[Stok Akhir]]</f>
        <v>0</v>
      </c>
      <c r="Q458" s="47" t="str">
        <f>IF(REKAP[[#This Row],[Stok Aktual]]&lt;&gt;"",REKAP[[#This Row],[Stok Akhir]]-REKAP[[#This Row],[Stok Aktual]],"")</f>
        <v/>
      </c>
    </row>
    <row r="459" spans="1:17" x14ac:dyDescent="0.25">
      <c r="A459" s="20" t="s">
        <v>3189</v>
      </c>
      <c r="B459" s="20" t="s">
        <v>3157</v>
      </c>
      <c r="C459" s="20" t="s">
        <v>3665</v>
      </c>
      <c r="D459" s="23" t="s">
        <v>3125</v>
      </c>
      <c r="E459" s="23"/>
      <c r="F459" s="20" t="s">
        <v>3161</v>
      </c>
      <c r="G459" s="21" t="s">
        <v>3130</v>
      </c>
      <c r="H459" s="22">
        <v>498500</v>
      </c>
      <c r="I459" s="57" t="str">
        <f>IF(COUNTIF(MASUK[Kode Barang],REKAP[[#This Row],[ID
Barang]])=0,"",COUNTIF(MASUK[Kode Barang],REKAP[[#This Row],[ID
Barang]]))</f>
        <v/>
      </c>
      <c r="J459" s="58" t="str">
        <f>IF(COUNTIF(MASUK8[Kode Barang],REKAP[[#This Row],[ID
Barang]])=0,"",COUNTIF(MASUK8[Kode Barang],REKAP[[#This Row],[ID
Barang]]))</f>
        <v/>
      </c>
      <c r="K459" s="20">
        <v>0</v>
      </c>
      <c r="L459" s="47">
        <f>SUMIF(MASUK!$C:$C,DATA!$A459,MASUK!$H:$H)</f>
        <v>0</v>
      </c>
      <c r="M459" s="47">
        <f>SUMIF(KELUAR!C:C,REKAP[[#This Row],[ID
Barang]],KELUAR!$H:$H)</f>
        <v>0</v>
      </c>
      <c r="N459" s="47">
        <f>REKAP[[#This Row],[Stok Awal]]+REKAP[[#This Row],[Masuk]]-REKAP[[#This Row],[Keluar]]</f>
        <v>0</v>
      </c>
      <c r="P459" s="42">
        <f>REKAP[[#This Row],[Harga Satuan]]*REKAP[[#This Row],[Stok Akhir]]</f>
        <v>0</v>
      </c>
      <c r="Q459" s="47" t="str">
        <f>IF(REKAP[[#This Row],[Stok Aktual]]&lt;&gt;"",REKAP[[#This Row],[Stok Akhir]]-REKAP[[#This Row],[Stok Aktual]],"")</f>
        <v/>
      </c>
    </row>
    <row r="460" spans="1:17" x14ac:dyDescent="0.25">
      <c r="A460" s="20" t="s">
        <v>3190</v>
      </c>
      <c r="B460" s="20" t="s">
        <v>3158</v>
      </c>
      <c r="C460" s="20" t="s">
        <v>3158</v>
      </c>
      <c r="D460" s="23" t="s">
        <v>3125</v>
      </c>
      <c r="E460" s="23"/>
      <c r="F460" s="20" t="s">
        <v>3161</v>
      </c>
      <c r="G460" s="21" t="s">
        <v>3130</v>
      </c>
      <c r="H460" s="22">
        <v>614125</v>
      </c>
      <c r="I460" s="57" t="str">
        <f>IF(COUNTIF(MASUK[Kode Barang],REKAP[[#This Row],[ID
Barang]])=0,"",COUNTIF(MASUK[Kode Barang],REKAP[[#This Row],[ID
Barang]]))</f>
        <v/>
      </c>
      <c r="J460" s="58" t="str">
        <f>IF(COUNTIF(MASUK8[Kode Barang],REKAP[[#This Row],[ID
Barang]])=0,"",COUNTIF(MASUK8[Kode Barang],REKAP[[#This Row],[ID
Barang]]))</f>
        <v/>
      </c>
      <c r="K460" s="20">
        <v>0</v>
      </c>
      <c r="L460" s="47">
        <f>SUMIF(MASUK!$C:$C,DATA!$A460,MASUK!$H:$H)</f>
        <v>0</v>
      </c>
      <c r="M460" s="47">
        <f>SUMIF(KELUAR!C:C,REKAP[[#This Row],[ID
Barang]],KELUAR!$H:$H)</f>
        <v>0</v>
      </c>
      <c r="N460" s="47">
        <f>REKAP[[#This Row],[Stok Awal]]+REKAP[[#This Row],[Masuk]]-REKAP[[#This Row],[Keluar]]</f>
        <v>0</v>
      </c>
      <c r="P460" s="42">
        <f>REKAP[[#This Row],[Harga Satuan]]*REKAP[[#This Row],[Stok Akhir]]</f>
        <v>0</v>
      </c>
      <c r="Q460" s="47" t="str">
        <f>IF(REKAP[[#This Row],[Stok Aktual]]&lt;&gt;"",REKAP[[#This Row],[Stok Akhir]]-REKAP[[#This Row],[Stok Aktual]],"")</f>
        <v/>
      </c>
    </row>
    <row r="461" spans="1:17" x14ac:dyDescent="0.25">
      <c r="A461" s="20" t="s">
        <v>3191</v>
      </c>
      <c r="B461" s="20" t="s">
        <v>3159</v>
      </c>
      <c r="C461" s="20" t="s">
        <v>3159</v>
      </c>
      <c r="D461" s="23"/>
      <c r="E461" s="23"/>
      <c r="F461" s="20" t="s">
        <v>3161</v>
      </c>
      <c r="G461" s="21"/>
      <c r="H461" s="22">
        <v>0</v>
      </c>
      <c r="I461" s="57" t="str">
        <f>IF(COUNTIF(MASUK[Kode Barang],REKAP[[#This Row],[ID
Barang]])=0,"",COUNTIF(MASUK[Kode Barang],REKAP[[#This Row],[ID
Barang]]))</f>
        <v/>
      </c>
      <c r="J461" s="58" t="str">
        <f>IF(COUNTIF(MASUK8[Kode Barang],REKAP[[#This Row],[ID
Barang]])=0,"",COUNTIF(MASUK8[Kode Barang],REKAP[[#This Row],[ID
Barang]]))</f>
        <v/>
      </c>
      <c r="K461" s="20">
        <v>0</v>
      </c>
      <c r="L461" s="47">
        <f>SUMIF(MASUK!$C:$C,DATA!$A461,MASUK!$H:$H)</f>
        <v>0</v>
      </c>
      <c r="M461" s="47">
        <f>SUMIF(KELUAR!C:C,REKAP[[#This Row],[ID
Barang]],KELUAR!$H:$H)</f>
        <v>0</v>
      </c>
      <c r="N461" s="47">
        <f>REKAP[[#This Row],[Stok Awal]]+REKAP[[#This Row],[Masuk]]-REKAP[[#This Row],[Keluar]]</f>
        <v>0</v>
      </c>
      <c r="P461" s="42">
        <f>REKAP[[#This Row],[Harga Satuan]]*REKAP[[#This Row],[Stok Akhir]]</f>
        <v>0</v>
      </c>
      <c r="Q461" s="47" t="str">
        <f>IF(REKAP[[#This Row],[Stok Aktual]]&lt;&gt;"",REKAP[[#This Row],[Stok Akhir]]-REKAP[[#This Row],[Stok Aktual]],"")</f>
        <v/>
      </c>
    </row>
    <row r="462" spans="1:17" x14ac:dyDescent="0.25">
      <c r="A462" s="20" t="s">
        <v>3192</v>
      </c>
      <c r="B462" s="20" t="s">
        <v>3160</v>
      </c>
      <c r="C462" s="20" t="s">
        <v>3160</v>
      </c>
      <c r="D462" s="23"/>
      <c r="E462" s="23"/>
      <c r="F462" s="20" t="s">
        <v>3161</v>
      </c>
      <c r="G462" s="21"/>
      <c r="H462" s="22">
        <v>0</v>
      </c>
      <c r="I462" s="57" t="str">
        <f>IF(COUNTIF(MASUK[Kode Barang],REKAP[[#This Row],[ID
Barang]])=0,"",COUNTIF(MASUK[Kode Barang],REKAP[[#This Row],[ID
Barang]]))</f>
        <v/>
      </c>
      <c r="J462" s="58" t="str">
        <f>IF(COUNTIF(MASUK8[Kode Barang],REKAP[[#This Row],[ID
Barang]])=0,"",COUNTIF(MASUK8[Kode Barang],REKAP[[#This Row],[ID
Barang]]))</f>
        <v/>
      </c>
      <c r="K462" s="20">
        <v>0</v>
      </c>
      <c r="L462" s="47">
        <f>SUMIF(MASUK!$C:$C,DATA!$A462,MASUK!$H:$H)</f>
        <v>0</v>
      </c>
      <c r="M462" s="47">
        <f>SUMIF(KELUAR!C:C,REKAP[[#This Row],[ID
Barang]],KELUAR!$H:$H)</f>
        <v>0</v>
      </c>
      <c r="N462" s="47">
        <f>REKAP[[#This Row],[Stok Awal]]+REKAP[[#This Row],[Masuk]]-REKAP[[#This Row],[Keluar]]</f>
        <v>0</v>
      </c>
      <c r="P462" s="42">
        <f>REKAP[[#This Row],[Harga Satuan]]*REKAP[[#This Row],[Stok Akhir]]</f>
        <v>0</v>
      </c>
      <c r="Q462" s="47" t="str">
        <f>IF(REKAP[[#This Row],[Stok Aktual]]&lt;&gt;"",REKAP[[#This Row],[Stok Akhir]]-REKAP[[#This Row],[Stok Aktual]],"")</f>
        <v/>
      </c>
    </row>
    <row r="463" spans="1:17" x14ac:dyDescent="0.25">
      <c r="A463" s="20" t="s">
        <v>691</v>
      </c>
      <c r="B463" s="20" t="s">
        <v>618</v>
      </c>
      <c r="C463" s="20" t="s">
        <v>618</v>
      </c>
      <c r="D463" s="23"/>
      <c r="E463" s="23"/>
      <c r="F463" s="20" t="s">
        <v>801</v>
      </c>
      <c r="G463" s="20"/>
      <c r="H463" s="22">
        <v>20000</v>
      </c>
      <c r="I463" s="57" t="str">
        <f>IF(COUNTIF(MASUK[Kode Barang],REKAP[[#This Row],[ID
Barang]])=0,"",COUNTIF(MASUK[Kode Barang],REKAP[[#This Row],[ID
Barang]]))</f>
        <v/>
      </c>
      <c r="J463" s="58" t="str">
        <f>IF(COUNTIF(MASUK8[Kode Barang],REKAP[[#This Row],[ID
Barang]])=0,"",COUNTIF(MASUK8[Kode Barang],REKAP[[#This Row],[ID
Barang]]))</f>
        <v/>
      </c>
      <c r="K463" s="20">
        <v>1</v>
      </c>
      <c r="L463" s="47">
        <f>SUMIF(MASUK!$C:$C,DATA!$A463,MASUK!$H:$H)</f>
        <v>0</v>
      </c>
      <c r="M463" s="47">
        <f>SUMIF(KELUAR!C:C,REKAP[[#This Row],[ID
Barang]],KELUAR!$H:$H)</f>
        <v>0</v>
      </c>
      <c r="N463" s="47">
        <f>REKAP[[#This Row],[Stok Awal]]+REKAP[[#This Row],[Masuk]]-REKAP[[#This Row],[Keluar]]</f>
        <v>1</v>
      </c>
      <c r="P463" s="42">
        <f>REKAP[[#This Row],[Harga Satuan]]*REKAP[[#This Row],[Stok Akhir]]</f>
        <v>20000</v>
      </c>
      <c r="Q463" s="47" t="str">
        <f>IF(REKAP[[#This Row],[Stok Aktual]]&lt;&gt;"",REKAP[[#This Row],[Stok Akhir]]-REKAP[[#This Row],[Stok Aktual]],"")</f>
        <v/>
      </c>
    </row>
    <row r="464" spans="1:17" x14ac:dyDescent="0.25">
      <c r="A464" s="20" t="s">
        <v>692</v>
      </c>
      <c r="B464" s="20" t="s">
        <v>619</v>
      </c>
      <c r="C464" s="20" t="s">
        <v>3640</v>
      </c>
      <c r="D464" s="23" t="s">
        <v>3641</v>
      </c>
      <c r="E464" s="23"/>
      <c r="F464" s="20" t="s">
        <v>801</v>
      </c>
      <c r="G464" s="20" t="s">
        <v>826</v>
      </c>
      <c r="H464" s="22">
        <v>5000</v>
      </c>
      <c r="I464" s="57">
        <f>IF(COUNTIF(MASUK[Kode Barang],REKAP[[#This Row],[ID
Barang]])=0,"",COUNTIF(MASUK[Kode Barang],REKAP[[#This Row],[ID
Barang]]))</f>
        <v>2</v>
      </c>
      <c r="J464" s="58">
        <f>IF(COUNTIF(MASUK8[Kode Barang],REKAP[[#This Row],[ID
Barang]])=0,"",COUNTIF(MASUK8[Kode Barang],REKAP[[#This Row],[ID
Barang]]))</f>
        <v>13</v>
      </c>
      <c r="K464" s="20">
        <v>10</v>
      </c>
      <c r="L464" s="47">
        <f>SUMIF(MASUK!$C:$C,DATA!$A464,MASUK!$H:$H)</f>
        <v>24</v>
      </c>
      <c r="M464" s="47">
        <f>SUMIF(KELUAR!C:C,REKAP[[#This Row],[ID
Barang]],KELUAR!$H:$H)</f>
        <v>25</v>
      </c>
      <c r="N464" s="47">
        <f>REKAP[[#This Row],[Stok Awal]]+REKAP[[#This Row],[Masuk]]-REKAP[[#This Row],[Keluar]]</f>
        <v>9</v>
      </c>
      <c r="P464" s="42">
        <f>REKAP[[#This Row],[Harga Satuan]]*REKAP[[#This Row],[Stok Akhir]]</f>
        <v>45000</v>
      </c>
      <c r="Q464" s="47" t="str">
        <f>IF(REKAP[[#This Row],[Stok Aktual]]&lt;&gt;"",REKAP[[#This Row],[Stok Akhir]]-REKAP[[#This Row],[Stok Aktual]],"")</f>
        <v/>
      </c>
    </row>
    <row r="465" spans="1:17" x14ac:dyDescent="0.25">
      <c r="A465" s="20" t="s">
        <v>693</v>
      </c>
      <c r="B465" s="20" t="s">
        <v>3639</v>
      </c>
      <c r="C465" s="20" t="s">
        <v>3625</v>
      </c>
      <c r="D465" s="23" t="s">
        <v>3626</v>
      </c>
      <c r="E465" s="23"/>
      <c r="F465" s="20" t="s">
        <v>801</v>
      </c>
      <c r="G465" s="20" t="s">
        <v>826</v>
      </c>
      <c r="H465" s="22">
        <v>3500</v>
      </c>
      <c r="I465" s="57" t="str">
        <f>IF(COUNTIF(MASUK[Kode Barang],REKAP[[#This Row],[ID
Barang]])=0,"",COUNTIF(MASUK[Kode Barang],REKAP[[#This Row],[ID
Barang]]))</f>
        <v/>
      </c>
      <c r="J465" s="58" t="str">
        <f>IF(COUNTIF(MASUK8[Kode Barang],REKAP[[#This Row],[ID
Barang]])=0,"",COUNTIF(MASUK8[Kode Barang],REKAP[[#This Row],[ID
Barang]]))</f>
        <v/>
      </c>
      <c r="K465" s="20">
        <v>10</v>
      </c>
      <c r="L465" s="47">
        <f>SUMIF(MASUK!$C:$C,DATA!$A465,MASUK!$H:$H)</f>
        <v>0</v>
      </c>
      <c r="M465" s="47">
        <f>SUMIF(KELUAR!C:C,REKAP[[#This Row],[ID
Barang]],KELUAR!$H:$H)</f>
        <v>0</v>
      </c>
      <c r="N465" s="47">
        <f>REKAP[[#This Row],[Stok Awal]]+REKAP[[#This Row],[Masuk]]-REKAP[[#This Row],[Keluar]]</f>
        <v>10</v>
      </c>
      <c r="P465" s="42">
        <f>REKAP[[#This Row],[Harga Satuan]]*REKAP[[#This Row],[Stok Akhir]]</f>
        <v>35000</v>
      </c>
      <c r="Q465" s="47" t="str">
        <f>IF(REKAP[[#This Row],[Stok Aktual]]&lt;&gt;"",REKAP[[#This Row],[Stok Akhir]]-REKAP[[#This Row],[Stok Aktual]],"")</f>
        <v/>
      </c>
    </row>
    <row r="466" spans="1:17" x14ac:dyDescent="0.25">
      <c r="A466" s="20" t="s">
        <v>694</v>
      </c>
      <c r="B466" s="20" t="s">
        <v>3639</v>
      </c>
      <c r="C466" s="20" t="s">
        <v>3625</v>
      </c>
      <c r="D466" s="23" t="s">
        <v>3627</v>
      </c>
      <c r="E466" s="23"/>
      <c r="F466" s="20" t="s">
        <v>801</v>
      </c>
      <c r="G466" s="20"/>
      <c r="H466" s="22">
        <v>3000</v>
      </c>
      <c r="I466" s="57" t="str">
        <f>IF(COUNTIF(MASUK[Kode Barang],REKAP[[#This Row],[ID
Barang]])=0,"",COUNTIF(MASUK[Kode Barang],REKAP[[#This Row],[ID
Barang]]))</f>
        <v/>
      </c>
      <c r="J466" s="58" t="str">
        <f>IF(COUNTIF(MASUK8[Kode Barang],REKAP[[#This Row],[ID
Barang]])=0,"",COUNTIF(MASUK8[Kode Barang],REKAP[[#This Row],[ID
Barang]]))</f>
        <v/>
      </c>
      <c r="K466" s="20">
        <v>28</v>
      </c>
      <c r="L466" s="47">
        <f>SUMIF(MASUK!$C:$C,DATA!$A466,MASUK!$H:$H)</f>
        <v>0</v>
      </c>
      <c r="M466" s="47">
        <f>SUMIF(KELUAR!C:C,REKAP[[#This Row],[ID
Barang]],KELUAR!$H:$H)</f>
        <v>0</v>
      </c>
      <c r="N466" s="47">
        <f>REKAP[[#This Row],[Stok Awal]]+REKAP[[#This Row],[Masuk]]-REKAP[[#This Row],[Keluar]]</f>
        <v>28</v>
      </c>
      <c r="P466" s="42">
        <f>REKAP[[#This Row],[Harga Satuan]]*REKAP[[#This Row],[Stok Akhir]]</f>
        <v>84000</v>
      </c>
      <c r="Q466" s="47" t="str">
        <f>IF(REKAP[[#This Row],[Stok Aktual]]&lt;&gt;"",REKAP[[#This Row],[Stok Akhir]]-REKAP[[#This Row],[Stok Aktual]],"")</f>
        <v/>
      </c>
    </row>
    <row r="467" spans="1:17" x14ac:dyDescent="0.25">
      <c r="A467" s="20" t="s">
        <v>695</v>
      </c>
      <c r="B467" s="20" t="s">
        <v>3639</v>
      </c>
      <c r="C467" s="20" t="s">
        <v>3625</v>
      </c>
      <c r="D467" s="23" t="s">
        <v>3628</v>
      </c>
      <c r="E467" s="23"/>
      <c r="F467" s="20" t="s">
        <v>801</v>
      </c>
      <c r="G467" s="20"/>
      <c r="H467" s="22">
        <v>3500</v>
      </c>
      <c r="I467" s="57" t="str">
        <f>IF(COUNTIF(MASUK[Kode Barang],REKAP[[#This Row],[ID
Barang]])=0,"",COUNTIF(MASUK[Kode Barang],REKAP[[#This Row],[ID
Barang]]))</f>
        <v/>
      </c>
      <c r="J467" s="58" t="str">
        <f>IF(COUNTIF(MASUK8[Kode Barang],REKAP[[#This Row],[ID
Barang]])=0,"",COUNTIF(MASUK8[Kode Barang],REKAP[[#This Row],[ID
Barang]]))</f>
        <v/>
      </c>
      <c r="K467" s="20">
        <v>11</v>
      </c>
      <c r="L467" s="47">
        <f>SUMIF(MASUK!$C:$C,DATA!$A467,MASUK!$H:$H)</f>
        <v>0</v>
      </c>
      <c r="M467" s="47">
        <f>SUMIF(KELUAR!C:C,REKAP[[#This Row],[ID
Barang]],KELUAR!$H:$H)</f>
        <v>0</v>
      </c>
      <c r="N467" s="47">
        <f>REKAP[[#This Row],[Stok Awal]]+REKAP[[#This Row],[Masuk]]-REKAP[[#This Row],[Keluar]]</f>
        <v>11</v>
      </c>
      <c r="P467" s="42">
        <f>REKAP[[#This Row],[Harga Satuan]]*REKAP[[#This Row],[Stok Akhir]]</f>
        <v>38500</v>
      </c>
      <c r="Q467" s="47" t="str">
        <f>IF(REKAP[[#This Row],[Stok Aktual]]&lt;&gt;"",REKAP[[#This Row],[Stok Akhir]]-REKAP[[#This Row],[Stok Aktual]],"")</f>
        <v/>
      </c>
    </row>
    <row r="468" spans="1:17" x14ac:dyDescent="0.25">
      <c r="A468" s="20" t="s">
        <v>696</v>
      </c>
      <c r="B468" s="20" t="s">
        <v>3639</v>
      </c>
      <c r="C468" s="20" t="s">
        <v>3625</v>
      </c>
      <c r="D468" s="23" t="s">
        <v>3629</v>
      </c>
      <c r="E468" s="23"/>
      <c r="F468" s="20" t="s">
        <v>801</v>
      </c>
      <c r="G468" s="20" t="s">
        <v>826</v>
      </c>
      <c r="H468" s="22">
        <v>2500</v>
      </c>
      <c r="I468" s="57" t="str">
        <f>IF(COUNTIF(MASUK[Kode Barang],REKAP[[#This Row],[ID
Barang]])=0,"",COUNTIF(MASUK[Kode Barang],REKAP[[#This Row],[ID
Barang]]))</f>
        <v/>
      </c>
      <c r="J468" s="58" t="str">
        <f>IF(COUNTIF(MASUK8[Kode Barang],REKAP[[#This Row],[ID
Barang]])=0,"",COUNTIF(MASUK8[Kode Barang],REKAP[[#This Row],[ID
Barang]]))</f>
        <v/>
      </c>
      <c r="K468" s="20">
        <v>24</v>
      </c>
      <c r="L468" s="47">
        <f>SUMIF(MASUK!$C:$C,DATA!$A468,MASUK!$H:$H)</f>
        <v>0</v>
      </c>
      <c r="M468" s="47">
        <f>SUMIF(KELUAR!C:C,REKAP[[#This Row],[ID
Barang]],KELUAR!$H:$H)</f>
        <v>0</v>
      </c>
      <c r="N468" s="47">
        <f>REKAP[[#This Row],[Stok Awal]]+REKAP[[#This Row],[Masuk]]-REKAP[[#This Row],[Keluar]]</f>
        <v>24</v>
      </c>
      <c r="P468" s="42">
        <f>REKAP[[#This Row],[Harga Satuan]]*REKAP[[#This Row],[Stok Akhir]]</f>
        <v>60000</v>
      </c>
      <c r="Q468" s="47" t="str">
        <f>IF(REKAP[[#This Row],[Stok Aktual]]&lt;&gt;"",REKAP[[#This Row],[Stok Akhir]]-REKAP[[#This Row],[Stok Aktual]],"")</f>
        <v/>
      </c>
    </row>
    <row r="469" spans="1:17" x14ac:dyDescent="0.25">
      <c r="A469" s="20" t="s">
        <v>697</v>
      </c>
      <c r="B469" s="20" t="s">
        <v>3639</v>
      </c>
      <c r="C469" s="20" t="s">
        <v>3625</v>
      </c>
      <c r="D469" s="23" t="s">
        <v>3630</v>
      </c>
      <c r="E469" s="23"/>
      <c r="F469" s="20" t="s">
        <v>801</v>
      </c>
      <c r="G469" s="20"/>
      <c r="H469" s="22">
        <v>3900</v>
      </c>
      <c r="I469" s="57">
        <f>IF(COUNTIF(MASUK[Kode Barang],REKAP[[#This Row],[ID
Barang]])=0,"",COUNTIF(MASUK[Kode Barang],REKAP[[#This Row],[ID
Barang]]))</f>
        <v>1</v>
      </c>
      <c r="J469" s="58" t="str">
        <f>IF(COUNTIF(MASUK8[Kode Barang],REKAP[[#This Row],[ID
Barang]])=0,"",COUNTIF(MASUK8[Kode Barang],REKAP[[#This Row],[ID
Barang]]))</f>
        <v/>
      </c>
      <c r="K469" s="20">
        <v>14</v>
      </c>
      <c r="L469" s="47">
        <f>SUMIF(MASUK!$C:$C,DATA!$A469,MASUK!$H:$H)</f>
        <v>5</v>
      </c>
      <c r="M469" s="47">
        <f>SUMIF(KELUAR!C:C,REKAP[[#This Row],[ID
Barang]],KELUAR!$H:$H)</f>
        <v>0</v>
      </c>
      <c r="N469" s="47">
        <f>REKAP[[#This Row],[Stok Awal]]+REKAP[[#This Row],[Masuk]]-REKAP[[#This Row],[Keluar]]</f>
        <v>19</v>
      </c>
      <c r="P469" s="42">
        <f>REKAP[[#This Row],[Harga Satuan]]*REKAP[[#This Row],[Stok Akhir]]</f>
        <v>74100</v>
      </c>
      <c r="Q469" s="47" t="str">
        <f>IF(REKAP[[#This Row],[Stok Aktual]]&lt;&gt;"",REKAP[[#This Row],[Stok Akhir]]-REKAP[[#This Row],[Stok Aktual]],"")</f>
        <v/>
      </c>
    </row>
    <row r="470" spans="1:17" x14ac:dyDescent="0.25">
      <c r="A470" s="20" t="s">
        <v>698</v>
      </c>
      <c r="B470" s="20" t="s">
        <v>3639</v>
      </c>
      <c r="C470" s="20" t="s">
        <v>3625</v>
      </c>
      <c r="D470" s="23" t="s">
        <v>3631</v>
      </c>
      <c r="E470" s="23"/>
      <c r="F470" s="20" t="s">
        <v>801</v>
      </c>
      <c r="G470" s="20"/>
      <c r="H470" s="22">
        <v>3000</v>
      </c>
      <c r="I470" s="57">
        <f>IF(COUNTIF(MASUK[Kode Barang],REKAP[[#This Row],[ID
Barang]])=0,"",COUNTIF(MASUK[Kode Barang],REKAP[[#This Row],[ID
Barang]]))</f>
        <v>1</v>
      </c>
      <c r="J470" s="58" t="str">
        <f>IF(COUNTIF(MASUK8[Kode Barang],REKAP[[#This Row],[ID
Barang]])=0,"",COUNTIF(MASUK8[Kode Barang],REKAP[[#This Row],[ID
Barang]]))</f>
        <v/>
      </c>
      <c r="K470" s="20">
        <v>15</v>
      </c>
      <c r="L470" s="47">
        <f>SUMIF(MASUK!$C:$C,DATA!$A470,MASUK!$H:$H)</f>
        <v>5</v>
      </c>
      <c r="M470" s="47">
        <f>SUMIF(KELUAR!C:C,REKAP[[#This Row],[ID
Barang]],KELUAR!$H:$H)</f>
        <v>0</v>
      </c>
      <c r="N470" s="47">
        <f>REKAP[[#This Row],[Stok Awal]]+REKAP[[#This Row],[Masuk]]-REKAP[[#This Row],[Keluar]]</f>
        <v>20</v>
      </c>
      <c r="P470" s="42">
        <f>REKAP[[#This Row],[Harga Satuan]]*REKAP[[#This Row],[Stok Akhir]]</f>
        <v>60000</v>
      </c>
      <c r="Q470" s="47" t="str">
        <f>IF(REKAP[[#This Row],[Stok Aktual]]&lt;&gt;"",REKAP[[#This Row],[Stok Akhir]]-REKAP[[#This Row],[Stok Aktual]],"")</f>
        <v/>
      </c>
    </row>
    <row r="471" spans="1:17" x14ac:dyDescent="0.25">
      <c r="A471" s="20" t="s">
        <v>699</v>
      </c>
      <c r="B471" s="20" t="s">
        <v>3639</v>
      </c>
      <c r="C471" s="20" t="s">
        <v>3625</v>
      </c>
      <c r="D471" s="23" t="s">
        <v>3632</v>
      </c>
      <c r="E471" s="23"/>
      <c r="F471" s="20" t="s">
        <v>801</v>
      </c>
      <c r="G471" s="20" t="s">
        <v>826</v>
      </c>
      <c r="H471" s="22">
        <v>3500</v>
      </c>
      <c r="I471" s="57">
        <f>IF(COUNTIF(MASUK[Kode Barang],REKAP[[#This Row],[ID
Barang]])=0,"",COUNTIF(MASUK[Kode Barang],REKAP[[#This Row],[ID
Barang]]))</f>
        <v>1</v>
      </c>
      <c r="J471" s="58">
        <f>IF(COUNTIF(MASUK8[Kode Barang],REKAP[[#This Row],[ID
Barang]])=0,"",COUNTIF(MASUK8[Kode Barang],REKAP[[#This Row],[ID
Barang]]))</f>
        <v>1</v>
      </c>
      <c r="K471" s="20">
        <v>14</v>
      </c>
      <c r="L471" s="47">
        <f>SUMIF(MASUK!$C:$C,DATA!$A471,MASUK!$H:$H)</f>
        <v>5</v>
      </c>
      <c r="M471" s="47">
        <f>SUMIF(KELUAR!C:C,REKAP[[#This Row],[ID
Barang]],KELUAR!$H:$H)</f>
        <v>2</v>
      </c>
      <c r="N471" s="47">
        <f>REKAP[[#This Row],[Stok Awal]]+REKAP[[#This Row],[Masuk]]-REKAP[[#This Row],[Keluar]]</f>
        <v>17</v>
      </c>
      <c r="P471" s="42">
        <f>REKAP[[#This Row],[Harga Satuan]]*REKAP[[#This Row],[Stok Akhir]]</f>
        <v>59500</v>
      </c>
      <c r="Q471" s="47" t="str">
        <f>IF(REKAP[[#This Row],[Stok Aktual]]&lt;&gt;"",REKAP[[#This Row],[Stok Akhir]]-REKAP[[#This Row],[Stok Aktual]],"")</f>
        <v/>
      </c>
    </row>
    <row r="472" spans="1:17" x14ac:dyDescent="0.25">
      <c r="A472" s="20" t="s">
        <v>700</v>
      </c>
      <c r="B472" s="20" t="s">
        <v>3639</v>
      </c>
      <c r="C472" s="20" t="s">
        <v>3625</v>
      </c>
      <c r="D472" s="23" t="s">
        <v>3633</v>
      </c>
      <c r="E472" s="23"/>
      <c r="F472" s="20" t="s">
        <v>801</v>
      </c>
      <c r="G472" s="20" t="s">
        <v>826</v>
      </c>
      <c r="H472" s="22">
        <v>4000</v>
      </c>
      <c r="I472" s="57" t="str">
        <f>IF(COUNTIF(MASUK[Kode Barang],REKAP[[#This Row],[ID
Barang]])=0,"",COUNTIF(MASUK[Kode Barang],REKAP[[#This Row],[ID
Barang]]))</f>
        <v/>
      </c>
      <c r="J472" s="58">
        <f>IF(COUNTIF(MASUK8[Kode Barang],REKAP[[#This Row],[ID
Barang]])=0,"",COUNTIF(MASUK8[Kode Barang],REKAP[[#This Row],[ID
Barang]]))</f>
        <v>1</v>
      </c>
      <c r="K472" s="20">
        <v>8</v>
      </c>
      <c r="L472" s="47">
        <f>SUMIF(MASUK!$C:$C,DATA!$A472,MASUK!$H:$H)</f>
        <v>0</v>
      </c>
      <c r="M472" s="47">
        <f>SUMIF(KELUAR!C:C,REKAP[[#This Row],[ID
Barang]],KELUAR!$H:$H)</f>
        <v>2</v>
      </c>
      <c r="N472" s="47">
        <f>REKAP[[#This Row],[Stok Awal]]+REKAP[[#This Row],[Masuk]]-REKAP[[#This Row],[Keluar]]</f>
        <v>6</v>
      </c>
      <c r="P472" s="42">
        <f>REKAP[[#This Row],[Harga Satuan]]*REKAP[[#This Row],[Stok Akhir]]</f>
        <v>24000</v>
      </c>
      <c r="Q472" s="47" t="str">
        <f>IF(REKAP[[#This Row],[Stok Aktual]]&lt;&gt;"",REKAP[[#This Row],[Stok Akhir]]-REKAP[[#This Row],[Stok Aktual]],"")</f>
        <v/>
      </c>
    </row>
    <row r="473" spans="1:17" x14ac:dyDescent="0.25">
      <c r="A473" s="20" t="s">
        <v>701</v>
      </c>
      <c r="B473" s="20" t="s">
        <v>3639</v>
      </c>
      <c r="C473" s="20" t="s">
        <v>3625</v>
      </c>
      <c r="D473" s="23" t="s">
        <v>3634</v>
      </c>
      <c r="E473" s="23"/>
      <c r="F473" s="20" t="s">
        <v>801</v>
      </c>
      <c r="G473" s="20" t="s">
        <v>826</v>
      </c>
      <c r="H473" s="22">
        <v>4000</v>
      </c>
      <c r="I473" s="57" t="str">
        <f>IF(COUNTIF(MASUK[Kode Barang],REKAP[[#This Row],[ID
Barang]])=0,"",COUNTIF(MASUK[Kode Barang],REKAP[[#This Row],[ID
Barang]]))</f>
        <v/>
      </c>
      <c r="J473" s="58">
        <f>IF(COUNTIF(MASUK8[Kode Barang],REKAP[[#This Row],[ID
Barang]])=0,"",COUNTIF(MASUK8[Kode Barang],REKAP[[#This Row],[ID
Barang]]))</f>
        <v>1</v>
      </c>
      <c r="K473" s="20">
        <v>8</v>
      </c>
      <c r="L473" s="47">
        <f>SUMIF(MASUK!$C:$C,DATA!$A473,MASUK!$H:$H)</f>
        <v>0</v>
      </c>
      <c r="M473" s="47">
        <f>SUMIF(KELUAR!C:C,REKAP[[#This Row],[ID
Barang]],KELUAR!$H:$H)</f>
        <v>2</v>
      </c>
      <c r="N473" s="47">
        <f>REKAP[[#This Row],[Stok Awal]]+REKAP[[#This Row],[Masuk]]-REKAP[[#This Row],[Keluar]]</f>
        <v>6</v>
      </c>
      <c r="P473" s="42">
        <f>REKAP[[#This Row],[Harga Satuan]]*REKAP[[#This Row],[Stok Akhir]]</f>
        <v>24000</v>
      </c>
      <c r="Q473" s="47" t="str">
        <f>IF(REKAP[[#This Row],[Stok Aktual]]&lt;&gt;"",REKAP[[#This Row],[Stok Akhir]]-REKAP[[#This Row],[Stok Aktual]],"")</f>
        <v/>
      </c>
    </row>
    <row r="474" spans="1:17" x14ac:dyDescent="0.25">
      <c r="A474" s="20" t="s">
        <v>702</v>
      </c>
      <c r="B474" s="20" t="s">
        <v>3639</v>
      </c>
      <c r="C474" s="20" t="s">
        <v>3625</v>
      </c>
      <c r="D474" s="23" t="s">
        <v>3635</v>
      </c>
      <c r="E474" s="23"/>
      <c r="F474" s="20" t="s">
        <v>801</v>
      </c>
      <c r="G474" s="20" t="s">
        <v>826</v>
      </c>
      <c r="H474" s="22">
        <v>3000</v>
      </c>
      <c r="I474" s="57" t="str">
        <f>IF(COUNTIF(MASUK[Kode Barang],REKAP[[#This Row],[ID
Barang]])=0,"",COUNTIF(MASUK[Kode Barang],REKAP[[#This Row],[ID
Barang]]))</f>
        <v/>
      </c>
      <c r="J474" s="58" t="str">
        <f>IF(COUNTIF(MASUK8[Kode Barang],REKAP[[#This Row],[ID
Barang]])=0,"",COUNTIF(MASUK8[Kode Barang],REKAP[[#This Row],[ID
Barang]]))</f>
        <v/>
      </c>
      <c r="K474" s="20">
        <v>18</v>
      </c>
      <c r="L474" s="47">
        <f>SUMIF(MASUK!$C:$C,DATA!$A474,MASUK!$H:$H)</f>
        <v>0</v>
      </c>
      <c r="M474" s="47">
        <f>SUMIF(KELUAR!C:C,REKAP[[#This Row],[ID
Barang]],KELUAR!$H:$H)</f>
        <v>0</v>
      </c>
      <c r="N474" s="47">
        <f>REKAP[[#This Row],[Stok Awal]]+REKAP[[#This Row],[Masuk]]-REKAP[[#This Row],[Keluar]]</f>
        <v>18</v>
      </c>
      <c r="P474" s="42">
        <f>REKAP[[#This Row],[Harga Satuan]]*REKAP[[#This Row],[Stok Akhir]]</f>
        <v>54000</v>
      </c>
      <c r="Q474" s="47" t="str">
        <f>IF(REKAP[[#This Row],[Stok Aktual]]&lt;&gt;"",REKAP[[#This Row],[Stok Akhir]]-REKAP[[#This Row],[Stok Aktual]],"")</f>
        <v/>
      </c>
    </row>
    <row r="475" spans="1:17" x14ac:dyDescent="0.25">
      <c r="A475" s="20" t="s">
        <v>703</v>
      </c>
      <c r="B475" s="20" t="s">
        <v>3639</v>
      </c>
      <c r="C475" s="20" t="s">
        <v>3625</v>
      </c>
      <c r="D475" s="23" t="s">
        <v>3636</v>
      </c>
      <c r="E475" s="23"/>
      <c r="F475" s="20" t="s">
        <v>801</v>
      </c>
      <c r="G475" s="20" t="s">
        <v>826</v>
      </c>
      <c r="H475" s="22">
        <v>4000</v>
      </c>
      <c r="I475" s="57" t="str">
        <f>IF(COUNTIF(MASUK[Kode Barang],REKAP[[#This Row],[ID
Barang]])=0,"",COUNTIF(MASUK[Kode Barang],REKAP[[#This Row],[ID
Barang]]))</f>
        <v/>
      </c>
      <c r="J475" s="58">
        <f>IF(COUNTIF(MASUK8[Kode Barang],REKAP[[#This Row],[ID
Barang]])=0,"",COUNTIF(MASUK8[Kode Barang],REKAP[[#This Row],[ID
Barang]]))</f>
        <v>4</v>
      </c>
      <c r="K475" s="20">
        <v>7</v>
      </c>
      <c r="L475" s="47">
        <f>SUMIF(MASUK!$C:$C,DATA!$A475,MASUK!$H:$H)</f>
        <v>0</v>
      </c>
      <c r="M475" s="47">
        <f>SUMIF(KELUAR!C:C,REKAP[[#This Row],[ID
Barang]],KELUAR!$H:$H)</f>
        <v>8</v>
      </c>
      <c r="N475" s="47">
        <f>REKAP[[#This Row],[Stok Awal]]+REKAP[[#This Row],[Masuk]]-REKAP[[#This Row],[Keluar]]</f>
        <v>-1</v>
      </c>
      <c r="P475" s="42">
        <f>REKAP[[#This Row],[Harga Satuan]]*REKAP[[#This Row],[Stok Akhir]]</f>
        <v>-4000</v>
      </c>
      <c r="Q475" s="47" t="str">
        <f>IF(REKAP[[#This Row],[Stok Aktual]]&lt;&gt;"",REKAP[[#This Row],[Stok Akhir]]-REKAP[[#This Row],[Stok Aktual]],"")</f>
        <v/>
      </c>
    </row>
    <row r="476" spans="1:17" x14ac:dyDescent="0.25">
      <c r="A476" s="20" t="s">
        <v>704</v>
      </c>
      <c r="B476" s="20" t="s">
        <v>3639</v>
      </c>
      <c r="C476" s="20" t="s">
        <v>3625</v>
      </c>
      <c r="D476" s="23" t="s">
        <v>3637</v>
      </c>
      <c r="E476" s="23"/>
      <c r="F476" s="20" t="s">
        <v>801</v>
      </c>
      <c r="G476" s="20"/>
      <c r="H476" s="22">
        <v>3900</v>
      </c>
      <c r="I476" s="57" t="str">
        <f>IF(COUNTIF(MASUK[Kode Barang],REKAP[[#This Row],[ID
Barang]])=0,"",COUNTIF(MASUK[Kode Barang],REKAP[[#This Row],[ID
Barang]]))</f>
        <v/>
      </c>
      <c r="J476" s="58" t="str">
        <f>IF(COUNTIF(MASUK8[Kode Barang],REKAP[[#This Row],[ID
Barang]])=0,"",COUNTIF(MASUK8[Kode Barang],REKAP[[#This Row],[ID
Barang]]))</f>
        <v/>
      </c>
      <c r="K476" s="20">
        <v>22</v>
      </c>
      <c r="L476" s="47">
        <f>SUMIF(MASUK!$C:$C,DATA!$A476,MASUK!$H:$H)</f>
        <v>0</v>
      </c>
      <c r="M476" s="47">
        <f>SUMIF(KELUAR!C:C,REKAP[[#This Row],[ID
Barang]],KELUAR!$H:$H)</f>
        <v>0</v>
      </c>
      <c r="N476" s="47">
        <f>REKAP[[#This Row],[Stok Awal]]+REKAP[[#This Row],[Masuk]]-REKAP[[#This Row],[Keluar]]</f>
        <v>22</v>
      </c>
      <c r="P476" s="42">
        <f>REKAP[[#This Row],[Harga Satuan]]*REKAP[[#This Row],[Stok Akhir]]</f>
        <v>85800</v>
      </c>
      <c r="Q476" s="47" t="str">
        <f>IF(REKAP[[#This Row],[Stok Aktual]]&lt;&gt;"",REKAP[[#This Row],[Stok Akhir]]-REKAP[[#This Row],[Stok Aktual]],"")</f>
        <v/>
      </c>
    </row>
    <row r="477" spans="1:17" x14ac:dyDescent="0.25">
      <c r="A477" s="20" t="s">
        <v>705</v>
      </c>
      <c r="B477" s="20" t="s">
        <v>3639</v>
      </c>
      <c r="C477" s="20" t="s">
        <v>3625</v>
      </c>
      <c r="D477" s="23" t="s">
        <v>3638</v>
      </c>
      <c r="E477" s="23"/>
      <c r="F477" s="20" t="s">
        <v>801</v>
      </c>
      <c r="G477" s="20" t="s">
        <v>826</v>
      </c>
      <c r="H477" s="22">
        <v>4000</v>
      </c>
      <c r="I477" s="57" t="str">
        <f>IF(COUNTIF(MASUK[Kode Barang],REKAP[[#This Row],[ID
Barang]])=0,"",COUNTIF(MASUK[Kode Barang],REKAP[[#This Row],[ID
Barang]]))</f>
        <v/>
      </c>
      <c r="J477" s="58" t="str">
        <f>IF(COUNTIF(MASUK8[Kode Barang],REKAP[[#This Row],[ID
Barang]])=0,"",COUNTIF(MASUK8[Kode Barang],REKAP[[#This Row],[ID
Barang]]))</f>
        <v/>
      </c>
      <c r="K477" s="20">
        <v>9</v>
      </c>
      <c r="L477" s="47">
        <f>SUMIF(MASUK!$C:$C,DATA!$A477,MASUK!$H:$H)</f>
        <v>0</v>
      </c>
      <c r="M477" s="47">
        <f>SUMIF(KELUAR!C:C,REKAP[[#This Row],[ID
Barang]],KELUAR!$H:$H)</f>
        <v>0</v>
      </c>
      <c r="N477" s="47">
        <f>REKAP[[#This Row],[Stok Awal]]+REKAP[[#This Row],[Masuk]]-REKAP[[#This Row],[Keluar]]</f>
        <v>9</v>
      </c>
      <c r="P477" s="42">
        <f>REKAP[[#This Row],[Harga Satuan]]*REKAP[[#This Row],[Stok Akhir]]</f>
        <v>36000</v>
      </c>
      <c r="Q477" s="47" t="str">
        <f>IF(REKAP[[#This Row],[Stok Aktual]]&lt;&gt;"",REKAP[[#This Row],[Stok Akhir]]-REKAP[[#This Row],[Stok Aktual]],"")</f>
        <v/>
      </c>
    </row>
    <row r="478" spans="1:17" x14ac:dyDescent="0.25">
      <c r="A478" s="20" t="s">
        <v>706</v>
      </c>
      <c r="B478" s="20" t="s">
        <v>620</v>
      </c>
      <c r="C478" s="20" t="s">
        <v>3642</v>
      </c>
      <c r="D478" s="23" t="s">
        <v>3643</v>
      </c>
      <c r="E478" s="23"/>
      <c r="F478" s="20" t="s">
        <v>801</v>
      </c>
      <c r="G478" s="20"/>
      <c r="H478" s="22">
        <v>0</v>
      </c>
      <c r="I478" s="57" t="str">
        <f>IF(COUNTIF(MASUK[Kode Barang],REKAP[[#This Row],[ID
Barang]])=0,"",COUNTIF(MASUK[Kode Barang],REKAP[[#This Row],[ID
Barang]]))</f>
        <v/>
      </c>
      <c r="J478" s="58" t="str">
        <f>IF(COUNTIF(MASUK8[Kode Barang],REKAP[[#This Row],[ID
Barang]])=0,"",COUNTIF(MASUK8[Kode Barang],REKAP[[#This Row],[ID
Barang]]))</f>
        <v/>
      </c>
      <c r="K478" s="20">
        <v>0</v>
      </c>
      <c r="L478" s="47">
        <f>SUMIF(MASUK!$C:$C,DATA!$A478,MASUK!$H:$H)</f>
        <v>0</v>
      </c>
      <c r="M478" s="47">
        <f>SUMIF(KELUAR!C:C,REKAP[[#This Row],[ID
Barang]],KELUAR!$H:$H)</f>
        <v>0</v>
      </c>
      <c r="N478" s="47">
        <f>REKAP[[#This Row],[Stok Awal]]+REKAP[[#This Row],[Masuk]]-REKAP[[#This Row],[Keluar]]</f>
        <v>0</v>
      </c>
      <c r="P478" s="42">
        <f>REKAP[[#This Row],[Harga Satuan]]*REKAP[[#This Row],[Stok Akhir]]</f>
        <v>0</v>
      </c>
      <c r="Q478" s="47" t="str">
        <f>IF(REKAP[[#This Row],[Stok Aktual]]&lt;&gt;"",REKAP[[#This Row],[Stok Akhir]]-REKAP[[#This Row],[Stok Aktual]],"")</f>
        <v/>
      </c>
    </row>
    <row r="479" spans="1:17" x14ac:dyDescent="0.25">
      <c r="A479" s="20" t="s">
        <v>707</v>
      </c>
      <c r="B479" s="20" t="s">
        <v>621</v>
      </c>
      <c r="C479" s="20"/>
      <c r="D479" s="23" t="s">
        <v>802</v>
      </c>
      <c r="E479" s="23"/>
      <c r="F479" s="20" t="s">
        <v>801</v>
      </c>
      <c r="G479" s="20"/>
      <c r="H479" s="22">
        <v>92610</v>
      </c>
      <c r="I479" s="57" t="str">
        <f>IF(COUNTIF(MASUK[Kode Barang],REKAP[[#This Row],[ID
Barang]])=0,"",COUNTIF(MASUK[Kode Barang],REKAP[[#This Row],[ID
Barang]]))</f>
        <v/>
      </c>
      <c r="J479" s="58" t="str">
        <f>IF(COUNTIF(MASUK8[Kode Barang],REKAP[[#This Row],[ID
Barang]])=0,"",COUNTIF(MASUK8[Kode Barang],REKAP[[#This Row],[ID
Barang]]))</f>
        <v/>
      </c>
      <c r="K479" s="20">
        <v>0</v>
      </c>
      <c r="L479" s="47">
        <f>SUMIF(MASUK!$C:$C,DATA!$A479,MASUK!$H:$H)</f>
        <v>0</v>
      </c>
      <c r="M479" s="47">
        <f>SUMIF(KELUAR!C:C,REKAP[[#This Row],[ID
Barang]],KELUAR!$H:$H)</f>
        <v>0</v>
      </c>
      <c r="N479" s="47">
        <f>REKAP[[#This Row],[Stok Awal]]+REKAP[[#This Row],[Masuk]]-REKAP[[#This Row],[Keluar]]</f>
        <v>0</v>
      </c>
      <c r="P479" s="42">
        <f>REKAP[[#This Row],[Harga Satuan]]*REKAP[[#This Row],[Stok Akhir]]</f>
        <v>0</v>
      </c>
      <c r="Q479" s="47" t="str">
        <f>IF(REKAP[[#This Row],[Stok Aktual]]&lt;&gt;"",REKAP[[#This Row],[Stok Akhir]]-REKAP[[#This Row],[Stok Aktual]],"")</f>
        <v/>
      </c>
    </row>
    <row r="480" spans="1:17" x14ac:dyDescent="0.25">
      <c r="A480" s="20" t="s">
        <v>708</v>
      </c>
      <c r="B480" s="20" t="s">
        <v>621</v>
      </c>
      <c r="C480" s="20"/>
      <c r="D480" s="23" t="s">
        <v>803</v>
      </c>
      <c r="E480" s="23"/>
      <c r="F480" s="20" t="s">
        <v>801</v>
      </c>
      <c r="G480" s="20" t="s">
        <v>827</v>
      </c>
      <c r="H480" s="22">
        <v>40000</v>
      </c>
      <c r="I480" s="57" t="str">
        <f>IF(COUNTIF(MASUK[Kode Barang],REKAP[[#This Row],[ID
Barang]])=0,"",COUNTIF(MASUK[Kode Barang],REKAP[[#This Row],[ID
Barang]]))</f>
        <v/>
      </c>
      <c r="J480" s="58">
        <f>IF(COUNTIF(MASUK8[Kode Barang],REKAP[[#This Row],[ID
Barang]])=0,"",COUNTIF(MASUK8[Kode Barang],REKAP[[#This Row],[ID
Barang]]))</f>
        <v>1</v>
      </c>
      <c r="K480" s="20">
        <v>7</v>
      </c>
      <c r="L480" s="47">
        <f>SUMIF(MASUK!$C:$C,DATA!$A480,MASUK!$H:$H)</f>
        <v>0</v>
      </c>
      <c r="M480" s="47">
        <f>SUMIF(KELUAR!C:C,REKAP[[#This Row],[ID
Barang]],KELUAR!$H:$H)</f>
        <v>1</v>
      </c>
      <c r="N480" s="47">
        <f>REKAP[[#This Row],[Stok Awal]]+REKAP[[#This Row],[Masuk]]-REKAP[[#This Row],[Keluar]]</f>
        <v>6</v>
      </c>
      <c r="P480" s="42">
        <f>REKAP[[#This Row],[Harga Satuan]]*REKAP[[#This Row],[Stok Akhir]]</f>
        <v>240000</v>
      </c>
      <c r="Q480" s="47" t="str">
        <f>IF(REKAP[[#This Row],[Stok Aktual]]&lt;&gt;"",REKAP[[#This Row],[Stok Akhir]]-REKAP[[#This Row],[Stok Aktual]],"")</f>
        <v/>
      </c>
    </row>
    <row r="481" spans="1:17" x14ac:dyDescent="0.25">
      <c r="A481" s="20" t="s">
        <v>709</v>
      </c>
      <c r="B481" s="20" t="s">
        <v>622</v>
      </c>
      <c r="C481" s="20"/>
      <c r="D481" s="23"/>
      <c r="E481" s="23"/>
      <c r="F481" s="20" t="s">
        <v>801</v>
      </c>
      <c r="G481" s="20"/>
      <c r="H481" s="22">
        <v>30000</v>
      </c>
      <c r="I481" s="57" t="str">
        <f>IF(COUNTIF(MASUK[Kode Barang],REKAP[[#This Row],[ID
Barang]])=0,"",COUNTIF(MASUK[Kode Barang],REKAP[[#This Row],[ID
Barang]]))</f>
        <v/>
      </c>
      <c r="J481" s="58" t="str">
        <f>IF(COUNTIF(MASUK8[Kode Barang],REKAP[[#This Row],[ID
Barang]])=0,"",COUNTIF(MASUK8[Kode Barang],REKAP[[#This Row],[ID
Barang]]))</f>
        <v/>
      </c>
      <c r="K481" s="20">
        <v>0</v>
      </c>
      <c r="L481" s="47">
        <f>SUMIF(MASUK!$C:$C,DATA!$A481,MASUK!$H:$H)</f>
        <v>0</v>
      </c>
      <c r="M481" s="47">
        <f>SUMIF(KELUAR!C:C,REKAP[[#This Row],[ID
Barang]],KELUAR!$H:$H)</f>
        <v>0</v>
      </c>
      <c r="N481" s="47">
        <f>REKAP[[#This Row],[Stok Awal]]+REKAP[[#This Row],[Masuk]]-REKAP[[#This Row],[Keluar]]</f>
        <v>0</v>
      </c>
      <c r="P481" s="42">
        <f>REKAP[[#This Row],[Harga Satuan]]*REKAP[[#This Row],[Stok Akhir]]</f>
        <v>0</v>
      </c>
      <c r="Q481" s="47" t="str">
        <f>IF(REKAP[[#This Row],[Stok Aktual]]&lt;&gt;"",REKAP[[#This Row],[Stok Akhir]]-REKAP[[#This Row],[Stok Aktual]],"")</f>
        <v/>
      </c>
    </row>
    <row r="482" spans="1:17" x14ac:dyDescent="0.25">
      <c r="A482" s="20" t="s">
        <v>710</v>
      </c>
      <c r="B482" s="20" t="s">
        <v>623</v>
      </c>
      <c r="C482" s="20"/>
      <c r="D482" s="23" t="s">
        <v>804</v>
      </c>
      <c r="E482" s="23"/>
      <c r="F482" s="20" t="s">
        <v>801</v>
      </c>
      <c r="G482" s="20"/>
      <c r="H482" s="22">
        <v>20000</v>
      </c>
      <c r="I482" s="57">
        <f>IF(COUNTIF(MASUK[Kode Barang],REKAP[[#This Row],[ID
Barang]])=0,"",COUNTIF(MASUK[Kode Barang],REKAP[[#This Row],[ID
Barang]]))</f>
        <v>1</v>
      </c>
      <c r="J482" s="58">
        <f>IF(COUNTIF(MASUK8[Kode Barang],REKAP[[#This Row],[ID
Barang]])=0,"",COUNTIF(MASUK8[Kode Barang],REKAP[[#This Row],[ID
Barang]]))</f>
        <v>2</v>
      </c>
      <c r="K482" s="20">
        <v>3</v>
      </c>
      <c r="L482" s="47">
        <f>SUMIF(MASUK!$C:$C,DATA!$A482,MASUK!$H:$H)</f>
        <v>3</v>
      </c>
      <c r="M482" s="47">
        <f>SUMIF(KELUAR!C:C,REKAP[[#This Row],[ID
Barang]],KELUAR!$H:$H)</f>
        <v>2</v>
      </c>
      <c r="N482" s="47">
        <f>REKAP[[#This Row],[Stok Awal]]+REKAP[[#This Row],[Masuk]]-REKAP[[#This Row],[Keluar]]</f>
        <v>4</v>
      </c>
      <c r="P482" s="42">
        <f>REKAP[[#This Row],[Harga Satuan]]*REKAP[[#This Row],[Stok Akhir]]</f>
        <v>80000</v>
      </c>
      <c r="Q482" s="47" t="str">
        <f>IF(REKAP[[#This Row],[Stok Aktual]]&lt;&gt;"",REKAP[[#This Row],[Stok Akhir]]-REKAP[[#This Row],[Stok Aktual]],"")</f>
        <v/>
      </c>
    </row>
    <row r="483" spans="1:17" x14ac:dyDescent="0.25">
      <c r="A483" s="20" t="s">
        <v>711</v>
      </c>
      <c r="B483" s="20" t="s">
        <v>623</v>
      </c>
      <c r="C483" s="20"/>
      <c r="D483" s="23" t="s">
        <v>805</v>
      </c>
      <c r="E483" s="23"/>
      <c r="F483" s="20" t="s">
        <v>801</v>
      </c>
      <c r="G483" s="20"/>
      <c r="H483" s="22">
        <v>20000</v>
      </c>
      <c r="I483" s="57" t="str">
        <f>IF(COUNTIF(MASUK[Kode Barang],REKAP[[#This Row],[ID
Barang]])=0,"",COUNTIF(MASUK[Kode Barang],REKAP[[#This Row],[ID
Barang]]))</f>
        <v/>
      </c>
      <c r="J483" s="58" t="str">
        <f>IF(COUNTIF(MASUK8[Kode Barang],REKAP[[#This Row],[ID
Barang]])=0,"",COUNTIF(MASUK8[Kode Barang],REKAP[[#This Row],[ID
Barang]]))</f>
        <v/>
      </c>
      <c r="K483" s="20">
        <v>1</v>
      </c>
      <c r="L483" s="47">
        <f>SUMIF(MASUK!$C:$C,DATA!$A483,MASUK!$H:$H)</f>
        <v>0</v>
      </c>
      <c r="M483" s="47">
        <f>SUMIF(KELUAR!C:C,REKAP[[#This Row],[ID
Barang]],KELUAR!$H:$H)</f>
        <v>0</v>
      </c>
      <c r="N483" s="47">
        <f>REKAP[[#This Row],[Stok Awal]]+REKAP[[#This Row],[Masuk]]-REKAP[[#This Row],[Keluar]]</f>
        <v>1</v>
      </c>
      <c r="P483" s="42">
        <f>REKAP[[#This Row],[Harga Satuan]]*REKAP[[#This Row],[Stok Akhir]]</f>
        <v>20000</v>
      </c>
      <c r="Q483" s="47" t="str">
        <f>IF(REKAP[[#This Row],[Stok Aktual]]&lt;&gt;"",REKAP[[#This Row],[Stok Akhir]]-REKAP[[#This Row],[Stok Aktual]],"")</f>
        <v/>
      </c>
    </row>
    <row r="484" spans="1:17" x14ac:dyDescent="0.25">
      <c r="A484" s="20" t="s">
        <v>712</v>
      </c>
      <c r="B484" s="20" t="s">
        <v>624</v>
      </c>
      <c r="C484" s="20"/>
      <c r="D484" s="23"/>
      <c r="E484" s="23"/>
      <c r="F484" s="20" t="s">
        <v>801</v>
      </c>
      <c r="G484" s="20"/>
      <c r="H484" s="22">
        <v>35000</v>
      </c>
      <c r="I484" s="57" t="str">
        <f>IF(COUNTIF(MASUK[Kode Barang],REKAP[[#This Row],[ID
Barang]])=0,"",COUNTIF(MASUK[Kode Barang],REKAP[[#This Row],[ID
Barang]]))</f>
        <v/>
      </c>
      <c r="J484" s="58" t="str">
        <f>IF(COUNTIF(MASUK8[Kode Barang],REKAP[[#This Row],[ID
Barang]])=0,"",COUNTIF(MASUK8[Kode Barang],REKAP[[#This Row],[ID
Barang]]))</f>
        <v/>
      </c>
      <c r="K484" s="20">
        <v>1</v>
      </c>
      <c r="L484" s="47">
        <f>SUMIF(MASUK!$C:$C,DATA!$A484,MASUK!$H:$H)</f>
        <v>0</v>
      </c>
      <c r="M484" s="47">
        <f>SUMIF(KELUAR!C:C,REKAP[[#This Row],[ID
Barang]],KELUAR!$H:$H)</f>
        <v>0</v>
      </c>
      <c r="N484" s="47">
        <f>REKAP[[#This Row],[Stok Awal]]+REKAP[[#This Row],[Masuk]]-REKAP[[#This Row],[Keluar]]</f>
        <v>1</v>
      </c>
      <c r="P484" s="42">
        <f>REKAP[[#This Row],[Harga Satuan]]*REKAP[[#This Row],[Stok Akhir]]</f>
        <v>35000</v>
      </c>
      <c r="Q484" s="47" t="str">
        <f>IF(REKAP[[#This Row],[Stok Aktual]]&lt;&gt;"",REKAP[[#This Row],[Stok Akhir]]-REKAP[[#This Row],[Stok Aktual]],"")</f>
        <v/>
      </c>
    </row>
    <row r="485" spans="1:17" x14ac:dyDescent="0.25">
      <c r="A485" s="20" t="s">
        <v>713</v>
      </c>
      <c r="B485" s="20" t="s">
        <v>625</v>
      </c>
      <c r="C485" s="20"/>
      <c r="D485" s="23"/>
      <c r="E485" s="23"/>
      <c r="F485" s="20" t="s">
        <v>801</v>
      </c>
      <c r="G485" s="20"/>
      <c r="H485" s="22">
        <v>3750</v>
      </c>
      <c r="I485" s="57" t="str">
        <f>IF(COUNTIF(MASUK[Kode Barang],REKAP[[#This Row],[ID
Barang]])=0,"",COUNTIF(MASUK[Kode Barang],REKAP[[#This Row],[ID
Barang]]))</f>
        <v/>
      </c>
      <c r="J485" s="58" t="str">
        <f>IF(COUNTIF(MASUK8[Kode Barang],REKAP[[#This Row],[ID
Barang]])=0,"",COUNTIF(MASUK8[Kode Barang],REKAP[[#This Row],[ID
Barang]]))</f>
        <v/>
      </c>
      <c r="K485" s="20">
        <v>0</v>
      </c>
      <c r="L485" s="47">
        <f>SUMIF(MASUK!$C:$C,DATA!$A485,MASUK!$H:$H)</f>
        <v>0</v>
      </c>
      <c r="M485" s="47">
        <f>SUMIF(KELUAR!C:C,REKAP[[#This Row],[ID
Barang]],KELUAR!$H:$H)</f>
        <v>0</v>
      </c>
      <c r="N485" s="47">
        <f>REKAP[[#This Row],[Stok Awal]]+REKAP[[#This Row],[Masuk]]-REKAP[[#This Row],[Keluar]]</f>
        <v>0</v>
      </c>
      <c r="P485" s="42">
        <f>REKAP[[#This Row],[Harga Satuan]]*REKAP[[#This Row],[Stok Akhir]]</f>
        <v>0</v>
      </c>
      <c r="Q485" s="47" t="str">
        <f>IF(REKAP[[#This Row],[Stok Aktual]]&lt;&gt;"",REKAP[[#This Row],[Stok Akhir]]-REKAP[[#This Row],[Stok Aktual]],"")</f>
        <v/>
      </c>
    </row>
    <row r="486" spans="1:17" x14ac:dyDescent="0.25">
      <c r="A486" s="20" t="s">
        <v>714</v>
      </c>
      <c r="B486" s="20" t="s">
        <v>626</v>
      </c>
      <c r="C486" s="20"/>
      <c r="D486" s="23"/>
      <c r="E486" s="23"/>
      <c r="F486" s="20" t="s">
        <v>801</v>
      </c>
      <c r="G486" s="20"/>
      <c r="H486" s="22">
        <v>230000</v>
      </c>
      <c r="I486" s="57" t="str">
        <f>IF(COUNTIF(MASUK[Kode Barang],REKAP[[#This Row],[ID
Barang]])=0,"",COUNTIF(MASUK[Kode Barang],REKAP[[#This Row],[ID
Barang]]))</f>
        <v/>
      </c>
      <c r="J486" s="58" t="str">
        <f>IF(COUNTIF(MASUK8[Kode Barang],REKAP[[#This Row],[ID
Barang]])=0,"",COUNTIF(MASUK8[Kode Barang],REKAP[[#This Row],[ID
Barang]]))</f>
        <v/>
      </c>
      <c r="K486" s="20">
        <v>0</v>
      </c>
      <c r="L486" s="47">
        <f>SUMIF(MASUK!$C:$C,DATA!$A486,MASUK!$H:$H)</f>
        <v>0</v>
      </c>
      <c r="M486" s="47">
        <f>SUMIF(KELUAR!C:C,REKAP[[#This Row],[ID
Barang]],KELUAR!$H:$H)</f>
        <v>0</v>
      </c>
      <c r="N486" s="47">
        <f>REKAP[[#This Row],[Stok Awal]]+REKAP[[#This Row],[Masuk]]-REKAP[[#This Row],[Keluar]]</f>
        <v>0</v>
      </c>
      <c r="P486" s="42">
        <f>REKAP[[#This Row],[Harga Satuan]]*REKAP[[#This Row],[Stok Akhir]]</f>
        <v>0</v>
      </c>
      <c r="Q486" s="47" t="str">
        <f>IF(REKAP[[#This Row],[Stok Aktual]]&lt;&gt;"",REKAP[[#This Row],[Stok Akhir]]-REKAP[[#This Row],[Stok Aktual]],"")</f>
        <v/>
      </c>
    </row>
    <row r="487" spans="1:17" x14ac:dyDescent="0.25">
      <c r="A487" s="20" t="s">
        <v>715</v>
      </c>
      <c r="B487" s="20" t="s">
        <v>627</v>
      </c>
      <c r="C487" s="20"/>
      <c r="D487" s="23" t="s">
        <v>806</v>
      </c>
      <c r="E487" s="23"/>
      <c r="F487" s="20" t="s">
        <v>801</v>
      </c>
      <c r="G487" s="20" t="s">
        <v>828</v>
      </c>
      <c r="H487" s="22">
        <v>236000</v>
      </c>
      <c r="I487" s="57" t="str">
        <f>IF(COUNTIF(MASUK[Kode Barang],REKAP[[#This Row],[ID
Barang]])=0,"",COUNTIF(MASUK[Kode Barang],REKAP[[#This Row],[ID
Barang]]))</f>
        <v/>
      </c>
      <c r="J487" s="58" t="str">
        <f>IF(COUNTIF(MASUK8[Kode Barang],REKAP[[#This Row],[ID
Barang]])=0,"",COUNTIF(MASUK8[Kode Barang],REKAP[[#This Row],[ID
Barang]]))</f>
        <v/>
      </c>
      <c r="K487" s="20">
        <v>0</v>
      </c>
      <c r="L487" s="47">
        <f>SUMIF(MASUK!$C:$C,DATA!$A487,MASUK!$H:$H)</f>
        <v>0</v>
      </c>
      <c r="M487" s="47">
        <f>SUMIF(KELUAR!C:C,REKAP[[#This Row],[ID
Barang]],KELUAR!$H:$H)</f>
        <v>0</v>
      </c>
      <c r="N487" s="47">
        <f>REKAP[[#This Row],[Stok Awal]]+REKAP[[#This Row],[Masuk]]-REKAP[[#This Row],[Keluar]]</f>
        <v>0</v>
      </c>
      <c r="P487" s="42">
        <f>REKAP[[#This Row],[Harga Satuan]]*REKAP[[#This Row],[Stok Akhir]]</f>
        <v>0</v>
      </c>
      <c r="Q487" s="47" t="str">
        <f>IF(REKAP[[#This Row],[Stok Aktual]]&lt;&gt;"",REKAP[[#This Row],[Stok Akhir]]-REKAP[[#This Row],[Stok Aktual]],"")</f>
        <v/>
      </c>
    </row>
    <row r="488" spans="1:17" x14ac:dyDescent="0.25">
      <c r="A488" s="20" t="s">
        <v>716</v>
      </c>
      <c r="B488" s="20" t="s">
        <v>628</v>
      </c>
      <c r="C488" s="20"/>
      <c r="D488" s="23"/>
      <c r="E488" s="23"/>
      <c r="F488" s="20" t="s">
        <v>801</v>
      </c>
      <c r="G488" s="20"/>
      <c r="H488" s="22">
        <v>85000</v>
      </c>
      <c r="I488" s="57" t="str">
        <f>IF(COUNTIF(MASUK[Kode Barang],REKAP[[#This Row],[ID
Barang]])=0,"",COUNTIF(MASUK[Kode Barang],REKAP[[#This Row],[ID
Barang]]))</f>
        <v/>
      </c>
      <c r="J488" s="58" t="str">
        <f>IF(COUNTIF(MASUK8[Kode Barang],REKAP[[#This Row],[ID
Barang]])=0,"",COUNTIF(MASUK8[Kode Barang],REKAP[[#This Row],[ID
Barang]]))</f>
        <v/>
      </c>
      <c r="K488" s="20">
        <v>1</v>
      </c>
      <c r="L488" s="47">
        <f>SUMIF(MASUK!$C:$C,DATA!$A488,MASUK!$H:$H)</f>
        <v>0</v>
      </c>
      <c r="M488" s="47">
        <f>SUMIF(KELUAR!C:C,REKAP[[#This Row],[ID
Barang]],KELUAR!$H:$H)</f>
        <v>0</v>
      </c>
      <c r="N488" s="47">
        <f>REKAP[[#This Row],[Stok Awal]]+REKAP[[#This Row],[Masuk]]-REKAP[[#This Row],[Keluar]]</f>
        <v>1</v>
      </c>
      <c r="P488" s="42">
        <f>REKAP[[#This Row],[Harga Satuan]]*REKAP[[#This Row],[Stok Akhir]]</f>
        <v>85000</v>
      </c>
      <c r="Q488" s="47" t="str">
        <f>IF(REKAP[[#This Row],[Stok Aktual]]&lt;&gt;"",REKAP[[#This Row],[Stok Akhir]]-REKAP[[#This Row],[Stok Aktual]],"")</f>
        <v/>
      </c>
    </row>
    <row r="489" spans="1:17" x14ac:dyDescent="0.25">
      <c r="A489" s="20" t="s">
        <v>717</v>
      </c>
      <c r="B489" s="20" t="s">
        <v>629</v>
      </c>
      <c r="C489" s="20"/>
      <c r="D489" s="23"/>
      <c r="E489" s="23"/>
      <c r="F489" s="20" t="s">
        <v>801</v>
      </c>
      <c r="G489" s="20"/>
      <c r="H489" s="22">
        <v>0</v>
      </c>
      <c r="I489" s="57" t="str">
        <f>IF(COUNTIF(MASUK[Kode Barang],REKAP[[#This Row],[ID
Barang]])=0,"",COUNTIF(MASUK[Kode Barang],REKAP[[#This Row],[ID
Barang]]))</f>
        <v/>
      </c>
      <c r="J489" s="58" t="str">
        <f>IF(COUNTIF(MASUK8[Kode Barang],REKAP[[#This Row],[ID
Barang]])=0,"",COUNTIF(MASUK8[Kode Barang],REKAP[[#This Row],[ID
Barang]]))</f>
        <v/>
      </c>
      <c r="K489" s="20">
        <v>0</v>
      </c>
      <c r="L489" s="47">
        <f>SUMIF(MASUK!$C:$C,DATA!$A489,MASUK!$H:$H)</f>
        <v>0</v>
      </c>
      <c r="M489" s="47">
        <f>SUMIF(KELUAR!C:C,REKAP[[#This Row],[ID
Barang]],KELUAR!$H:$H)</f>
        <v>0</v>
      </c>
      <c r="N489" s="47">
        <f>REKAP[[#This Row],[Stok Awal]]+REKAP[[#This Row],[Masuk]]-REKAP[[#This Row],[Keluar]]</f>
        <v>0</v>
      </c>
      <c r="P489" s="42">
        <f>REKAP[[#This Row],[Harga Satuan]]*REKAP[[#This Row],[Stok Akhir]]</f>
        <v>0</v>
      </c>
      <c r="Q489" s="47" t="str">
        <f>IF(REKAP[[#This Row],[Stok Aktual]]&lt;&gt;"",REKAP[[#This Row],[Stok Akhir]]-REKAP[[#This Row],[Stok Aktual]],"")</f>
        <v/>
      </c>
    </row>
    <row r="490" spans="1:17" x14ac:dyDescent="0.25">
      <c r="A490" s="20" t="s">
        <v>718</v>
      </c>
      <c r="B490" s="20" t="s">
        <v>630</v>
      </c>
      <c r="C490" s="20"/>
      <c r="D490" s="23" t="s">
        <v>807</v>
      </c>
      <c r="E490" s="23"/>
      <c r="F490" s="20" t="s">
        <v>801</v>
      </c>
      <c r="G490" s="20"/>
      <c r="H490" s="22">
        <v>0</v>
      </c>
      <c r="I490" s="57" t="str">
        <f>IF(COUNTIF(MASUK[Kode Barang],REKAP[[#This Row],[ID
Barang]])=0,"",COUNTIF(MASUK[Kode Barang],REKAP[[#This Row],[ID
Barang]]))</f>
        <v/>
      </c>
      <c r="J490" s="58" t="str">
        <f>IF(COUNTIF(MASUK8[Kode Barang],REKAP[[#This Row],[ID
Barang]])=0,"",COUNTIF(MASUK8[Kode Barang],REKAP[[#This Row],[ID
Barang]]))</f>
        <v/>
      </c>
      <c r="K490" s="20">
        <v>0</v>
      </c>
      <c r="L490" s="47">
        <f>SUMIF(MASUK!$C:$C,DATA!$A490,MASUK!$H:$H)</f>
        <v>0</v>
      </c>
      <c r="M490" s="47">
        <f>SUMIF(KELUAR!C:C,REKAP[[#This Row],[ID
Barang]],KELUAR!$H:$H)</f>
        <v>0</v>
      </c>
      <c r="N490" s="47">
        <f>REKAP[[#This Row],[Stok Awal]]+REKAP[[#This Row],[Masuk]]-REKAP[[#This Row],[Keluar]]</f>
        <v>0</v>
      </c>
      <c r="P490" s="42">
        <f>REKAP[[#This Row],[Harga Satuan]]*REKAP[[#This Row],[Stok Akhir]]</f>
        <v>0</v>
      </c>
      <c r="Q490" s="47" t="str">
        <f>IF(REKAP[[#This Row],[Stok Aktual]]&lt;&gt;"",REKAP[[#This Row],[Stok Akhir]]-REKAP[[#This Row],[Stok Aktual]],"")</f>
        <v/>
      </c>
    </row>
    <row r="491" spans="1:17" x14ac:dyDescent="0.25">
      <c r="A491" s="20" t="s">
        <v>719</v>
      </c>
      <c r="B491" s="20" t="s">
        <v>631</v>
      </c>
      <c r="C491" s="20"/>
      <c r="D491" s="23" t="s">
        <v>808</v>
      </c>
      <c r="E491" s="23"/>
      <c r="F491" s="20" t="s">
        <v>801</v>
      </c>
      <c r="G491" s="20"/>
      <c r="H491" s="22">
        <v>50000</v>
      </c>
      <c r="I491" s="57" t="str">
        <f>IF(COUNTIF(MASUK[Kode Barang],REKAP[[#This Row],[ID
Barang]])=0,"",COUNTIF(MASUK[Kode Barang],REKAP[[#This Row],[ID
Barang]]))</f>
        <v/>
      </c>
      <c r="J491" s="58" t="str">
        <f>IF(COUNTIF(MASUK8[Kode Barang],REKAP[[#This Row],[ID
Barang]])=0,"",COUNTIF(MASUK8[Kode Barang],REKAP[[#This Row],[ID
Barang]]))</f>
        <v/>
      </c>
      <c r="K491" s="20">
        <v>0</v>
      </c>
      <c r="L491" s="47">
        <f>SUMIF(MASUK!$C:$C,DATA!$A491,MASUK!$H:$H)</f>
        <v>0</v>
      </c>
      <c r="M491" s="47">
        <f>SUMIF(KELUAR!C:C,REKAP[[#This Row],[ID
Barang]],KELUAR!$H:$H)</f>
        <v>0</v>
      </c>
      <c r="N491" s="47">
        <f>REKAP[[#This Row],[Stok Awal]]+REKAP[[#This Row],[Masuk]]-REKAP[[#This Row],[Keluar]]</f>
        <v>0</v>
      </c>
      <c r="P491" s="42">
        <f>REKAP[[#This Row],[Harga Satuan]]*REKAP[[#This Row],[Stok Akhir]]</f>
        <v>0</v>
      </c>
      <c r="Q491" s="47" t="str">
        <f>IF(REKAP[[#This Row],[Stok Aktual]]&lt;&gt;"",REKAP[[#This Row],[Stok Akhir]]-REKAP[[#This Row],[Stok Aktual]],"")</f>
        <v/>
      </c>
    </row>
    <row r="492" spans="1:17" x14ac:dyDescent="0.25">
      <c r="A492" s="20" t="s">
        <v>720</v>
      </c>
      <c r="B492" s="20" t="s">
        <v>631</v>
      </c>
      <c r="C492" s="20"/>
      <c r="D492" s="23" t="s">
        <v>807</v>
      </c>
      <c r="E492" s="23"/>
      <c r="F492" s="20" t="s">
        <v>801</v>
      </c>
      <c r="G492" s="20"/>
      <c r="H492" s="22">
        <v>40000</v>
      </c>
      <c r="I492" s="57" t="str">
        <f>IF(COUNTIF(MASUK[Kode Barang],REKAP[[#This Row],[ID
Barang]])=0,"",COUNTIF(MASUK[Kode Barang],REKAP[[#This Row],[ID
Barang]]))</f>
        <v/>
      </c>
      <c r="J492" s="58" t="str">
        <f>IF(COUNTIF(MASUK8[Kode Barang],REKAP[[#This Row],[ID
Barang]])=0,"",COUNTIF(MASUK8[Kode Barang],REKAP[[#This Row],[ID
Barang]]))</f>
        <v/>
      </c>
      <c r="K492" s="20">
        <v>0</v>
      </c>
      <c r="L492" s="47">
        <f>SUMIF(MASUK!$C:$C,DATA!$A492,MASUK!$H:$H)</f>
        <v>0</v>
      </c>
      <c r="M492" s="47">
        <f>SUMIF(KELUAR!C:C,REKAP[[#This Row],[ID
Barang]],KELUAR!$H:$H)</f>
        <v>0</v>
      </c>
      <c r="N492" s="47">
        <f>REKAP[[#This Row],[Stok Awal]]+REKAP[[#This Row],[Masuk]]-REKAP[[#This Row],[Keluar]]</f>
        <v>0</v>
      </c>
      <c r="P492" s="42">
        <f>REKAP[[#This Row],[Harga Satuan]]*REKAP[[#This Row],[Stok Akhir]]</f>
        <v>0</v>
      </c>
      <c r="Q492" s="47" t="str">
        <f>IF(REKAP[[#This Row],[Stok Aktual]]&lt;&gt;"",REKAP[[#This Row],[Stok Akhir]]-REKAP[[#This Row],[Stok Aktual]],"")</f>
        <v/>
      </c>
    </row>
    <row r="493" spans="1:17" x14ac:dyDescent="0.25">
      <c r="A493" s="20" t="s">
        <v>721</v>
      </c>
      <c r="B493" s="20" t="s">
        <v>632</v>
      </c>
      <c r="C493" s="20"/>
      <c r="D493" s="23" t="s">
        <v>809</v>
      </c>
      <c r="E493" s="23"/>
      <c r="F493" s="20" t="s">
        <v>801</v>
      </c>
      <c r="G493" s="20" t="s">
        <v>829</v>
      </c>
      <c r="H493" s="22">
        <v>50000</v>
      </c>
      <c r="I493" s="57" t="str">
        <f>IF(COUNTIF(MASUK[Kode Barang],REKAP[[#This Row],[ID
Barang]])=0,"",COUNTIF(MASUK[Kode Barang],REKAP[[#This Row],[ID
Barang]]))</f>
        <v/>
      </c>
      <c r="J493" s="58" t="str">
        <f>IF(COUNTIF(MASUK8[Kode Barang],REKAP[[#This Row],[ID
Barang]])=0,"",COUNTIF(MASUK8[Kode Barang],REKAP[[#This Row],[ID
Barang]]))</f>
        <v/>
      </c>
      <c r="K493" s="20">
        <v>2</v>
      </c>
      <c r="L493" s="47">
        <f>SUMIF(MASUK!$C:$C,DATA!$A493,MASUK!$H:$H)</f>
        <v>0</v>
      </c>
      <c r="M493" s="47">
        <f>SUMIF(KELUAR!C:C,REKAP[[#This Row],[ID
Barang]],KELUAR!$H:$H)</f>
        <v>0</v>
      </c>
      <c r="N493" s="47">
        <f>REKAP[[#This Row],[Stok Awal]]+REKAP[[#This Row],[Masuk]]-REKAP[[#This Row],[Keluar]]</f>
        <v>2</v>
      </c>
      <c r="P493" s="42">
        <f>REKAP[[#This Row],[Harga Satuan]]*REKAP[[#This Row],[Stok Akhir]]</f>
        <v>100000</v>
      </c>
      <c r="Q493" s="47" t="str">
        <f>IF(REKAP[[#This Row],[Stok Aktual]]&lt;&gt;"",REKAP[[#This Row],[Stok Akhir]]-REKAP[[#This Row],[Stok Aktual]],"")</f>
        <v/>
      </c>
    </row>
    <row r="494" spans="1:17" x14ac:dyDescent="0.25">
      <c r="A494" s="20" t="s">
        <v>722</v>
      </c>
      <c r="B494" s="20" t="s">
        <v>633</v>
      </c>
      <c r="C494" s="20"/>
      <c r="D494" s="23" t="s">
        <v>808</v>
      </c>
      <c r="E494" s="23"/>
      <c r="F494" s="20" t="s">
        <v>801</v>
      </c>
      <c r="G494" s="20"/>
      <c r="H494" s="22">
        <v>50000</v>
      </c>
      <c r="I494" s="57" t="str">
        <f>IF(COUNTIF(MASUK[Kode Barang],REKAP[[#This Row],[ID
Barang]])=0,"",COUNTIF(MASUK[Kode Barang],REKAP[[#This Row],[ID
Barang]]))</f>
        <v/>
      </c>
      <c r="J494" s="58" t="str">
        <f>IF(COUNTIF(MASUK8[Kode Barang],REKAP[[#This Row],[ID
Barang]])=0,"",COUNTIF(MASUK8[Kode Barang],REKAP[[#This Row],[ID
Barang]]))</f>
        <v/>
      </c>
      <c r="K494" s="20">
        <v>2</v>
      </c>
      <c r="L494" s="47">
        <f>SUMIF(MASUK!$C:$C,DATA!$A494,MASUK!$H:$H)</f>
        <v>0</v>
      </c>
      <c r="M494" s="47">
        <f>SUMIF(KELUAR!C:C,REKAP[[#This Row],[ID
Barang]],KELUAR!$H:$H)</f>
        <v>0</v>
      </c>
      <c r="N494" s="47">
        <f>REKAP[[#This Row],[Stok Awal]]+REKAP[[#This Row],[Masuk]]-REKAP[[#This Row],[Keluar]]</f>
        <v>2</v>
      </c>
      <c r="P494" s="42">
        <f>REKAP[[#This Row],[Harga Satuan]]*REKAP[[#This Row],[Stok Akhir]]</f>
        <v>100000</v>
      </c>
      <c r="Q494" s="47" t="str">
        <f>IF(REKAP[[#This Row],[Stok Aktual]]&lt;&gt;"",REKAP[[#This Row],[Stok Akhir]]-REKAP[[#This Row],[Stok Aktual]],"")</f>
        <v/>
      </c>
    </row>
    <row r="495" spans="1:17" x14ac:dyDescent="0.25">
      <c r="A495" s="20" t="s">
        <v>723</v>
      </c>
      <c r="B495" s="20" t="s">
        <v>634</v>
      </c>
      <c r="C495" s="20"/>
      <c r="D495" s="23" t="s">
        <v>807</v>
      </c>
      <c r="E495" s="23"/>
      <c r="F495" s="20" t="s">
        <v>801</v>
      </c>
      <c r="G495" s="20"/>
      <c r="H495" s="22">
        <v>85000</v>
      </c>
      <c r="I495" s="57" t="str">
        <f>IF(COUNTIF(MASUK[Kode Barang],REKAP[[#This Row],[ID
Barang]])=0,"",COUNTIF(MASUK[Kode Barang],REKAP[[#This Row],[ID
Barang]]))</f>
        <v/>
      </c>
      <c r="J495" s="58" t="str">
        <f>IF(COUNTIF(MASUK8[Kode Barang],REKAP[[#This Row],[ID
Barang]])=0,"",COUNTIF(MASUK8[Kode Barang],REKAP[[#This Row],[ID
Barang]]))</f>
        <v/>
      </c>
      <c r="K495" s="20">
        <v>4</v>
      </c>
      <c r="L495" s="47">
        <f>SUMIF(MASUK!$C:$C,DATA!$A495,MASUK!$H:$H)</f>
        <v>0</v>
      </c>
      <c r="M495" s="47">
        <f>SUMIF(KELUAR!C:C,REKAP[[#This Row],[ID
Barang]],KELUAR!$H:$H)</f>
        <v>0</v>
      </c>
      <c r="N495" s="47">
        <f>REKAP[[#This Row],[Stok Awal]]+REKAP[[#This Row],[Masuk]]-REKAP[[#This Row],[Keluar]]</f>
        <v>4</v>
      </c>
      <c r="P495" s="42">
        <f>REKAP[[#This Row],[Harga Satuan]]*REKAP[[#This Row],[Stok Akhir]]</f>
        <v>340000</v>
      </c>
      <c r="Q495" s="47" t="str">
        <f>IF(REKAP[[#This Row],[Stok Aktual]]&lt;&gt;"",REKAP[[#This Row],[Stok Akhir]]-REKAP[[#This Row],[Stok Aktual]],"")</f>
        <v/>
      </c>
    </row>
    <row r="496" spans="1:17" x14ac:dyDescent="0.25">
      <c r="A496" s="20" t="s">
        <v>724</v>
      </c>
      <c r="B496" s="20" t="s">
        <v>635</v>
      </c>
      <c r="C496" s="20"/>
      <c r="D496" s="23" t="s">
        <v>810</v>
      </c>
      <c r="E496" s="23"/>
      <c r="F496" s="20" t="s">
        <v>801</v>
      </c>
      <c r="G496" s="20"/>
      <c r="H496" s="22">
        <v>100000</v>
      </c>
      <c r="I496" s="57" t="str">
        <f>IF(COUNTIF(MASUK[Kode Barang],REKAP[[#This Row],[ID
Barang]])=0,"",COUNTIF(MASUK[Kode Barang],REKAP[[#This Row],[ID
Barang]]))</f>
        <v/>
      </c>
      <c r="J496" s="58" t="str">
        <f>IF(COUNTIF(MASUK8[Kode Barang],REKAP[[#This Row],[ID
Barang]])=0,"",COUNTIF(MASUK8[Kode Barang],REKAP[[#This Row],[ID
Barang]]))</f>
        <v/>
      </c>
      <c r="K496" s="20">
        <v>2</v>
      </c>
      <c r="L496" s="47">
        <f>SUMIF(MASUK!$C:$C,DATA!$A496,MASUK!$H:$H)</f>
        <v>0</v>
      </c>
      <c r="M496" s="47">
        <f>SUMIF(KELUAR!C:C,REKAP[[#This Row],[ID
Barang]],KELUAR!$H:$H)</f>
        <v>0</v>
      </c>
      <c r="N496" s="47">
        <f>REKAP[[#This Row],[Stok Awal]]+REKAP[[#This Row],[Masuk]]-REKAP[[#This Row],[Keluar]]</f>
        <v>2</v>
      </c>
      <c r="P496" s="42">
        <f>REKAP[[#This Row],[Harga Satuan]]*REKAP[[#This Row],[Stok Akhir]]</f>
        <v>200000</v>
      </c>
      <c r="Q496" s="47" t="str">
        <f>IF(REKAP[[#This Row],[Stok Aktual]]&lt;&gt;"",REKAP[[#This Row],[Stok Akhir]]-REKAP[[#This Row],[Stok Aktual]],"")</f>
        <v/>
      </c>
    </row>
    <row r="497" spans="1:17" x14ac:dyDescent="0.25">
      <c r="A497" s="20" t="s">
        <v>725</v>
      </c>
      <c r="B497" s="20" t="s">
        <v>636</v>
      </c>
      <c r="C497" s="20"/>
      <c r="D497" s="23"/>
      <c r="E497" s="23"/>
      <c r="F497" s="20" t="s">
        <v>801</v>
      </c>
      <c r="G497" s="20"/>
      <c r="H497" s="22">
        <v>75000</v>
      </c>
      <c r="I497" s="57" t="str">
        <f>IF(COUNTIF(MASUK[Kode Barang],REKAP[[#This Row],[ID
Barang]])=0,"",COUNTIF(MASUK[Kode Barang],REKAP[[#This Row],[ID
Barang]]))</f>
        <v/>
      </c>
      <c r="J497" s="58" t="str">
        <f>IF(COUNTIF(MASUK8[Kode Barang],REKAP[[#This Row],[ID
Barang]])=0,"",COUNTIF(MASUK8[Kode Barang],REKAP[[#This Row],[ID
Barang]]))</f>
        <v/>
      </c>
      <c r="K497" s="20">
        <v>0</v>
      </c>
      <c r="L497" s="47">
        <f>SUMIF(MASUK!$C:$C,DATA!$A497,MASUK!$H:$H)</f>
        <v>0</v>
      </c>
      <c r="M497" s="47">
        <f>SUMIF(KELUAR!C:C,REKAP[[#This Row],[ID
Barang]],KELUAR!$H:$H)</f>
        <v>0</v>
      </c>
      <c r="N497" s="47">
        <f>REKAP[[#This Row],[Stok Awal]]+REKAP[[#This Row],[Masuk]]-REKAP[[#This Row],[Keluar]]</f>
        <v>0</v>
      </c>
      <c r="P497" s="42">
        <f>REKAP[[#This Row],[Harga Satuan]]*REKAP[[#This Row],[Stok Akhir]]</f>
        <v>0</v>
      </c>
      <c r="Q497" s="47" t="str">
        <f>IF(REKAP[[#This Row],[Stok Aktual]]&lt;&gt;"",REKAP[[#This Row],[Stok Akhir]]-REKAP[[#This Row],[Stok Aktual]],"")</f>
        <v/>
      </c>
    </row>
    <row r="498" spans="1:17" x14ac:dyDescent="0.25">
      <c r="A498" s="20" t="s">
        <v>726</v>
      </c>
      <c r="B498" s="20" t="s">
        <v>637</v>
      </c>
      <c r="C498" s="20"/>
      <c r="D498" s="23"/>
      <c r="E498" s="23"/>
      <c r="F498" s="20" t="s">
        <v>801</v>
      </c>
      <c r="G498" s="20"/>
      <c r="H498" s="22">
        <v>92610</v>
      </c>
      <c r="I498" s="57" t="str">
        <f>IF(COUNTIF(MASUK[Kode Barang],REKAP[[#This Row],[ID
Barang]])=0,"",COUNTIF(MASUK[Kode Barang],REKAP[[#This Row],[ID
Barang]]))</f>
        <v/>
      </c>
      <c r="J498" s="58" t="str">
        <f>IF(COUNTIF(MASUK8[Kode Barang],REKAP[[#This Row],[ID
Barang]])=0,"",COUNTIF(MASUK8[Kode Barang],REKAP[[#This Row],[ID
Barang]]))</f>
        <v/>
      </c>
      <c r="K498" s="20">
        <v>0</v>
      </c>
      <c r="L498" s="47">
        <f>SUMIF(MASUK!$C:$C,DATA!$A498,MASUK!$H:$H)</f>
        <v>0</v>
      </c>
      <c r="M498" s="47">
        <f>SUMIF(KELUAR!C:C,REKAP[[#This Row],[ID
Barang]],KELUAR!$H:$H)</f>
        <v>0</v>
      </c>
      <c r="N498" s="47">
        <f>REKAP[[#This Row],[Stok Awal]]+REKAP[[#This Row],[Masuk]]-REKAP[[#This Row],[Keluar]]</f>
        <v>0</v>
      </c>
      <c r="P498" s="42">
        <f>REKAP[[#This Row],[Harga Satuan]]*REKAP[[#This Row],[Stok Akhir]]</f>
        <v>0</v>
      </c>
      <c r="Q498" s="47" t="str">
        <f>IF(REKAP[[#This Row],[Stok Aktual]]&lt;&gt;"",REKAP[[#This Row],[Stok Akhir]]-REKAP[[#This Row],[Stok Aktual]],"")</f>
        <v/>
      </c>
    </row>
    <row r="499" spans="1:17" x14ac:dyDescent="0.25">
      <c r="A499" s="20" t="s">
        <v>727</v>
      </c>
      <c r="B499" s="20" t="s">
        <v>638</v>
      </c>
      <c r="C499" s="20"/>
      <c r="D499" s="23"/>
      <c r="E499" s="23"/>
      <c r="F499" s="20" t="s">
        <v>801</v>
      </c>
      <c r="G499" s="20"/>
      <c r="H499" s="22">
        <v>92610</v>
      </c>
      <c r="I499" s="57" t="str">
        <f>IF(COUNTIF(MASUK[Kode Barang],REKAP[[#This Row],[ID
Barang]])=0,"",COUNTIF(MASUK[Kode Barang],REKAP[[#This Row],[ID
Barang]]))</f>
        <v/>
      </c>
      <c r="J499" s="58" t="str">
        <f>IF(COUNTIF(MASUK8[Kode Barang],REKAP[[#This Row],[ID
Barang]])=0,"",COUNTIF(MASUK8[Kode Barang],REKAP[[#This Row],[ID
Barang]]))</f>
        <v/>
      </c>
      <c r="K499" s="20">
        <v>0</v>
      </c>
      <c r="L499" s="47">
        <f>SUMIF(MASUK!$C:$C,DATA!$A499,MASUK!$H:$H)</f>
        <v>0</v>
      </c>
      <c r="M499" s="47">
        <f>SUMIF(KELUAR!C:C,REKAP[[#This Row],[ID
Barang]],KELUAR!$H:$H)</f>
        <v>0</v>
      </c>
      <c r="N499" s="47">
        <f>REKAP[[#This Row],[Stok Awal]]+REKAP[[#This Row],[Masuk]]-REKAP[[#This Row],[Keluar]]</f>
        <v>0</v>
      </c>
      <c r="P499" s="42">
        <f>REKAP[[#This Row],[Harga Satuan]]*REKAP[[#This Row],[Stok Akhir]]</f>
        <v>0</v>
      </c>
      <c r="Q499" s="47" t="str">
        <f>IF(REKAP[[#This Row],[Stok Aktual]]&lt;&gt;"",REKAP[[#This Row],[Stok Akhir]]-REKAP[[#This Row],[Stok Aktual]],"")</f>
        <v/>
      </c>
    </row>
    <row r="500" spans="1:17" x14ac:dyDescent="0.25">
      <c r="A500" s="20" t="s">
        <v>728</v>
      </c>
      <c r="B500" s="20" t="s">
        <v>639</v>
      </c>
      <c r="C500" s="20"/>
      <c r="D500" s="23"/>
      <c r="E500" s="23"/>
      <c r="F500" s="20" t="s">
        <v>801</v>
      </c>
      <c r="G500" s="20"/>
      <c r="H500" s="22">
        <v>92610</v>
      </c>
      <c r="I500" s="57" t="str">
        <f>IF(COUNTIF(MASUK[Kode Barang],REKAP[[#This Row],[ID
Barang]])=0,"",COUNTIF(MASUK[Kode Barang],REKAP[[#This Row],[ID
Barang]]))</f>
        <v/>
      </c>
      <c r="J500" s="58" t="str">
        <f>IF(COUNTIF(MASUK8[Kode Barang],REKAP[[#This Row],[ID
Barang]])=0,"",COUNTIF(MASUK8[Kode Barang],REKAP[[#This Row],[ID
Barang]]))</f>
        <v/>
      </c>
      <c r="K500" s="20">
        <v>0</v>
      </c>
      <c r="L500" s="47">
        <f>SUMIF(MASUK!$C:$C,DATA!$A500,MASUK!$H:$H)</f>
        <v>0</v>
      </c>
      <c r="M500" s="47">
        <f>SUMIF(KELUAR!C:C,REKAP[[#This Row],[ID
Barang]],KELUAR!$H:$H)</f>
        <v>0</v>
      </c>
      <c r="N500" s="47">
        <f>REKAP[[#This Row],[Stok Awal]]+REKAP[[#This Row],[Masuk]]-REKAP[[#This Row],[Keluar]]</f>
        <v>0</v>
      </c>
      <c r="P500" s="42">
        <f>REKAP[[#This Row],[Harga Satuan]]*REKAP[[#This Row],[Stok Akhir]]</f>
        <v>0</v>
      </c>
      <c r="Q500" s="47" t="str">
        <f>IF(REKAP[[#This Row],[Stok Aktual]]&lt;&gt;"",REKAP[[#This Row],[Stok Akhir]]-REKAP[[#This Row],[Stok Aktual]],"")</f>
        <v/>
      </c>
    </row>
    <row r="501" spans="1:17" x14ac:dyDescent="0.25">
      <c r="A501" s="20" t="s">
        <v>729</v>
      </c>
      <c r="B501" s="20" t="s">
        <v>640</v>
      </c>
      <c r="C501" s="20"/>
      <c r="D501" s="23"/>
      <c r="E501" s="23"/>
      <c r="F501" s="20" t="s">
        <v>801</v>
      </c>
      <c r="G501" s="20"/>
      <c r="H501" s="22">
        <v>92610</v>
      </c>
      <c r="I501" s="57" t="str">
        <f>IF(COUNTIF(MASUK[Kode Barang],REKAP[[#This Row],[ID
Barang]])=0,"",COUNTIF(MASUK[Kode Barang],REKAP[[#This Row],[ID
Barang]]))</f>
        <v/>
      </c>
      <c r="J501" s="58" t="str">
        <f>IF(COUNTIF(MASUK8[Kode Barang],REKAP[[#This Row],[ID
Barang]])=0,"",COUNTIF(MASUK8[Kode Barang],REKAP[[#This Row],[ID
Barang]]))</f>
        <v/>
      </c>
      <c r="K501" s="20">
        <v>0</v>
      </c>
      <c r="L501" s="47">
        <f>SUMIF(MASUK!$C:$C,DATA!$A501,MASUK!$H:$H)</f>
        <v>0</v>
      </c>
      <c r="M501" s="47">
        <f>SUMIF(KELUAR!C:C,REKAP[[#This Row],[ID
Barang]],KELUAR!$H:$H)</f>
        <v>0</v>
      </c>
      <c r="N501" s="47">
        <f>REKAP[[#This Row],[Stok Awal]]+REKAP[[#This Row],[Masuk]]-REKAP[[#This Row],[Keluar]]</f>
        <v>0</v>
      </c>
      <c r="P501" s="42">
        <f>REKAP[[#This Row],[Harga Satuan]]*REKAP[[#This Row],[Stok Akhir]]</f>
        <v>0</v>
      </c>
      <c r="Q501" s="47" t="str">
        <f>IF(REKAP[[#This Row],[Stok Aktual]]&lt;&gt;"",REKAP[[#This Row],[Stok Akhir]]-REKAP[[#This Row],[Stok Aktual]],"")</f>
        <v/>
      </c>
    </row>
    <row r="502" spans="1:17" x14ac:dyDescent="0.25">
      <c r="A502" s="20" t="s">
        <v>730</v>
      </c>
      <c r="B502" s="20" t="s">
        <v>641</v>
      </c>
      <c r="C502" s="20"/>
      <c r="D502" s="23"/>
      <c r="E502" s="23"/>
      <c r="F502" s="20" t="s">
        <v>801</v>
      </c>
      <c r="G502" s="20"/>
      <c r="H502" s="22">
        <v>400000</v>
      </c>
      <c r="I502" s="57" t="str">
        <f>IF(COUNTIF(MASUK[Kode Barang],REKAP[[#This Row],[ID
Barang]])=0,"",COUNTIF(MASUK[Kode Barang],REKAP[[#This Row],[ID
Barang]]))</f>
        <v/>
      </c>
      <c r="J502" s="58" t="str">
        <f>IF(COUNTIF(MASUK8[Kode Barang],REKAP[[#This Row],[ID
Barang]])=0,"",COUNTIF(MASUK8[Kode Barang],REKAP[[#This Row],[ID
Barang]]))</f>
        <v/>
      </c>
      <c r="K502" s="20">
        <v>1</v>
      </c>
      <c r="L502" s="47">
        <f>SUMIF(MASUK!$C:$C,DATA!$A502,MASUK!$H:$H)</f>
        <v>0</v>
      </c>
      <c r="M502" s="47">
        <f>SUMIF(KELUAR!C:C,REKAP[[#This Row],[ID
Barang]],KELUAR!$H:$H)</f>
        <v>0</v>
      </c>
      <c r="N502" s="47">
        <f>REKAP[[#This Row],[Stok Awal]]+REKAP[[#This Row],[Masuk]]-REKAP[[#This Row],[Keluar]]</f>
        <v>1</v>
      </c>
      <c r="P502" s="42">
        <f>REKAP[[#This Row],[Harga Satuan]]*REKAP[[#This Row],[Stok Akhir]]</f>
        <v>400000</v>
      </c>
      <c r="Q502" s="47" t="str">
        <f>IF(REKAP[[#This Row],[Stok Aktual]]&lt;&gt;"",REKAP[[#This Row],[Stok Akhir]]-REKAP[[#This Row],[Stok Aktual]],"")</f>
        <v/>
      </c>
    </row>
    <row r="503" spans="1:17" x14ac:dyDescent="0.25">
      <c r="A503" s="20" t="s">
        <v>731</v>
      </c>
      <c r="B503" s="20" t="s">
        <v>642</v>
      </c>
      <c r="C503" s="20"/>
      <c r="D503" s="23" t="s">
        <v>811</v>
      </c>
      <c r="E503" s="23"/>
      <c r="F503" s="20" t="s">
        <v>801</v>
      </c>
      <c r="G503" s="20" t="s">
        <v>830</v>
      </c>
      <c r="H503" s="22">
        <v>160000</v>
      </c>
      <c r="I503" s="57" t="str">
        <f>IF(COUNTIF(MASUK[Kode Barang],REKAP[[#This Row],[ID
Barang]])=0,"",COUNTIF(MASUK[Kode Barang],REKAP[[#This Row],[ID
Barang]]))</f>
        <v/>
      </c>
      <c r="J503" s="58">
        <f>IF(COUNTIF(MASUK8[Kode Barang],REKAP[[#This Row],[ID
Barang]])=0,"",COUNTIF(MASUK8[Kode Barang],REKAP[[#This Row],[ID
Barang]]))</f>
        <v>6</v>
      </c>
      <c r="K503" s="20">
        <v>17</v>
      </c>
      <c r="L503" s="47">
        <f>SUMIF(MASUK!$C:$C,DATA!$A503,MASUK!$H:$H)</f>
        <v>0</v>
      </c>
      <c r="M503" s="47">
        <f>SUMIF(KELUAR!C:C,REKAP[[#This Row],[ID
Barang]],KELUAR!$H:$H)</f>
        <v>6</v>
      </c>
      <c r="N503" s="47">
        <f>REKAP[[#This Row],[Stok Awal]]+REKAP[[#This Row],[Masuk]]-REKAP[[#This Row],[Keluar]]</f>
        <v>11</v>
      </c>
      <c r="P503" s="42">
        <f>REKAP[[#This Row],[Harga Satuan]]*REKAP[[#This Row],[Stok Akhir]]</f>
        <v>1760000</v>
      </c>
      <c r="Q503" s="47" t="str">
        <f>IF(REKAP[[#This Row],[Stok Aktual]]&lt;&gt;"",REKAP[[#This Row],[Stok Akhir]]-REKAP[[#This Row],[Stok Aktual]],"")</f>
        <v/>
      </c>
    </row>
    <row r="504" spans="1:17" x14ac:dyDescent="0.25">
      <c r="A504" s="20" t="s">
        <v>732</v>
      </c>
      <c r="B504" s="20" t="s">
        <v>643</v>
      </c>
      <c r="C504" s="20"/>
      <c r="D504" s="23"/>
      <c r="E504" s="23"/>
      <c r="F504" s="20" t="s">
        <v>801</v>
      </c>
      <c r="G504" s="20"/>
      <c r="H504" s="22">
        <v>6636.666666666667</v>
      </c>
      <c r="I504" s="57" t="str">
        <f>IF(COUNTIF(MASUK[Kode Barang],REKAP[[#This Row],[ID
Barang]])=0,"",COUNTIF(MASUK[Kode Barang],REKAP[[#This Row],[ID
Barang]]))</f>
        <v/>
      </c>
      <c r="J504" s="58" t="str">
        <f>IF(COUNTIF(MASUK8[Kode Barang],REKAP[[#This Row],[ID
Barang]])=0,"",COUNTIF(MASUK8[Kode Barang],REKAP[[#This Row],[ID
Barang]]))</f>
        <v/>
      </c>
      <c r="K504" s="20">
        <v>3</v>
      </c>
      <c r="L504" s="47">
        <f>SUMIF(MASUK!$C:$C,DATA!$A504,MASUK!$H:$H)</f>
        <v>0</v>
      </c>
      <c r="M504" s="47">
        <f>SUMIF(KELUAR!C:C,REKAP[[#This Row],[ID
Barang]],KELUAR!$H:$H)</f>
        <v>0</v>
      </c>
      <c r="N504" s="47">
        <f>REKAP[[#This Row],[Stok Awal]]+REKAP[[#This Row],[Masuk]]-REKAP[[#This Row],[Keluar]]</f>
        <v>3</v>
      </c>
      <c r="P504" s="42">
        <f>REKAP[[#This Row],[Harga Satuan]]*REKAP[[#This Row],[Stok Akhir]]</f>
        <v>19910</v>
      </c>
      <c r="Q504" s="47" t="str">
        <f>IF(REKAP[[#This Row],[Stok Aktual]]&lt;&gt;"",REKAP[[#This Row],[Stok Akhir]]-REKAP[[#This Row],[Stok Aktual]],"")</f>
        <v/>
      </c>
    </row>
    <row r="505" spans="1:17" x14ac:dyDescent="0.25">
      <c r="A505" s="20" t="s">
        <v>733</v>
      </c>
      <c r="B505" s="20" t="s">
        <v>644</v>
      </c>
      <c r="C505" s="20"/>
      <c r="D505" s="23" t="s">
        <v>812</v>
      </c>
      <c r="E505" s="23"/>
      <c r="F505" s="20" t="s">
        <v>801</v>
      </c>
      <c r="G505" s="20" t="s">
        <v>831</v>
      </c>
      <c r="H505" s="22">
        <v>450000</v>
      </c>
      <c r="I505" s="57" t="str">
        <f>IF(COUNTIF(MASUK[Kode Barang],REKAP[[#This Row],[ID
Barang]])=0,"",COUNTIF(MASUK[Kode Barang],REKAP[[#This Row],[ID
Barang]]))</f>
        <v/>
      </c>
      <c r="J505" s="58">
        <f>IF(COUNTIF(MASUK8[Kode Barang],REKAP[[#This Row],[ID
Barang]])=0,"",COUNTIF(MASUK8[Kode Barang],REKAP[[#This Row],[ID
Barang]]))</f>
        <v>1</v>
      </c>
      <c r="K505" s="20">
        <v>3</v>
      </c>
      <c r="L505" s="47">
        <f>SUMIF(MASUK!$C:$C,DATA!$A505,MASUK!$H:$H)</f>
        <v>0</v>
      </c>
      <c r="M505" s="47">
        <f>SUMIF(KELUAR!C:C,REKAP[[#This Row],[ID
Barang]],KELUAR!$H:$H)</f>
        <v>1</v>
      </c>
      <c r="N505" s="47">
        <f>REKAP[[#This Row],[Stok Awal]]+REKAP[[#This Row],[Masuk]]-REKAP[[#This Row],[Keluar]]</f>
        <v>2</v>
      </c>
      <c r="P505" s="42">
        <f>REKAP[[#This Row],[Harga Satuan]]*REKAP[[#This Row],[Stok Akhir]]</f>
        <v>900000</v>
      </c>
      <c r="Q505" s="47" t="str">
        <f>IF(REKAP[[#This Row],[Stok Aktual]]&lt;&gt;"",REKAP[[#This Row],[Stok Akhir]]-REKAP[[#This Row],[Stok Aktual]],"")</f>
        <v/>
      </c>
    </row>
    <row r="506" spans="1:17" x14ac:dyDescent="0.25">
      <c r="A506" s="20" t="s">
        <v>734</v>
      </c>
      <c r="B506" s="20" t="s">
        <v>644</v>
      </c>
      <c r="C506" s="20"/>
      <c r="D506" s="23" t="s">
        <v>813</v>
      </c>
      <c r="E506" s="23"/>
      <c r="F506" s="20" t="s">
        <v>801</v>
      </c>
      <c r="G506" s="20" t="s">
        <v>832</v>
      </c>
      <c r="H506" s="22">
        <v>321000</v>
      </c>
      <c r="I506" s="57" t="str">
        <f>IF(COUNTIF(MASUK[Kode Barang],REKAP[[#This Row],[ID
Barang]])=0,"",COUNTIF(MASUK[Kode Barang],REKAP[[#This Row],[ID
Barang]]))</f>
        <v/>
      </c>
      <c r="J506" s="58" t="str">
        <f>IF(COUNTIF(MASUK8[Kode Barang],REKAP[[#This Row],[ID
Barang]])=0,"",COUNTIF(MASUK8[Kode Barang],REKAP[[#This Row],[ID
Barang]]))</f>
        <v/>
      </c>
      <c r="K506" s="20">
        <v>2</v>
      </c>
      <c r="L506" s="47">
        <f>SUMIF(MASUK!$C:$C,DATA!$A506,MASUK!$H:$H)</f>
        <v>0</v>
      </c>
      <c r="M506" s="47">
        <f>SUMIF(KELUAR!C:C,REKAP[[#This Row],[ID
Barang]],KELUAR!$H:$H)</f>
        <v>0</v>
      </c>
      <c r="N506" s="47">
        <f>REKAP[[#This Row],[Stok Awal]]+REKAP[[#This Row],[Masuk]]-REKAP[[#This Row],[Keluar]]</f>
        <v>2</v>
      </c>
      <c r="P506" s="42">
        <f>REKAP[[#This Row],[Harga Satuan]]*REKAP[[#This Row],[Stok Akhir]]</f>
        <v>642000</v>
      </c>
      <c r="Q506" s="47" t="str">
        <f>IF(REKAP[[#This Row],[Stok Aktual]]&lt;&gt;"",REKAP[[#This Row],[Stok Akhir]]-REKAP[[#This Row],[Stok Aktual]],"")</f>
        <v/>
      </c>
    </row>
    <row r="507" spans="1:17" x14ac:dyDescent="0.25">
      <c r="A507" s="20" t="s">
        <v>735</v>
      </c>
      <c r="B507" s="20" t="s">
        <v>644</v>
      </c>
      <c r="C507" s="20"/>
      <c r="D507" s="23" t="s">
        <v>814</v>
      </c>
      <c r="E507" s="23"/>
      <c r="F507" s="20" t="s">
        <v>801</v>
      </c>
      <c r="G507" s="20" t="s">
        <v>832</v>
      </c>
      <c r="H507" s="22">
        <v>395000</v>
      </c>
      <c r="I507" s="57" t="str">
        <f>IF(COUNTIF(MASUK[Kode Barang],REKAP[[#This Row],[ID
Barang]])=0,"",COUNTIF(MASUK[Kode Barang],REKAP[[#This Row],[ID
Barang]]))</f>
        <v/>
      </c>
      <c r="J507" s="58" t="str">
        <f>IF(COUNTIF(MASUK8[Kode Barang],REKAP[[#This Row],[ID
Barang]])=0,"",COUNTIF(MASUK8[Kode Barang],REKAP[[#This Row],[ID
Barang]]))</f>
        <v/>
      </c>
      <c r="K507" s="20">
        <v>2</v>
      </c>
      <c r="L507" s="47">
        <f>SUMIF(MASUK!$C:$C,DATA!$A507,MASUK!$H:$H)</f>
        <v>0</v>
      </c>
      <c r="M507" s="47">
        <f>SUMIF(KELUAR!C:C,REKAP[[#This Row],[ID
Barang]],KELUAR!$H:$H)</f>
        <v>0</v>
      </c>
      <c r="N507" s="47">
        <f>REKAP[[#This Row],[Stok Awal]]+REKAP[[#This Row],[Masuk]]-REKAP[[#This Row],[Keluar]]</f>
        <v>2</v>
      </c>
      <c r="P507" s="42">
        <f>REKAP[[#This Row],[Harga Satuan]]*REKAP[[#This Row],[Stok Akhir]]</f>
        <v>790000</v>
      </c>
      <c r="Q507" s="47" t="str">
        <f>IF(REKAP[[#This Row],[Stok Aktual]]&lt;&gt;"",REKAP[[#This Row],[Stok Akhir]]-REKAP[[#This Row],[Stok Aktual]],"")</f>
        <v/>
      </c>
    </row>
    <row r="508" spans="1:17" x14ac:dyDescent="0.25">
      <c r="A508" s="20" t="s">
        <v>736</v>
      </c>
      <c r="B508" s="20" t="s">
        <v>645</v>
      </c>
      <c r="C508" s="20"/>
      <c r="D508" s="23"/>
      <c r="E508" s="23"/>
      <c r="F508" s="20" t="s">
        <v>801</v>
      </c>
      <c r="G508" s="20"/>
      <c r="H508" s="22">
        <v>25000</v>
      </c>
      <c r="I508" s="57">
        <f>IF(COUNTIF(MASUK[Kode Barang],REKAP[[#This Row],[ID
Barang]])=0,"",COUNTIF(MASUK[Kode Barang],REKAP[[#This Row],[ID
Barang]]))</f>
        <v>2</v>
      </c>
      <c r="J508" s="58">
        <f>IF(COUNTIF(MASUK8[Kode Barang],REKAP[[#This Row],[ID
Barang]])=0,"",COUNTIF(MASUK8[Kode Barang],REKAP[[#This Row],[ID
Barang]]))</f>
        <v>1</v>
      </c>
      <c r="K508" s="20">
        <v>3</v>
      </c>
      <c r="L508" s="47">
        <f>SUMIF(MASUK!$C:$C,DATA!$A508,MASUK!$H:$H)</f>
        <v>6</v>
      </c>
      <c r="M508" s="47">
        <f>SUMIF(KELUAR!C:C,REKAP[[#This Row],[ID
Barang]],KELUAR!$H:$H)</f>
        <v>1</v>
      </c>
      <c r="N508" s="47">
        <f>REKAP[[#This Row],[Stok Awal]]+REKAP[[#This Row],[Masuk]]-REKAP[[#This Row],[Keluar]]</f>
        <v>8</v>
      </c>
      <c r="P508" s="42">
        <f>REKAP[[#This Row],[Harga Satuan]]*REKAP[[#This Row],[Stok Akhir]]</f>
        <v>200000</v>
      </c>
      <c r="Q508" s="47" t="str">
        <f>IF(REKAP[[#This Row],[Stok Aktual]]&lt;&gt;"",REKAP[[#This Row],[Stok Akhir]]-REKAP[[#This Row],[Stok Aktual]],"")</f>
        <v/>
      </c>
    </row>
    <row r="509" spans="1:17" x14ac:dyDescent="0.25">
      <c r="A509" s="20" t="s">
        <v>737</v>
      </c>
      <c r="B509" s="20" t="s">
        <v>646</v>
      </c>
      <c r="C509" s="20"/>
      <c r="D509" s="23" t="s">
        <v>815</v>
      </c>
      <c r="E509" s="23"/>
      <c r="F509" s="20" t="s">
        <v>801</v>
      </c>
      <c r="G509" s="20" t="s">
        <v>826</v>
      </c>
      <c r="H509" s="22">
        <v>15000</v>
      </c>
      <c r="I509" s="57">
        <f>IF(COUNTIF(MASUK[Kode Barang],REKAP[[#This Row],[ID
Barang]])=0,"",COUNTIF(MASUK[Kode Barang],REKAP[[#This Row],[ID
Barang]]))</f>
        <v>2</v>
      </c>
      <c r="J509" s="58">
        <f>IF(COUNTIF(MASUK8[Kode Barang],REKAP[[#This Row],[ID
Barang]])=0,"",COUNTIF(MASUK8[Kode Barang],REKAP[[#This Row],[ID
Barang]]))</f>
        <v>2</v>
      </c>
      <c r="K509" s="20">
        <v>5</v>
      </c>
      <c r="L509" s="47">
        <f>SUMIF(MASUK!$C:$C,DATA!$A509,MASUK!$H:$H)</f>
        <v>10</v>
      </c>
      <c r="M509" s="47">
        <f>SUMIF(KELUAR!C:C,REKAP[[#This Row],[ID
Barang]],KELUAR!$H:$H)</f>
        <v>2</v>
      </c>
      <c r="N509" s="47">
        <f>REKAP[[#This Row],[Stok Awal]]+REKAP[[#This Row],[Masuk]]-REKAP[[#This Row],[Keluar]]</f>
        <v>13</v>
      </c>
      <c r="P509" s="42">
        <f>REKAP[[#This Row],[Harga Satuan]]*REKAP[[#This Row],[Stok Akhir]]</f>
        <v>195000</v>
      </c>
      <c r="Q509" s="47" t="str">
        <f>IF(REKAP[[#This Row],[Stok Aktual]]&lt;&gt;"",REKAP[[#This Row],[Stok Akhir]]-REKAP[[#This Row],[Stok Aktual]],"")</f>
        <v/>
      </c>
    </row>
    <row r="510" spans="1:17" x14ac:dyDescent="0.25">
      <c r="A510" s="20" t="s">
        <v>738</v>
      </c>
      <c r="B510" s="20" t="s">
        <v>647</v>
      </c>
      <c r="C510" s="20"/>
      <c r="D510" s="23" t="s">
        <v>816</v>
      </c>
      <c r="E510" s="23"/>
      <c r="F510" s="20" t="s">
        <v>801</v>
      </c>
      <c r="G510" s="20"/>
      <c r="H510" s="22">
        <v>424500</v>
      </c>
      <c r="I510" s="57" t="str">
        <f>IF(COUNTIF(MASUK[Kode Barang],REKAP[[#This Row],[ID
Barang]])=0,"",COUNTIF(MASUK[Kode Barang],REKAP[[#This Row],[ID
Barang]]))</f>
        <v/>
      </c>
      <c r="J510" s="58" t="str">
        <f>IF(COUNTIF(MASUK8[Kode Barang],REKAP[[#This Row],[ID
Barang]])=0,"",COUNTIF(MASUK8[Kode Barang],REKAP[[#This Row],[ID
Barang]]))</f>
        <v/>
      </c>
      <c r="K510" s="20">
        <v>0</v>
      </c>
      <c r="L510" s="47">
        <f>SUMIF(MASUK!$C:$C,DATA!$A510,MASUK!$H:$H)</f>
        <v>0</v>
      </c>
      <c r="M510" s="47">
        <f>SUMIF(KELUAR!C:C,REKAP[[#This Row],[ID
Barang]],KELUAR!$H:$H)</f>
        <v>0</v>
      </c>
      <c r="N510" s="47">
        <f>REKAP[[#This Row],[Stok Awal]]+REKAP[[#This Row],[Masuk]]-REKAP[[#This Row],[Keluar]]</f>
        <v>0</v>
      </c>
      <c r="P510" s="42">
        <f>REKAP[[#This Row],[Harga Satuan]]*REKAP[[#This Row],[Stok Akhir]]</f>
        <v>0</v>
      </c>
      <c r="Q510" s="47" t="str">
        <f>IF(REKAP[[#This Row],[Stok Aktual]]&lt;&gt;"",REKAP[[#This Row],[Stok Akhir]]-REKAP[[#This Row],[Stok Aktual]],"")</f>
        <v/>
      </c>
    </row>
    <row r="511" spans="1:17" x14ac:dyDescent="0.25">
      <c r="A511" s="20" t="s">
        <v>739</v>
      </c>
      <c r="B511" s="20" t="s">
        <v>3652</v>
      </c>
      <c r="C511" s="20"/>
      <c r="D511" s="23"/>
      <c r="E511" s="23"/>
      <c r="F511" s="20" t="s">
        <v>801</v>
      </c>
      <c r="G511" s="20" t="s">
        <v>833</v>
      </c>
      <c r="H511" s="22">
        <v>9000</v>
      </c>
      <c r="I511" s="57">
        <f>IF(COUNTIF(MASUK[Kode Barang],REKAP[[#This Row],[ID
Barang]])=0,"",COUNTIF(MASUK[Kode Barang],REKAP[[#This Row],[ID
Barang]]))</f>
        <v>1</v>
      </c>
      <c r="J511" s="58" t="str">
        <f>IF(COUNTIF(MASUK8[Kode Barang],REKAP[[#This Row],[ID
Barang]])=0,"",COUNTIF(MASUK8[Kode Barang],REKAP[[#This Row],[ID
Barang]]))</f>
        <v/>
      </c>
      <c r="K511" s="20">
        <v>4</v>
      </c>
      <c r="L511" s="47">
        <f>SUMIF(MASUK!$C:$C,DATA!$A511,MASUK!$H:$H)</f>
        <v>2</v>
      </c>
      <c r="M511" s="47">
        <f>SUMIF(KELUAR!C:C,REKAP[[#This Row],[ID
Barang]],KELUAR!$H:$H)</f>
        <v>0</v>
      </c>
      <c r="N511" s="47">
        <f>REKAP[[#This Row],[Stok Awal]]+REKAP[[#This Row],[Masuk]]-REKAP[[#This Row],[Keluar]]</f>
        <v>6</v>
      </c>
      <c r="P511" s="42">
        <f>REKAP[[#This Row],[Harga Satuan]]*REKAP[[#This Row],[Stok Akhir]]</f>
        <v>54000</v>
      </c>
      <c r="Q511" s="47" t="str">
        <f>IF(REKAP[[#This Row],[Stok Aktual]]&lt;&gt;"",REKAP[[#This Row],[Stok Akhir]]-REKAP[[#This Row],[Stok Aktual]],"")</f>
        <v/>
      </c>
    </row>
    <row r="512" spans="1:17" x14ac:dyDescent="0.25">
      <c r="A512" s="20" t="s">
        <v>740</v>
      </c>
      <c r="B512" s="20" t="s">
        <v>648</v>
      </c>
      <c r="C512" s="20"/>
      <c r="D512" s="23"/>
      <c r="E512" s="23"/>
      <c r="F512" s="20" t="s">
        <v>801</v>
      </c>
      <c r="G512" s="20" t="s">
        <v>826</v>
      </c>
      <c r="H512" s="22">
        <v>20000</v>
      </c>
      <c r="I512" s="57" t="str">
        <f>IF(COUNTIF(MASUK[Kode Barang],REKAP[[#This Row],[ID
Barang]])=0,"",COUNTIF(MASUK[Kode Barang],REKAP[[#This Row],[ID
Barang]]))</f>
        <v/>
      </c>
      <c r="J512" s="58" t="str">
        <f>IF(COUNTIF(MASUK8[Kode Barang],REKAP[[#This Row],[ID
Barang]])=0,"",COUNTIF(MASUK8[Kode Barang],REKAP[[#This Row],[ID
Barang]]))</f>
        <v/>
      </c>
      <c r="K512" s="20">
        <v>7</v>
      </c>
      <c r="L512" s="47">
        <f>SUMIF(MASUK!$C:$C,DATA!$A512,MASUK!$H:$H)</f>
        <v>0</v>
      </c>
      <c r="M512" s="47">
        <f>SUMIF(KELUAR!C:C,REKAP[[#This Row],[ID
Barang]],KELUAR!$H:$H)</f>
        <v>0</v>
      </c>
      <c r="N512" s="47">
        <f>REKAP[[#This Row],[Stok Awal]]+REKAP[[#This Row],[Masuk]]-REKAP[[#This Row],[Keluar]]</f>
        <v>7</v>
      </c>
      <c r="P512" s="42">
        <f>REKAP[[#This Row],[Harga Satuan]]*REKAP[[#This Row],[Stok Akhir]]</f>
        <v>140000</v>
      </c>
      <c r="Q512" s="47" t="str">
        <f>IF(REKAP[[#This Row],[Stok Aktual]]&lt;&gt;"",REKAP[[#This Row],[Stok Akhir]]-REKAP[[#This Row],[Stok Aktual]],"")</f>
        <v/>
      </c>
    </row>
    <row r="513" spans="1:17" x14ac:dyDescent="0.25">
      <c r="A513" s="20" t="s">
        <v>741</v>
      </c>
      <c r="B513" s="20" t="s">
        <v>649</v>
      </c>
      <c r="C513" s="20"/>
      <c r="D513" s="23"/>
      <c r="E513" s="23"/>
      <c r="F513" s="20" t="s">
        <v>801</v>
      </c>
      <c r="G513" s="20"/>
      <c r="H513" s="22">
        <v>30000</v>
      </c>
      <c r="I513" s="57" t="str">
        <f>IF(COUNTIF(MASUK[Kode Barang],REKAP[[#This Row],[ID
Barang]])=0,"",COUNTIF(MASUK[Kode Barang],REKAP[[#This Row],[ID
Barang]]))</f>
        <v/>
      </c>
      <c r="J513" s="58" t="str">
        <f>IF(COUNTIF(MASUK8[Kode Barang],REKAP[[#This Row],[ID
Barang]])=0,"",COUNTIF(MASUK8[Kode Barang],REKAP[[#This Row],[ID
Barang]]))</f>
        <v/>
      </c>
      <c r="K513" s="20">
        <v>1</v>
      </c>
      <c r="L513" s="47">
        <f>SUMIF(MASUK!$C:$C,DATA!$A513,MASUK!$H:$H)</f>
        <v>0</v>
      </c>
      <c r="M513" s="47">
        <f>SUMIF(KELUAR!C:C,REKAP[[#This Row],[ID
Barang]],KELUAR!$H:$H)</f>
        <v>0</v>
      </c>
      <c r="N513" s="47">
        <f>REKAP[[#This Row],[Stok Awal]]+REKAP[[#This Row],[Masuk]]-REKAP[[#This Row],[Keluar]]</f>
        <v>1</v>
      </c>
      <c r="P513" s="42">
        <f>REKAP[[#This Row],[Harga Satuan]]*REKAP[[#This Row],[Stok Akhir]]</f>
        <v>30000</v>
      </c>
      <c r="Q513" s="47" t="str">
        <f>IF(REKAP[[#This Row],[Stok Aktual]]&lt;&gt;"",REKAP[[#This Row],[Stok Akhir]]-REKAP[[#This Row],[Stok Aktual]],"")</f>
        <v/>
      </c>
    </row>
    <row r="514" spans="1:17" x14ac:dyDescent="0.25">
      <c r="A514" s="20" t="s">
        <v>742</v>
      </c>
      <c r="B514" s="20" t="s">
        <v>3651</v>
      </c>
      <c r="C514" s="20"/>
      <c r="D514" s="23"/>
      <c r="E514" s="23"/>
      <c r="F514" s="20" t="s">
        <v>801</v>
      </c>
      <c r="G514" s="20" t="s">
        <v>826</v>
      </c>
      <c r="H514" s="22">
        <v>11500</v>
      </c>
      <c r="I514" s="57" t="str">
        <f>IF(COUNTIF(MASUK[Kode Barang],REKAP[[#This Row],[ID
Barang]])=0,"",COUNTIF(MASUK[Kode Barang],REKAP[[#This Row],[ID
Barang]]))</f>
        <v/>
      </c>
      <c r="J514" s="58">
        <f>IF(COUNTIF(MASUK8[Kode Barang],REKAP[[#This Row],[ID
Barang]])=0,"",COUNTIF(MASUK8[Kode Barang],REKAP[[#This Row],[ID
Barang]]))</f>
        <v>2</v>
      </c>
      <c r="K514" s="20">
        <v>4</v>
      </c>
      <c r="L514" s="47">
        <f>SUMIF(MASUK!$C:$C,DATA!$A514,MASUK!$H:$H)</f>
        <v>0</v>
      </c>
      <c r="M514" s="47">
        <f>SUMIF(KELUAR!C:C,REKAP[[#This Row],[ID
Barang]],KELUAR!$H:$H)</f>
        <v>2</v>
      </c>
      <c r="N514" s="47">
        <f>REKAP[[#This Row],[Stok Awal]]+REKAP[[#This Row],[Masuk]]-REKAP[[#This Row],[Keluar]]</f>
        <v>2</v>
      </c>
      <c r="P514" s="42">
        <f>REKAP[[#This Row],[Harga Satuan]]*REKAP[[#This Row],[Stok Akhir]]</f>
        <v>23000</v>
      </c>
      <c r="Q514" s="47" t="str">
        <f>IF(REKAP[[#This Row],[Stok Aktual]]&lt;&gt;"",REKAP[[#This Row],[Stok Akhir]]-REKAP[[#This Row],[Stok Aktual]],"")</f>
        <v/>
      </c>
    </row>
    <row r="515" spans="1:17" x14ac:dyDescent="0.25">
      <c r="A515" s="20" t="s">
        <v>743</v>
      </c>
      <c r="B515" s="20" t="s">
        <v>3653</v>
      </c>
      <c r="C515" s="20"/>
      <c r="D515" s="23" t="s">
        <v>817</v>
      </c>
      <c r="E515" s="23"/>
      <c r="F515" s="20" t="s">
        <v>801</v>
      </c>
      <c r="G515" s="20" t="s">
        <v>826</v>
      </c>
      <c r="H515" s="22">
        <v>4000</v>
      </c>
      <c r="I515" s="57">
        <f>IF(COUNTIF(MASUK[Kode Barang],REKAP[[#This Row],[ID
Barang]])=0,"",COUNTIF(MASUK[Kode Barang],REKAP[[#This Row],[ID
Barang]]))</f>
        <v>3</v>
      </c>
      <c r="J515" s="58">
        <f>IF(COUNTIF(MASUK8[Kode Barang],REKAP[[#This Row],[ID
Barang]])=0,"",COUNTIF(MASUK8[Kode Barang],REKAP[[#This Row],[ID
Barang]]))</f>
        <v>4</v>
      </c>
      <c r="K515" s="20">
        <v>4</v>
      </c>
      <c r="L515" s="47">
        <f>SUMIF(MASUK!$C:$C,DATA!$A515,MASUK!$H:$H)</f>
        <v>7</v>
      </c>
      <c r="M515" s="47">
        <f>SUMIF(KELUAR!C:C,REKAP[[#This Row],[ID
Barang]],KELUAR!$H:$H)</f>
        <v>4</v>
      </c>
      <c r="N515" s="47">
        <f>REKAP[[#This Row],[Stok Awal]]+REKAP[[#This Row],[Masuk]]-REKAP[[#This Row],[Keluar]]</f>
        <v>7</v>
      </c>
      <c r="P515" s="42">
        <f>REKAP[[#This Row],[Harga Satuan]]*REKAP[[#This Row],[Stok Akhir]]</f>
        <v>28000</v>
      </c>
      <c r="Q515" s="47" t="str">
        <f>IF(REKAP[[#This Row],[Stok Aktual]]&lt;&gt;"",REKAP[[#This Row],[Stok Akhir]]-REKAP[[#This Row],[Stok Aktual]],"")</f>
        <v/>
      </c>
    </row>
    <row r="516" spans="1:17" x14ac:dyDescent="0.25">
      <c r="A516" s="20" t="s">
        <v>744</v>
      </c>
      <c r="B516" s="20" t="s">
        <v>650</v>
      </c>
      <c r="C516" s="20"/>
      <c r="D516" s="23"/>
      <c r="E516" s="23"/>
      <c r="F516" s="20" t="s">
        <v>801</v>
      </c>
      <c r="G516" s="20"/>
      <c r="H516" s="22">
        <v>35000</v>
      </c>
      <c r="I516" s="57" t="str">
        <f>IF(COUNTIF(MASUK[Kode Barang],REKAP[[#This Row],[ID
Barang]])=0,"",COUNTIF(MASUK[Kode Barang],REKAP[[#This Row],[ID
Barang]]))</f>
        <v/>
      </c>
      <c r="J516" s="58" t="str">
        <f>IF(COUNTIF(MASUK8[Kode Barang],REKAP[[#This Row],[ID
Barang]])=0,"",COUNTIF(MASUK8[Kode Barang],REKAP[[#This Row],[ID
Barang]]))</f>
        <v/>
      </c>
      <c r="K516" s="20">
        <v>3</v>
      </c>
      <c r="L516" s="47">
        <f>SUMIF(MASUK!$C:$C,DATA!$A516,MASUK!$H:$H)</f>
        <v>0</v>
      </c>
      <c r="M516" s="47">
        <f>SUMIF(KELUAR!C:C,REKAP[[#This Row],[ID
Barang]],KELUAR!$H:$H)</f>
        <v>0</v>
      </c>
      <c r="N516" s="47">
        <f>REKAP[[#This Row],[Stok Awal]]+REKAP[[#This Row],[Masuk]]-REKAP[[#This Row],[Keluar]]</f>
        <v>3</v>
      </c>
      <c r="P516" s="42">
        <f>REKAP[[#This Row],[Harga Satuan]]*REKAP[[#This Row],[Stok Akhir]]</f>
        <v>105000</v>
      </c>
      <c r="Q516" s="47" t="str">
        <f>IF(REKAP[[#This Row],[Stok Aktual]]&lt;&gt;"",REKAP[[#This Row],[Stok Akhir]]-REKAP[[#This Row],[Stok Aktual]],"")</f>
        <v/>
      </c>
    </row>
    <row r="517" spans="1:17" x14ac:dyDescent="0.25">
      <c r="A517" s="20" t="s">
        <v>745</v>
      </c>
      <c r="B517" s="20" t="s">
        <v>651</v>
      </c>
      <c r="C517" s="20"/>
      <c r="D517" s="23"/>
      <c r="E517" s="23"/>
      <c r="F517" s="20" t="s">
        <v>801</v>
      </c>
      <c r="G517" s="20"/>
      <c r="H517" s="22">
        <v>5000</v>
      </c>
      <c r="I517" s="57" t="str">
        <f>IF(COUNTIF(MASUK[Kode Barang],REKAP[[#This Row],[ID
Barang]])=0,"",COUNTIF(MASUK[Kode Barang],REKAP[[#This Row],[ID
Barang]]))</f>
        <v/>
      </c>
      <c r="J517" s="58" t="str">
        <f>IF(COUNTIF(MASUK8[Kode Barang],REKAP[[#This Row],[ID
Barang]])=0,"",COUNTIF(MASUK8[Kode Barang],REKAP[[#This Row],[ID
Barang]]))</f>
        <v/>
      </c>
      <c r="K517" s="20">
        <v>1</v>
      </c>
      <c r="L517" s="47">
        <f>SUMIF(MASUK!$C:$C,DATA!$A517,MASUK!$H:$H)</f>
        <v>0</v>
      </c>
      <c r="M517" s="47">
        <f>SUMIF(KELUAR!C:C,REKAP[[#This Row],[ID
Barang]],KELUAR!$H:$H)</f>
        <v>0</v>
      </c>
      <c r="N517" s="47">
        <f>REKAP[[#This Row],[Stok Awal]]+REKAP[[#This Row],[Masuk]]-REKAP[[#This Row],[Keluar]]</f>
        <v>1</v>
      </c>
      <c r="P517" s="42">
        <f>REKAP[[#This Row],[Harga Satuan]]*REKAP[[#This Row],[Stok Akhir]]</f>
        <v>5000</v>
      </c>
      <c r="Q517" s="47" t="str">
        <f>IF(REKAP[[#This Row],[Stok Aktual]]&lt;&gt;"",REKAP[[#This Row],[Stok Akhir]]-REKAP[[#This Row],[Stok Aktual]],"")</f>
        <v/>
      </c>
    </row>
    <row r="518" spans="1:17" x14ac:dyDescent="0.25">
      <c r="A518" s="20" t="s">
        <v>746</v>
      </c>
      <c r="B518" s="20" t="s">
        <v>652</v>
      </c>
      <c r="C518" s="20"/>
      <c r="D518" s="23" t="s">
        <v>818</v>
      </c>
      <c r="E518" s="23"/>
      <c r="F518" s="20" t="s">
        <v>801</v>
      </c>
      <c r="G518" s="20" t="s">
        <v>834</v>
      </c>
      <c r="H518" s="22">
        <v>65000</v>
      </c>
      <c r="I518" s="57" t="str">
        <f>IF(COUNTIF(MASUK[Kode Barang],REKAP[[#This Row],[ID
Barang]])=0,"",COUNTIF(MASUK[Kode Barang],REKAP[[#This Row],[ID
Barang]]))</f>
        <v/>
      </c>
      <c r="J518" s="58" t="str">
        <f>IF(COUNTIF(MASUK8[Kode Barang],REKAP[[#This Row],[ID
Barang]])=0,"",COUNTIF(MASUK8[Kode Barang],REKAP[[#This Row],[ID
Barang]]))</f>
        <v/>
      </c>
      <c r="K518" s="20">
        <v>0</v>
      </c>
      <c r="L518" s="47">
        <f>SUMIF(MASUK!$C:$C,DATA!$A518,MASUK!$H:$H)</f>
        <v>0</v>
      </c>
      <c r="M518" s="47">
        <f>SUMIF(KELUAR!C:C,REKAP[[#This Row],[ID
Barang]],KELUAR!$H:$H)</f>
        <v>0</v>
      </c>
      <c r="N518" s="47">
        <f>REKAP[[#This Row],[Stok Awal]]+REKAP[[#This Row],[Masuk]]-REKAP[[#This Row],[Keluar]]</f>
        <v>0</v>
      </c>
      <c r="P518" s="42">
        <f>REKAP[[#This Row],[Harga Satuan]]*REKAP[[#This Row],[Stok Akhir]]</f>
        <v>0</v>
      </c>
      <c r="Q518" s="47" t="str">
        <f>IF(REKAP[[#This Row],[Stok Aktual]]&lt;&gt;"",REKAP[[#This Row],[Stok Akhir]]-REKAP[[#This Row],[Stok Aktual]],"")</f>
        <v/>
      </c>
    </row>
    <row r="519" spans="1:17" x14ac:dyDescent="0.25">
      <c r="A519" s="20" t="s">
        <v>747</v>
      </c>
      <c r="B519" s="20" t="s">
        <v>653</v>
      </c>
      <c r="C519" s="20"/>
      <c r="D519" s="23"/>
      <c r="E519" s="23"/>
      <c r="F519" s="20" t="s">
        <v>801</v>
      </c>
      <c r="G519" s="20"/>
      <c r="H519" s="22">
        <v>12500</v>
      </c>
      <c r="I519" s="57" t="str">
        <f>IF(COUNTIF(MASUK[Kode Barang],REKAP[[#This Row],[ID
Barang]])=0,"",COUNTIF(MASUK[Kode Barang],REKAP[[#This Row],[ID
Barang]]))</f>
        <v/>
      </c>
      <c r="J519" s="58" t="str">
        <f>IF(COUNTIF(MASUK8[Kode Barang],REKAP[[#This Row],[ID
Barang]])=0,"",COUNTIF(MASUK8[Kode Barang],REKAP[[#This Row],[ID
Barang]]))</f>
        <v/>
      </c>
      <c r="K519" s="20">
        <v>0</v>
      </c>
      <c r="L519" s="47">
        <f>SUMIF(MASUK!$C:$C,DATA!$A519,MASUK!$H:$H)</f>
        <v>0</v>
      </c>
      <c r="M519" s="47">
        <f>SUMIF(KELUAR!C:C,REKAP[[#This Row],[ID
Barang]],KELUAR!$H:$H)</f>
        <v>0</v>
      </c>
      <c r="N519" s="47">
        <f>REKAP[[#This Row],[Stok Awal]]+REKAP[[#This Row],[Masuk]]-REKAP[[#This Row],[Keluar]]</f>
        <v>0</v>
      </c>
      <c r="P519" s="42">
        <f>REKAP[[#This Row],[Harga Satuan]]*REKAP[[#This Row],[Stok Akhir]]</f>
        <v>0</v>
      </c>
      <c r="Q519" s="47" t="str">
        <f>IF(REKAP[[#This Row],[Stok Aktual]]&lt;&gt;"",REKAP[[#This Row],[Stok Akhir]]-REKAP[[#This Row],[Stok Aktual]],"")</f>
        <v/>
      </c>
    </row>
    <row r="520" spans="1:17" x14ac:dyDescent="0.25">
      <c r="A520" s="20" t="s">
        <v>748</v>
      </c>
      <c r="B520" s="20" t="s">
        <v>654</v>
      </c>
      <c r="C520" s="20"/>
      <c r="D520" s="23"/>
      <c r="E520" s="23"/>
      <c r="F520" s="20" t="s">
        <v>801</v>
      </c>
      <c r="G520" s="20"/>
      <c r="H520" s="22">
        <v>3500</v>
      </c>
      <c r="I520" s="57" t="str">
        <f>IF(COUNTIF(MASUK[Kode Barang],REKAP[[#This Row],[ID
Barang]])=0,"",COUNTIF(MASUK[Kode Barang],REKAP[[#This Row],[ID
Barang]]))</f>
        <v/>
      </c>
      <c r="J520" s="58" t="str">
        <f>IF(COUNTIF(MASUK8[Kode Barang],REKAP[[#This Row],[ID
Barang]])=0,"",COUNTIF(MASUK8[Kode Barang],REKAP[[#This Row],[ID
Barang]]))</f>
        <v/>
      </c>
      <c r="K520" s="20">
        <v>5</v>
      </c>
      <c r="L520" s="47">
        <f>SUMIF(MASUK!$C:$C,DATA!$A520,MASUK!$H:$H)</f>
        <v>0</v>
      </c>
      <c r="M520" s="47">
        <f>SUMIF(KELUAR!C:C,REKAP[[#This Row],[ID
Barang]],KELUAR!$H:$H)</f>
        <v>0</v>
      </c>
      <c r="N520" s="47">
        <f>REKAP[[#This Row],[Stok Awal]]+REKAP[[#This Row],[Masuk]]-REKAP[[#This Row],[Keluar]]</f>
        <v>5</v>
      </c>
      <c r="P520" s="42">
        <f>REKAP[[#This Row],[Harga Satuan]]*REKAP[[#This Row],[Stok Akhir]]</f>
        <v>17500</v>
      </c>
      <c r="Q520" s="47" t="str">
        <f>IF(REKAP[[#This Row],[Stok Aktual]]&lt;&gt;"",REKAP[[#This Row],[Stok Akhir]]-REKAP[[#This Row],[Stok Aktual]],"")</f>
        <v/>
      </c>
    </row>
    <row r="521" spans="1:17" x14ac:dyDescent="0.25">
      <c r="A521" s="20" t="s">
        <v>749</v>
      </c>
      <c r="B521" s="20" t="s">
        <v>655</v>
      </c>
      <c r="C521" s="20"/>
      <c r="D521" s="23"/>
      <c r="E521" s="23"/>
      <c r="F521" s="20" t="s">
        <v>801</v>
      </c>
      <c r="G521" s="20" t="s">
        <v>835</v>
      </c>
      <c r="H521" s="22">
        <v>25000</v>
      </c>
      <c r="I521" s="57" t="str">
        <f>IF(COUNTIF(MASUK[Kode Barang],REKAP[[#This Row],[ID
Barang]])=0,"",COUNTIF(MASUK[Kode Barang],REKAP[[#This Row],[ID
Barang]]))</f>
        <v/>
      </c>
      <c r="J521" s="58" t="str">
        <f>IF(COUNTIF(MASUK8[Kode Barang],REKAP[[#This Row],[ID
Barang]])=0,"",COUNTIF(MASUK8[Kode Barang],REKAP[[#This Row],[ID
Barang]]))</f>
        <v/>
      </c>
      <c r="K521" s="20">
        <v>1</v>
      </c>
      <c r="L521" s="47">
        <f>SUMIF(MASUK!$C:$C,DATA!$A521,MASUK!$H:$H)</f>
        <v>0</v>
      </c>
      <c r="M521" s="47">
        <f>SUMIF(KELUAR!C:C,REKAP[[#This Row],[ID
Barang]],KELUAR!$H:$H)</f>
        <v>0</v>
      </c>
      <c r="N521" s="47">
        <f>REKAP[[#This Row],[Stok Awal]]+REKAP[[#This Row],[Masuk]]-REKAP[[#This Row],[Keluar]]</f>
        <v>1</v>
      </c>
      <c r="P521" s="42">
        <f>REKAP[[#This Row],[Harga Satuan]]*REKAP[[#This Row],[Stok Akhir]]</f>
        <v>25000</v>
      </c>
      <c r="Q521" s="47" t="str">
        <f>IF(REKAP[[#This Row],[Stok Aktual]]&lt;&gt;"",REKAP[[#This Row],[Stok Akhir]]-REKAP[[#This Row],[Stok Aktual]],"")</f>
        <v/>
      </c>
    </row>
    <row r="522" spans="1:17" x14ac:dyDescent="0.25">
      <c r="A522" s="20" t="s">
        <v>750</v>
      </c>
      <c r="B522" s="20" t="s">
        <v>656</v>
      </c>
      <c r="C522" s="20"/>
      <c r="D522" s="23">
        <v>3</v>
      </c>
      <c r="E522" s="23"/>
      <c r="F522" s="20" t="s">
        <v>801</v>
      </c>
      <c r="G522" s="20"/>
      <c r="H522" s="22">
        <v>10000</v>
      </c>
      <c r="I522" s="57" t="str">
        <f>IF(COUNTIF(MASUK[Kode Barang],REKAP[[#This Row],[ID
Barang]])=0,"",COUNTIF(MASUK[Kode Barang],REKAP[[#This Row],[ID
Barang]]))</f>
        <v/>
      </c>
      <c r="J522" s="58" t="str">
        <f>IF(COUNTIF(MASUK8[Kode Barang],REKAP[[#This Row],[ID
Barang]])=0,"",COUNTIF(MASUK8[Kode Barang],REKAP[[#This Row],[ID
Barang]]))</f>
        <v/>
      </c>
      <c r="K522" s="20">
        <v>0</v>
      </c>
      <c r="L522" s="47">
        <f>SUMIF(MASUK!$C:$C,DATA!$A522,MASUK!$H:$H)</f>
        <v>0</v>
      </c>
      <c r="M522" s="47">
        <f>SUMIF(KELUAR!C:C,REKAP[[#This Row],[ID
Barang]],KELUAR!$H:$H)</f>
        <v>0</v>
      </c>
      <c r="N522" s="47">
        <f>REKAP[[#This Row],[Stok Awal]]+REKAP[[#This Row],[Masuk]]-REKAP[[#This Row],[Keluar]]</f>
        <v>0</v>
      </c>
      <c r="P522" s="42">
        <f>REKAP[[#This Row],[Harga Satuan]]*REKAP[[#This Row],[Stok Akhir]]</f>
        <v>0</v>
      </c>
      <c r="Q522" s="47" t="str">
        <f>IF(REKAP[[#This Row],[Stok Aktual]]&lt;&gt;"",REKAP[[#This Row],[Stok Akhir]]-REKAP[[#This Row],[Stok Aktual]],"")</f>
        <v/>
      </c>
    </row>
    <row r="523" spans="1:17" x14ac:dyDescent="0.25">
      <c r="A523" s="20" t="s">
        <v>751</v>
      </c>
      <c r="B523" s="20" t="s">
        <v>657</v>
      </c>
      <c r="C523" s="20"/>
      <c r="D523" s="23">
        <v>2.6</v>
      </c>
      <c r="E523" s="23"/>
      <c r="F523" s="20" t="s">
        <v>801</v>
      </c>
      <c r="G523" s="20"/>
      <c r="H523" s="22">
        <v>25000</v>
      </c>
      <c r="I523" s="57" t="str">
        <f>IF(COUNTIF(MASUK[Kode Barang],REKAP[[#This Row],[ID
Barang]])=0,"",COUNTIF(MASUK[Kode Barang],REKAP[[#This Row],[ID
Barang]]))</f>
        <v/>
      </c>
      <c r="J523" s="58" t="str">
        <f>IF(COUNTIF(MASUK8[Kode Barang],REKAP[[#This Row],[ID
Barang]])=0,"",COUNTIF(MASUK8[Kode Barang],REKAP[[#This Row],[ID
Barang]]))</f>
        <v/>
      </c>
      <c r="K523" s="20">
        <v>32</v>
      </c>
      <c r="L523" s="47">
        <f>SUMIF(MASUK!$C:$C,DATA!$A523,MASUK!$H:$H)</f>
        <v>0</v>
      </c>
      <c r="M523" s="47">
        <f>SUMIF(KELUAR!C:C,REKAP[[#This Row],[ID
Barang]],KELUAR!$H:$H)</f>
        <v>0</v>
      </c>
      <c r="N523" s="47">
        <f>REKAP[[#This Row],[Stok Awal]]+REKAP[[#This Row],[Masuk]]-REKAP[[#This Row],[Keluar]]</f>
        <v>32</v>
      </c>
      <c r="P523" s="42">
        <f>REKAP[[#This Row],[Harga Satuan]]*REKAP[[#This Row],[Stok Akhir]]</f>
        <v>800000</v>
      </c>
      <c r="Q523" s="47" t="str">
        <f>IF(REKAP[[#This Row],[Stok Aktual]]&lt;&gt;"",REKAP[[#This Row],[Stok Akhir]]-REKAP[[#This Row],[Stok Aktual]],"")</f>
        <v/>
      </c>
    </row>
    <row r="524" spans="1:17" x14ac:dyDescent="0.25">
      <c r="A524" s="20" t="s">
        <v>752</v>
      </c>
      <c r="B524" s="20" t="s">
        <v>658</v>
      </c>
      <c r="C524" s="20"/>
      <c r="D524" s="23">
        <v>2.6</v>
      </c>
      <c r="E524" s="23"/>
      <c r="F524" s="20" t="s">
        <v>801</v>
      </c>
      <c r="G524" s="20"/>
      <c r="H524" s="22">
        <v>729.16666666666663</v>
      </c>
      <c r="I524" s="57" t="str">
        <f>IF(COUNTIF(MASUK[Kode Barang],REKAP[[#This Row],[ID
Barang]])=0,"",COUNTIF(MASUK[Kode Barang],REKAP[[#This Row],[ID
Barang]]))</f>
        <v/>
      </c>
      <c r="J524" s="58" t="str">
        <f>IF(COUNTIF(MASUK8[Kode Barang],REKAP[[#This Row],[ID
Barang]])=0,"",COUNTIF(MASUK8[Kode Barang],REKAP[[#This Row],[ID
Barang]]))</f>
        <v/>
      </c>
      <c r="K524" s="20">
        <v>192</v>
      </c>
      <c r="L524" s="47">
        <f>SUMIF(MASUK!$C:$C,DATA!$A524,MASUK!$H:$H)</f>
        <v>0</v>
      </c>
      <c r="M524" s="47">
        <f>SUMIF(KELUAR!C:C,REKAP[[#This Row],[ID
Barang]],KELUAR!$H:$H)</f>
        <v>0</v>
      </c>
      <c r="N524" s="47">
        <f>REKAP[[#This Row],[Stok Awal]]+REKAP[[#This Row],[Masuk]]-REKAP[[#This Row],[Keluar]]</f>
        <v>192</v>
      </c>
      <c r="P524" s="42">
        <f>REKAP[[#This Row],[Harga Satuan]]*REKAP[[#This Row],[Stok Akhir]]</f>
        <v>140000</v>
      </c>
      <c r="Q524" s="47" t="str">
        <f>IF(REKAP[[#This Row],[Stok Aktual]]&lt;&gt;"",REKAP[[#This Row],[Stok Akhir]]-REKAP[[#This Row],[Stok Aktual]],"")</f>
        <v/>
      </c>
    </row>
    <row r="525" spans="1:17" x14ac:dyDescent="0.25">
      <c r="A525" s="20" t="s">
        <v>753</v>
      </c>
      <c r="B525" s="20" t="s">
        <v>659</v>
      </c>
      <c r="C525" s="20"/>
      <c r="D525" s="23">
        <v>2</v>
      </c>
      <c r="E525" s="23"/>
      <c r="F525" s="20" t="s">
        <v>801</v>
      </c>
      <c r="G525" s="20"/>
      <c r="H525" s="22">
        <v>260.46511627906978</v>
      </c>
      <c r="I525" s="57" t="str">
        <f>IF(COUNTIF(MASUK[Kode Barang],REKAP[[#This Row],[ID
Barang]])=0,"",COUNTIF(MASUK[Kode Barang],REKAP[[#This Row],[ID
Barang]]))</f>
        <v/>
      </c>
      <c r="J525" s="58" t="str">
        <f>IF(COUNTIF(MASUK8[Kode Barang],REKAP[[#This Row],[ID
Barang]])=0,"",COUNTIF(MASUK8[Kode Barang],REKAP[[#This Row],[ID
Barang]]))</f>
        <v/>
      </c>
      <c r="K525" s="20">
        <v>0</v>
      </c>
      <c r="L525" s="47">
        <f>SUMIF(MASUK!$C:$C,DATA!$A525,MASUK!$H:$H)</f>
        <v>0</v>
      </c>
      <c r="M525" s="47">
        <f>SUMIF(KELUAR!C:C,REKAP[[#This Row],[ID
Barang]],KELUAR!$H:$H)</f>
        <v>0</v>
      </c>
      <c r="N525" s="47">
        <f>REKAP[[#This Row],[Stok Awal]]+REKAP[[#This Row],[Masuk]]-REKAP[[#This Row],[Keluar]]</f>
        <v>0</v>
      </c>
      <c r="P525" s="42">
        <f>REKAP[[#This Row],[Harga Satuan]]*REKAP[[#This Row],[Stok Akhir]]</f>
        <v>0</v>
      </c>
      <c r="Q525" s="47" t="str">
        <f>IF(REKAP[[#This Row],[Stok Aktual]]&lt;&gt;"",REKAP[[#This Row],[Stok Akhir]]-REKAP[[#This Row],[Stok Aktual]],"")</f>
        <v/>
      </c>
    </row>
    <row r="526" spans="1:17" x14ac:dyDescent="0.25">
      <c r="A526" s="20" t="s">
        <v>754</v>
      </c>
      <c r="B526" s="20" t="s">
        <v>659</v>
      </c>
      <c r="C526" s="20"/>
      <c r="D526" s="23">
        <v>2.6</v>
      </c>
      <c r="E526" s="23"/>
      <c r="F526" s="20" t="s">
        <v>801</v>
      </c>
      <c r="G526" s="20" t="s">
        <v>829</v>
      </c>
      <c r="H526" s="22">
        <v>604.16666666666663</v>
      </c>
      <c r="I526" s="57" t="str">
        <f>IF(COUNTIF(MASUK[Kode Barang],REKAP[[#This Row],[ID
Barang]])=0,"",COUNTIF(MASUK[Kode Barang],REKAP[[#This Row],[ID
Barang]]))</f>
        <v/>
      </c>
      <c r="J526" s="58" t="str">
        <f>IF(COUNTIF(MASUK8[Kode Barang],REKAP[[#This Row],[ID
Barang]])=0,"",COUNTIF(MASUK8[Kode Barang],REKAP[[#This Row],[ID
Barang]]))</f>
        <v/>
      </c>
      <c r="K526" s="20">
        <v>45</v>
      </c>
      <c r="L526" s="47">
        <f>SUMIF(MASUK!$C:$C,DATA!$A526,MASUK!$H:$H)</f>
        <v>0</v>
      </c>
      <c r="M526" s="47">
        <f>SUMIF(KELUAR!C:C,REKAP[[#This Row],[ID
Barang]],KELUAR!$H:$H)</f>
        <v>0</v>
      </c>
      <c r="N526" s="47">
        <f>REKAP[[#This Row],[Stok Awal]]+REKAP[[#This Row],[Masuk]]-REKAP[[#This Row],[Keluar]]</f>
        <v>45</v>
      </c>
      <c r="P526" s="42">
        <f>REKAP[[#This Row],[Harga Satuan]]*REKAP[[#This Row],[Stok Akhir]]</f>
        <v>27187.5</v>
      </c>
      <c r="Q526" s="47" t="str">
        <f>IF(REKAP[[#This Row],[Stok Aktual]]&lt;&gt;"",REKAP[[#This Row],[Stok Akhir]]-REKAP[[#This Row],[Stok Aktual]],"")</f>
        <v/>
      </c>
    </row>
    <row r="527" spans="1:17" x14ac:dyDescent="0.25">
      <c r="A527" s="20" t="s">
        <v>755</v>
      </c>
      <c r="B527" s="20" t="s">
        <v>660</v>
      </c>
      <c r="C527" s="20"/>
      <c r="D527" s="23">
        <v>3.2</v>
      </c>
      <c r="E527" s="23"/>
      <c r="F527" s="20" t="s">
        <v>801</v>
      </c>
      <c r="G527" s="20"/>
      <c r="H527" s="22">
        <v>750</v>
      </c>
      <c r="I527" s="57" t="str">
        <f>IF(COUNTIF(MASUK[Kode Barang],REKAP[[#This Row],[ID
Barang]])=0,"",COUNTIF(MASUK[Kode Barang],REKAP[[#This Row],[ID
Barang]]))</f>
        <v/>
      </c>
      <c r="J527" s="58" t="str">
        <f>IF(COUNTIF(MASUK8[Kode Barang],REKAP[[#This Row],[ID
Barang]])=0,"",COUNTIF(MASUK8[Kode Barang],REKAP[[#This Row],[ID
Barang]]))</f>
        <v/>
      </c>
      <c r="K527" s="20">
        <v>138</v>
      </c>
      <c r="L527" s="47">
        <f>SUMIF(MASUK!$C:$C,DATA!$A527,MASUK!$H:$H)</f>
        <v>0</v>
      </c>
      <c r="M527" s="47">
        <f>SUMIF(KELUAR!C:C,REKAP[[#This Row],[ID
Barang]],KELUAR!$H:$H)</f>
        <v>0</v>
      </c>
      <c r="N527" s="47">
        <f>REKAP[[#This Row],[Stok Awal]]+REKAP[[#This Row],[Masuk]]-REKAP[[#This Row],[Keluar]]</f>
        <v>138</v>
      </c>
      <c r="P527" s="42">
        <f>REKAP[[#This Row],[Harga Satuan]]*REKAP[[#This Row],[Stok Akhir]]</f>
        <v>103500</v>
      </c>
      <c r="Q527" s="47" t="str">
        <f>IF(REKAP[[#This Row],[Stok Aktual]]&lt;&gt;"",REKAP[[#This Row],[Stok Akhir]]-REKAP[[#This Row],[Stok Aktual]],"")</f>
        <v/>
      </c>
    </row>
    <row r="528" spans="1:17" x14ac:dyDescent="0.25">
      <c r="A528" s="20" t="s">
        <v>756</v>
      </c>
      <c r="B528" s="20" t="s">
        <v>3644</v>
      </c>
      <c r="C528" s="20"/>
      <c r="D528" s="23"/>
      <c r="E528" s="23"/>
      <c r="F528" s="20" t="s">
        <v>801</v>
      </c>
      <c r="G528" s="20"/>
      <c r="H528" s="22">
        <v>25000</v>
      </c>
      <c r="I528" s="57" t="str">
        <f>IF(COUNTIF(MASUK[Kode Barang],REKAP[[#This Row],[ID
Barang]])=0,"",COUNTIF(MASUK[Kode Barang],REKAP[[#This Row],[ID
Barang]]))</f>
        <v/>
      </c>
      <c r="J528" s="58" t="str">
        <f>IF(COUNTIF(MASUK8[Kode Barang],REKAP[[#This Row],[ID
Barang]])=0,"",COUNTIF(MASUK8[Kode Barang],REKAP[[#This Row],[ID
Barang]]))</f>
        <v/>
      </c>
      <c r="K528" s="20">
        <v>6</v>
      </c>
      <c r="L528" s="47">
        <f>SUMIF(MASUK!$C:$C,DATA!$A528,MASUK!$H:$H)</f>
        <v>0</v>
      </c>
      <c r="M528" s="47">
        <f>SUMIF(KELUAR!C:C,REKAP[[#This Row],[ID
Barang]],KELUAR!$H:$H)</f>
        <v>0</v>
      </c>
      <c r="N528" s="47">
        <f>REKAP[[#This Row],[Stok Awal]]+REKAP[[#This Row],[Masuk]]-REKAP[[#This Row],[Keluar]]</f>
        <v>6</v>
      </c>
      <c r="P528" s="42">
        <f>REKAP[[#This Row],[Harga Satuan]]*REKAP[[#This Row],[Stok Akhir]]</f>
        <v>150000</v>
      </c>
      <c r="Q528" s="47" t="str">
        <f>IF(REKAP[[#This Row],[Stok Aktual]]&lt;&gt;"",REKAP[[#This Row],[Stok Akhir]]-REKAP[[#This Row],[Stok Aktual]],"")</f>
        <v/>
      </c>
    </row>
    <row r="529" spans="1:17" x14ac:dyDescent="0.25">
      <c r="A529" s="20" t="s">
        <v>757</v>
      </c>
      <c r="B529" s="20" t="s">
        <v>661</v>
      </c>
      <c r="C529" s="20"/>
      <c r="D529" s="23" t="s">
        <v>819</v>
      </c>
      <c r="E529" s="23"/>
      <c r="F529" s="20" t="s">
        <v>801</v>
      </c>
      <c r="G529" s="20" t="s">
        <v>836</v>
      </c>
      <c r="H529" s="22">
        <v>4100</v>
      </c>
      <c r="I529" s="57" t="str">
        <f>IF(COUNTIF(MASUK[Kode Barang],REKAP[[#This Row],[ID
Barang]])=0,"",COUNTIF(MASUK[Kode Barang],REKAP[[#This Row],[ID
Barang]]))</f>
        <v/>
      </c>
      <c r="J529" s="58">
        <f>IF(COUNTIF(MASUK8[Kode Barang],REKAP[[#This Row],[ID
Barang]])=0,"",COUNTIF(MASUK8[Kode Barang],REKAP[[#This Row],[ID
Barang]]))</f>
        <v>1</v>
      </c>
      <c r="K529" s="20">
        <v>4</v>
      </c>
      <c r="L529" s="47">
        <f>SUMIF(MASUK!$C:$C,DATA!$A529,MASUK!$H:$H)</f>
        <v>0</v>
      </c>
      <c r="M529" s="47">
        <f>SUMIF(KELUAR!C:C,REKAP[[#This Row],[ID
Barang]],KELUAR!$H:$H)</f>
        <v>1</v>
      </c>
      <c r="N529" s="47">
        <f>REKAP[[#This Row],[Stok Awal]]+REKAP[[#This Row],[Masuk]]-REKAP[[#This Row],[Keluar]]</f>
        <v>3</v>
      </c>
      <c r="P529" s="42">
        <f>REKAP[[#This Row],[Harga Satuan]]*REKAP[[#This Row],[Stok Akhir]]</f>
        <v>12300</v>
      </c>
      <c r="Q529" s="47" t="str">
        <f>IF(REKAP[[#This Row],[Stok Aktual]]&lt;&gt;"",REKAP[[#This Row],[Stok Akhir]]-REKAP[[#This Row],[Stok Aktual]],"")</f>
        <v/>
      </c>
    </row>
    <row r="530" spans="1:17" x14ac:dyDescent="0.25">
      <c r="A530" s="20" t="s">
        <v>758</v>
      </c>
      <c r="B530" s="20" t="s">
        <v>3645</v>
      </c>
      <c r="C530" s="20" t="s">
        <v>3645</v>
      </c>
      <c r="D530" s="23" t="s">
        <v>820</v>
      </c>
      <c r="E530" s="23"/>
      <c r="F530" s="20" t="s">
        <v>801</v>
      </c>
      <c r="G530" s="20"/>
      <c r="H530" s="22">
        <v>9000</v>
      </c>
      <c r="I530" s="57" t="str">
        <f>IF(COUNTIF(MASUK[Kode Barang],REKAP[[#This Row],[ID
Barang]])=0,"",COUNTIF(MASUK[Kode Barang],REKAP[[#This Row],[ID
Barang]]))</f>
        <v/>
      </c>
      <c r="J530" s="58" t="str">
        <f>IF(COUNTIF(MASUK8[Kode Barang],REKAP[[#This Row],[ID
Barang]])=0,"",COUNTIF(MASUK8[Kode Barang],REKAP[[#This Row],[ID
Barang]]))</f>
        <v/>
      </c>
      <c r="K530" s="20">
        <v>0</v>
      </c>
      <c r="L530" s="47">
        <f>SUMIF(MASUK!$C:$C,DATA!$A530,MASUK!$H:$H)</f>
        <v>0</v>
      </c>
      <c r="M530" s="47">
        <f>SUMIF(KELUAR!C:C,REKAP[[#This Row],[ID
Barang]],KELUAR!$H:$H)</f>
        <v>0</v>
      </c>
      <c r="N530" s="47">
        <f>REKAP[[#This Row],[Stok Awal]]+REKAP[[#This Row],[Masuk]]-REKAP[[#This Row],[Keluar]]</f>
        <v>0</v>
      </c>
      <c r="P530" s="42">
        <f>REKAP[[#This Row],[Harga Satuan]]*REKAP[[#This Row],[Stok Akhir]]</f>
        <v>0</v>
      </c>
      <c r="Q530" s="47" t="str">
        <f>IF(REKAP[[#This Row],[Stok Aktual]]&lt;&gt;"",REKAP[[#This Row],[Stok Akhir]]-REKAP[[#This Row],[Stok Aktual]],"")</f>
        <v/>
      </c>
    </row>
    <row r="531" spans="1:17" x14ac:dyDescent="0.25">
      <c r="A531" s="20" t="s">
        <v>759</v>
      </c>
      <c r="B531" s="20" t="s">
        <v>3645</v>
      </c>
      <c r="C531" s="20" t="s">
        <v>3645</v>
      </c>
      <c r="D531" s="23" t="s">
        <v>821</v>
      </c>
      <c r="E531" s="23"/>
      <c r="F531" s="20" t="s">
        <v>801</v>
      </c>
      <c r="G531" s="20"/>
      <c r="H531" s="22">
        <v>115000</v>
      </c>
      <c r="I531" s="57" t="str">
        <f>IF(COUNTIF(MASUK[Kode Barang],REKAP[[#This Row],[ID
Barang]])=0,"",COUNTIF(MASUK[Kode Barang],REKAP[[#This Row],[ID
Barang]]))</f>
        <v/>
      </c>
      <c r="J531" s="58" t="str">
        <f>IF(COUNTIF(MASUK8[Kode Barang],REKAP[[#This Row],[ID
Barang]])=0,"",COUNTIF(MASUK8[Kode Barang],REKAP[[#This Row],[ID
Barang]]))</f>
        <v/>
      </c>
      <c r="K531" s="20">
        <v>0</v>
      </c>
      <c r="L531" s="47">
        <f>SUMIF(MASUK!$C:$C,DATA!$A531,MASUK!$H:$H)</f>
        <v>0</v>
      </c>
      <c r="M531" s="47">
        <f>SUMIF(KELUAR!C:C,REKAP[[#This Row],[ID
Barang]],KELUAR!$H:$H)</f>
        <v>0</v>
      </c>
      <c r="N531" s="47">
        <f>REKAP[[#This Row],[Stok Awal]]+REKAP[[#This Row],[Masuk]]-REKAP[[#This Row],[Keluar]]</f>
        <v>0</v>
      </c>
      <c r="P531" s="42">
        <f>REKAP[[#This Row],[Harga Satuan]]*REKAP[[#This Row],[Stok Akhir]]</f>
        <v>0</v>
      </c>
      <c r="Q531" s="47" t="str">
        <f>IF(REKAP[[#This Row],[Stok Aktual]]&lt;&gt;"",REKAP[[#This Row],[Stok Akhir]]-REKAP[[#This Row],[Stok Aktual]],"")</f>
        <v/>
      </c>
    </row>
    <row r="532" spans="1:17" x14ac:dyDescent="0.25">
      <c r="A532" s="20" t="s">
        <v>760</v>
      </c>
      <c r="B532" s="20" t="s">
        <v>3646</v>
      </c>
      <c r="C532" s="20" t="s">
        <v>3645</v>
      </c>
      <c r="D532" s="23" t="s">
        <v>822</v>
      </c>
      <c r="E532" s="23"/>
      <c r="F532" s="20" t="s">
        <v>801</v>
      </c>
      <c r="G532" s="20"/>
      <c r="H532" s="22">
        <v>230000</v>
      </c>
      <c r="I532" s="57" t="str">
        <f>IF(COUNTIF(MASUK[Kode Barang],REKAP[[#This Row],[ID
Barang]])=0,"",COUNTIF(MASUK[Kode Barang],REKAP[[#This Row],[ID
Barang]]))</f>
        <v/>
      </c>
      <c r="J532" s="58" t="str">
        <f>IF(COUNTIF(MASUK8[Kode Barang],REKAP[[#This Row],[ID
Barang]])=0,"",COUNTIF(MASUK8[Kode Barang],REKAP[[#This Row],[ID
Barang]]))</f>
        <v/>
      </c>
      <c r="K532" s="20">
        <v>0</v>
      </c>
      <c r="L532" s="47">
        <f>SUMIF(MASUK!$C:$C,DATA!$A532,MASUK!$H:$H)</f>
        <v>0</v>
      </c>
      <c r="M532" s="47">
        <f>SUMIF(KELUAR!C:C,REKAP[[#This Row],[ID
Barang]],KELUAR!$H:$H)</f>
        <v>0</v>
      </c>
      <c r="N532" s="47">
        <f>REKAP[[#This Row],[Stok Awal]]+REKAP[[#This Row],[Masuk]]-REKAP[[#This Row],[Keluar]]</f>
        <v>0</v>
      </c>
      <c r="P532" s="42">
        <f>REKAP[[#This Row],[Harga Satuan]]*REKAP[[#This Row],[Stok Akhir]]</f>
        <v>0</v>
      </c>
      <c r="Q532" s="47" t="str">
        <f>IF(REKAP[[#This Row],[Stok Aktual]]&lt;&gt;"",REKAP[[#This Row],[Stok Akhir]]-REKAP[[#This Row],[Stok Aktual]],"")</f>
        <v/>
      </c>
    </row>
    <row r="533" spans="1:17" x14ac:dyDescent="0.25">
      <c r="A533" s="20" t="s">
        <v>761</v>
      </c>
      <c r="B533" s="20" t="s">
        <v>3649</v>
      </c>
      <c r="C533" s="20" t="s">
        <v>3649</v>
      </c>
      <c r="D533" s="23" t="s">
        <v>3647</v>
      </c>
      <c r="E533" s="23"/>
      <c r="F533" s="20" t="s">
        <v>801</v>
      </c>
      <c r="G533" s="20" t="s">
        <v>837</v>
      </c>
      <c r="H533" s="22">
        <v>4000</v>
      </c>
      <c r="I533" s="57">
        <f>IF(COUNTIF(MASUK[Kode Barang],REKAP[[#This Row],[ID
Barang]])=0,"",COUNTIF(MASUK[Kode Barang],REKAP[[#This Row],[ID
Barang]]))</f>
        <v>2</v>
      </c>
      <c r="J533" s="58">
        <f>IF(COUNTIF(MASUK8[Kode Barang],REKAP[[#This Row],[ID
Barang]])=0,"",COUNTIF(MASUK8[Kode Barang],REKAP[[#This Row],[ID
Barang]]))</f>
        <v>4</v>
      </c>
      <c r="K533" s="20">
        <v>2</v>
      </c>
      <c r="L533" s="47">
        <f>SUMIF(MASUK!$C:$C,DATA!$A533,MASUK!$H:$H)</f>
        <v>4</v>
      </c>
      <c r="M533" s="47">
        <f>SUMIF(KELUAR!C:C,REKAP[[#This Row],[ID
Barang]],KELUAR!$H:$H)</f>
        <v>4</v>
      </c>
      <c r="N533" s="47">
        <f>REKAP[[#This Row],[Stok Awal]]+REKAP[[#This Row],[Masuk]]-REKAP[[#This Row],[Keluar]]</f>
        <v>2</v>
      </c>
      <c r="P533" s="42">
        <f>REKAP[[#This Row],[Harga Satuan]]*REKAP[[#This Row],[Stok Akhir]]</f>
        <v>8000</v>
      </c>
      <c r="Q533" s="47" t="str">
        <f>IF(REKAP[[#This Row],[Stok Aktual]]&lt;&gt;"",REKAP[[#This Row],[Stok Akhir]]-REKAP[[#This Row],[Stok Aktual]],"")</f>
        <v/>
      </c>
    </row>
    <row r="534" spans="1:17" x14ac:dyDescent="0.25">
      <c r="A534" s="20" t="s">
        <v>762</v>
      </c>
      <c r="B534" s="20" t="s">
        <v>3649</v>
      </c>
      <c r="C534" s="20" t="s">
        <v>3649</v>
      </c>
      <c r="D534" s="23" t="s">
        <v>3648</v>
      </c>
      <c r="E534" s="23"/>
      <c r="F534" s="20" t="s">
        <v>801</v>
      </c>
      <c r="G534" s="20" t="s">
        <v>837</v>
      </c>
      <c r="H534" s="22">
        <v>15000</v>
      </c>
      <c r="I534" s="57" t="str">
        <f>IF(COUNTIF(MASUK[Kode Barang],REKAP[[#This Row],[ID
Barang]])=0,"",COUNTIF(MASUK[Kode Barang],REKAP[[#This Row],[ID
Barang]]))</f>
        <v/>
      </c>
      <c r="J534" s="58">
        <f>IF(COUNTIF(MASUK8[Kode Barang],REKAP[[#This Row],[ID
Barang]])=0,"",COUNTIF(MASUK8[Kode Barang],REKAP[[#This Row],[ID
Barang]]))</f>
        <v>1</v>
      </c>
      <c r="K534" s="20">
        <v>3</v>
      </c>
      <c r="L534" s="47">
        <f>SUMIF(MASUK!$C:$C,DATA!$A534,MASUK!$H:$H)</f>
        <v>0</v>
      </c>
      <c r="M534" s="47">
        <f>SUMIF(KELUAR!C:C,REKAP[[#This Row],[ID
Barang]],KELUAR!$H:$H)</f>
        <v>1</v>
      </c>
      <c r="N534" s="47">
        <f>REKAP[[#This Row],[Stok Awal]]+REKAP[[#This Row],[Masuk]]-REKAP[[#This Row],[Keluar]]</f>
        <v>2</v>
      </c>
      <c r="P534" s="42">
        <f>REKAP[[#This Row],[Harga Satuan]]*REKAP[[#This Row],[Stok Akhir]]</f>
        <v>30000</v>
      </c>
      <c r="Q534" s="47" t="str">
        <f>IF(REKAP[[#This Row],[Stok Aktual]]&lt;&gt;"",REKAP[[#This Row],[Stok Akhir]]-REKAP[[#This Row],[Stok Aktual]],"")</f>
        <v/>
      </c>
    </row>
    <row r="535" spans="1:17" x14ac:dyDescent="0.25">
      <c r="A535" s="20" t="s">
        <v>763</v>
      </c>
      <c r="B535" s="20" t="s">
        <v>3649</v>
      </c>
      <c r="C535" s="20" t="s">
        <v>3649</v>
      </c>
      <c r="D535" s="23" t="s">
        <v>3643</v>
      </c>
      <c r="E535" s="23"/>
      <c r="F535" s="20" t="s">
        <v>801</v>
      </c>
      <c r="G535" s="20" t="s">
        <v>837</v>
      </c>
      <c r="H535" s="22">
        <v>27500</v>
      </c>
      <c r="I535" s="57" t="str">
        <f>IF(COUNTIF(MASUK[Kode Barang],REKAP[[#This Row],[ID
Barang]])=0,"",COUNTIF(MASUK[Kode Barang],REKAP[[#This Row],[ID
Barang]]))</f>
        <v/>
      </c>
      <c r="J535" s="58" t="str">
        <f>IF(COUNTIF(MASUK8[Kode Barang],REKAP[[#This Row],[ID
Barang]])=0,"",COUNTIF(MASUK8[Kode Barang],REKAP[[#This Row],[ID
Barang]]))</f>
        <v/>
      </c>
      <c r="K535" s="20">
        <v>2</v>
      </c>
      <c r="L535" s="47">
        <f>SUMIF(MASUK!$C:$C,DATA!$A535,MASUK!$H:$H)</f>
        <v>0</v>
      </c>
      <c r="M535" s="47">
        <f>SUMIF(KELUAR!C:C,REKAP[[#This Row],[ID
Barang]],KELUAR!$H:$H)</f>
        <v>0</v>
      </c>
      <c r="N535" s="47">
        <f>REKAP[[#This Row],[Stok Awal]]+REKAP[[#This Row],[Masuk]]-REKAP[[#This Row],[Keluar]]</f>
        <v>2</v>
      </c>
      <c r="P535" s="42">
        <f>REKAP[[#This Row],[Harga Satuan]]*REKAP[[#This Row],[Stok Akhir]]</f>
        <v>55000</v>
      </c>
      <c r="Q535" s="47" t="str">
        <f>IF(REKAP[[#This Row],[Stok Aktual]]&lt;&gt;"",REKAP[[#This Row],[Stok Akhir]]-REKAP[[#This Row],[Stok Aktual]],"")</f>
        <v/>
      </c>
    </row>
    <row r="536" spans="1:17" x14ac:dyDescent="0.25">
      <c r="A536" s="20" t="s">
        <v>764</v>
      </c>
      <c r="B536" s="20" t="s">
        <v>662</v>
      </c>
      <c r="C536" s="20"/>
      <c r="D536" s="23"/>
      <c r="E536" s="23"/>
      <c r="F536" s="20" t="s">
        <v>801</v>
      </c>
      <c r="G536" s="20"/>
      <c r="H536" s="22">
        <v>30000</v>
      </c>
      <c r="I536" s="57" t="str">
        <f>IF(COUNTIF(MASUK[Kode Barang],REKAP[[#This Row],[ID
Barang]])=0,"",COUNTIF(MASUK[Kode Barang],REKAP[[#This Row],[ID
Barang]]))</f>
        <v/>
      </c>
      <c r="J536" s="58" t="str">
        <f>IF(COUNTIF(MASUK8[Kode Barang],REKAP[[#This Row],[ID
Barang]])=0,"",COUNTIF(MASUK8[Kode Barang],REKAP[[#This Row],[ID
Barang]]))</f>
        <v/>
      </c>
      <c r="K536" s="20">
        <v>0</v>
      </c>
      <c r="L536" s="47">
        <f>SUMIF(MASUK!$C:$C,DATA!$A536,MASUK!$H:$H)</f>
        <v>0</v>
      </c>
      <c r="M536" s="47">
        <f>SUMIF(KELUAR!C:C,REKAP[[#This Row],[ID
Barang]],KELUAR!$H:$H)</f>
        <v>0</v>
      </c>
      <c r="N536" s="47">
        <f>REKAP[[#This Row],[Stok Awal]]+REKAP[[#This Row],[Masuk]]-REKAP[[#This Row],[Keluar]]</f>
        <v>0</v>
      </c>
      <c r="P536" s="42">
        <f>REKAP[[#This Row],[Harga Satuan]]*REKAP[[#This Row],[Stok Akhir]]</f>
        <v>0</v>
      </c>
      <c r="Q536" s="47" t="str">
        <f>IF(REKAP[[#This Row],[Stok Aktual]]&lt;&gt;"",REKAP[[#This Row],[Stok Akhir]]-REKAP[[#This Row],[Stok Aktual]],"")</f>
        <v/>
      </c>
    </row>
    <row r="537" spans="1:17" x14ac:dyDescent="0.25">
      <c r="A537" s="20" t="s">
        <v>765</v>
      </c>
      <c r="B537" s="20" t="s">
        <v>3654</v>
      </c>
      <c r="C537" s="20"/>
      <c r="D537" s="23"/>
      <c r="E537" s="23"/>
      <c r="F537" s="20" t="s">
        <v>801</v>
      </c>
      <c r="G537" s="20"/>
      <c r="H537" s="22">
        <v>12258</v>
      </c>
      <c r="I537" s="57" t="str">
        <f>IF(COUNTIF(MASUK[Kode Barang],REKAP[[#This Row],[ID
Barang]])=0,"",COUNTIF(MASUK[Kode Barang],REKAP[[#This Row],[ID
Barang]]))</f>
        <v/>
      </c>
      <c r="J537" s="58">
        <f>IF(COUNTIF(MASUK8[Kode Barang],REKAP[[#This Row],[ID
Barang]])=0,"",COUNTIF(MASUK8[Kode Barang],REKAP[[#This Row],[ID
Barang]]))</f>
        <v>2</v>
      </c>
      <c r="K537" s="20">
        <v>8</v>
      </c>
      <c r="L537" s="47">
        <f>SUMIF(MASUK!$C:$C,DATA!$A537,MASUK!$H:$H)</f>
        <v>0</v>
      </c>
      <c r="M537" s="47">
        <f>SUMIF(KELUAR!C:C,REKAP[[#This Row],[ID
Barang]],KELUAR!$H:$H)</f>
        <v>2</v>
      </c>
      <c r="N537" s="47">
        <f>REKAP[[#This Row],[Stok Awal]]+REKAP[[#This Row],[Masuk]]-REKAP[[#This Row],[Keluar]]</f>
        <v>6</v>
      </c>
      <c r="P537" s="42">
        <f>REKAP[[#This Row],[Harga Satuan]]*REKAP[[#This Row],[Stok Akhir]]</f>
        <v>73548</v>
      </c>
      <c r="Q537" s="47" t="str">
        <f>IF(REKAP[[#This Row],[Stok Aktual]]&lt;&gt;"",REKAP[[#This Row],[Stok Akhir]]-REKAP[[#This Row],[Stok Aktual]],"")</f>
        <v/>
      </c>
    </row>
    <row r="538" spans="1:17" x14ac:dyDescent="0.25">
      <c r="A538" s="20" t="s">
        <v>766</v>
      </c>
      <c r="B538" s="20" t="s">
        <v>3655</v>
      </c>
      <c r="C538" s="20"/>
      <c r="D538" s="23"/>
      <c r="E538" s="23"/>
      <c r="F538" s="20" t="s">
        <v>801</v>
      </c>
      <c r="G538" s="20"/>
      <c r="H538" s="22"/>
      <c r="I538" s="57" t="str">
        <f>IF(COUNTIF(MASUK[Kode Barang],REKAP[[#This Row],[ID
Barang]])=0,"",COUNTIF(MASUK[Kode Barang],REKAP[[#This Row],[ID
Barang]]))</f>
        <v/>
      </c>
      <c r="J538" s="58" t="str">
        <f>IF(COUNTIF(MASUK8[Kode Barang],REKAP[[#This Row],[ID
Barang]])=0,"",COUNTIF(MASUK8[Kode Barang],REKAP[[#This Row],[ID
Barang]]))</f>
        <v/>
      </c>
      <c r="K538" s="20">
        <v>0</v>
      </c>
      <c r="L538" s="47">
        <f>SUMIF(MASUK!$C:$C,DATA!$A538,MASUK!$H:$H)</f>
        <v>0</v>
      </c>
      <c r="M538" s="47">
        <f>SUMIF(KELUAR!C:C,REKAP[[#This Row],[ID
Barang]],KELUAR!$H:$H)</f>
        <v>0</v>
      </c>
      <c r="N538" s="47">
        <f>REKAP[[#This Row],[Stok Awal]]+REKAP[[#This Row],[Masuk]]-REKAP[[#This Row],[Keluar]]</f>
        <v>0</v>
      </c>
      <c r="P538" s="42">
        <f>REKAP[[#This Row],[Harga Satuan]]*REKAP[[#This Row],[Stok Akhir]]</f>
        <v>0</v>
      </c>
      <c r="Q538" s="47" t="str">
        <f>IF(REKAP[[#This Row],[Stok Aktual]]&lt;&gt;"",REKAP[[#This Row],[Stok Akhir]]-REKAP[[#This Row],[Stok Aktual]],"")</f>
        <v/>
      </c>
    </row>
    <row r="539" spans="1:17" x14ac:dyDescent="0.25">
      <c r="A539" s="20" t="s">
        <v>767</v>
      </c>
      <c r="B539" s="20" t="s">
        <v>663</v>
      </c>
      <c r="C539" s="20"/>
      <c r="D539" s="23"/>
      <c r="E539" s="23"/>
      <c r="F539" s="20" t="s">
        <v>801</v>
      </c>
      <c r="G539" s="20"/>
      <c r="H539" s="22">
        <v>280000</v>
      </c>
      <c r="I539" s="57" t="str">
        <f>IF(COUNTIF(MASUK[Kode Barang],REKAP[[#This Row],[ID
Barang]])=0,"",COUNTIF(MASUK[Kode Barang],REKAP[[#This Row],[ID
Barang]]))</f>
        <v/>
      </c>
      <c r="J539" s="58" t="str">
        <f>IF(COUNTIF(MASUK8[Kode Barang],REKAP[[#This Row],[ID
Barang]])=0,"",COUNTIF(MASUK8[Kode Barang],REKAP[[#This Row],[ID
Barang]]))</f>
        <v/>
      </c>
      <c r="K539" s="20">
        <v>2</v>
      </c>
      <c r="L539" s="47">
        <f>SUMIF(MASUK!$C:$C,DATA!$A539,MASUK!$H:$H)</f>
        <v>0</v>
      </c>
      <c r="M539" s="47">
        <f>SUMIF(KELUAR!C:C,REKAP[[#This Row],[ID
Barang]],KELUAR!$H:$H)</f>
        <v>0</v>
      </c>
      <c r="N539" s="47">
        <f>REKAP[[#This Row],[Stok Awal]]+REKAP[[#This Row],[Masuk]]-REKAP[[#This Row],[Keluar]]</f>
        <v>2</v>
      </c>
      <c r="P539" s="42">
        <f>REKAP[[#This Row],[Harga Satuan]]*REKAP[[#This Row],[Stok Akhir]]</f>
        <v>560000</v>
      </c>
      <c r="Q539" s="47" t="str">
        <f>IF(REKAP[[#This Row],[Stok Aktual]]&lt;&gt;"",REKAP[[#This Row],[Stok Akhir]]-REKAP[[#This Row],[Stok Aktual]],"")</f>
        <v/>
      </c>
    </row>
    <row r="540" spans="1:17" x14ac:dyDescent="0.25">
      <c r="A540" s="20" t="s">
        <v>768</v>
      </c>
      <c r="B540" s="20" t="s">
        <v>3650</v>
      </c>
      <c r="C540" s="20"/>
      <c r="D540" s="23"/>
      <c r="E540" s="23"/>
      <c r="F540" s="20" t="s">
        <v>801</v>
      </c>
      <c r="G540" s="20"/>
      <c r="H540" s="22">
        <v>3500</v>
      </c>
      <c r="I540" s="57" t="str">
        <f>IF(COUNTIF(MASUK[Kode Barang],REKAP[[#This Row],[ID
Barang]])=0,"",COUNTIF(MASUK[Kode Barang],REKAP[[#This Row],[ID
Barang]]))</f>
        <v/>
      </c>
      <c r="J540" s="58" t="str">
        <f>IF(COUNTIF(MASUK8[Kode Barang],REKAP[[#This Row],[ID
Barang]])=0,"",COUNTIF(MASUK8[Kode Barang],REKAP[[#This Row],[ID
Barang]]))</f>
        <v/>
      </c>
      <c r="K540" s="20">
        <v>0</v>
      </c>
      <c r="L540" s="47">
        <f>SUMIF(MASUK!$C:$C,DATA!$A540,MASUK!$H:$H)</f>
        <v>0</v>
      </c>
      <c r="M540" s="47">
        <f>SUMIF(KELUAR!C:C,REKAP[[#This Row],[ID
Barang]],KELUAR!$H:$H)</f>
        <v>0</v>
      </c>
      <c r="N540" s="47">
        <f>REKAP[[#This Row],[Stok Awal]]+REKAP[[#This Row],[Masuk]]-REKAP[[#This Row],[Keluar]]</f>
        <v>0</v>
      </c>
      <c r="P540" s="42">
        <f>REKAP[[#This Row],[Harga Satuan]]*REKAP[[#This Row],[Stok Akhir]]</f>
        <v>0</v>
      </c>
      <c r="Q540" s="47" t="str">
        <f>IF(REKAP[[#This Row],[Stok Aktual]]&lt;&gt;"",REKAP[[#This Row],[Stok Akhir]]-REKAP[[#This Row],[Stok Aktual]],"")</f>
        <v/>
      </c>
    </row>
    <row r="541" spans="1:17" x14ac:dyDescent="0.25">
      <c r="A541" s="20" t="s">
        <v>769</v>
      </c>
      <c r="B541" s="20" t="s">
        <v>664</v>
      </c>
      <c r="C541" s="20"/>
      <c r="D541" s="23"/>
      <c r="E541" s="23"/>
      <c r="F541" s="20" t="s">
        <v>801</v>
      </c>
      <c r="G541" s="20" t="s">
        <v>838</v>
      </c>
      <c r="H541" s="22">
        <v>1455</v>
      </c>
      <c r="I541" s="57" t="str">
        <f>IF(COUNTIF(MASUK[Kode Barang],REKAP[[#This Row],[ID
Barang]])=0,"",COUNTIF(MASUK[Kode Barang],REKAP[[#This Row],[ID
Barang]]))</f>
        <v/>
      </c>
      <c r="J541" s="58">
        <f>IF(COUNTIF(MASUK8[Kode Barang],REKAP[[#This Row],[ID
Barang]])=0,"",COUNTIF(MASUK8[Kode Barang],REKAP[[#This Row],[ID
Barang]]))</f>
        <v>29</v>
      </c>
      <c r="K541" s="20">
        <v>215</v>
      </c>
      <c r="L541" s="47">
        <f>SUMIF(MASUK!$C:$C,DATA!$A541,MASUK!$H:$H)</f>
        <v>0</v>
      </c>
      <c r="M541" s="47">
        <f>SUMIF(KELUAR!C:C,REKAP[[#This Row],[ID
Barang]],KELUAR!$H:$H)</f>
        <v>39</v>
      </c>
      <c r="N541" s="47">
        <f>REKAP[[#This Row],[Stok Awal]]+REKAP[[#This Row],[Masuk]]-REKAP[[#This Row],[Keluar]]</f>
        <v>176</v>
      </c>
      <c r="P541" s="42">
        <f>REKAP[[#This Row],[Harga Satuan]]*REKAP[[#This Row],[Stok Akhir]]</f>
        <v>256080</v>
      </c>
      <c r="Q541" s="47" t="str">
        <f>IF(REKAP[[#This Row],[Stok Aktual]]&lt;&gt;"",REKAP[[#This Row],[Stok Akhir]]-REKAP[[#This Row],[Stok Aktual]],"")</f>
        <v/>
      </c>
    </row>
    <row r="542" spans="1:17" x14ac:dyDescent="0.25">
      <c r="A542" s="20" t="s">
        <v>770</v>
      </c>
      <c r="B542" s="20" t="s">
        <v>3656</v>
      </c>
      <c r="C542" s="20"/>
      <c r="D542" s="23"/>
      <c r="E542" s="23"/>
      <c r="F542" s="20" t="s">
        <v>801</v>
      </c>
      <c r="G542" s="20"/>
      <c r="H542" s="22">
        <v>1100</v>
      </c>
      <c r="I542" s="57" t="str">
        <f>IF(COUNTIF(MASUK[Kode Barang],REKAP[[#This Row],[ID
Barang]])=0,"",COUNTIF(MASUK[Kode Barang],REKAP[[#This Row],[ID
Barang]]))</f>
        <v/>
      </c>
      <c r="J542" s="58" t="str">
        <f>IF(COUNTIF(MASUK8[Kode Barang],REKAP[[#This Row],[ID
Barang]])=0,"",COUNTIF(MASUK8[Kode Barang],REKAP[[#This Row],[ID
Barang]]))</f>
        <v/>
      </c>
      <c r="K542" s="20">
        <v>2</v>
      </c>
      <c r="L542" s="47">
        <f>SUMIF(MASUK!$C:$C,DATA!$A542,MASUK!$H:$H)</f>
        <v>0</v>
      </c>
      <c r="M542" s="47">
        <f>SUMIF(KELUAR!C:C,REKAP[[#This Row],[ID
Barang]],KELUAR!$H:$H)</f>
        <v>0</v>
      </c>
      <c r="N542" s="47">
        <f>REKAP[[#This Row],[Stok Awal]]+REKAP[[#This Row],[Masuk]]-REKAP[[#This Row],[Keluar]]</f>
        <v>2</v>
      </c>
      <c r="P542" s="42">
        <f>REKAP[[#This Row],[Harga Satuan]]*REKAP[[#This Row],[Stok Akhir]]</f>
        <v>2200</v>
      </c>
      <c r="Q542" s="47" t="str">
        <f>IF(REKAP[[#This Row],[Stok Aktual]]&lt;&gt;"",REKAP[[#This Row],[Stok Akhir]]-REKAP[[#This Row],[Stok Aktual]],"")</f>
        <v/>
      </c>
    </row>
    <row r="543" spans="1:17" x14ac:dyDescent="0.25">
      <c r="A543" s="20" t="s">
        <v>771</v>
      </c>
      <c r="B543" s="20" t="s">
        <v>665</v>
      </c>
      <c r="C543" s="20"/>
      <c r="D543" s="23" t="s">
        <v>823</v>
      </c>
      <c r="E543" s="23"/>
      <c r="F543" s="20" t="s">
        <v>801</v>
      </c>
      <c r="G543" s="20"/>
      <c r="H543" s="22">
        <v>0</v>
      </c>
      <c r="I543" s="57" t="str">
        <f>IF(COUNTIF(MASUK[Kode Barang],REKAP[[#This Row],[ID
Barang]])=0,"",COUNTIF(MASUK[Kode Barang],REKAP[[#This Row],[ID
Barang]]))</f>
        <v/>
      </c>
      <c r="J543" s="58" t="str">
        <f>IF(COUNTIF(MASUK8[Kode Barang],REKAP[[#This Row],[ID
Barang]])=0,"",COUNTIF(MASUK8[Kode Barang],REKAP[[#This Row],[ID
Barang]]))</f>
        <v/>
      </c>
      <c r="K543" s="20">
        <v>0</v>
      </c>
      <c r="L543" s="47">
        <f>SUMIF(MASUK!$C:$C,DATA!$A543,MASUK!$H:$H)</f>
        <v>0</v>
      </c>
      <c r="M543" s="47">
        <f>SUMIF(KELUAR!C:C,REKAP[[#This Row],[ID
Barang]],KELUAR!$H:$H)</f>
        <v>0</v>
      </c>
      <c r="N543" s="47">
        <f>REKAP[[#This Row],[Stok Awal]]+REKAP[[#This Row],[Masuk]]-REKAP[[#This Row],[Keluar]]</f>
        <v>0</v>
      </c>
      <c r="P543" s="42">
        <f>REKAP[[#This Row],[Harga Satuan]]*REKAP[[#This Row],[Stok Akhir]]</f>
        <v>0</v>
      </c>
      <c r="Q543" s="47" t="str">
        <f>IF(REKAP[[#This Row],[Stok Aktual]]&lt;&gt;"",REKAP[[#This Row],[Stok Akhir]]-REKAP[[#This Row],[Stok Aktual]],"")</f>
        <v/>
      </c>
    </row>
    <row r="544" spans="1:17" x14ac:dyDescent="0.25">
      <c r="A544" s="20" t="s">
        <v>772</v>
      </c>
      <c r="B544" s="20" t="s">
        <v>665</v>
      </c>
      <c r="C544" s="20"/>
      <c r="D544" s="23" t="s">
        <v>824</v>
      </c>
      <c r="E544" s="23"/>
      <c r="F544" s="20" t="s">
        <v>801</v>
      </c>
      <c r="G544" s="20" t="s">
        <v>828</v>
      </c>
      <c r="H544" s="22">
        <v>282000</v>
      </c>
      <c r="I544" s="57" t="str">
        <f>IF(COUNTIF(MASUK[Kode Barang],REKAP[[#This Row],[ID
Barang]])=0,"",COUNTIF(MASUK[Kode Barang],REKAP[[#This Row],[ID
Barang]]))</f>
        <v/>
      </c>
      <c r="J544" s="58" t="str">
        <f>IF(COUNTIF(MASUK8[Kode Barang],REKAP[[#This Row],[ID
Barang]])=0,"",COUNTIF(MASUK8[Kode Barang],REKAP[[#This Row],[ID
Barang]]))</f>
        <v/>
      </c>
      <c r="K544" s="20">
        <v>1</v>
      </c>
      <c r="L544" s="47">
        <f>SUMIF(MASUK!$C:$C,DATA!$A544,MASUK!$H:$H)</f>
        <v>0</v>
      </c>
      <c r="M544" s="47">
        <f>SUMIF(KELUAR!C:C,REKAP[[#This Row],[ID
Barang]],KELUAR!$H:$H)</f>
        <v>0</v>
      </c>
      <c r="N544" s="47">
        <f>REKAP[[#This Row],[Stok Awal]]+REKAP[[#This Row],[Masuk]]-REKAP[[#This Row],[Keluar]]</f>
        <v>1</v>
      </c>
      <c r="P544" s="42">
        <f>REKAP[[#This Row],[Harga Satuan]]*REKAP[[#This Row],[Stok Akhir]]</f>
        <v>282000</v>
      </c>
      <c r="Q544" s="47" t="str">
        <f>IF(REKAP[[#This Row],[Stok Aktual]]&lt;&gt;"",REKAP[[#This Row],[Stok Akhir]]-REKAP[[#This Row],[Stok Aktual]],"")</f>
        <v/>
      </c>
    </row>
    <row r="545" spans="1:17" x14ac:dyDescent="0.25">
      <c r="A545" s="20" t="s">
        <v>773</v>
      </c>
      <c r="B545" s="20" t="s">
        <v>666</v>
      </c>
      <c r="C545" s="20"/>
      <c r="D545" s="23"/>
      <c r="E545" s="23"/>
      <c r="F545" s="20" t="s">
        <v>801</v>
      </c>
      <c r="G545" s="20"/>
      <c r="H545" s="22">
        <v>4000</v>
      </c>
      <c r="I545" s="57" t="str">
        <f>IF(COUNTIF(MASUK[Kode Barang],REKAP[[#This Row],[ID
Barang]])=0,"",COUNTIF(MASUK[Kode Barang],REKAP[[#This Row],[ID
Barang]]))</f>
        <v/>
      </c>
      <c r="J545" s="58" t="str">
        <f>IF(COUNTIF(MASUK8[Kode Barang],REKAP[[#This Row],[ID
Barang]])=0,"",COUNTIF(MASUK8[Kode Barang],REKAP[[#This Row],[ID
Barang]]))</f>
        <v/>
      </c>
      <c r="K545" s="20">
        <v>0</v>
      </c>
      <c r="L545" s="47">
        <f>SUMIF(MASUK!$C:$C,DATA!$A545,MASUK!$H:$H)</f>
        <v>0</v>
      </c>
      <c r="M545" s="47">
        <f>SUMIF(KELUAR!C:C,REKAP[[#This Row],[ID
Barang]],KELUAR!$H:$H)</f>
        <v>0</v>
      </c>
      <c r="N545" s="47">
        <f>REKAP[[#This Row],[Stok Awal]]+REKAP[[#This Row],[Masuk]]-REKAP[[#This Row],[Keluar]]</f>
        <v>0</v>
      </c>
      <c r="P545" s="42">
        <f>REKAP[[#This Row],[Harga Satuan]]*REKAP[[#This Row],[Stok Akhir]]</f>
        <v>0</v>
      </c>
      <c r="Q545" s="47" t="str">
        <f>IF(REKAP[[#This Row],[Stok Aktual]]&lt;&gt;"",REKAP[[#This Row],[Stok Akhir]]-REKAP[[#This Row],[Stok Aktual]],"")</f>
        <v/>
      </c>
    </row>
    <row r="546" spans="1:17" x14ac:dyDescent="0.25">
      <c r="A546" s="20" t="s">
        <v>774</v>
      </c>
      <c r="B546" s="20" t="s">
        <v>667</v>
      </c>
      <c r="C546" s="20"/>
      <c r="D546" s="23"/>
      <c r="E546" s="23"/>
      <c r="F546" s="20" t="s">
        <v>801</v>
      </c>
      <c r="G546" s="20"/>
      <c r="H546" s="22">
        <v>7500</v>
      </c>
      <c r="I546" s="57" t="str">
        <f>IF(COUNTIF(MASUK[Kode Barang],REKAP[[#This Row],[ID
Barang]])=0,"",COUNTIF(MASUK[Kode Barang],REKAP[[#This Row],[ID
Barang]]))</f>
        <v/>
      </c>
      <c r="J546" s="58" t="str">
        <f>IF(COUNTIF(MASUK8[Kode Barang],REKAP[[#This Row],[ID
Barang]])=0,"",COUNTIF(MASUK8[Kode Barang],REKAP[[#This Row],[ID
Barang]]))</f>
        <v/>
      </c>
      <c r="K546" s="20">
        <v>4.7750000000000004</v>
      </c>
      <c r="L546" s="47">
        <f>SUMIF(MASUK!$C:$C,DATA!$A546,MASUK!$H:$H)</f>
        <v>0</v>
      </c>
      <c r="M546" s="47">
        <f>SUMIF(KELUAR!C:C,REKAP[[#This Row],[ID
Barang]],KELUAR!$H:$H)</f>
        <v>0</v>
      </c>
      <c r="N546" s="47">
        <f>REKAP[[#This Row],[Stok Awal]]+REKAP[[#This Row],[Masuk]]-REKAP[[#This Row],[Keluar]]</f>
        <v>4.7750000000000004</v>
      </c>
      <c r="P546" s="42">
        <f>REKAP[[#This Row],[Harga Satuan]]*REKAP[[#This Row],[Stok Akhir]]</f>
        <v>35812.5</v>
      </c>
      <c r="Q546" s="47" t="str">
        <f>IF(REKAP[[#This Row],[Stok Aktual]]&lt;&gt;"",REKAP[[#This Row],[Stok Akhir]]-REKAP[[#This Row],[Stok Aktual]],"")</f>
        <v/>
      </c>
    </row>
    <row r="547" spans="1:17" x14ac:dyDescent="0.25">
      <c r="A547" s="20" t="s">
        <v>775</v>
      </c>
      <c r="B547" s="20" t="s">
        <v>668</v>
      </c>
      <c r="C547" s="20"/>
      <c r="D547" s="23"/>
      <c r="E547" s="23"/>
      <c r="F547" s="20" t="s">
        <v>801</v>
      </c>
      <c r="G547" s="20"/>
      <c r="H547" s="22">
        <v>60000</v>
      </c>
      <c r="I547" s="57" t="str">
        <f>IF(COUNTIF(MASUK[Kode Barang],REKAP[[#This Row],[ID
Barang]])=0,"",COUNTIF(MASUK[Kode Barang],REKAP[[#This Row],[ID
Barang]]))</f>
        <v/>
      </c>
      <c r="J547" s="58" t="str">
        <f>IF(COUNTIF(MASUK8[Kode Barang],REKAP[[#This Row],[ID
Barang]])=0,"",COUNTIF(MASUK8[Kode Barang],REKAP[[#This Row],[ID
Barang]]))</f>
        <v/>
      </c>
      <c r="K547" s="20">
        <v>0.4300000000000006</v>
      </c>
      <c r="L547" s="47">
        <f>SUMIF(MASUK!$C:$C,DATA!$A547,MASUK!$H:$H)</f>
        <v>0</v>
      </c>
      <c r="M547" s="47">
        <f>SUMIF(KELUAR!C:C,REKAP[[#This Row],[ID
Barang]],KELUAR!$H:$H)</f>
        <v>0</v>
      </c>
      <c r="N547" s="47">
        <f>REKAP[[#This Row],[Stok Awal]]+REKAP[[#This Row],[Masuk]]-REKAP[[#This Row],[Keluar]]</f>
        <v>0.4300000000000006</v>
      </c>
      <c r="P547" s="42">
        <f>REKAP[[#This Row],[Harga Satuan]]*REKAP[[#This Row],[Stok Akhir]]</f>
        <v>25800.000000000036</v>
      </c>
      <c r="Q547" s="47" t="str">
        <f>IF(REKAP[[#This Row],[Stok Aktual]]&lt;&gt;"",REKAP[[#This Row],[Stok Akhir]]-REKAP[[#This Row],[Stok Aktual]],"")</f>
        <v/>
      </c>
    </row>
    <row r="548" spans="1:17" x14ac:dyDescent="0.25">
      <c r="A548" s="20" t="s">
        <v>776</v>
      </c>
      <c r="B548" s="20" t="s">
        <v>669</v>
      </c>
      <c r="C548" s="20"/>
      <c r="D548" s="23"/>
      <c r="E548" s="23"/>
      <c r="F548" s="20" t="s">
        <v>801</v>
      </c>
      <c r="G548" s="20"/>
      <c r="H548" s="22">
        <v>10000</v>
      </c>
      <c r="I548" s="57" t="str">
        <f>IF(COUNTIF(MASUK[Kode Barang],REKAP[[#This Row],[ID
Barang]])=0,"",COUNTIF(MASUK[Kode Barang],REKAP[[#This Row],[ID
Barang]]))</f>
        <v/>
      </c>
      <c r="J548" s="58" t="str">
        <f>IF(COUNTIF(MASUK8[Kode Barang],REKAP[[#This Row],[ID
Barang]])=0,"",COUNTIF(MASUK8[Kode Barang],REKAP[[#This Row],[ID
Barang]]))</f>
        <v/>
      </c>
      <c r="K548" s="20">
        <v>8.07</v>
      </c>
      <c r="L548" s="47">
        <f>SUMIF(MASUK!$C:$C,DATA!$A548,MASUK!$H:$H)</f>
        <v>0</v>
      </c>
      <c r="M548" s="47">
        <f>SUMIF(KELUAR!C:C,REKAP[[#This Row],[ID
Barang]],KELUAR!$H:$H)</f>
        <v>0</v>
      </c>
      <c r="N548" s="47">
        <f>REKAP[[#This Row],[Stok Awal]]+REKAP[[#This Row],[Masuk]]-REKAP[[#This Row],[Keluar]]</f>
        <v>8.07</v>
      </c>
      <c r="P548" s="42">
        <f>REKAP[[#This Row],[Harga Satuan]]*REKAP[[#This Row],[Stok Akhir]]</f>
        <v>80700</v>
      </c>
      <c r="Q548" s="47" t="str">
        <f>IF(REKAP[[#This Row],[Stok Aktual]]&lt;&gt;"",REKAP[[#This Row],[Stok Akhir]]-REKAP[[#This Row],[Stok Aktual]],"")</f>
        <v/>
      </c>
    </row>
    <row r="549" spans="1:17" x14ac:dyDescent="0.25">
      <c r="A549" s="20" t="s">
        <v>777</v>
      </c>
      <c r="B549" s="20" t="s">
        <v>670</v>
      </c>
      <c r="C549" s="20"/>
      <c r="D549" s="23"/>
      <c r="E549" s="23"/>
      <c r="F549" s="20" t="s">
        <v>801</v>
      </c>
      <c r="G549" s="20"/>
      <c r="H549" s="22">
        <v>7500</v>
      </c>
      <c r="I549" s="57" t="str">
        <f>IF(COUNTIF(MASUK[Kode Barang],REKAP[[#This Row],[ID
Barang]])=0,"",COUNTIF(MASUK[Kode Barang],REKAP[[#This Row],[ID
Barang]]))</f>
        <v/>
      </c>
      <c r="J549" s="58" t="str">
        <f>IF(COUNTIF(MASUK8[Kode Barang],REKAP[[#This Row],[ID
Barang]])=0,"",COUNTIF(MASUK8[Kode Barang],REKAP[[#This Row],[ID
Barang]]))</f>
        <v/>
      </c>
      <c r="K549" s="20">
        <v>11.549999999999995</v>
      </c>
      <c r="L549" s="47">
        <f>SUMIF(MASUK!$C:$C,DATA!$A549,MASUK!$H:$H)</f>
        <v>0</v>
      </c>
      <c r="M549" s="47">
        <f>SUMIF(KELUAR!C:C,REKAP[[#This Row],[ID
Barang]],KELUAR!$H:$H)</f>
        <v>0</v>
      </c>
      <c r="N549" s="47">
        <f>REKAP[[#This Row],[Stok Awal]]+REKAP[[#This Row],[Masuk]]-REKAP[[#This Row],[Keluar]]</f>
        <v>11.549999999999995</v>
      </c>
      <c r="P549" s="42">
        <f>REKAP[[#This Row],[Harga Satuan]]*REKAP[[#This Row],[Stok Akhir]]</f>
        <v>86624.999999999971</v>
      </c>
      <c r="Q549" s="47" t="str">
        <f>IF(REKAP[[#This Row],[Stok Aktual]]&lt;&gt;"",REKAP[[#This Row],[Stok Akhir]]-REKAP[[#This Row],[Stok Aktual]],"")</f>
        <v/>
      </c>
    </row>
    <row r="550" spans="1:17" x14ac:dyDescent="0.25">
      <c r="A550" s="20" t="s">
        <v>778</v>
      </c>
      <c r="B550" s="20" t="s">
        <v>671</v>
      </c>
      <c r="C550" s="20"/>
      <c r="D550" s="23"/>
      <c r="E550" s="23"/>
      <c r="F550" s="20" t="s">
        <v>801</v>
      </c>
      <c r="G550" s="20"/>
      <c r="H550" s="22">
        <v>255</v>
      </c>
      <c r="I550" s="57" t="str">
        <f>IF(COUNTIF(MASUK[Kode Barang],REKAP[[#This Row],[ID
Barang]])=0,"",COUNTIF(MASUK[Kode Barang],REKAP[[#This Row],[ID
Barang]]))</f>
        <v/>
      </c>
      <c r="J550" s="58">
        <f>IF(COUNTIF(MASUK8[Kode Barang],REKAP[[#This Row],[ID
Barang]])=0,"",COUNTIF(MASUK8[Kode Barang],REKAP[[#This Row],[ID
Barang]]))</f>
        <v>1</v>
      </c>
      <c r="K550" s="20">
        <v>911</v>
      </c>
      <c r="L550" s="47">
        <f>SUMIF(MASUK!$C:$C,DATA!$A550,MASUK!$H:$H)</f>
        <v>0</v>
      </c>
      <c r="M550" s="47">
        <f>SUMIF(KELUAR!C:C,REKAP[[#This Row],[ID
Barang]],KELUAR!$H:$H)</f>
        <v>4</v>
      </c>
      <c r="N550" s="47">
        <f>REKAP[[#This Row],[Stok Awal]]+REKAP[[#This Row],[Masuk]]-REKAP[[#This Row],[Keluar]]</f>
        <v>907</v>
      </c>
      <c r="P550" s="42">
        <f>REKAP[[#This Row],[Harga Satuan]]*REKAP[[#This Row],[Stok Akhir]]</f>
        <v>231285</v>
      </c>
      <c r="Q550" s="47" t="str">
        <f>IF(REKAP[[#This Row],[Stok Aktual]]&lt;&gt;"",REKAP[[#This Row],[Stok Akhir]]-REKAP[[#This Row],[Stok Aktual]],"")</f>
        <v/>
      </c>
    </row>
    <row r="551" spans="1:17" x14ac:dyDescent="0.25">
      <c r="A551" s="20" t="s">
        <v>779</v>
      </c>
      <c r="B551" s="20" t="s">
        <v>672</v>
      </c>
      <c r="C551" s="20"/>
      <c r="D551" s="23"/>
      <c r="E551" s="23"/>
      <c r="F551" s="20" t="s">
        <v>801</v>
      </c>
      <c r="G551" s="20"/>
      <c r="H551" s="22">
        <v>45000</v>
      </c>
      <c r="I551" s="57" t="str">
        <f>IF(COUNTIF(MASUK[Kode Barang],REKAP[[#This Row],[ID
Barang]])=0,"",COUNTIF(MASUK[Kode Barang],REKAP[[#This Row],[ID
Barang]]))</f>
        <v/>
      </c>
      <c r="J551" s="58" t="str">
        <f>IF(COUNTIF(MASUK8[Kode Barang],REKAP[[#This Row],[ID
Barang]])=0,"",COUNTIF(MASUK8[Kode Barang],REKAP[[#This Row],[ID
Barang]]))</f>
        <v/>
      </c>
      <c r="K551" s="20">
        <v>0</v>
      </c>
      <c r="L551" s="47">
        <f>SUMIF(MASUK!$C:$C,DATA!$A551,MASUK!$H:$H)</f>
        <v>0</v>
      </c>
      <c r="M551" s="47">
        <f>SUMIF(KELUAR!C:C,REKAP[[#This Row],[ID
Barang]],KELUAR!$H:$H)</f>
        <v>0</v>
      </c>
      <c r="N551" s="47">
        <f>REKAP[[#This Row],[Stok Awal]]+REKAP[[#This Row],[Masuk]]-REKAP[[#This Row],[Keluar]]</f>
        <v>0</v>
      </c>
      <c r="P551" s="42">
        <f>REKAP[[#This Row],[Harga Satuan]]*REKAP[[#This Row],[Stok Akhir]]</f>
        <v>0</v>
      </c>
      <c r="Q551" s="47" t="str">
        <f>IF(REKAP[[#This Row],[Stok Aktual]]&lt;&gt;"",REKAP[[#This Row],[Stok Akhir]]-REKAP[[#This Row],[Stok Aktual]],"")</f>
        <v/>
      </c>
    </row>
    <row r="552" spans="1:17" x14ac:dyDescent="0.25">
      <c r="A552" s="20" t="s">
        <v>780</v>
      </c>
      <c r="B552" s="20" t="s">
        <v>673</v>
      </c>
      <c r="C552" s="20"/>
      <c r="D552" s="23"/>
      <c r="E552" s="23"/>
      <c r="F552" s="20" t="s">
        <v>801</v>
      </c>
      <c r="G552" s="20" t="s">
        <v>829</v>
      </c>
      <c r="H552" s="22">
        <v>75000</v>
      </c>
      <c r="I552" s="57" t="str">
        <f>IF(COUNTIF(MASUK[Kode Barang],REKAP[[#This Row],[ID
Barang]])=0,"",COUNTIF(MASUK[Kode Barang],REKAP[[#This Row],[ID
Barang]]))</f>
        <v/>
      </c>
      <c r="J552" s="58" t="str">
        <f>IF(COUNTIF(MASUK8[Kode Barang],REKAP[[#This Row],[ID
Barang]])=0,"",COUNTIF(MASUK8[Kode Barang],REKAP[[#This Row],[ID
Barang]]))</f>
        <v/>
      </c>
      <c r="K552" s="20">
        <v>2</v>
      </c>
      <c r="L552" s="47">
        <f>SUMIF(MASUK!$C:$C,DATA!$A552,MASUK!$H:$H)</f>
        <v>0</v>
      </c>
      <c r="M552" s="47">
        <f>SUMIF(KELUAR!C:C,REKAP[[#This Row],[ID
Barang]],KELUAR!$H:$H)</f>
        <v>0</v>
      </c>
      <c r="N552" s="47">
        <f>REKAP[[#This Row],[Stok Awal]]+REKAP[[#This Row],[Masuk]]-REKAP[[#This Row],[Keluar]]</f>
        <v>2</v>
      </c>
      <c r="P552" s="42">
        <f>REKAP[[#This Row],[Harga Satuan]]*REKAP[[#This Row],[Stok Akhir]]</f>
        <v>150000</v>
      </c>
      <c r="Q552" s="47" t="str">
        <f>IF(REKAP[[#This Row],[Stok Aktual]]&lt;&gt;"",REKAP[[#This Row],[Stok Akhir]]-REKAP[[#This Row],[Stok Aktual]],"")</f>
        <v/>
      </c>
    </row>
    <row r="553" spans="1:17" x14ac:dyDescent="0.25">
      <c r="A553" s="20" t="s">
        <v>781</v>
      </c>
      <c r="B553" s="20" t="s">
        <v>674</v>
      </c>
      <c r="C553" s="20"/>
      <c r="D553" s="23"/>
      <c r="E553" s="23"/>
      <c r="F553" s="20" t="s">
        <v>801</v>
      </c>
      <c r="G553" s="20"/>
      <c r="H553" s="22">
        <v>25000</v>
      </c>
      <c r="I553" s="57" t="str">
        <f>IF(COUNTIF(MASUK[Kode Barang],REKAP[[#This Row],[ID
Barang]])=0,"",COUNTIF(MASUK[Kode Barang],REKAP[[#This Row],[ID
Barang]]))</f>
        <v/>
      </c>
      <c r="J553" s="58" t="str">
        <f>IF(COUNTIF(MASUK8[Kode Barang],REKAP[[#This Row],[ID
Barang]])=0,"",COUNTIF(MASUK8[Kode Barang],REKAP[[#This Row],[ID
Barang]]))</f>
        <v/>
      </c>
      <c r="K553" s="20">
        <v>0</v>
      </c>
      <c r="L553" s="47">
        <f>SUMIF(MASUK!$C:$C,DATA!$A553,MASUK!$H:$H)</f>
        <v>0</v>
      </c>
      <c r="M553" s="47">
        <f>SUMIF(KELUAR!C:C,REKAP[[#This Row],[ID
Barang]],KELUAR!$H:$H)</f>
        <v>0</v>
      </c>
      <c r="N553" s="47">
        <f>REKAP[[#This Row],[Stok Awal]]+REKAP[[#This Row],[Masuk]]-REKAP[[#This Row],[Keluar]]</f>
        <v>0</v>
      </c>
      <c r="P553" s="42">
        <f>REKAP[[#This Row],[Harga Satuan]]*REKAP[[#This Row],[Stok Akhir]]</f>
        <v>0</v>
      </c>
      <c r="Q553" s="47" t="str">
        <f>IF(REKAP[[#This Row],[Stok Aktual]]&lt;&gt;"",REKAP[[#This Row],[Stok Akhir]]-REKAP[[#This Row],[Stok Aktual]],"")</f>
        <v/>
      </c>
    </row>
    <row r="554" spans="1:17" x14ac:dyDescent="0.25">
      <c r="A554" s="20" t="s">
        <v>782</v>
      </c>
      <c r="B554" s="20" t="s">
        <v>675</v>
      </c>
      <c r="C554" s="20"/>
      <c r="D554" s="23"/>
      <c r="E554" s="23"/>
      <c r="F554" s="20" t="s">
        <v>801</v>
      </c>
      <c r="G554" s="20"/>
      <c r="H554" s="22">
        <v>25000</v>
      </c>
      <c r="I554" s="57" t="str">
        <f>IF(COUNTIF(MASUK[Kode Barang],REKAP[[#This Row],[ID
Barang]])=0,"",COUNTIF(MASUK[Kode Barang],REKAP[[#This Row],[ID
Barang]]))</f>
        <v/>
      </c>
      <c r="J554" s="58" t="str">
        <f>IF(COUNTIF(MASUK8[Kode Barang],REKAP[[#This Row],[ID
Barang]])=0,"",COUNTIF(MASUK8[Kode Barang],REKAP[[#This Row],[ID
Barang]]))</f>
        <v/>
      </c>
      <c r="K554" s="20">
        <v>0</v>
      </c>
      <c r="L554" s="47">
        <f>SUMIF(MASUK!$C:$C,DATA!$A554,MASUK!$H:$H)</f>
        <v>0</v>
      </c>
      <c r="M554" s="47">
        <f>SUMIF(KELUAR!C:C,REKAP[[#This Row],[ID
Barang]],KELUAR!$H:$H)</f>
        <v>0</v>
      </c>
      <c r="N554" s="47">
        <f>REKAP[[#This Row],[Stok Awal]]+REKAP[[#This Row],[Masuk]]-REKAP[[#This Row],[Keluar]]</f>
        <v>0</v>
      </c>
      <c r="P554" s="42">
        <f>REKAP[[#This Row],[Harga Satuan]]*REKAP[[#This Row],[Stok Akhir]]</f>
        <v>0</v>
      </c>
      <c r="Q554" s="47" t="str">
        <f>IF(REKAP[[#This Row],[Stok Aktual]]&lt;&gt;"",REKAP[[#This Row],[Stok Akhir]]-REKAP[[#This Row],[Stok Aktual]],"")</f>
        <v/>
      </c>
    </row>
    <row r="555" spans="1:17" x14ac:dyDescent="0.25">
      <c r="A555" s="20" t="s">
        <v>783</v>
      </c>
      <c r="B555" s="20" t="s">
        <v>676</v>
      </c>
      <c r="C555" s="20"/>
      <c r="D555" s="23"/>
      <c r="E555" s="23"/>
      <c r="F555" s="20" t="s">
        <v>801</v>
      </c>
      <c r="G555" s="20" t="s">
        <v>839</v>
      </c>
      <c r="H555" s="22">
        <v>95000</v>
      </c>
      <c r="I555" s="57">
        <f>IF(COUNTIF(MASUK[Kode Barang],REKAP[[#This Row],[ID
Barang]])=0,"",COUNTIF(MASUK[Kode Barang],REKAP[[#This Row],[ID
Barang]]))</f>
        <v>2</v>
      </c>
      <c r="J555" s="58">
        <f>IF(COUNTIF(MASUK8[Kode Barang],REKAP[[#This Row],[ID
Barang]])=0,"",COUNTIF(MASUK8[Kode Barang],REKAP[[#This Row],[ID
Barang]]))</f>
        <v>1</v>
      </c>
      <c r="K555" s="20">
        <v>1</v>
      </c>
      <c r="L555" s="47">
        <f>SUMIF(MASUK!$C:$C,DATA!$A555,MASUK!$H:$H)</f>
        <v>2</v>
      </c>
      <c r="M555" s="47">
        <f>SUMIF(KELUAR!C:C,REKAP[[#This Row],[ID
Barang]],KELUAR!$H:$H)</f>
        <v>1</v>
      </c>
      <c r="N555" s="47">
        <f>REKAP[[#This Row],[Stok Awal]]+REKAP[[#This Row],[Masuk]]-REKAP[[#This Row],[Keluar]]</f>
        <v>2</v>
      </c>
      <c r="P555" s="42">
        <f>REKAP[[#This Row],[Harga Satuan]]*REKAP[[#This Row],[Stok Akhir]]</f>
        <v>190000</v>
      </c>
      <c r="Q555" s="47" t="str">
        <f>IF(REKAP[[#This Row],[Stok Aktual]]&lt;&gt;"",REKAP[[#This Row],[Stok Akhir]]-REKAP[[#This Row],[Stok Aktual]],"")</f>
        <v/>
      </c>
    </row>
    <row r="556" spans="1:17" x14ac:dyDescent="0.25">
      <c r="A556" s="20" t="s">
        <v>784</v>
      </c>
      <c r="B556" s="20" t="s">
        <v>677</v>
      </c>
      <c r="C556" s="20"/>
      <c r="D556" s="23"/>
      <c r="E556" s="23"/>
      <c r="F556" s="20" t="s">
        <v>801</v>
      </c>
      <c r="G556" s="20" t="s">
        <v>833</v>
      </c>
      <c r="H556" s="22">
        <v>15000</v>
      </c>
      <c r="I556" s="57" t="str">
        <f>IF(COUNTIF(MASUK[Kode Barang],REKAP[[#This Row],[ID
Barang]])=0,"",COUNTIF(MASUK[Kode Barang],REKAP[[#This Row],[ID
Barang]]))</f>
        <v/>
      </c>
      <c r="J556" s="58" t="str">
        <f>IF(COUNTIF(MASUK8[Kode Barang],REKAP[[#This Row],[ID
Barang]])=0,"",COUNTIF(MASUK8[Kode Barang],REKAP[[#This Row],[ID
Barang]]))</f>
        <v/>
      </c>
      <c r="K556" s="20">
        <v>1</v>
      </c>
      <c r="L556" s="47">
        <f>SUMIF(MASUK!$C:$C,DATA!$A556,MASUK!$H:$H)</f>
        <v>0</v>
      </c>
      <c r="M556" s="47">
        <f>SUMIF(KELUAR!C:C,REKAP[[#This Row],[ID
Barang]],KELUAR!$H:$H)</f>
        <v>0</v>
      </c>
      <c r="N556" s="47">
        <f>REKAP[[#This Row],[Stok Awal]]+REKAP[[#This Row],[Masuk]]-REKAP[[#This Row],[Keluar]]</f>
        <v>1</v>
      </c>
      <c r="P556" s="42">
        <f>REKAP[[#This Row],[Harga Satuan]]*REKAP[[#This Row],[Stok Akhir]]</f>
        <v>15000</v>
      </c>
      <c r="Q556" s="47" t="str">
        <f>IF(REKAP[[#This Row],[Stok Aktual]]&lt;&gt;"",REKAP[[#This Row],[Stok Akhir]]-REKAP[[#This Row],[Stok Aktual]],"")</f>
        <v/>
      </c>
    </row>
    <row r="557" spans="1:17" x14ac:dyDescent="0.25">
      <c r="A557" s="20" t="s">
        <v>785</v>
      </c>
      <c r="B557" s="20" t="s">
        <v>678</v>
      </c>
      <c r="C557" s="20"/>
      <c r="D557" s="23"/>
      <c r="E557" s="23"/>
      <c r="F557" s="20" t="s">
        <v>801</v>
      </c>
      <c r="G557" s="20"/>
      <c r="H557" s="22">
        <v>92610</v>
      </c>
      <c r="I557" s="57" t="str">
        <f>IF(COUNTIF(MASUK[Kode Barang],REKAP[[#This Row],[ID
Barang]])=0,"",COUNTIF(MASUK[Kode Barang],REKAP[[#This Row],[ID
Barang]]))</f>
        <v/>
      </c>
      <c r="J557" s="58" t="str">
        <f>IF(COUNTIF(MASUK8[Kode Barang],REKAP[[#This Row],[ID
Barang]])=0,"",COUNTIF(MASUK8[Kode Barang],REKAP[[#This Row],[ID
Barang]]))</f>
        <v/>
      </c>
      <c r="K557" s="20">
        <v>0</v>
      </c>
      <c r="L557" s="47">
        <f>SUMIF(MASUK!$C:$C,DATA!$A557,MASUK!$H:$H)</f>
        <v>0</v>
      </c>
      <c r="M557" s="47">
        <f>SUMIF(KELUAR!C:C,REKAP[[#This Row],[ID
Barang]],KELUAR!$H:$H)</f>
        <v>0</v>
      </c>
      <c r="N557" s="47">
        <f>REKAP[[#This Row],[Stok Awal]]+REKAP[[#This Row],[Masuk]]-REKAP[[#This Row],[Keluar]]</f>
        <v>0</v>
      </c>
      <c r="P557" s="42">
        <f>REKAP[[#This Row],[Harga Satuan]]*REKAP[[#This Row],[Stok Akhir]]</f>
        <v>0</v>
      </c>
      <c r="Q557" s="47" t="str">
        <f>IF(REKAP[[#This Row],[Stok Aktual]]&lt;&gt;"",REKAP[[#This Row],[Stok Akhir]]-REKAP[[#This Row],[Stok Aktual]],"")</f>
        <v/>
      </c>
    </row>
    <row r="558" spans="1:17" x14ac:dyDescent="0.25">
      <c r="A558" s="20" t="s">
        <v>786</v>
      </c>
      <c r="B558" s="20" t="s">
        <v>679</v>
      </c>
      <c r="C558" s="20"/>
      <c r="D558" s="23"/>
      <c r="E558" s="23"/>
      <c r="F558" s="20" t="s">
        <v>801</v>
      </c>
      <c r="G558" s="20" t="s">
        <v>840</v>
      </c>
      <c r="H558" s="22">
        <v>75000</v>
      </c>
      <c r="I558" s="57" t="str">
        <f>IF(COUNTIF(MASUK[Kode Barang],REKAP[[#This Row],[ID
Barang]])=0,"",COUNTIF(MASUK[Kode Barang],REKAP[[#This Row],[ID
Barang]]))</f>
        <v/>
      </c>
      <c r="J558" s="58">
        <f>IF(COUNTIF(MASUK8[Kode Barang],REKAP[[#This Row],[ID
Barang]])=0,"",COUNTIF(MASUK8[Kode Barang],REKAP[[#This Row],[ID
Barang]]))</f>
        <v>1</v>
      </c>
      <c r="K558" s="20">
        <v>6</v>
      </c>
      <c r="L558" s="47">
        <f>SUMIF(MASUK!$C:$C,DATA!$A558,MASUK!$H:$H)</f>
        <v>0</v>
      </c>
      <c r="M558" s="47">
        <f>SUMIF(KELUAR!C:C,REKAP[[#This Row],[ID
Barang]],KELUAR!$H:$H)</f>
        <v>1</v>
      </c>
      <c r="N558" s="47">
        <f>REKAP[[#This Row],[Stok Awal]]+REKAP[[#This Row],[Masuk]]-REKAP[[#This Row],[Keluar]]</f>
        <v>5</v>
      </c>
      <c r="P558" s="42">
        <f>REKAP[[#This Row],[Harga Satuan]]*REKAP[[#This Row],[Stok Akhir]]</f>
        <v>375000</v>
      </c>
      <c r="Q558" s="47" t="str">
        <f>IF(REKAP[[#This Row],[Stok Aktual]]&lt;&gt;"",REKAP[[#This Row],[Stok Akhir]]-REKAP[[#This Row],[Stok Aktual]],"")</f>
        <v/>
      </c>
    </row>
    <row r="559" spans="1:17" x14ac:dyDescent="0.25">
      <c r="A559" s="20" t="s">
        <v>787</v>
      </c>
      <c r="B559" s="20" t="s">
        <v>680</v>
      </c>
      <c r="C559" s="20"/>
      <c r="D559" s="23"/>
      <c r="E559" s="23"/>
      <c r="F559" s="20" t="s">
        <v>801</v>
      </c>
      <c r="G559" s="20"/>
      <c r="H559" s="22">
        <v>18000</v>
      </c>
      <c r="I559" s="57" t="str">
        <f>IF(COUNTIF(MASUK[Kode Barang],REKAP[[#This Row],[ID
Barang]])=0,"",COUNTIF(MASUK[Kode Barang],REKAP[[#This Row],[ID
Barang]]))</f>
        <v/>
      </c>
      <c r="J559" s="58" t="str">
        <f>IF(COUNTIF(MASUK8[Kode Barang],REKAP[[#This Row],[ID
Barang]])=0,"",COUNTIF(MASUK8[Kode Barang],REKAP[[#This Row],[ID
Barang]]))</f>
        <v/>
      </c>
      <c r="K559" s="20">
        <v>0</v>
      </c>
      <c r="L559" s="47">
        <f>SUMIF(MASUK!$C:$C,DATA!$A559,MASUK!$H:$H)</f>
        <v>0</v>
      </c>
      <c r="M559" s="47">
        <f>SUMIF(KELUAR!C:C,REKAP[[#This Row],[ID
Barang]],KELUAR!$H:$H)</f>
        <v>0</v>
      </c>
      <c r="N559" s="47">
        <f>REKAP[[#This Row],[Stok Awal]]+REKAP[[#This Row],[Masuk]]-REKAP[[#This Row],[Keluar]]</f>
        <v>0</v>
      </c>
      <c r="P559" s="42">
        <f>REKAP[[#This Row],[Harga Satuan]]*REKAP[[#This Row],[Stok Akhir]]</f>
        <v>0</v>
      </c>
      <c r="Q559" s="47" t="str">
        <f>IF(REKAP[[#This Row],[Stok Aktual]]&lt;&gt;"",REKAP[[#This Row],[Stok Akhir]]-REKAP[[#This Row],[Stok Aktual]],"")</f>
        <v/>
      </c>
    </row>
    <row r="560" spans="1:17" x14ac:dyDescent="0.25">
      <c r="A560" s="20" t="s">
        <v>788</v>
      </c>
      <c r="B560" s="20" t="s">
        <v>681</v>
      </c>
      <c r="C560" s="20"/>
      <c r="D560" s="23"/>
      <c r="E560" s="23"/>
      <c r="F560" s="20" t="s">
        <v>801</v>
      </c>
      <c r="G560" s="20" t="s">
        <v>833</v>
      </c>
      <c r="H560" s="22">
        <v>2000</v>
      </c>
      <c r="I560" s="57">
        <f>IF(COUNTIF(MASUK[Kode Barang],REKAP[[#This Row],[ID
Barang]])=0,"",COUNTIF(MASUK[Kode Barang],REKAP[[#This Row],[ID
Barang]]))</f>
        <v>2</v>
      </c>
      <c r="J560" s="58">
        <f>IF(COUNTIF(MASUK8[Kode Barang],REKAP[[#This Row],[ID
Barang]])=0,"",COUNTIF(MASUK8[Kode Barang],REKAP[[#This Row],[ID
Barang]]))</f>
        <v>26</v>
      </c>
      <c r="K560" s="20">
        <v>13</v>
      </c>
      <c r="L560" s="47">
        <f>SUMIF(MASUK!$C:$C,DATA!$A560,MASUK!$H:$H)</f>
        <v>24</v>
      </c>
      <c r="M560" s="47">
        <f>SUMIF(KELUAR!C:C,REKAP[[#This Row],[ID
Barang]],KELUAR!$H:$H)</f>
        <v>31</v>
      </c>
      <c r="N560" s="47">
        <f>REKAP[[#This Row],[Stok Awal]]+REKAP[[#This Row],[Masuk]]-REKAP[[#This Row],[Keluar]]</f>
        <v>6</v>
      </c>
      <c r="P560" s="42">
        <f>REKAP[[#This Row],[Harga Satuan]]*REKAP[[#This Row],[Stok Akhir]]</f>
        <v>12000</v>
      </c>
      <c r="Q560" s="47" t="str">
        <f>IF(REKAP[[#This Row],[Stok Aktual]]&lt;&gt;"",REKAP[[#This Row],[Stok Akhir]]-REKAP[[#This Row],[Stok Aktual]],"")</f>
        <v/>
      </c>
    </row>
    <row r="561" spans="1:17" x14ac:dyDescent="0.25">
      <c r="A561" s="20" t="s">
        <v>789</v>
      </c>
      <c r="B561" s="20" t="s">
        <v>682</v>
      </c>
      <c r="C561" s="20"/>
      <c r="D561" s="23"/>
      <c r="E561" s="23"/>
      <c r="F561" s="20" t="s">
        <v>801</v>
      </c>
      <c r="G561" s="20"/>
      <c r="H561" s="22">
        <v>1800</v>
      </c>
      <c r="I561" s="57" t="str">
        <f>IF(COUNTIF(MASUK[Kode Barang],REKAP[[#This Row],[ID
Barang]])=0,"",COUNTIF(MASUK[Kode Barang],REKAP[[#This Row],[ID
Barang]]))</f>
        <v/>
      </c>
      <c r="J561" s="58">
        <f>IF(COUNTIF(MASUK8[Kode Barang],REKAP[[#This Row],[ID
Barang]])=0,"",COUNTIF(MASUK8[Kode Barang],REKAP[[#This Row],[ID
Barang]]))</f>
        <v>1</v>
      </c>
      <c r="K561" s="20">
        <v>103</v>
      </c>
      <c r="L561" s="47">
        <f>SUMIF(MASUK!$C:$C,DATA!$A561,MASUK!$H:$H)</f>
        <v>0</v>
      </c>
      <c r="M561" s="47">
        <f>SUMIF(KELUAR!C:C,REKAP[[#This Row],[ID
Barang]],KELUAR!$H:$H)</f>
        <v>2</v>
      </c>
      <c r="N561" s="47">
        <f>REKAP[[#This Row],[Stok Awal]]+REKAP[[#This Row],[Masuk]]-REKAP[[#This Row],[Keluar]]</f>
        <v>101</v>
      </c>
      <c r="P561" s="42">
        <f>REKAP[[#This Row],[Harga Satuan]]*REKAP[[#This Row],[Stok Akhir]]</f>
        <v>181800</v>
      </c>
      <c r="Q561" s="47" t="str">
        <f>IF(REKAP[[#This Row],[Stok Aktual]]&lt;&gt;"",REKAP[[#This Row],[Stok Akhir]]-REKAP[[#This Row],[Stok Aktual]],"")</f>
        <v/>
      </c>
    </row>
    <row r="562" spans="1:17" x14ac:dyDescent="0.25">
      <c r="A562" s="20" t="s">
        <v>790</v>
      </c>
      <c r="B562" s="20" t="s">
        <v>3658</v>
      </c>
      <c r="C562" s="20"/>
      <c r="D562" s="23" t="s">
        <v>825</v>
      </c>
      <c r="E562" s="23"/>
      <c r="F562" s="20" t="s">
        <v>801</v>
      </c>
      <c r="G562" s="20"/>
      <c r="H562" s="22">
        <v>0</v>
      </c>
      <c r="I562" s="57" t="str">
        <f>IF(COUNTIF(MASUK[Kode Barang],REKAP[[#This Row],[ID
Barang]])=0,"",COUNTIF(MASUK[Kode Barang],REKAP[[#This Row],[ID
Barang]]))</f>
        <v/>
      </c>
      <c r="J562" s="58" t="str">
        <f>IF(COUNTIF(MASUK8[Kode Barang],REKAP[[#This Row],[ID
Barang]])=0,"",COUNTIF(MASUK8[Kode Barang],REKAP[[#This Row],[ID
Barang]]))</f>
        <v/>
      </c>
      <c r="K562" s="20">
        <v>0</v>
      </c>
      <c r="L562" s="47">
        <f>SUMIF(MASUK!$C:$C,DATA!$A562,MASUK!$H:$H)</f>
        <v>0</v>
      </c>
      <c r="M562" s="47">
        <f>SUMIF(KELUAR!C:C,REKAP[[#This Row],[ID
Barang]],KELUAR!$H:$H)</f>
        <v>0</v>
      </c>
      <c r="N562" s="47">
        <f>REKAP[[#This Row],[Stok Awal]]+REKAP[[#This Row],[Masuk]]-REKAP[[#This Row],[Keluar]]</f>
        <v>0</v>
      </c>
      <c r="P562" s="42">
        <f>REKAP[[#This Row],[Harga Satuan]]*REKAP[[#This Row],[Stok Akhir]]</f>
        <v>0</v>
      </c>
      <c r="Q562" s="47" t="str">
        <f>IF(REKAP[[#This Row],[Stok Aktual]]&lt;&gt;"",REKAP[[#This Row],[Stok Akhir]]-REKAP[[#This Row],[Stok Aktual]],"")</f>
        <v/>
      </c>
    </row>
    <row r="563" spans="1:17" x14ac:dyDescent="0.25">
      <c r="A563" s="20" t="s">
        <v>791</v>
      </c>
      <c r="B563" s="20" t="s">
        <v>3657</v>
      </c>
      <c r="C563" s="20"/>
      <c r="D563" s="23"/>
      <c r="E563" s="23"/>
      <c r="F563" s="20" t="s">
        <v>801</v>
      </c>
      <c r="G563" s="20" t="s">
        <v>833</v>
      </c>
      <c r="H563" s="22">
        <v>5000</v>
      </c>
      <c r="I563" s="57" t="str">
        <f>IF(COUNTIF(MASUK[Kode Barang],REKAP[[#This Row],[ID
Barang]])=0,"",COUNTIF(MASUK[Kode Barang],REKAP[[#This Row],[ID
Barang]]))</f>
        <v/>
      </c>
      <c r="J563" s="58">
        <f>IF(COUNTIF(MASUK8[Kode Barang],REKAP[[#This Row],[ID
Barang]])=0,"",COUNTIF(MASUK8[Kode Barang],REKAP[[#This Row],[ID
Barang]]))</f>
        <v>1</v>
      </c>
      <c r="K563" s="20">
        <v>13</v>
      </c>
      <c r="L563" s="47">
        <f>SUMIF(MASUK!$C:$C,DATA!$A563,MASUK!$H:$H)</f>
        <v>0</v>
      </c>
      <c r="M563" s="47">
        <f>SUMIF(KELUAR!C:C,REKAP[[#This Row],[ID
Barang]],KELUAR!$H:$H)</f>
        <v>2</v>
      </c>
      <c r="N563" s="47">
        <f>REKAP[[#This Row],[Stok Awal]]+REKAP[[#This Row],[Masuk]]-REKAP[[#This Row],[Keluar]]</f>
        <v>11</v>
      </c>
      <c r="P563" s="42">
        <f>REKAP[[#This Row],[Harga Satuan]]*REKAP[[#This Row],[Stok Akhir]]</f>
        <v>55000</v>
      </c>
      <c r="Q563" s="47" t="str">
        <f>IF(REKAP[[#This Row],[Stok Aktual]]&lt;&gt;"",REKAP[[#This Row],[Stok Akhir]]-REKAP[[#This Row],[Stok Aktual]],"")</f>
        <v/>
      </c>
    </row>
    <row r="564" spans="1:17" x14ac:dyDescent="0.25">
      <c r="A564" s="20" t="s">
        <v>792</v>
      </c>
      <c r="B564" s="20" t="s">
        <v>683</v>
      </c>
      <c r="C564" s="20"/>
      <c r="D564" s="23"/>
      <c r="E564" s="23"/>
      <c r="F564" s="20" t="s">
        <v>801</v>
      </c>
      <c r="G564" s="20" t="s">
        <v>841</v>
      </c>
      <c r="H564" s="22">
        <v>175000</v>
      </c>
      <c r="I564" s="57" t="str">
        <f>IF(COUNTIF(MASUK[Kode Barang],REKAP[[#This Row],[ID
Barang]])=0,"",COUNTIF(MASUK[Kode Barang],REKAP[[#This Row],[ID
Barang]]))</f>
        <v/>
      </c>
      <c r="J564" s="58" t="str">
        <f>IF(COUNTIF(MASUK8[Kode Barang],REKAP[[#This Row],[ID
Barang]])=0,"",COUNTIF(MASUK8[Kode Barang],REKAP[[#This Row],[ID
Barang]]))</f>
        <v/>
      </c>
      <c r="K564" s="20">
        <v>5.5040000000000004</v>
      </c>
      <c r="L564" s="47">
        <f>SUMIF(MASUK!$C:$C,DATA!$A564,MASUK!$H:$H)</f>
        <v>0</v>
      </c>
      <c r="M564" s="47">
        <f>SUMIF(KELUAR!C:C,REKAP[[#This Row],[ID
Barang]],KELUAR!$H:$H)</f>
        <v>0</v>
      </c>
      <c r="N564" s="47">
        <f>REKAP[[#This Row],[Stok Awal]]+REKAP[[#This Row],[Masuk]]-REKAP[[#This Row],[Keluar]]</f>
        <v>5.5040000000000004</v>
      </c>
      <c r="P564" s="42">
        <f>REKAP[[#This Row],[Harga Satuan]]*REKAP[[#This Row],[Stok Akhir]]</f>
        <v>963200.00000000012</v>
      </c>
      <c r="Q564" s="47" t="str">
        <f>IF(REKAP[[#This Row],[Stok Aktual]]&lt;&gt;"",REKAP[[#This Row],[Stok Akhir]]-REKAP[[#This Row],[Stok Aktual]],"")</f>
        <v/>
      </c>
    </row>
    <row r="565" spans="1:17" x14ac:dyDescent="0.25">
      <c r="A565" s="20" t="s">
        <v>793</v>
      </c>
      <c r="B565" s="20" t="s">
        <v>684</v>
      </c>
      <c r="C565" s="20"/>
      <c r="D565" s="23"/>
      <c r="E565" s="23"/>
      <c r="F565" s="20" t="s">
        <v>801</v>
      </c>
      <c r="G565" s="20" t="s">
        <v>841</v>
      </c>
      <c r="H565" s="22">
        <v>175000</v>
      </c>
      <c r="I565" s="57" t="str">
        <f>IF(COUNTIF(MASUK[Kode Barang],REKAP[[#This Row],[ID
Barang]])=0,"",COUNTIF(MASUK[Kode Barang],REKAP[[#This Row],[ID
Barang]]))</f>
        <v/>
      </c>
      <c r="J565" s="58">
        <f>IF(COUNTIF(MASUK8[Kode Barang],REKAP[[#This Row],[ID
Barang]])=0,"",COUNTIF(MASUK8[Kode Barang],REKAP[[#This Row],[ID
Barang]]))</f>
        <v>1</v>
      </c>
      <c r="K565" s="20">
        <v>3</v>
      </c>
      <c r="L565" s="47">
        <f>SUMIF(MASUK!$C:$C,DATA!$A565,MASUK!$H:$H)</f>
        <v>0</v>
      </c>
      <c r="M565" s="47">
        <f>SUMIF(KELUAR!C:C,REKAP[[#This Row],[ID
Barang]],KELUAR!$H:$H)</f>
        <v>1</v>
      </c>
      <c r="N565" s="47">
        <f>REKAP[[#This Row],[Stok Awal]]+REKAP[[#This Row],[Masuk]]-REKAP[[#This Row],[Keluar]]</f>
        <v>2</v>
      </c>
      <c r="P565" s="42">
        <f>REKAP[[#This Row],[Harga Satuan]]*REKAP[[#This Row],[Stok Akhir]]</f>
        <v>350000</v>
      </c>
      <c r="Q565" s="47" t="str">
        <f>IF(REKAP[[#This Row],[Stok Aktual]]&lt;&gt;"",REKAP[[#This Row],[Stok Akhir]]-REKAP[[#This Row],[Stok Aktual]],"")</f>
        <v/>
      </c>
    </row>
    <row r="566" spans="1:17" x14ac:dyDescent="0.25">
      <c r="A566" s="20" t="s">
        <v>794</v>
      </c>
      <c r="B566" s="20" t="s">
        <v>685</v>
      </c>
      <c r="C566" s="20"/>
      <c r="D566" s="23"/>
      <c r="E566" s="23"/>
      <c r="F566" s="20" t="s">
        <v>801</v>
      </c>
      <c r="G566" s="20" t="s">
        <v>842</v>
      </c>
      <c r="H566" s="22">
        <v>100000</v>
      </c>
      <c r="I566" s="57" t="str">
        <f>IF(COUNTIF(MASUK[Kode Barang],REKAP[[#This Row],[ID
Barang]])=0,"",COUNTIF(MASUK[Kode Barang],REKAP[[#This Row],[ID
Barang]]))</f>
        <v/>
      </c>
      <c r="J566" s="58" t="str">
        <f>IF(COUNTIF(MASUK8[Kode Barang],REKAP[[#This Row],[ID
Barang]])=0,"",COUNTIF(MASUK8[Kode Barang],REKAP[[#This Row],[ID
Barang]]))</f>
        <v/>
      </c>
      <c r="K566" s="20">
        <v>1</v>
      </c>
      <c r="L566" s="47">
        <f>SUMIF(MASUK!$C:$C,DATA!$A566,MASUK!$H:$H)</f>
        <v>0</v>
      </c>
      <c r="M566" s="47">
        <f>SUMIF(KELUAR!C:C,REKAP[[#This Row],[ID
Barang]],KELUAR!$H:$H)</f>
        <v>0</v>
      </c>
      <c r="N566" s="47">
        <f>REKAP[[#This Row],[Stok Awal]]+REKAP[[#This Row],[Masuk]]-REKAP[[#This Row],[Keluar]]</f>
        <v>1</v>
      </c>
      <c r="P566" s="42">
        <f>REKAP[[#This Row],[Harga Satuan]]*REKAP[[#This Row],[Stok Akhir]]</f>
        <v>100000</v>
      </c>
      <c r="Q566" s="47" t="str">
        <f>IF(REKAP[[#This Row],[Stok Aktual]]&lt;&gt;"",REKAP[[#This Row],[Stok Akhir]]-REKAP[[#This Row],[Stok Aktual]],"")</f>
        <v/>
      </c>
    </row>
    <row r="567" spans="1:17" x14ac:dyDescent="0.25">
      <c r="A567" s="20" t="s">
        <v>795</v>
      </c>
      <c r="B567" s="20" t="s">
        <v>686</v>
      </c>
      <c r="C567" s="20"/>
      <c r="D567" s="23"/>
      <c r="E567" s="23"/>
      <c r="F567" s="20" t="s">
        <v>801</v>
      </c>
      <c r="G567" s="20"/>
      <c r="H567" s="22"/>
      <c r="I567" s="57" t="str">
        <f>IF(COUNTIF(MASUK[Kode Barang],REKAP[[#This Row],[ID
Barang]])=0,"",COUNTIF(MASUK[Kode Barang],REKAP[[#This Row],[ID
Barang]]))</f>
        <v/>
      </c>
      <c r="J567" s="58" t="str">
        <f>IF(COUNTIF(MASUK8[Kode Barang],REKAP[[#This Row],[ID
Barang]])=0,"",COUNTIF(MASUK8[Kode Barang],REKAP[[#This Row],[ID
Barang]]))</f>
        <v/>
      </c>
      <c r="K567" s="20">
        <v>0</v>
      </c>
      <c r="L567" s="47">
        <f>SUMIF(MASUK!$C:$C,DATA!$A567,MASUK!$H:$H)</f>
        <v>0</v>
      </c>
      <c r="M567" s="47">
        <f>SUMIF(KELUAR!C:C,REKAP[[#This Row],[ID
Barang]],KELUAR!$H:$H)</f>
        <v>0</v>
      </c>
      <c r="N567" s="47">
        <f>REKAP[[#This Row],[Stok Awal]]+REKAP[[#This Row],[Masuk]]-REKAP[[#This Row],[Keluar]]</f>
        <v>0</v>
      </c>
      <c r="P567" s="42">
        <f>REKAP[[#This Row],[Harga Satuan]]*REKAP[[#This Row],[Stok Akhir]]</f>
        <v>0</v>
      </c>
      <c r="Q567" s="47" t="str">
        <f>IF(REKAP[[#This Row],[Stok Aktual]]&lt;&gt;"",REKAP[[#This Row],[Stok Akhir]]-REKAP[[#This Row],[Stok Aktual]],"")</f>
        <v/>
      </c>
    </row>
    <row r="568" spans="1:17" x14ac:dyDescent="0.25">
      <c r="A568" s="20" t="s">
        <v>796</v>
      </c>
      <c r="B568" s="20" t="s">
        <v>687</v>
      </c>
      <c r="C568" s="20"/>
      <c r="D568" s="23"/>
      <c r="E568" s="23"/>
      <c r="F568" s="20" t="s">
        <v>801</v>
      </c>
      <c r="G568" s="20" t="s">
        <v>842</v>
      </c>
      <c r="H568" s="22">
        <v>185000</v>
      </c>
      <c r="I568" s="57" t="str">
        <f>IF(COUNTIF(MASUK[Kode Barang],REKAP[[#This Row],[ID
Barang]])=0,"",COUNTIF(MASUK[Kode Barang],REKAP[[#This Row],[ID
Barang]]))</f>
        <v/>
      </c>
      <c r="J568" s="58" t="str">
        <f>IF(COUNTIF(MASUK8[Kode Barang],REKAP[[#This Row],[ID
Barang]])=0,"",COUNTIF(MASUK8[Kode Barang],REKAP[[#This Row],[ID
Barang]]))</f>
        <v/>
      </c>
      <c r="K568" s="20">
        <v>1</v>
      </c>
      <c r="L568" s="47">
        <f>SUMIF(MASUK!$C:$C,DATA!$A568,MASUK!$H:$H)</f>
        <v>0</v>
      </c>
      <c r="M568" s="47">
        <f>SUMIF(KELUAR!C:C,REKAP[[#This Row],[ID
Barang]],KELUAR!$H:$H)</f>
        <v>0</v>
      </c>
      <c r="N568" s="47">
        <f>REKAP[[#This Row],[Stok Awal]]+REKAP[[#This Row],[Masuk]]-REKAP[[#This Row],[Keluar]]</f>
        <v>1</v>
      </c>
      <c r="P568" s="42">
        <f>REKAP[[#This Row],[Harga Satuan]]*REKAP[[#This Row],[Stok Akhir]]</f>
        <v>185000</v>
      </c>
      <c r="Q568" s="47" t="str">
        <f>IF(REKAP[[#This Row],[Stok Aktual]]&lt;&gt;"",REKAP[[#This Row],[Stok Akhir]]-REKAP[[#This Row],[Stok Aktual]],"")</f>
        <v/>
      </c>
    </row>
    <row r="569" spans="1:17" x14ac:dyDescent="0.25">
      <c r="A569" s="20" t="s">
        <v>797</v>
      </c>
      <c r="B569" s="20" t="s">
        <v>3659</v>
      </c>
      <c r="C569" s="20"/>
      <c r="D569" s="23"/>
      <c r="E569" s="23"/>
      <c r="F569" s="20" t="s">
        <v>801</v>
      </c>
      <c r="G569" s="20"/>
      <c r="H569" s="22">
        <v>145000</v>
      </c>
      <c r="I569" s="57">
        <f>IF(COUNTIF(MASUK[Kode Barang],REKAP[[#This Row],[ID
Barang]])=0,"",COUNTIF(MASUK[Kode Barang],REKAP[[#This Row],[ID
Barang]]))</f>
        <v>2</v>
      </c>
      <c r="J569" s="58">
        <f>IF(COUNTIF(MASUK8[Kode Barang],REKAP[[#This Row],[ID
Barang]])=0,"",COUNTIF(MASUK8[Kode Barang],REKAP[[#This Row],[ID
Barang]]))</f>
        <v>1</v>
      </c>
      <c r="K569" s="20">
        <v>0</v>
      </c>
      <c r="L569" s="47">
        <f>SUMIF(MASUK!$C:$C,DATA!$A569,MASUK!$H:$H)</f>
        <v>2</v>
      </c>
      <c r="M569" s="47">
        <f>SUMIF(KELUAR!C:C,REKAP[[#This Row],[ID
Barang]],KELUAR!$H:$H)</f>
        <v>1</v>
      </c>
      <c r="N569" s="47">
        <f>REKAP[[#This Row],[Stok Awal]]+REKAP[[#This Row],[Masuk]]-REKAP[[#This Row],[Keluar]]</f>
        <v>1</v>
      </c>
      <c r="P569" s="42">
        <f>REKAP[[#This Row],[Harga Satuan]]*REKAP[[#This Row],[Stok Akhir]]</f>
        <v>145000</v>
      </c>
      <c r="Q569" s="47" t="str">
        <f>IF(REKAP[[#This Row],[Stok Aktual]]&lt;&gt;"",REKAP[[#This Row],[Stok Akhir]]-REKAP[[#This Row],[Stok Aktual]],"")</f>
        <v/>
      </c>
    </row>
    <row r="570" spans="1:17" x14ac:dyDescent="0.25">
      <c r="A570" s="20" t="s">
        <v>798</v>
      </c>
      <c r="B570" s="20" t="s">
        <v>688</v>
      </c>
      <c r="C570" s="20"/>
      <c r="D570" s="23"/>
      <c r="E570" s="23"/>
      <c r="F570" s="20" t="s">
        <v>801</v>
      </c>
      <c r="G570" s="20"/>
      <c r="H570" s="22">
        <v>230000</v>
      </c>
      <c r="I570" s="57" t="str">
        <f>IF(COUNTIF(MASUK[Kode Barang],REKAP[[#This Row],[ID
Barang]])=0,"",COUNTIF(MASUK[Kode Barang],REKAP[[#This Row],[ID
Barang]]))</f>
        <v/>
      </c>
      <c r="J570" s="58" t="str">
        <f>IF(COUNTIF(MASUK8[Kode Barang],REKAP[[#This Row],[ID
Barang]])=0,"",COUNTIF(MASUK8[Kode Barang],REKAP[[#This Row],[ID
Barang]]))</f>
        <v/>
      </c>
      <c r="K570" s="20">
        <v>0</v>
      </c>
      <c r="L570" s="47">
        <f>SUMIF(MASUK!$C:$C,DATA!$A570,MASUK!$H:$H)</f>
        <v>0</v>
      </c>
      <c r="M570" s="47">
        <f>SUMIF(KELUAR!C:C,REKAP[[#This Row],[ID
Barang]],KELUAR!$H:$H)</f>
        <v>0</v>
      </c>
      <c r="N570" s="47">
        <f>REKAP[[#This Row],[Stok Awal]]+REKAP[[#This Row],[Masuk]]-REKAP[[#This Row],[Keluar]]</f>
        <v>0</v>
      </c>
      <c r="P570" s="42">
        <f>REKAP[[#This Row],[Harga Satuan]]*REKAP[[#This Row],[Stok Akhir]]</f>
        <v>0</v>
      </c>
      <c r="Q570" s="47" t="str">
        <f>IF(REKAP[[#This Row],[Stok Aktual]]&lt;&gt;"",REKAP[[#This Row],[Stok Akhir]]-REKAP[[#This Row],[Stok Aktual]],"")</f>
        <v/>
      </c>
    </row>
    <row r="571" spans="1:17" x14ac:dyDescent="0.25">
      <c r="A571" s="20" t="s">
        <v>799</v>
      </c>
      <c r="B571" s="20" t="s">
        <v>689</v>
      </c>
      <c r="C571" s="20"/>
      <c r="D571" s="23"/>
      <c r="E571" s="23"/>
      <c r="F571" s="20" t="s">
        <v>801</v>
      </c>
      <c r="G571" s="20" t="s">
        <v>843</v>
      </c>
      <c r="H571" s="22">
        <v>90000</v>
      </c>
      <c r="I571" s="57" t="str">
        <f>IF(COUNTIF(MASUK[Kode Barang],REKAP[[#This Row],[ID
Barang]])=0,"",COUNTIF(MASUK[Kode Barang],REKAP[[#This Row],[ID
Barang]]))</f>
        <v/>
      </c>
      <c r="J571" s="58">
        <f>IF(COUNTIF(MASUK8[Kode Barang],REKAP[[#This Row],[ID
Barang]])=0,"",COUNTIF(MASUK8[Kode Barang],REKAP[[#This Row],[ID
Barang]]))</f>
        <v>1</v>
      </c>
      <c r="K571" s="20">
        <v>2</v>
      </c>
      <c r="L571" s="47">
        <f>SUMIF(MASUK!$C:$C,DATA!$A571,MASUK!$H:$H)</f>
        <v>0</v>
      </c>
      <c r="M571" s="47">
        <f>SUMIF(KELUAR!C:C,REKAP[[#This Row],[ID
Barang]],KELUAR!$H:$H)</f>
        <v>1</v>
      </c>
      <c r="N571" s="47">
        <f>REKAP[[#This Row],[Stok Awal]]+REKAP[[#This Row],[Masuk]]-REKAP[[#This Row],[Keluar]]</f>
        <v>1</v>
      </c>
      <c r="P571" s="42">
        <f>REKAP[[#This Row],[Harga Satuan]]*REKAP[[#This Row],[Stok Akhir]]</f>
        <v>90000</v>
      </c>
      <c r="Q571" s="47" t="str">
        <f>IF(REKAP[[#This Row],[Stok Aktual]]&lt;&gt;"",REKAP[[#This Row],[Stok Akhir]]-REKAP[[#This Row],[Stok Aktual]],"")</f>
        <v/>
      </c>
    </row>
    <row r="572" spans="1:17" x14ac:dyDescent="0.25">
      <c r="A572" s="20" t="s">
        <v>800</v>
      </c>
      <c r="B572" s="20" t="s">
        <v>690</v>
      </c>
      <c r="C572" s="20"/>
      <c r="D572" s="23"/>
      <c r="E572" s="23"/>
      <c r="F572" s="20" t="s">
        <v>801</v>
      </c>
      <c r="G572" s="20" t="s">
        <v>844</v>
      </c>
      <c r="H572" s="22">
        <v>750000</v>
      </c>
      <c r="I572" s="57" t="str">
        <f>IF(COUNTIF(MASUK[Kode Barang],REKAP[[#This Row],[ID
Barang]])=0,"",COUNTIF(MASUK[Kode Barang],REKAP[[#This Row],[ID
Barang]]))</f>
        <v/>
      </c>
      <c r="J572" s="58">
        <f>IF(COUNTIF(MASUK8[Kode Barang],REKAP[[#This Row],[ID
Barang]])=0,"",COUNTIF(MASUK8[Kode Barang],REKAP[[#This Row],[ID
Barang]]))</f>
        <v>1</v>
      </c>
      <c r="K572" s="20">
        <v>6</v>
      </c>
      <c r="L572" s="47">
        <f>SUMIF(MASUK!$C:$C,DATA!$A572,MASUK!$H:$H)</f>
        <v>0</v>
      </c>
      <c r="M572" s="47">
        <f>SUMIF(KELUAR!C:C,REKAP[[#This Row],[ID
Barang]],KELUAR!$H:$H)</f>
        <v>2</v>
      </c>
      <c r="N572" s="47">
        <f>REKAP[[#This Row],[Stok Awal]]+REKAP[[#This Row],[Masuk]]-REKAP[[#This Row],[Keluar]]</f>
        <v>4</v>
      </c>
      <c r="P572" s="42">
        <f>REKAP[[#This Row],[Harga Satuan]]*REKAP[[#This Row],[Stok Akhir]]</f>
        <v>3000000</v>
      </c>
      <c r="Q572" s="47" t="str">
        <f>IF(REKAP[[#This Row],[Stok Aktual]]&lt;&gt;"",REKAP[[#This Row],[Stok Akhir]]-REKAP[[#This Row],[Stok Aktual]],"")</f>
        <v/>
      </c>
    </row>
    <row r="573" spans="1:17" x14ac:dyDescent="0.25">
      <c r="A573" s="20" t="s">
        <v>899</v>
      </c>
      <c r="B573" s="20" t="s">
        <v>845</v>
      </c>
      <c r="C573" s="20" t="s">
        <v>845</v>
      </c>
      <c r="D573" s="23" t="s">
        <v>1435</v>
      </c>
      <c r="E573" s="23"/>
      <c r="F573" s="20" t="s">
        <v>898</v>
      </c>
      <c r="G573" s="20"/>
      <c r="H573" s="22">
        <v>227933</v>
      </c>
      <c r="I573" s="57" t="str">
        <f>IF(COUNTIF(MASUK[Kode Barang],REKAP[[#This Row],[ID
Barang]])=0,"",COUNTIF(MASUK[Kode Barang],REKAP[[#This Row],[ID
Barang]]))</f>
        <v/>
      </c>
      <c r="J573" s="58" t="str">
        <f>IF(COUNTIF(MASUK8[Kode Barang],REKAP[[#This Row],[ID
Barang]])=0,"",COUNTIF(MASUK8[Kode Barang],REKAP[[#This Row],[ID
Barang]]))</f>
        <v/>
      </c>
      <c r="K573" s="20">
        <v>2</v>
      </c>
      <c r="L573" s="47">
        <f>SUMIF(MASUK!$C:$C,DATA!$A573,MASUK!$H:$H)</f>
        <v>0</v>
      </c>
      <c r="M573" s="47">
        <f>SUMIF(KELUAR!C:C,REKAP[[#This Row],[ID
Barang]],KELUAR!$H:$H)</f>
        <v>0</v>
      </c>
      <c r="N573" s="47">
        <f>REKAP[[#This Row],[Stok Awal]]+REKAP[[#This Row],[Masuk]]-REKAP[[#This Row],[Keluar]]</f>
        <v>2</v>
      </c>
      <c r="P573" s="42">
        <f>REKAP[[#This Row],[Harga Satuan]]*REKAP[[#This Row],[Stok Akhir]]</f>
        <v>455866</v>
      </c>
      <c r="Q573" s="47" t="str">
        <f>IF(REKAP[[#This Row],[Stok Aktual]]&lt;&gt;"",REKAP[[#This Row],[Stok Akhir]]-REKAP[[#This Row],[Stok Aktual]],"")</f>
        <v/>
      </c>
    </row>
    <row r="574" spans="1:17" x14ac:dyDescent="0.25">
      <c r="A574" s="20" t="s">
        <v>900</v>
      </c>
      <c r="B574" s="20" t="s">
        <v>845</v>
      </c>
      <c r="C574" s="20" t="s">
        <v>845</v>
      </c>
      <c r="D574" s="23" t="s">
        <v>1436</v>
      </c>
      <c r="E574" s="23"/>
      <c r="F574" s="20" t="s">
        <v>898</v>
      </c>
      <c r="G574" s="20"/>
      <c r="H574" s="22">
        <v>106941</v>
      </c>
      <c r="I574" s="57" t="str">
        <f>IF(COUNTIF(MASUK[Kode Barang],REKAP[[#This Row],[ID
Barang]])=0,"",COUNTIF(MASUK[Kode Barang],REKAP[[#This Row],[ID
Barang]]))</f>
        <v/>
      </c>
      <c r="J574" s="58" t="str">
        <f>IF(COUNTIF(MASUK8[Kode Barang],REKAP[[#This Row],[ID
Barang]])=0,"",COUNTIF(MASUK8[Kode Barang],REKAP[[#This Row],[ID
Barang]]))</f>
        <v/>
      </c>
      <c r="K574" s="20">
        <v>0</v>
      </c>
      <c r="L574" s="47">
        <f>SUMIF(MASUK!$C:$C,DATA!$A574,MASUK!$H:$H)</f>
        <v>0</v>
      </c>
      <c r="M574" s="47">
        <f>SUMIF(KELUAR!C:C,REKAP[[#This Row],[ID
Barang]],KELUAR!$H:$H)</f>
        <v>0</v>
      </c>
      <c r="N574" s="47">
        <f>REKAP[[#This Row],[Stok Awal]]+REKAP[[#This Row],[Masuk]]-REKAP[[#This Row],[Keluar]]</f>
        <v>0</v>
      </c>
      <c r="P574" s="42">
        <f>REKAP[[#This Row],[Harga Satuan]]*REKAP[[#This Row],[Stok Akhir]]</f>
        <v>0</v>
      </c>
      <c r="Q574" s="47" t="str">
        <f>IF(REKAP[[#This Row],[Stok Aktual]]&lt;&gt;"",REKAP[[#This Row],[Stok Akhir]]-REKAP[[#This Row],[Stok Aktual]],"")</f>
        <v/>
      </c>
    </row>
    <row r="575" spans="1:17" x14ac:dyDescent="0.25">
      <c r="A575" s="20" t="s">
        <v>901</v>
      </c>
      <c r="B575" s="20" t="s">
        <v>845</v>
      </c>
      <c r="C575" s="20" t="s">
        <v>845</v>
      </c>
      <c r="D575" s="23" t="s">
        <v>1437</v>
      </c>
      <c r="E575" s="23"/>
      <c r="F575" s="20" t="s">
        <v>898</v>
      </c>
      <c r="G575" s="20"/>
      <c r="H575" s="22">
        <v>400000</v>
      </c>
      <c r="I575" s="57" t="str">
        <f>IF(COUNTIF(MASUK[Kode Barang],REKAP[[#This Row],[ID
Barang]])=0,"",COUNTIF(MASUK[Kode Barang],REKAP[[#This Row],[ID
Barang]]))</f>
        <v/>
      </c>
      <c r="J575" s="58" t="str">
        <f>IF(COUNTIF(MASUK8[Kode Barang],REKAP[[#This Row],[ID
Barang]])=0,"",COUNTIF(MASUK8[Kode Barang],REKAP[[#This Row],[ID
Barang]]))</f>
        <v/>
      </c>
      <c r="K575" s="20">
        <v>0</v>
      </c>
      <c r="L575" s="47">
        <f>SUMIF(MASUK!$C:$C,DATA!$A575,MASUK!$H:$H)</f>
        <v>0</v>
      </c>
      <c r="M575" s="47">
        <f>SUMIF(KELUAR!C:C,REKAP[[#This Row],[ID
Barang]],KELUAR!$H:$H)</f>
        <v>0</v>
      </c>
      <c r="N575" s="47">
        <f>REKAP[[#This Row],[Stok Awal]]+REKAP[[#This Row],[Masuk]]-REKAP[[#This Row],[Keluar]]</f>
        <v>0</v>
      </c>
      <c r="P575" s="42">
        <f>REKAP[[#This Row],[Harga Satuan]]*REKAP[[#This Row],[Stok Akhir]]</f>
        <v>0</v>
      </c>
      <c r="Q575" s="47" t="str">
        <f>IF(REKAP[[#This Row],[Stok Aktual]]&lt;&gt;"",REKAP[[#This Row],[Stok Akhir]]-REKAP[[#This Row],[Stok Aktual]],"")</f>
        <v/>
      </c>
    </row>
    <row r="576" spans="1:17" x14ac:dyDescent="0.25">
      <c r="A576" s="20" t="s">
        <v>902</v>
      </c>
      <c r="B576" s="20" t="s">
        <v>845</v>
      </c>
      <c r="C576" s="20" t="s">
        <v>845</v>
      </c>
      <c r="D576" s="23" t="s">
        <v>1438</v>
      </c>
      <c r="E576" s="23"/>
      <c r="F576" s="20" t="s">
        <v>898</v>
      </c>
      <c r="G576" s="20"/>
      <c r="H576" s="22"/>
      <c r="I576" s="57" t="str">
        <f>IF(COUNTIF(MASUK[Kode Barang],REKAP[[#This Row],[ID
Barang]])=0,"",COUNTIF(MASUK[Kode Barang],REKAP[[#This Row],[ID
Barang]]))</f>
        <v/>
      </c>
      <c r="J576" s="58" t="str">
        <f>IF(COUNTIF(MASUK8[Kode Barang],REKAP[[#This Row],[ID
Barang]])=0,"",COUNTIF(MASUK8[Kode Barang],REKAP[[#This Row],[ID
Barang]]))</f>
        <v/>
      </c>
      <c r="K576" s="20">
        <v>0</v>
      </c>
      <c r="L576" s="47">
        <f>SUMIF(MASUK!$C:$C,DATA!$A576,MASUK!$H:$H)</f>
        <v>0</v>
      </c>
      <c r="M576" s="47">
        <f>SUMIF(KELUAR!C:C,REKAP[[#This Row],[ID
Barang]],KELUAR!$H:$H)</f>
        <v>0</v>
      </c>
      <c r="N576" s="47">
        <f>REKAP[[#This Row],[Stok Awal]]+REKAP[[#This Row],[Masuk]]-REKAP[[#This Row],[Keluar]]</f>
        <v>0</v>
      </c>
      <c r="P576" s="42">
        <f>REKAP[[#This Row],[Harga Satuan]]*REKAP[[#This Row],[Stok Akhir]]</f>
        <v>0</v>
      </c>
      <c r="Q576" s="47" t="str">
        <f>IF(REKAP[[#This Row],[Stok Aktual]]&lt;&gt;"",REKAP[[#This Row],[Stok Akhir]]-REKAP[[#This Row],[Stok Aktual]],"")</f>
        <v/>
      </c>
    </row>
    <row r="577" spans="1:17" x14ac:dyDescent="0.25">
      <c r="A577" s="20" t="s">
        <v>903</v>
      </c>
      <c r="B577" s="20" t="s">
        <v>846</v>
      </c>
      <c r="C577" s="20" t="s">
        <v>846</v>
      </c>
      <c r="D577" s="23" t="s">
        <v>1439</v>
      </c>
      <c r="E577" s="23"/>
      <c r="F577" s="20" t="s">
        <v>898</v>
      </c>
      <c r="G577" s="20"/>
      <c r="H577" s="22">
        <v>106477</v>
      </c>
      <c r="I577" s="57" t="str">
        <f>IF(COUNTIF(MASUK[Kode Barang],REKAP[[#This Row],[ID
Barang]])=0,"",COUNTIF(MASUK[Kode Barang],REKAP[[#This Row],[ID
Barang]]))</f>
        <v/>
      </c>
      <c r="J577" s="58" t="str">
        <f>IF(COUNTIF(MASUK8[Kode Barang],REKAP[[#This Row],[ID
Barang]])=0,"",COUNTIF(MASUK8[Kode Barang],REKAP[[#This Row],[ID
Barang]]))</f>
        <v/>
      </c>
      <c r="K577" s="20">
        <v>0</v>
      </c>
      <c r="L577" s="47">
        <f>SUMIF(MASUK!$C:$C,DATA!$A577,MASUK!$H:$H)</f>
        <v>0</v>
      </c>
      <c r="M577" s="47">
        <f>SUMIF(KELUAR!C:C,REKAP[[#This Row],[ID
Barang]],KELUAR!$H:$H)</f>
        <v>0</v>
      </c>
      <c r="N577" s="47">
        <f>REKAP[[#This Row],[Stok Awal]]+REKAP[[#This Row],[Masuk]]-REKAP[[#This Row],[Keluar]]</f>
        <v>0</v>
      </c>
      <c r="P577" s="42">
        <f>REKAP[[#This Row],[Harga Satuan]]*REKAP[[#This Row],[Stok Akhir]]</f>
        <v>0</v>
      </c>
      <c r="Q577" s="47" t="str">
        <f>IF(REKAP[[#This Row],[Stok Aktual]]&lt;&gt;"",REKAP[[#This Row],[Stok Akhir]]-REKAP[[#This Row],[Stok Aktual]],"")</f>
        <v/>
      </c>
    </row>
    <row r="578" spans="1:17" x14ac:dyDescent="0.25">
      <c r="A578" s="20" t="s">
        <v>904</v>
      </c>
      <c r="B578" s="20" t="s">
        <v>847</v>
      </c>
      <c r="C578" s="20" t="s">
        <v>847</v>
      </c>
      <c r="D578" s="23" t="s">
        <v>1440</v>
      </c>
      <c r="E578" s="23"/>
      <c r="F578" s="20" t="s">
        <v>898</v>
      </c>
      <c r="G578" s="20"/>
      <c r="H578" s="22">
        <v>130000</v>
      </c>
      <c r="I578" s="57" t="str">
        <f>IF(COUNTIF(MASUK[Kode Barang],REKAP[[#This Row],[ID
Barang]])=0,"",COUNTIF(MASUK[Kode Barang],REKAP[[#This Row],[ID
Barang]]))</f>
        <v/>
      </c>
      <c r="J578" s="58" t="str">
        <f>IF(COUNTIF(MASUK8[Kode Barang],REKAP[[#This Row],[ID
Barang]])=0,"",COUNTIF(MASUK8[Kode Barang],REKAP[[#This Row],[ID
Barang]]))</f>
        <v/>
      </c>
      <c r="K578" s="20">
        <v>0</v>
      </c>
      <c r="L578" s="47">
        <f>SUMIF(MASUK!$C:$C,DATA!$A578,MASUK!$H:$H)</f>
        <v>0</v>
      </c>
      <c r="M578" s="47">
        <f>SUMIF(KELUAR!C:C,REKAP[[#This Row],[ID
Barang]],KELUAR!$H:$H)</f>
        <v>0</v>
      </c>
      <c r="N578" s="47">
        <f>REKAP[[#This Row],[Stok Awal]]+REKAP[[#This Row],[Masuk]]-REKAP[[#This Row],[Keluar]]</f>
        <v>0</v>
      </c>
      <c r="P578" s="42">
        <f>REKAP[[#This Row],[Harga Satuan]]*REKAP[[#This Row],[Stok Akhir]]</f>
        <v>0</v>
      </c>
      <c r="Q578" s="47" t="str">
        <f>IF(REKAP[[#This Row],[Stok Aktual]]&lt;&gt;"",REKAP[[#This Row],[Stok Akhir]]-REKAP[[#This Row],[Stok Aktual]],"")</f>
        <v/>
      </c>
    </row>
    <row r="579" spans="1:17" x14ac:dyDescent="0.25">
      <c r="A579" s="20" t="s">
        <v>905</v>
      </c>
      <c r="B579" s="20" t="s">
        <v>847</v>
      </c>
      <c r="C579" s="20" t="s">
        <v>847</v>
      </c>
      <c r="D579" s="23" t="s">
        <v>1441</v>
      </c>
      <c r="E579" s="23"/>
      <c r="F579" s="20" t="s">
        <v>898</v>
      </c>
      <c r="G579" s="20"/>
      <c r="H579" s="22">
        <v>108000</v>
      </c>
      <c r="I579" s="57" t="str">
        <f>IF(COUNTIF(MASUK[Kode Barang],REKAP[[#This Row],[ID
Barang]])=0,"",COUNTIF(MASUK[Kode Barang],REKAP[[#This Row],[ID
Barang]]))</f>
        <v/>
      </c>
      <c r="J579" s="58" t="str">
        <f>IF(COUNTIF(MASUK8[Kode Barang],REKAP[[#This Row],[ID
Barang]])=0,"",COUNTIF(MASUK8[Kode Barang],REKAP[[#This Row],[ID
Barang]]))</f>
        <v/>
      </c>
      <c r="K579" s="20">
        <v>1</v>
      </c>
      <c r="L579" s="47">
        <f>SUMIF(MASUK!$C:$C,DATA!$A579,MASUK!$H:$H)</f>
        <v>0</v>
      </c>
      <c r="M579" s="47">
        <f>SUMIF(KELUAR!C:C,REKAP[[#This Row],[ID
Barang]],KELUAR!$H:$H)</f>
        <v>0</v>
      </c>
      <c r="N579" s="47">
        <f>REKAP[[#This Row],[Stok Awal]]+REKAP[[#This Row],[Masuk]]-REKAP[[#This Row],[Keluar]]</f>
        <v>1</v>
      </c>
      <c r="P579" s="42">
        <f>REKAP[[#This Row],[Harga Satuan]]*REKAP[[#This Row],[Stok Akhir]]</f>
        <v>108000</v>
      </c>
      <c r="Q579" s="47" t="str">
        <f>IF(REKAP[[#This Row],[Stok Aktual]]&lt;&gt;"",REKAP[[#This Row],[Stok Akhir]]-REKAP[[#This Row],[Stok Aktual]],"")</f>
        <v/>
      </c>
    </row>
    <row r="580" spans="1:17" x14ac:dyDescent="0.25">
      <c r="A580" s="20" t="s">
        <v>906</v>
      </c>
      <c r="B580" s="20" t="s">
        <v>847</v>
      </c>
      <c r="C580" s="20" t="s">
        <v>847</v>
      </c>
      <c r="D580" s="23" t="s">
        <v>1442</v>
      </c>
      <c r="E580" s="23"/>
      <c r="F580" s="20" t="s">
        <v>898</v>
      </c>
      <c r="G580" s="20"/>
      <c r="H580" s="22">
        <v>150000</v>
      </c>
      <c r="I580" s="57" t="str">
        <f>IF(COUNTIF(MASUK[Kode Barang],REKAP[[#This Row],[ID
Barang]])=0,"",COUNTIF(MASUK[Kode Barang],REKAP[[#This Row],[ID
Barang]]))</f>
        <v/>
      </c>
      <c r="J580" s="58" t="str">
        <f>IF(COUNTIF(MASUK8[Kode Barang],REKAP[[#This Row],[ID
Barang]])=0,"",COUNTIF(MASUK8[Kode Barang],REKAP[[#This Row],[ID
Barang]]))</f>
        <v/>
      </c>
      <c r="K580" s="20">
        <v>2</v>
      </c>
      <c r="L580" s="47">
        <f>SUMIF(MASUK!$C:$C,DATA!$A580,MASUK!$H:$H)</f>
        <v>0</v>
      </c>
      <c r="M580" s="47">
        <f>SUMIF(KELUAR!C:C,REKAP[[#This Row],[ID
Barang]],KELUAR!$H:$H)</f>
        <v>0</v>
      </c>
      <c r="N580" s="47">
        <f>REKAP[[#This Row],[Stok Awal]]+REKAP[[#This Row],[Masuk]]-REKAP[[#This Row],[Keluar]]</f>
        <v>2</v>
      </c>
      <c r="P580" s="42">
        <f>REKAP[[#This Row],[Harga Satuan]]*REKAP[[#This Row],[Stok Akhir]]</f>
        <v>300000</v>
      </c>
      <c r="Q580" s="47" t="str">
        <f>IF(REKAP[[#This Row],[Stok Aktual]]&lt;&gt;"",REKAP[[#This Row],[Stok Akhir]]-REKAP[[#This Row],[Stok Aktual]],"")</f>
        <v/>
      </c>
    </row>
    <row r="581" spans="1:17" x14ac:dyDescent="0.25">
      <c r="A581" s="20" t="s">
        <v>907</v>
      </c>
      <c r="B581" s="20" t="s">
        <v>847</v>
      </c>
      <c r="C581" s="20" t="s">
        <v>847</v>
      </c>
      <c r="D581" s="23" t="s">
        <v>1443</v>
      </c>
      <c r="E581" s="23"/>
      <c r="F581" s="20" t="s">
        <v>898</v>
      </c>
      <c r="G581" s="20"/>
      <c r="H581" s="22">
        <v>240000</v>
      </c>
      <c r="I581" s="57" t="str">
        <f>IF(COUNTIF(MASUK[Kode Barang],REKAP[[#This Row],[ID
Barang]])=0,"",COUNTIF(MASUK[Kode Barang],REKAP[[#This Row],[ID
Barang]]))</f>
        <v/>
      </c>
      <c r="J581" s="58" t="str">
        <f>IF(COUNTIF(MASUK8[Kode Barang],REKAP[[#This Row],[ID
Barang]])=0,"",COUNTIF(MASUK8[Kode Barang],REKAP[[#This Row],[ID
Barang]]))</f>
        <v/>
      </c>
      <c r="K581" s="20">
        <v>0</v>
      </c>
      <c r="L581" s="47">
        <f>SUMIF(MASUK!$C:$C,DATA!$A581,MASUK!$H:$H)</f>
        <v>0</v>
      </c>
      <c r="M581" s="47">
        <f>SUMIF(KELUAR!C:C,REKAP[[#This Row],[ID
Barang]],KELUAR!$H:$H)</f>
        <v>0</v>
      </c>
      <c r="N581" s="47">
        <f>REKAP[[#This Row],[Stok Awal]]+REKAP[[#This Row],[Masuk]]-REKAP[[#This Row],[Keluar]]</f>
        <v>0</v>
      </c>
      <c r="P581" s="42">
        <f>REKAP[[#This Row],[Harga Satuan]]*REKAP[[#This Row],[Stok Akhir]]</f>
        <v>0</v>
      </c>
      <c r="Q581" s="47" t="str">
        <f>IF(REKAP[[#This Row],[Stok Aktual]]&lt;&gt;"",REKAP[[#This Row],[Stok Akhir]]-REKAP[[#This Row],[Stok Aktual]],"")</f>
        <v/>
      </c>
    </row>
    <row r="582" spans="1:17" x14ac:dyDescent="0.25">
      <c r="A582" s="20" t="s">
        <v>908</v>
      </c>
      <c r="B582" s="20" t="s">
        <v>847</v>
      </c>
      <c r="C582" s="20" t="s">
        <v>847</v>
      </c>
      <c r="D582" s="23" t="s">
        <v>1444</v>
      </c>
      <c r="E582" s="23"/>
      <c r="F582" s="20" t="s">
        <v>898</v>
      </c>
      <c r="G582" s="20"/>
      <c r="H582" s="22">
        <v>150000</v>
      </c>
      <c r="I582" s="57" t="str">
        <f>IF(COUNTIF(MASUK[Kode Barang],REKAP[[#This Row],[ID
Barang]])=0,"",COUNTIF(MASUK[Kode Barang],REKAP[[#This Row],[ID
Barang]]))</f>
        <v/>
      </c>
      <c r="J582" s="58" t="str">
        <f>IF(COUNTIF(MASUK8[Kode Barang],REKAP[[#This Row],[ID
Barang]])=0,"",COUNTIF(MASUK8[Kode Barang],REKAP[[#This Row],[ID
Barang]]))</f>
        <v/>
      </c>
      <c r="K582" s="20">
        <v>2</v>
      </c>
      <c r="L582" s="47">
        <f>SUMIF(MASUK!$C:$C,DATA!$A582,MASUK!$H:$H)</f>
        <v>0</v>
      </c>
      <c r="M582" s="47">
        <f>SUMIF(KELUAR!C:C,REKAP[[#This Row],[ID
Barang]],KELUAR!$H:$H)</f>
        <v>0</v>
      </c>
      <c r="N582" s="47">
        <f>REKAP[[#This Row],[Stok Awal]]+REKAP[[#This Row],[Masuk]]-REKAP[[#This Row],[Keluar]]</f>
        <v>2</v>
      </c>
      <c r="P582" s="42">
        <f>REKAP[[#This Row],[Harga Satuan]]*REKAP[[#This Row],[Stok Akhir]]</f>
        <v>300000</v>
      </c>
      <c r="Q582" s="47" t="str">
        <f>IF(REKAP[[#This Row],[Stok Aktual]]&lt;&gt;"",REKAP[[#This Row],[Stok Akhir]]-REKAP[[#This Row],[Stok Aktual]],"")</f>
        <v/>
      </c>
    </row>
    <row r="583" spans="1:17" x14ac:dyDescent="0.25">
      <c r="A583" s="20" t="s">
        <v>909</v>
      </c>
      <c r="B583" s="20" t="s">
        <v>848</v>
      </c>
      <c r="C583" s="20" t="s">
        <v>848</v>
      </c>
      <c r="D583" s="23" t="s">
        <v>1445</v>
      </c>
      <c r="E583" s="23"/>
      <c r="F583" s="20" t="s">
        <v>898</v>
      </c>
      <c r="G583" s="20" t="s">
        <v>1967</v>
      </c>
      <c r="H583" s="22">
        <v>236300</v>
      </c>
      <c r="I583" s="57" t="str">
        <f>IF(COUNTIF(MASUK[Kode Barang],REKAP[[#This Row],[ID
Barang]])=0,"",COUNTIF(MASUK[Kode Barang],REKAP[[#This Row],[ID
Barang]]))</f>
        <v/>
      </c>
      <c r="J583" s="58" t="str">
        <f>IF(COUNTIF(MASUK8[Kode Barang],REKAP[[#This Row],[ID
Barang]])=0,"",COUNTIF(MASUK8[Kode Barang],REKAP[[#This Row],[ID
Barang]]))</f>
        <v/>
      </c>
      <c r="K583" s="20">
        <v>0</v>
      </c>
      <c r="L583" s="47">
        <f>SUMIF(MASUK!$C:$C,DATA!$A583,MASUK!$H:$H)</f>
        <v>0</v>
      </c>
      <c r="M583" s="47">
        <f>SUMIF(KELUAR!C:C,REKAP[[#This Row],[ID
Barang]],KELUAR!$H:$H)</f>
        <v>0</v>
      </c>
      <c r="N583" s="47">
        <f>REKAP[[#This Row],[Stok Awal]]+REKAP[[#This Row],[Masuk]]-REKAP[[#This Row],[Keluar]]</f>
        <v>0</v>
      </c>
      <c r="P583" s="42">
        <f>REKAP[[#This Row],[Harga Satuan]]*REKAP[[#This Row],[Stok Akhir]]</f>
        <v>0</v>
      </c>
      <c r="Q583" s="47" t="str">
        <f>IF(REKAP[[#This Row],[Stok Aktual]]&lt;&gt;"",REKAP[[#This Row],[Stok Akhir]]-REKAP[[#This Row],[Stok Aktual]],"")</f>
        <v/>
      </c>
    </row>
    <row r="584" spans="1:17" x14ac:dyDescent="0.25">
      <c r="A584" s="20" t="s">
        <v>910</v>
      </c>
      <c r="B584" s="20" t="s">
        <v>849</v>
      </c>
      <c r="C584" s="20" t="s">
        <v>849</v>
      </c>
      <c r="D584" s="23" t="s">
        <v>1446</v>
      </c>
      <c r="E584" s="23"/>
      <c r="F584" s="20" t="s">
        <v>898</v>
      </c>
      <c r="G584" s="20" t="s">
        <v>1968</v>
      </c>
      <c r="H584" s="22">
        <v>41000</v>
      </c>
      <c r="I584" s="57">
        <f>IF(COUNTIF(MASUK[Kode Barang],REKAP[[#This Row],[ID
Barang]])=0,"",COUNTIF(MASUK[Kode Barang],REKAP[[#This Row],[ID
Barang]]))</f>
        <v>1</v>
      </c>
      <c r="J584" s="58">
        <f>IF(COUNTIF(MASUK8[Kode Barang],REKAP[[#This Row],[ID
Barang]])=0,"",COUNTIF(MASUK8[Kode Barang],REKAP[[#This Row],[ID
Barang]]))</f>
        <v>1</v>
      </c>
      <c r="K584" s="20">
        <v>0</v>
      </c>
      <c r="L584" s="47">
        <f>SUMIF(MASUK!$C:$C,DATA!$A584,MASUK!$H:$H)</f>
        <v>6</v>
      </c>
      <c r="M584" s="47">
        <f>SUMIF(KELUAR!C:C,REKAP[[#This Row],[ID
Barang]],KELUAR!$H:$H)</f>
        <v>6</v>
      </c>
      <c r="N584" s="47">
        <f>REKAP[[#This Row],[Stok Awal]]+REKAP[[#This Row],[Masuk]]-REKAP[[#This Row],[Keluar]]</f>
        <v>0</v>
      </c>
      <c r="P584" s="42">
        <f>REKAP[[#This Row],[Harga Satuan]]*REKAP[[#This Row],[Stok Akhir]]</f>
        <v>0</v>
      </c>
      <c r="Q584" s="47" t="str">
        <f>IF(REKAP[[#This Row],[Stok Aktual]]&lt;&gt;"",REKAP[[#This Row],[Stok Akhir]]-REKAP[[#This Row],[Stok Aktual]],"")</f>
        <v/>
      </c>
    </row>
    <row r="585" spans="1:17" x14ac:dyDescent="0.25">
      <c r="A585" s="20" t="s">
        <v>911</v>
      </c>
      <c r="B585" s="20" t="s">
        <v>849</v>
      </c>
      <c r="C585" s="20" t="s">
        <v>849</v>
      </c>
      <c r="D585" s="23" t="s">
        <v>1447</v>
      </c>
      <c r="E585" s="23"/>
      <c r="F585" s="20" t="s">
        <v>898</v>
      </c>
      <c r="G585" s="20" t="s">
        <v>1968</v>
      </c>
      <c r="H585" s="22">
        <v>60000</v>
      </c>
      <c r="I585" s="57">
        <f>IF(COUNTIF(MASUK[Kode Barang],REKAP[[#This Row],[ID
Barang]])=0,"",COUNTIF(MASUK[Kode Barang],REKAP[[#This Row],[ID
Barang]]))</f>
        <v>1</v>
      </c>
      <c r="J585" s="58">
        <f>IF(COUNTIF(MASUK8[Kode Barang],REKAP[[#This Row],[ID
Barang]])=0,"",COUNTIF(MASUK8[Kode Barang],REKAP[[#This Row],[ID
Barang]]))</f>
        <v>1</v>
      </c>
      <c r="K585" s="20">
        <v>0</v>
      </c>
      <c r="L585" s="47">
        <f>SUMIF(MASUK!$C:$C,DATA!$A585,MASUK!$H:$H)</f>
        <v>3</v>
      </c>
      <c r="M585" s="47">
        <f>SUMIF(KELUAR!C:C,REKAP[[#This Row],[ID
Barang]],KELUAR!$H:$H)</f>
        <v>3</v>
      </c>
      <c r="N585" s="47">
        <f>REKAP[[#This Row],[Stok Awal]]+REKAP[[#This Row],[Masuk]]-REKAP[[#This Row],[Keluar]]</f>
        <v>0</v>
      </c>
      <c r="P585" s="42">
        <f>REKAP[[#This Row],[Harga Satuan]]*REKAP[[#This Row],[Stok Akhir]]</f>
        <v>0</v>
      </c>
      <c r="Q585" s="47" t="str">
        <f>IF(REKAP[[#This Row],[Stok Aktual]]&lt;&gt;"",REKAP[[#This Row],[Stok Akhir]]-REKAP[[#This Row],[Stok Aktual]],"")</f>
        <v/>
      </c>
    </row>
    <row r="586" spans="1:17" x14ac:dyDescent="0.25">
      <c r="A586" s="20" t="s">
        <v>912</v>
      </c>
      <c r="B586" s="20" t="s">
        <v>849</v>
      </c>
      <c r="C586" s="20" t="s">
        <v>849</v>
      </c>
      <c r="D586" s="23" t="s">
        <v>1448</v>
      </c>
      <c r="E586" s="23"/>
      <c r="F586" s="20" t="s">
        <v>898</v>
      </c>
      <c r="G586" s="20" t="s">
        <v>1968</v>
      </c>
      <c r="H586" s="22">
        <v>55000</v>
      </c>
      <c r="I586" s="57">
        <f>IF(COUNTIF(MASUK[Kode Barang],REKAP[[#This Row],[ID
Barang]])=0,"",COUNTIF(MASUK[Kode Barang],REKAP[[#This Row],[ID
Barang]]))</f>
        <v>1</v>
      </c>
      <c r="J586" s="58">
        <f>IF(COUNTIF(MASUK8[Kode Barang],REKAP[[#This Row],[ID
Barang]])=0,"",COUNTIF(MASUK8[Kode Barang],REKAP[[#This Row],[ID
Barang]]))</f>
        <v>1</v>
      </c>
      <c r="K586" s="20">
        <v>0</v>
      </c>
      <c r="L586" s="47">
        <f>SUMIF(MASUK!$C:$C,DATA!$A586,MASUK!$H:$H)</f>
        <v>3</v>
      </c>
      <c r="M586" s="47">
        <f>SUMIF(KELUAR!C:C,REKAP[[#This Row],[ID
Barang]],KELUAR!$H:$H)</f>
        <v>3</v>
      </c>
      <c r="N586" s="47">
        <f>REKAP[[#This Row],[Stok Awal]]+REKAP[[#This Row],[Masuk]]-REKAP[[#This Row],[Keluar]]</f>
        <v>0</v>
      </c>
      <c r="P586" s="42">
        <f>REKAP[[#This Row],[Harga Satuan]]*REKAP[[#This Row],[Stok Akhir]]</f>
        <v>0</v>
      </c>
      <c r="Q586" s="47" t="str">
        <f>IF(REKAP[[#This Row],[Stok Aktual]]&lt;&gt;"",REKAP[[#This Row],[Stok Akhir]]-REKAP[[#This Row],[Stok Aktual]],"")</f>
        <v/>
      </c>
    </row>
    <row r="587" spans="1:17" x14ac:dyDescent="0.25">
      <c r="A587" s="20" t="s">
        <v>913</v>
      </c>
      <c r="B587" s="20" t="s">
        <v>849</v>
      </c>
      <c r="C587" s="20" t="s">
        <v>849</v>
      </c>
      <c r="D587" s="23" t="s">
        <v>1449</v>
      </c>
      <c r="E587" s="23"/>
      <c r="F587" s="20" t="s">
        <v>898</v>
      </c>
      <c r="G587" s="20" t="s">
        <v>1968</v>
      </c>
      <c r="H587" s="22">
        <v>21000</v>
      </c>
      <c r="I587" s="57">
        <f>IF(COUNTIF(MASUK[Kode Barang],REKAP[[#This Row],[ID
Barang]])=0,"",COUNTIF(MASUK[Kode Barang],REKAP[[#This Row],[ID
Barang]]))</f>
        <v>1</v>
      </c>
      <c r="J587" s="58">
        <f>IF(COUNTIF(MASUK8[Kode Barang],REKAP[[#This Row],[ID
Barang]])=0,"",COUNTIF(MASUK8[Kode Barang],REKAP[[#This Row],[ID
Barang]]))</f>
        <v>1</v>
      </c>
      <c r="K587" s="20">
        <v>0</v>
      </c>
      <c r="L587" s="47">
        <f>SUMIF(MASUK!$C:$C,DATA!$A587,MASUK!$H:$H)</f>
        <v>16</v>
      </c>
      <c r="M587" s="47">
        <f>SUMIF(KELUAR!C:C,REKAP[[#This Row],[ID
Barang]],KELUAR!$H:$H)</f>
        <v>16</v>
      </c>
      <c r="N587" s="47">
        <f>REKAP[[#This Row],[Stok Awal]]+REKAP[[#This Row],[Masuk]]-REKAP[[#This Row],[Keluar]]</f>
        <v>0</v>
      </c>
      <c r="P587" s="42">
        <f>REKAP[[#This Row],[Harga Satuan]]*REKAP[[#This Row],[Stok Akhir]]</f>
        <v>0</v>
      </c>
      <c r="Q587" s="47" t="str">
        <f>IF(REKAP[[#This Row],[Stok Aktual]]&lt;&gt;"",REKAP[[#This Row],[Stok Akhir]]-REKAP[[#This Row],[Stok Aktual]],"")</f>
        <v/>
      </c>
    </row>
    <row r="588" spans="1:17" x14ac:dyDescent="0.25">
      <c r="A588" s="20" t="s">
        <v>914</v>
      </c>
      <c r="B588" s="20" t="s">
        <v>849</v>
      </c>
      <c r="C588" s="20" t="s">
        <v>849</v>
      </c>
      <c r="D588" s="23" t="s">
        <v>1450</v>
      </c>
      <c r="E588" s="23"/>
      <c r="F588" s="20" t="s">
        <v>898</v>
      </c>
      <c r="G588" s="20" t="s">
        <v>1969</v>
      </c>
      <c r="H588" s="22">
        <v>45000</v>
      </c>
      <c r="I588" s="57" t="str">
        <f>IF(COUNTIF(MASUK[Kode Barang],REKAP[[#This Row],[ID
Barang]])=0,"",COUNTIF(MASUK[Kode Barang],REKAP[[#This Row],[ID
Barang]]))</f>
        <v/>
      </c>
      <c r="J588" s="58" t="str">
        <f>IF(COUNTIF(MASUK8[Kode Barang],REKAP[[#This Row],[ID
Barang]])=0,"",COUNTIF(MASUK8[Kode Barang],REKAP[[#This Row],[ID
Barang]]))</f>
        <v/>
      </c>
      <c r="K588" s="20">
        <v>0</v>
      </c>
      <c r="L588" s="47">
        <f>SUMIF(MASUK!$C:$C,DATA!$A588,MASUK!$H:$H)</f>
        <v>0</v>
      </c>
      <c r="M588" s="47">
        <f>SUMIF(KELUAR!C:C,REKAP[[#This Row],[ID
Barang]],KELUAR!$H:$H)</f>
        <v>0</v>
      </c>
      <c r="N588" s="47">
        <f>REKAP[[#This Row],[Stok Awal]]+REKAP[[#This Row],[Masuk]]-REKAP[[#This Row],[Keluar]]</f>
        <v>0</v>
      </c>
      <c r="P588" s="42">
        <f>REKAP[[#This Row],[Harga Satuan]]*REKAP[[#This Row],[Stok Akhir]]</f>
        <v>0</v>
      </c>
      <c r="Q588" s="47" t="str">
        <f>IF(REKAP[[#This Row],[Stok Aktual]]&lt;&gt;"",REKAP[[#This Row],[Stok Akhir]]-REKAP[[#This Row],[Stok Aktual]],"")</f>
        <v/>
      </c>
    </row>
    <row r="589" spans="1:17" x14ac:dyDescent="0.25">
      <c r="A589" s="20" t="s">
        <v>915</v>
      </c>
      <c r="B589" s="20" t="s">
        <v>849</v>
      </c>
      <c r="C589" s="20" t="s">
        <v>849</v>
      </c>
      <c r="D589" s="23" t="s">
        <v>1451</v>
      </c>
      <c r="E589" s="23"/>
      <c r="F589" s="20" t="s">
        <v>898</v>
      </c>
      <c r="G589" s="20"/>
      <c r="H589" s="22">
        <v>65000</v>
      </c>
      <c r="I589" s="57" t="str">
        <f>IF(COUNTIF(MASUK[Kode Barang],REKAP[[#This Row],[ID
Barang]])=0,"",COUNTIF(MASUK[Kode Barang],REKAP[[#This Row],[ID
Barang]]))</f>
        <v/>
      </c>
      <c r="J589" s="58" t="str">
        <f>IF(COUNTIF(MASUK8[Kode Barang],REKAP[[#This Row],[ID
Barang]])=0,"",COUNTIF(MASUK8[Kode Barang],REKAP[[#This Row],[ID
Barang]]))</f>
        <v/>
      </c>
      <c r="K589" s="20">
        <v>0</v>
      </c>
      <c r="L589" s="47">
        <f>SUMIF(MASUK!$C:$C,DATA!$A589,MASUK!$H:$H)</f>
        <v>0</v>
      </c>
      <c r="M589" s="47">
        <f>SUMIF(KELUAR!C:C,REKAP[[#This Row],[ID
Barang]],KELUAR!$H:$H)</f>
        <v>0</v>
      </c>
      <c r="N589" s="47">
        <f>REKAP[[#This Row],[Stok Awal]]+REKAP[[#This Row],[Masuk]]-REKAP[[#This Row],[Keluar]]</f>
        <v>0</v>
      </c>
      <c r="P589" s="42">
        <f>REKAP[[#This Row],[Harga Satuan]]*REKAP[[#This Row],[Stok Akhir]]</f>
        <v>0</v>
      </c>
      <c r="Q589" s="47" t="str">
        <f>IF(REKAP[[#This Row],[Stok Aktual]]&lt;&gt;"",REKAP[[#This Row],[Stok Akhir]]-REKAP[[#This Row],[Stok Aktual]],"")</f>
        <v/>
      </c>
    </row>
    <row r="590" spans="1:17" x14ac:dyDescent="0.25">
      <c r="A590" s="20" t="s">
        <v>916</v>
      </c>
      <c r="B590" s="20" t="s">
        <v>850</v>
      </c>
      <c r="C590" s="20" t="s">
        <v>850</v>
      </c>
      <c r="D590" s="23" t="s">
        <v>1452</v>
      </c>
      <c r="E590" s="23"/>
      <c r="F590" s="20" t="s">
        <v>898</v>
      </c>
      <c r="G590" s="20" t="s">
        <v>1970</v>
      </c>
      <c r="H590" s="22">
        <v>90000</v>
      </c>
      <c r="I590" s="57" t="str">
        <f>IF(COUNTIF(MASUK[Kode Barang],REKAP[[#This Row],[ID
Barang]])=0,"",COUNTIF(MASUK[Kode Barang],REKAP[[#This Row],[ID
Barang]]))</f>
        <v/>
      </c>
      <c r="J590" s="58" t="str">
        <f>IF(COUNTIF(MASUK8[Kode Barang],REKAP[[#This Row],[ID
Barang]])=0,"",COUNTIF(MASUK8[Kode Barang],REKAP[[#This Row],[ID
Barang]]))</f>
        <v/>
      </c>
      <c r="K590" s="20">
        <v>0</v>
      </c>
      <c r="L590" s="47">
        <f>SUMIF(MASUK!$C:$C,DATA!$A590,MASUK!$H:$H)</f>
        <v>0</v>
      </c>
      <c r="M590" s="47">
        <f>SUMIF(KELUAR!C:C,REKAP[[#This Row],[ID
Barang]],KELUAR!$H:$H)</f>
        <v>0</v>
      </c>
      <c r="N590" s="47">
        <f>REKAP[[#This Row],[Stok Awal]]+REKAP[[#This Row],[Masuk]]-REKAP[[#This Row],[Keluar]]</f>
        <v>0</v>
      </c>
      <c r="P590" s="42">
        <f>REKAP[[#This Row],[Harga Satuan]]*REKAP[[#This Row],[Stok Akhir]]</f>
        <v>0</v>
      </c>
      <c r="Q590" s="47" t="str">
        <f>IF(REKAP[[#This Row],[Stok Aktual]]&lt;&gt;"",REKAP[[#This Row],[Stok Akhir]]-REKAP[[#This Row],[Stok Aktual]],"")</f>
        <v/>
      </c>
    </row>
    <row r="591" spans="1:17" x14ac:dyDescent="0.25">
      <c r="A591" s="20" t="s">
        <v>917</v>
      </c>
      <c r="B591" s="20" t="s">
        <v>851</v>
      </c>
      <c r="C591" s="20" t="s">
        <v>851</v>
      </c>
      <c r="D591" s="23" t="s">
        <v>3770</v>
      </c>
      <c r="E591" s="23"/>
      <c r="F591" s="20" t="s">
        <v>898</v>
      </c>
      <c r="G591" s="20" t="s">
        <v>1971</v>
      </c>
      <c r="H591" s="22">
        <v>40000</v>
      </c>
      <c r="I591" s="57">
        <f>IF(COUNTIF(MASUK[Kode Barang],REKAP[[#This Row],[ID
Barang]])=0,"",COUNTIF(MASUK[Kode Barang],REKAP[[#This Row],[ID
Barang]]))</f>
        <v>1</v>
      </c>
      <c r="J591" s="58">
        <f>IF(COUNTIF(MASUK8[Kode Barang],REKAP[[#This Row],[ID
Barang]])=0,"",COUNTIF(MASUK8[Kode Barang],REKAP[[#This Row],[ID
Barang]]))</f>
        <v>1</v>
      </c>
      <c r="K591" s="20">
        <v>0</v>
      </c>
      <c r="L591" s="47">
        <f>SUMIF(MASUK!$C:$C,DATA!$A591,MASUK!$H:$H)</f>
        <v>21</v>
      </c>
      <c r="M591" s="47">
        <f>SUMIF(KELUAR!C:C,REKAP[[#This Row],[ID
Barang]],KELUAR!$H:$H)</f>
        <v>21</v>
      </c>
      <c r="N591" s="47">
        <f>REKAP[[#This Row],[Stok Awal]]+REKAP[[#This Row],[Masuk]]-REKAP[[#This Row],[Keluar]]</f>
        <v>0</v>
      </c>
      <c r="P591" s="42">
        <f>REKAP[[#This Row],[Harga Satuan]]*REKAP[[#This Row],[Stok Akhir]]</f>
        <v>0</v>
      </c>
      <c r="Q591" s="47" t="str">
        <f>IF(REKAP[[#This Row],[Stok Aktual]]&lt;&gt;"",REKAP[[#This Row],[Stok Akhir]]-REKAP[[#This Row],[Stok Aktual]],"")</f>
        <v/>
      </c>
    </row>
    <row r="592" spans="1:17" x14ac:dyDescent="0.25">
      <c r="A592" s="20" t="s">
        <v>918</v>
      </c>
      <c r="B592" s="20" t="s">
        <v>852</v>
      </c>
      <c r="C592" s="20" t="s">
        <v>852</v>
      </c>
      <c r="D592" s="23" t="s">
        <v>1454</v>
      </c>
      <c r="E592" s="23"/>
      <c r="F592" s="20" t="s">
        <v>898</v>
      </c>
      <c r="G592" s="20" t="s">
        <v>1970</v>
      </c>
      <c r="H592" s="22">
        <v>4500</v>
      </c>
      <c r="I592" s="57" t="str">
        <f>IF(COUNTIF(MASUK[Kode Barang],REKAP[[#This Row],[ID
Barang]])=0,"",COUNTIF(MASUK[Kode Barang],REKAP[[#This Row],[ID
Barang]]))</f>
        <v/>
      </c>
      <c r="J592" s="58" t="str">
        <f>IF(COUNTIF(MASUK8[Kode Barang],REKAP[[#This Row],[ID
Barang]])=0,"",COUNTIF(MASUK8[Kode Barang],REKAP[[#This Row],[ID
Barang]]))</f>
        <v/>
      </c>
      <c r="K592" s="20">
        <v>0</v>
      </c>
      <c r="L592" s="47">
        <f>SUMIF(MASUK!$C:$C,DATA!$A592,MASUK!$H:$H)</f>
        <v>0</v>
      </c>
      <c r="M592" s="47">
        <f>SUMIF(KELUAR!C:C,REKAP[[#This Row],[ID
Barang]],KELUAR!$H:$H)</f>
        <v>0</v>
      </c>
      <c r="N592" s="47">
        <f>REKAP[[#This Row],[Stok Awal]]+REKAP[[#This Row],[Masuk]]-REKAP[[#This Row],[Keluar]]</f>
        <v>0</v>
      </c>
      <c r="P592" s="42">
        <f>REKAP[[#This Row],[Harga Satuan]]*REKAP[[#This Row],[Stok Akhir]]</f>
        <v>0</v>
      </c>
      <c r="Q592" s="47" t="str">
        <f>IF(REKAP[[#This Row],[Stok Aktual]]&lt;&gt;"",REKAP[[#This Row],[Stok Akhir]]-REKAP[[#This Row],[Stok Aktual]],"")</f>
        <v/>
      </c>
    </row>
    <row r="593" spans="1:17" x14ac:dyDescent="0.25">
      <c r="A593" s="20" t="s">
        <v>919</v>
      </c>
      <c r="B593" s="20" t="s">
        <v>852</v>
      </c>
      <c r="C593" s="20" t="s">
        <v>852</v>
      </c>
      <c r="D593" s="23" t="s">
        <v>1455</v>
      </c>
      <c r="E593" s="23"/>
      <c r="F593" s="20" t="s">
        <v>898</v>
      </c>
      <c r="G593" s="20" t="s">
        <v>1970</v>
      </c>
      <c r="H593" s="22">
        <v>15318</v>
      </c>
      <c r="I593" s="57" t="str">
        <f>IF(COUNTIF(MASUK[Kode Barang],REKAP[[#This Row],[ID
Barang]])=0,"",COUNTIF(MASUK[Kode Barang],REKAP[[#This Row],[ID
Barang]]))</f>
        <v/>
      </c>
      <c r="J593" s="58" t="str">
        <f>IF(COUNTIF(MASUK8[Kode Barang],REKAP[[#This Row],[ID
Barang]])=0,"",COUNTIF(MASUK8[Kode Barang],REKAP[[#This Row],[ID
Barang]]))</f>
        <v/>
      </c>
      <c r="K593" s="20">
        <v>0</v>
      </c>
      <c r="L593" s="47">
        <f>SUMIF(MASUK!$C:$C,DATA!$A593,MASUK!$H:$H)</f>
        <v>0</v>
      </c>
      <c r="M593" s="47">
        <f>SUMIF(KELUAR!C:C,REKAP[[#This Row],[ID
Barang]],KELUAR!$H:$H)</f>
        <v>0</v>
      </c>
      <c r="N593" s="47">
        <f>REKAP[[#This Row],[Stok Awal]]+REKAP[[#This Row],[Masuk]]-REKAP[[#This Row],[Keluar]]</f>
        <v>0</v>
      </c>
      <c r="P593" s="42">
        <f>REKAP[[#This Row],[Harga Satuan]]*REKAP[[#This Row],[Stok Akhir]]</f>
        <v>0</v>
      </c>
      <c r="Q593" s="47" t="str">
        <f>IF(REKAP[[#This Row],[Stok Aktual]]&lt;&gt;"",REKAP[[#This Row],[Stok Akhir]]-REKAP[[#This Row],[Stok Aktual]],"")</f>
        <v/>
      </c>
    </row>
    <row r="594" spans="1:17" x14ac:dyDescent="0.25">
      <c r="A594" s="20" t="s">
        <v>920</v>
      </c>
      <c r="B594" s="20" t="s">
        <v>853</v>
      </c>
      <c r="C594" s="20" t="s">
        <v>853</v>
      </c>
      <c r="D594" s="23" t="s">
        <v>1456</v>
      </c>
      <c r="E594" s="23"/>
      <c r="F594" s="20" t="s">
        <v>898</v>
      </c>
      <c r="G594" s="20"/>
      <c r="H594" s="22">
        <v>85722</v>
      </c>
      <c r="I594" s="57" t="str">
        <f>IF(COUNTIF(MASUK[Kode Barang],REKAP[[#This Row],[ID
Barang]])=0,"",COUNTIF(MASUK[Kode Barang],REKAP[[#This Row],[ID
Barang]]))</f>
        <v/>
      </c>
      <c r="J594" s="58" t="str">
        <f>IF(COUNTIF(MASUK8[Kode Barang],REKAP[[#This Row],[ID
Barang]])=0,"",COUNTIF(MASUK8[Kode Barang],REKAP[[#This Row],[ID
Barang]]))</f>
        <v/>
      </c>
      <c r="K594" s="20">
        <v>2</v>
      </c>
      <c r="L594" s="47">
        <f>SUMIF(MASUK!$C:$C,DATA!$A594,MASUK!$H:$H)</f>
        <v>0</v>
      </c>
      <c r="M594" s="47">
        <f>SUMIF(KELUAR!C:C,REKAP[[#This Row],[ID
Barang]],KELUAR!$H:$H)</f>
        <v>0</v>
      </c>
      <c r="N594" s="47">
        <f>REKAP[[#This Row],[Stok Awal]]+REKAP[[#This Row],[Masuk]]-REKAP[[#This Row],[Keluar]]</f>
        <v>2</v>
      </c>
      <c r="P594" s="42">
        <f>REKAP[[#This Row],[Harga Satuan]]*REKAP[[#This Row],[Stok Akhir]]</f>
        <v>171444</v>
      </c>
      <c r="Q594" s="47" t="str">
        <f>IF(REKAP[[#This Row],[Stok Aktual]]&lt;&gt;"",REKAP[[#This Row],[Stok Akhir]]-REKAP[[#This Row],[Stok Aktual]],"")</f>
        <v/>
      </c>
    </row>
    <row r="595" spans="1:17" x14ac:dyDescent="0.25">
      <c r="A595" s="20" t="s">
        <v>921</v>
      </c>
      <c r="B595" s="20" t="s">
        <v>853</v>
      </c>
      <c r="C595" s="20" t="s">
        <v>853</v>
      </c>
      <c r="D595" s="23" t="s">
        <v>1457</v>
      </c>
      <c r="E595" s="23"/>
      <c r="F595" s="20" t="s">
        <v>898</v>
      </c>
      <c r="G595" s="20"/>
      <c r="H595" s="22">
        <v>22500</v>
      </c>
      <c r="I595" s="57" t="str">
        <f>IF(COUNTIF(MASUK[Kode Barang],REKAP[[#This Row],[ID
Barang]])=0,"",COUNTIF(MASUK[Kode Barang],REKAP[[#This Row],[ID
Barang]]))</f>
        <v/>
      </c>
      <c r="J595" s="58" t="str">
        <f>IF(COUNTIF(MASUK8[Kode Barang],REKAP[[#This Row],[ID
Barang]])=0,"",COUNTIF(MASUK8[Kode Barang],REKAP[[#This Row],[ID
Barang]]))</f>
        <v/>
      </c>
      <c r="K595" s="20">
        <v>0</v>
      </c>
      <c r="L595" s="47">
        <f>SUMIF(MASUK!$C:$C,DATA!$A595,MASUK!$H:$H)</f>
        <v>0</v>
      </c>
      <c r="M595" s="47">
        <f>SUMIF(KELUAR!C:C,REKAP[[#This Row],[ID
Barang]],KELUAR!$H:$H)</f>
        <v>0</v>
      </c>
      <c r="N595" s="47">
        <f>REKAP[[#This Row],[Stok Awal]]+REKAP[[#This Row],[Masuk]]-REKAP[[#This Row],[Keluar]]</f>
        <v>0</v>
      </c>
      <c r="P595" s="42">
        <f>REKAP[[#This Row],[Harga Satuan]]*REKAP[[#This Row],[Stok Akhir]]</f>
        <v>0</v>
      </c>
      <c r="Q595" s="47" t="str">
        <f>IF(REKAP[[#This Row],[Stok Aktual]]&lt;&gt;"",REKAP[[#This Row],[Stok Akhir]]-REKAP[[#This Row],[Stok Aktual]],"")</f>
        <v/>
      </c>
    </row>
    <row r="596" spans="1:17" x14ac:dyDescent="0.25">
      <c r="A596" s="20" t="s">
        <v>922</v>
      </c>
      <c r="B596" s="20" t="s">
        <v>853</v>
      </c>
      <c r="C596" s="20" t="s">
        <v>853</v>
      </c>
      <c r="D596" s="23" t="s">
        <v>1458</v>
      </c>
      <c r="E596" s="23"/>
      <c r="F596" s="20" t="s">
        <v>898</v>
      </c>
      <c r="G596" s="20"/>
      <c r="H596" s="22"/>
      <c r="I596" s="57" t="str">
        <f>IF(COUNTIF(MASUK[Kode Barang],REKAP[[#This Row],[ID
Barang]])=0,"",COUNTIF(MASUK[Kode Barang],REKAP[[#This Row],[ID
Barang]]))</f>
        <v/>
      </c>
      <c r="J596" s="58" t="str">
        <f>IF(COUNTIF(MASUK8[Kode Barang],REKAP[[#This Row],[ID
Barang]])=0,"",COUNTIF(MASUK8[Kode Barang],REKAP[[#This Row],[ID
Barang]]))</f>
        <v/>
      </c>
      <c r="K596" s="20">
        <v>0</v>
      </c>
      <c r="L596" s="47">
        <f>SUMIF(MASUK!$C:$C,DATA!$A596,MASUK!$H:$H)</f>
        <v>0</v>
      </c>
      <c r="M596" s="47">
        <f>SUMIF(KELUAR!C:C,REKAP[[#This Row],[ID
Barang]],KELUAR!$H:$H)</f>
        <v>0</v>
      </c>
      <c r="N596" s="47">
        <f>REKAP[[#This Row],[Stok Awal]]+REKAP[[#This Row],[Masuk]]-REKAP[[#This Row],[Keluar]]</f>
        <v>0</v>
      </c>
      <c r="P596" s="42">
        <f>REKAP[[#This Row],[Harga Satuan]]*REKAP[[#This Row],[Stok Akhir]]</f>
        <v>0</v>
      </c>
      <c r="Q596" s="47" t="str">
        <f>IF(REKAP[[#This Row],[Stok Aktual]]&lt;&gt;"",REKAP[[#This Row],[Stok Akhir]]-REKAP[[#This Row],[Stok Aktual]],"")</f>
        <v/>
      </c>
    </row>
    <row r="597" spans="1:17" x14ac:dyDescent="0.25">
      <c r="A597" s="20" t="s">
        <v>923</v>
      </c>
      <c r="B597" s="20" t="s">
        <v>854</v>
      </c>
      <c r="C597" s="20" t="s">
        <v>854</v>
      </c>
      <c r="D597" s="23" t="s">
        <v>1459</v>
      </c>
      <c r="E597" s="23"/>
      <c r="F597" s="20" t="s">
        <v>898</v>
      </c>
      <c r="G597" s="20"/>
      <c r="H597" s="22">
        <v>30900</v>
      </c>
      <c r="I597" s="57" t="str">
        <f>IF(COUNTIF(MASUK[Kode Barang],REKAP[[#This Row],[ID
Barang]])=0,"",COUNTIF(MASUK[Kode Barang],REKAP[[#This Row],[ID
Barang]]))</f>
        <v/>
      </c>
      <c r="J597" s="58" t="str">
        <f>IF(COUNTIF(MASUK8[Kode Barang],REKAP[[#This Row],[ID
Barang]])=0,"",COUNTIF(MASUK8[Kode Barang],REKAP[[#This Row],[ID
Barang]]))</f>
        <v/>
      </c>
      <c r="K597" s="20">
        <v>4</v>
      </c>
      <c r="L597" s="47">
        <f>SUMIF(MASUK!$C:$C,DATA!$A597,MASUK!$H:$H)</f>
        <v>0</v>
      </c>
      <c r="M597" s="47">
        <f>SUMIF(KELUAR!C:C,REKAP[[#This Row],[ID
Barang]],KELUAR!$H:$H)</f>
        <v>0</v>
      </c>
      <c r="N597" s="47">
        <f>REKAP[[#This Row],[Stok Awal]]+REKAP[[#This Row],[Masuk]]-REKAP[[#This Row],[Keluar]]</f>
        <v>4</v>
      </c>
      <c r="P597" s="42">
        <f>REKAP[[#This Row],[Harga Satuan]]*REKAP[[#This Row],[Stok Akhir]]</f>
        <v>123600</v>
      </c>
      <c r="Q597" s="47" t="str">
        <f>IF(REKAP[[#This Row],[Stok Aktual]]&lt;&gt;"",REKAP[[#This Row],[Stok Akhir]]-REKAP[[#This Row],[Stok Aktual]],"")</f>
        <v/>
      </c>
    </row>
    <row r="598" spans="1:17" x14ac:dyDescent="0.25">
      <c r="A598" s="20" t="s">
        <v>924</v>
      </c>
      <c r="B598" s="20" t="s">
        <v>854</v>
      </c>
      <c r="C598" s="20" t="s">
        <v>854</v>
      </c>
      <c r="D598" s="23" t="s">
        <v>1460</v>
      </c>
      <c r="E598" s="23"/>
      <c r="F598" s="20" t="s">
        <v>898</v>
      </c>
      <c r="G598" s="20"/>
      <c r="H598" s="22">
        <v>75000</v>
      </c>
      <c r="I598" s="57" t="str">
        <f>IF(COUNTIF(MASUK[Kode Barang],REKAP[[#This Row],[ID
Barang]])=0,"",COUNTIF(MASUK[Kode Barang],REKAP[[#This Row],[ID
Barang]]))</f>
        <v/>
      </c>
      <c r="J598" s="58" t="str">
        <f>IF(COUNTIF(MASUK8[Kode Barang],REKAP[[#This Row],[ID
Barang]])=0,"",COUNTIF(MASUK8[Kode Barang],REKAP[[#This Row],[ID
Barang]]))</f>
        <v/>
      </c>
      <c r="K598" s="20">
        <v>0</v>
      </c>
      <c r="L598" s="47">
        <f>SUMIF(MASUK!$C:$C,DATA!$A598,MASUK!$H:$H)</f>
        <v>0</v>
      </c>
      <c r="M598" s="47">
        <f>SUMIF(KELUAR!C:C,REKAP[[#This Row],[ID
Barang]],KELUAR!$H:$H)</f>
        <v>0</v>
      </c>
      <c r="N598" s="47">
        <f>REKAP[[#This Row],[Stok Awal]]+REKAP[[#This Row],[Masuk]]-REKAP[[#This Row],[Keluar]]</f>
        <v>0</v>
      </c>
      <c r="P598" s="42">
        <f>REKAP[[#This Row],[Harga Satuan]]*REKAP[[#This Row],[Stok Akhir]]</f>
        <v>0</v>
      </c>
      <c r="Q598" s="47" t="str">
        <f>IF(REKAP[[#This Row],[Stok Aktual]]&lt;&gt;"",REKAP[[#This Row],[Stok Akhir]]-REKAP[[#This Row],[Stok Aktual]],"")</f>
        <v/>
      </c>
    </row>
    <row r="599" spans="1:17" x14ac:dyDescent="0.25">
      <c r="A599" s="20" t="s">
        <v>925</v>
      </c>
      <c r="B599" s="20" t="s">
        <v>854</v>
      </c>
      <c r="C599" s="20" t="s">
        <v>854</v>
      </c>
      <c r="D599" s="23" t="s">
        <v>1461</v>
      </c>
      <c r="E599" s="23"/>
      <c r="F599" s="20" t="s">
        <v>898</v>
      </c>
      <c r="G599" s="20"/>
      <c r="H599" s="22"/>
      <c r="I599" s="57" t="str">
        <f>IF(COUNTIF(MASUK[Kode Barang],REKAP[[#This Row],[ID
Barang]])=0,"",COUNTIF(MASUK[Kode Barang],REKAP[[#This Row],[ID
Barang]]))</f>
        <v/>
      </c>
      <c r="J599" s="58" t="str">
        <f>IF(COUNTIF(MASUK8[Kode Barang],REKAP[[#This Row],[ID
Barang]])=0,"",COUNTIF(MASUK8[Kode Barang],REKAP[[#This Row],[ID
Barang]]))</f>
        <v/>
      </c>
      <c r="K599" s="20">
        <v>1</v>
      </c>
      <c r="L599" s="47">
        <f>SUMIF(MASUK!$C:$C,DATA!$A599,MASUK!$H:$H)</f>
        <v>0</v>
      </c>
      <c r="M599" s="47">
        <f>SUMIF(KELUAR!C:C,REKAP[[#This Row],[ID
Barang]],KELUAR!$H:$H)</f>
        <v>0</v>
      </c>
      <c r="N599" s="47">
        <f>REKAP[[#This Row],[Stok Awal]]+REKAP[[#This Row],[Masuk]]-REKAP[[#This Row],[Keluar]]</f>
        <v>1</v>
      </c>
      <c r="P599" s="42">
        <f>REKAP[[#This Row],[Harga Satuan]]*REKAP[[#This Row],[Stok Akhir]]</f>
        <v>0</v>
      </c>
      <c r="Q599" s="47" t="str">
        <f>IF(REKAP[[#This Row],[Stok Aktual]]&lt;&gt;"",REKAP[[#This Row],[Stok Akhir]]-REKAP[[#This Row],[Stok Aktual]],"")</f>
        <v/>
      </c>
    </row>
    <row r="600" spans="1:17" x14ac:dyDescent="0.25">
      <c r="A600" s="20" t="s">
        <v>926</v>
      </c>
      <c r="B600" s="20" t="s">
        <v>854</v>
      </c>
      <c r="C600" s="20" t="s">
        <v>854</v>
      </c>
      <c r="D600" s="23" t="s">
        <v>1462</v>
      </c>
      <c r="E600" s="23"/>
      <c r="F600" s="20" t="s">
        <v>898</v>
      </c>
      <c r="G600" s="20"/>
      <c r="H600" s="22">
        <v>52700</v>
      </c>
      <c r="I600" s="57" t="str">
        <f>IF(COUNTIF(MASUK[Kode Barang],REKAP[[#This Row],[ID
Barang]])=0,"",COUNTIF(MASUK[Kode Barang],REKAP[[#This Row],[ID
Barang]]))</f>
        <v/>
      </c>
      <c r="J600" s="58" t="str">
        <f>IF(COUNTIF(MASUK8[Kode Barang],REKAP[[#This Row],[ID
Barang]])=0,"",COUNTIF(MASUK8[Kode Barang],REKAP[[#This Row],[ID
Barang]]))</f>
        <v/>
      </c>
      <c r="K600" s="20">
        <v>4</v>
      </c>
      <c r="L600" s="47">
        <f>SUMIF(MASUK!$C:$C,DATA!$A600,MASUK!$H:$H)</f>
        <v>0</v>
      </c>
      <c r="M600" s="47">
        <f>SUMIF(KELUAR!C:C,REKAP[[#This Row],[ID
Barang]],KELUAR!$H:$H)</f>
        <v>0</v>
      </c>
      <c r="N600" s="47">
        <f>REKAP[[#This Row],[Stok Awal]]+REKAP[[#This Row],[Masuk]]-REKAP[[#This Row],[Keluar]]</f>
        <v>4</v>
      </c>
      <c r="P600" s="42">
        <f>REKAP[[#This Row],[Harga Satuan]]*REKAP[[#This Row],[Stok Akhir]]</f>
        <v>210800</v>
      </c>
      <c r="Q600" s="47" t="str">
        <f>IF(REKAP[[#This Row],[Stok Aktual]]&lt;&gt;"",REKAP[[#This Row],[Stok Akhir]]-REKAP[[#This Row],[Stok Aktual]],"")</f>
        <v/>
      </c>
    </row>
    <row r="601" spans="1:17" x14ac:dyDescent="0.25">
      <c r="A601" s="20" t="s">
        <v>927</v>
      </c>
      <c r="B601" s="20" t="s">
        <v>854</v>
      </c>
      <c r="C601" s="20" t="s">
        <v>854</v>
      </c>
      <c r="D601" s="23" t="s">
        <v>1463</v>
      </c>
      <c r="E601" s="23"/>
      <c r="F601" s="20" t="s">
        <v>898</v>
      </c>
      <c r="G601" s="20"/>
      <c r="H601" s="22">
        <v>22000</v>
      </c>
      <c r="I601" s="57" t="str">
        <f>IF(COUNTIF(MASUK[Kode Barang],REKAP[[#This Row],[ID
Barang]])=0,"",COUNTIF(MASUK[Kode Barang],REKAP[[#This Row],[ID
Barang]]))</f>
        <v/>
      </c>
      <c r="J601" s="58" t="str">
        <f>IF(COUNTIF(MASUK8[Kode Barang],REKAP[[#This Row],[ID
Barang]])=0,"",COUNTIF(MASUK8[Kode Barang],REKAP[[#This Row],[ID
Barang]]))</f>
        <v/>
      </c>
      <c r="K601" s="20">
        <v>1</v>
      </c>
      <c r="L601" s="47">
        <f>SUMIF(MASUK!$C:$C,DATA!$A601,MASUK!$H:$H)</f>
        <v>0</v>
      </c>
      <c r="M601" s="47">
        <f>SUMIF(KELUAR!C:C,REKAP[[#This Row],[ID
Barang]],KELUAR!$H:$H)</f>
        <v>0</v>
      </c>
      <c r="N601" s="47">
        <f>REKAP[[#This Row],[Stok Awal]]+REKAP[[#This Row],[Masuk]]-REKAP[[#This Row],[Keluar]]</f>
        <v>1</v>
      </c>
      <c r="P601" s="42">
        <f>REKAP[[#This Row],[Harga Satuan]]*REKAP[[#This Row],[Stok Akhir]]</f>
        <v>22000</v>
      </c>
      <c r="Q601" s="47" t="str">
        <f>IF(REKAP[[#This Row],[Stok Aktual]]&lt;&gt;"",REKAP[[#This Row],[Stok Akhir]]-REKAP[[#This Row],[Stok Aktual]],"")</f>
        <v/>
      </c>
    </row>
    <row r="602" spans="1:17" x14ac:dyDescent="0.25">
      <c r="A602" s="20" t="s">
        <v>928</v>
      </c>
      <c r="B602" s="20" t="s">
        <v>854</v>
      </c>
      <c r="C602" s="20" t="s">
        <v>854</v>
      </c>
      <c r="D602" s="23" t="s">
        <v>1464</v>
      </c>
      <c r="E602" s="23"/>
      <c r="F602" s="20" t="s">
        <v>898</v>
      </c>
      <c r="G602" s="20"/>
      <c r="H602" s="22">
        <v>25500</v>
      </c>
      <c r="I602" s="57" t="str">
        <f>IF(COUNTIF(MASUK[Kode Barang],REKAP[[#This Row],[ID
Barang]])=0,"",COUNTIF(MASUK[Kode Barang],REKAP[[#This Row],[ID
Barang]]))</f>
        <v/>
      </c>
      <c r="J602" s="58" t="str">
        <f>IF(COUNTIF(MASUK8[Kode Barang],REKAP[[#This Row],[ID
Barang]])=0,"",COUNTIF(MASUK8[Kode Barang],REKAP[[#This Row],[ID
Barang]]))</f>
        <v/>
      </c>
      <c r="K602" s="20">
        <v>0</v>
      </c>
      <c r="L602" s="47">
        <f>SUMIF(MASUK!$C:$C,DATA!$A602,MASUK!$H:$H)</f>
        <v>0</v>
      </c>
      <c r="M602" s="47">
        <f>SUMIF(KELUAR!C:C,REKAP[[#This Row],[ID
Barang]],KELUAR!$H:$H)</f>
        <v>0</v>
      </c>
      <c r="N602" s="47">
        <f>REKAP[[#This Row],[Stok Awal]]+REKAP[[#This Row],[Masuk]]-REKAP[[#This Row],[Keluar]]</f>
        <v>0</v>
      </c>
      <c r="P602" s="42">
        <f>REKAP[[#This Row],[Harga Satuan]]*REKAP[[#This Row],[Stok Akhir]]</f>
        <v>0</v>
      </c>
      <c r="Q602" s="47" t="str">
        <f>IF(REKAP[[#This Row],[Stok Aktual]]&lt;&gt;"",REKAP[[#This Row],[Stok Akhir]]-REKAP[[#This Row],[Stok Aktual]],"")</f>
        <v/>
      </c>
    </row>
    <row r="603" spans="1:17" x14ac:dyDescent="0.25">
      <c r="A603" s="20" t="s">
        <v>929</v>
      </c>
      <c r="B603" s="20" t="s">
        <v>3610</v>
      </c>
      <c r="C603" s="20" t="s">
        <v>3610</v>
      </c>
      <c r="D603" s="23" t="s">
        <v>1465</v>
      </c>
      <c r="E603" s="23"/>
      <c r="F603" s="20" t="s">
        <v>898</v>
      </c>
      <c r="G603" s="20" t="s">
        <v>1967</v>
      </c>
      <c r="H603" s="22">
        <v>416100</v>
      </c>
      <c r="I603" s="57">
        <f>IF(COUNTIF(MASUK[Kode Barang],REKAP[[#This Row],[ID
Barang]])=0,"",COUNTIF(MASUK[Kode Barang],REKAP[[#This Row],[ID
Barang]]))</f>
        <v>1</v>
      </c>
      <c r="J603" s="58">
        <f>IF(COUNTIF(MASUK8[Kode Barang],REKAP[[#This Row],[ID
Barang]])=0,"",COUNTIF(MASUK8[Kode Barang],REKAP[[#This Row],[ID
Barang]]))</f>
        <v>2</v>
      </c>
      <c r="K603" s="20">
        <v>0</v>
      </c>
      <c r="L603" s="47">
        <f>SUMIF(MASUK!$C:$C,DATA!$A603,MASUK!$H:$H)</f>
        <v>2</v>
      </c>
      <c r="M603" s="47">
        <f>SUMIF(KELUAR!C:C,REKAP[[#This Row],[ID
Barang]],KELUAR!$H:$H)</f>
        <v>2</v>
      </c>
      <c r="N603" s="47">
        <f>REKAP[[#This Row],[Stok Awal]]+REKAP[[#This Row],[Masuk]]-REKAP[[#This Row],[Keluar]]</f>
        <v>0</v>
      </c>
      <c r="P603" s="42">
        <f>REKAP[[#This Row],[Harga Satuan]]*REKAP[[#This Row],[Stok Akhir]]</f>
        <v>0</v>
      </c>
      <c r="Q603" s="47" t="str">
        <f>IF(REKAP[[#This Row],[Stok Aktual]]&lt;&gt;"",REKAP[[#This Row],[Stok Akhir]]-REKAP[[#This Row],[Stok Aktual]],"")</f>
        <v/>
      </c>
    </row>
    <row r="604" spans="1:17" x14ac:dyDescent="0.25">
      <c r="A604" s="20" t="s">
        <v>930</v>
      </c>
      <c r="B604" s="20" t="s">
        <v>855</v>
      </c>
      <c r="C604" s="20" t="s">
        <v>855</v>
      </c>
      <c r="D604" s="23" t="s">
        <v>1466</v>
      </c>
      <c r="E604" s="23"/>
      <c r="F604" s="20" t="s">
        <v>898</v>
      </c>
      <c r="G604" s="20" t="s">
        <v>1967</v>
      </c>
      <c r="H604" s="22">
        <v>382800</v>
      </c>
      <c r="I604" s="57">
        <f>IF(COUNTIF(MASUK[Kode Barang],REKAP[[#This Row],[ID
Barang]])=0,"",COUNTIF(MASUK[Kode Barang],REKAP[[#This Row],[ID
Barang]]))</f>
        <v>1</v>
      </c>
      <c r="J604" s="58">
        <f>IF(COUNTIF(MASUK8[Kode Barang],REKAP[[#This Row],[ID
Barang]])=0,"",COUNTIF(MASUK8[Kode Barang],REKAP[[#This Row],[ID
Barang]]))</f>
        <v>1</v>
      </c>
      <c r="K604" s="20">
        <v>0</v>
      </c>
      <c r="L604" s="47">
        <f>SUMIF(MASUK!$C:$C,DATA!$A604,MASUK!$H:$H)</f>
        <v>2</v>
      </c>
      <c r="M604" s="47">
        <f>SUMIF(KELUAR!C:C,REKAP[[#This Row],[ID
Barang]],KELUAR!$H:$H)</f>
        <v>2</v>
      </c>
      <c r="N604" s="47">
        <f>REKAP[[#This Row],[Stok Awal]]+REKAP[[#This Row],[Masuk]]-REKAP[[#This Row],[Keluar]]</f>
        <v>0</v>
      </c>
      <c r="P604" s="42">
        <f>REKAP[[#This Row],[Harga Satuan]]*REKAP[[#This Row],[Stok Akhir]]</f>
        <v>0</v>
      </c>
      <c r="Q604" s="47" t="str">
        <f>IF(REKAP[[#This Row],[Stok Aktual]]&lt;&gt;"",REKAP[[#This Row],[Stok Akhir]]-REKAP[[#This Row],[Stok Aktual]],"")</f>
        <v/>
      </c>
    </row>
    <row r="605" spans="1:17" x14ac:dyDescent="0.25">
      <c r="A605" s="20" t="s">
        <v>931</v>
      </c>
      <c r="B605" s="20" t="s">
        <v>855</v>
      </c>
      <c r="C605" s="20" t="s">
        <v>855</v>
      </c>
      <c r="D605" s="23" t="s">
        <v>1467</v>
      </c>
      <c r="E605" s="23"/>
      <c r="F605" s="20" t="s">
        <v>898</v>
      </c>
      <c r="G605" s="20" t="s">
        <v>1967</v>
      </c>
      <c r="H605" s="22">
        <v>1046071</v>
      </c>
      <c r="I605" s="57" t="str">
        <f>IF(COUNTIF(MASUK[Kode Barang],REKAP[[#This Row],[ID
Barang]])=0,"",COUNTIF(MASUK[Kode Barang],REKAP[[#This Row],[ID
Barang]]))</f>
        <v/>
      </c>
      <c r="J605" s="58" t="str">
        <f>IF(COUNTIF(MASUK8[Kode Barang],REKAP[[#This Row],[ID
Barang]])=0,"",COUNTIF(MASUK8[Kode Barang],REKAP[[#This Row],[ID
Barang]]))</f>
        <v/>
      </c>
      <c r="K605" s="20">
        <v>0</v>
      </c>
      <c r="L605" s="47">
        <f>SUMIF(MASUK!$C:$C,DATA!$A605,MASUK!$H:$H)</f>
        <v>0</v>
      </c>
      <c r="M605" s="47">
        <f>SUMIF(KELUAR!C:C,REKAP[[#This Row],[ID
Barang]],KELUAR!$H:$H)</f>
        <v>0</v>
      </c>
      <c r="N605" s="47">
        <f>REKAP[[#This Row],[Stok Awal]]+REKAP[[#This Row],[Masuk]]-REKAP[[#This Row],[Keluar]]</f>
        <v>0</v>
      </c>
      <c r="P605" s="42">
        <f>REKAP[[#This Row],[Harga Satuan]]*REKAP[[#This Row],[Stok Akhir]]</f>
        <v>0</v>
      </c>
      <c r="Q605" s="47" t="str">
        <f>IF(REKAP[[#This Row],[Stok Aktual]]&lt;&gt;"",REKAP[[#This Row],[Stok Akhir]]-REKAP[[#This Row],[Stok Aktual]],"")</f>
        <v/>
      </c>
    </row>
    <row r="606" spans="1:17" x14ac:dyDescent="0.25">
      <c r="A606" s="20" t="s">
        <v>932</v>
      </c>
      <c r="B606" s="20" t="s">
        <v>856</v>
      </c>
      <c r="C606" s="20" t="s">
        <v>856</v>
      </c>
      <c r="D606" s="23" t="s">
        <v>1468</v>
      </c>
      <c r="E606" s="23"/>
      <c r="F606" s="20" t="s">
        <v>898</v>
      </c>
      <c r="G606" s="20" t="s">
        <v>1967</v>
      </c>
      <c r="H606" s="22">
        <v>154400</v>
      </c>
      <c r="I606" s="57" t="str">
        <f>IF(COUNTIF(MASUK[Kode Barang],REKAP[[#This Row],[ID
Barang]])=0,"",COUNTIF(MASUK[Kode Barang],REKAP[[#This Row],[ID
Barang]]))</f>
        <v/>
      </c>
      <c r="J606" s="58" t="str">
        <f>IF(COUNTIF(MASUK8[Kode Barang],REKAP[[#This Row],[ID
Barang]])=0,"",COUNTIF(MASUK8[Kode Barang],REKAP[[#This Row],[ID
Barang]]))</f>
        <v/>
      </c>
      <c r="K606" s="20">
        <v>0</v>
      </c>
      <c r="L606" s="47">
        <f>SUMIF(MASUK!$C:$C,DATA!$A606,MASUK!$H:$H)</f>
        <v>0</v>
      </c>
      <c r="M606" s="47">
        <f>SUMIF(KELUAR!C:C,REKAP[[#This Row],[ID
Barang]],KELUAR!$H:$H)</f>
        <v>0</v>
      </c>
      <c r="N606" s="47">
        <f>REKAP[[#This Row],[Stok Awal]]+REKAP[[#This Row],[Masuk]]-REKAP[[#This Row],[Keluar]]</f>
        <v>0</v>
      </c>
      <c r="P606" s="42">
        <f>REKAP[[#This Row],[Harga Satuan]]*REKAP[[#This Row],[Stok Akhir]]</f>
        <v>0</v>
      </c>
      <c r="Q606" s="47" t="str">
        <f>IF(REKAP[[#This Row],[Stok Aktual]]&lt;&gt;"",REKAP[[#This Row],[Stok Akhir]]-REKAP[[#This Row],[Stok Aktual]],"")</f>
        <v/>
      </c>
    </row>
    <row r="607" spans="1:17" x14ac:dyDescent="0.25">
      <c r="A607" s="20" t="s">
        <v>933</v>
      </c>
      <c r="B607" s="20" t="s">
        <v>857</v>
      </c>
      <c r="C607" s="20" t="s">
        <v>857</v>
      </c>
      <c r="D607" s="23" t="s">
        <v>1469</v>
      </c>
      <c r="E607" s="23"/>
      <c r="F607" s="20" t="s">
        <v>898</v>
      </c>
      <c r="G607" s="20"/>
      <c r="H607" s="22">
        <v>150940</v>
      </c>
      <c r="I607" s="57" t="str">
        <f>IF(COUNTIF(MASUK[Kode Barang],REKAP[[#This Row],[ID
Barang]])=0,"",COUNTIF(MASUK[Kode Barang],REKAP[[#This Row],[ID
Barang]]))</f>
        <v/>
      </c>
      <c r="J607" s="58" t="str">
        <f>IF(COUNTIF(MASUK8[Kode Barang],REKAP[[#This Row],[ID
Barang]])=0,"",COUNTIF(MASUK8[Kode Barang],REKAP[[#This Row],[ID
Barang]]))</f>
        <v/>
      </c>
      <c r="K607" s="20">
        <v>16</v>
      </c>
      <c r="L607" s="47">
        <f>SUMIF(MASUK!$C:$C,DATA!$A607,MASUK!$H:$H)</f>
        <v>0</v>
      </c>
      <c r="M607" s="47">
        <f>SUMIF(KELUAR!C:C,REKAP[[#This Row],[ID
Barang]],KELUAR!$H:$H)</f>
        <v>0</v>
      </c>
      <c r="N607" s="47">
        <f>REKAP[[#This Row],[Stok Awal]]+REKAP[[#This Row],[Masuk]]-REKAP[[#This Row],[Keluar]]</f>
        <v>16</v>
      </c>
      <c r="P607" s="42">
        <f>REKAP[[#This Row],[Harga Satuan]]*REKAP[[#This Row],[Stok Akhir]]</f>
        <v>2415040</v>
      </c>
      <c r="Q607" s="47" t="str">
        <f>IF(REKAP[[#This Row],[Stok Aktual]]&lt;&gt;"",REKAP[[#This Row],[Stok Akhir]]-REKAP[[#This Row],[Stok Aktual]],"")</f>
        <v/>
      </c>
    </row>
    <row r="608" spans="1:17" x14ac:dyDescent="0.25">
      <c r="A608" s="20" t="s">
        <v>934</v>
      </c>
      <c r="B608" s="20" t="s">
        <v>857</v>
      </c>
      <c r="C608" s="20" t="s">
        <v>857</v>
      </c>
      <c r="D608" s="23" t="s">
        <v>1470</v>
      </c>
      <c r="E608" s="23"/>
      <c r="F608" s="20" t="s">
        <v>898</v>
      </c>
      <c r="G608" s="20"/>
      <c r="H608" s="22">
        <v>77888</v>
      </c>
      <c r="I608" s="57" t="str">
        <f>IF(COUNTIF(MASUK[Kode Barang],REKAP[[#This Row],[ID
Barang]])=0,"",COUNTIF(MASUK[Kode Barang],REKAP[[#This Row],[ID
Barang]]))</f>
        <v/>
      </c>
      <c r="J608" s="58" t="str">
        <f>IF(COUNTIF(MASUK8[Kode Barang],REKAP[[#This Row],[ID
Barang]])=0,"",COUNTIF(MASUK8[Kode Barang],REKAP[[#This Row],[ID
Barang]]))</f>
        <v/>
      </c>
      <c r="K608" s="20">
        <v>0</v>
      </c>
      <c r="L608" s="47">
        <f>SUMIF(MASUK!$C:$C,DATA!$A608,MASUK!$H:$H)</f>
        <v>0</v>
      </c>
      <c r="M608" s="47">
        <f>SUMIF(KELUAR!C:C,REKAP[[#This Row],[ID
Barang]],KELUAR!$H:$H)</f>
        <v>0</v>
      </c>
      <c r="N608" s="47">
        <f>REKAP[[#This Row],[Stok Awal]]+REKAP[[#This Row],[Masuk]]-REKAP[[#This Row],[Keluar]]</f>
        <v>0</v>
      </c>
      <c r="P608" s="42">
        <f>REKAP[[#This Row],[Harga Satuan]]*REKAP[[#This Row],[Stok Akhir]]</f>
        <v>0</v>
      </c>
      <c r="Q608" s="47" t="str">
        <f>IF(REKAP[[#This Row],[Stok Aktual]]&lt;&gt;"",REKAP[[#This Row],[Stok Akhir]]-REKAP[[#This Row],[Stok Aktual]],"")</f>
        <v/>
      </c>
    </row>
    <row r="609" spans="1:17" x14ac:dyDescent="0.25">
      <c r="A609" s="20" t="s">
        <v>935</v>
      </c>
      <c r="B609" s="20" t="s">
        <v>857</v>
      </c>
      <c r="C609" s="20" t="s">
        <v>857</v>
      </c>
      <c r="D609" s="23" t="s">
        <v>1471</v>
      </c>
      <c r="E609" s="23"/>
      <c r="F609" s="20" t="s">
        <v>898</v>
      </c>
      <c r="G609" s="20"/>
      <c r="H609" s="22">
        <v>63329</v>
      </c>
      <c r="I609" s="57" t="str">
        <f>IF(COUNTIF(MASUK[Kode Barang],REKAP[[#This Row],[ID
Barang]])=0,"",COUNTIF(MASUK[Kode Barang],REKAP[[#This Row],[ID
Barang]]))</f>
        <v/>
      </c>
      <c r="J609" s="58" t="str">
        <f>IF(COUNTIF(MASUK8[Kode Barang],REKAP[[#This Row],[ID
Barang]])=0,"",COUNTIF(MASUK8[Kode Barang],REKAP[[#This Row],[ID
Barang]]))</f>
        <v/>
      </c>
      <c r="K609" s="20">
        <v>1</v>
      </c>
      <c r="L609" s="47">
        <f>SUMIF(MASUK!$C:$C,DATA!$A609,MASUK!$H:$H)</f>
        <v>0</v>
      </c>
      <c r="M609" s="47">
        <f>SUMIF(KELUAR!C:C,REKAP[[#This Row],[ID
Barang]],KELUAR!$H:$H)</f>
        <v>0</v>
      </c>
      <c r="N609" s="47">
        <f>REKAP[[#This Row],[Stok Awal]]+REKAP[[#This Row],[Masuk]]-REKAP[[#This Row],[Keluar]]</f>
        <v>1</v>
      </c>
      <c r="P609" s="42">
        <f>REKAP[[#This Row],[Harga Satuan]]*REKAP[[#This Row],[Stok Akhir]]</f>
        <v>63329</v>
      </c>
      <c r="Q609" s="47" t="str">
        <f>IF(REKAP[[#This Row],[Stok Aktual]]&lt;&gt;"",REKAP[[#This Row],[Stok Akhir]]-REKAP[[#This Row],[Stok Aktual]],"")</f>
        <v/>
      </c>
    </row>
    <row r="610" spans="1:17" x14ac:dyDescent="0.25">
      <c r="A610" s="20" t="s">
        <v>936</v>
      </c>
      <c r="B610" s="20" t="s">
        <v>857</v>
      </c>
      <c r="C610" s="20" t="s">
        <v>857</v>
      </c>
      <c r="D610" s="23" t="s">
        <v>1472</v>
      </c>
      <c r="E610" s="23"/>
      <c r="F610" s="20" t="s">
        <v>898</v>
      </c>
      <c r="G610" s="20"/>
      <c r="H610" s="22">
        <v>56035</v>
      </c>
      <c r="I610" s="57" t="str">
        <f>IF(COUNTIF(MASUK[Kode Barang],REKAP[[#This Row],[ID
Barang]])=0,"",COUNTIF(MASUK[Kode Barang],REKAP[[#This Row],[ID
Barang]]))</f>
        <v/>
      </c>
      <c r="J610" s="58" t="str">
        <f>IF(COUNTIF(MASUK8[Kode Barang],REKAP[[#This Row],[ID
Barang]])=0,"",COUNTIF(MASUK8[Kode Barang],REKAP[[#This Row],[ID
Barang]]))</f>
        <v/>
      </c>
      <c r="K610" s="20">
        <v>3</v>
      </c>
      <c r="L610" s="47">
        <f>SUMIF(MASUK!$C:$C,DATA!$A610,MASUK!$H:$H)</f>
        <v>0</v>
      </c>
      <c r="M610" s="47">
        <f>SUMIF(KELUAR!C:C,REKAP[[#This Row],[ID
Barang]],KELUAR!$H:$H)</f>
        <v>0</v>
      </c>
      <c r="N610" s="47">
        <f>REKAP[[#This Row],[Stok Awal]]+REKAP[[#This Row],[Masuk]]-REKAP[[#This Row],[Keluar]]</f>
        <v>3</v>
      </c>
      <c r="P610" s="42">
        <f>REKAP[[#This Row],[Harga Satuan]]*REKAP[[#This Row],[Stok Akhir]]</f>
        <v>168105</v>
      </c>
      <c r="Q610" s="47" t="str">
        <f>IF(REKAP[[#This Row],[Stok Aktual]]&lt;&gt;"",REKAP[[#This Row],[Stok Akhir]]-REKAP[[#This Row],[Stok Aktual]],"")</f>
        <v/>
      </c>
    </row>
    <row r="611" spans="1:17" x14ac:dyDescent="0.25">
      <c r="A611" s="20" t="s">
        <v>937</v>
      </c>
      <c r="B611" s="20" t="s">
        <v>857</v>
      </c>
      <c r="C611" s="20" t="s">
        <v>857</v>
      </c>
      <c r="D611" s="23" t="s">
        <v>1473</v>
      </c>
      <c r="E611" s="23"/>
      <c r="F611" s="20" t="s">
        <v>898</v>
      </c>
      <c r="G611" s="20"/>
      <c r="H611" s="22">
        <v>60060</v>
      </c>
      <c r="I611" s="57" t="str">
        <f>IF(COUNTIF(MASUK[Kode Barang],REKAP[[#This Row],[ID
Barang]])=0,"",COUNTIF(MASUK[Kode Barang],REKAP[[#This Row],[ID
Barang]]))</f>
        <v/>
      </c>
      <c r="J611" s="58" t="str">
        <f>IF(COUNTIF(MASUK8[Kode Barang],REKAP[[#This Row],[ID
Barang]])=0,"",COUNTIF(MASUK8[Kode Barang],REKAP[[#This Row],[ID
Barang]]))</f>
        <v/>
      </c>
      <c r="K611" s="20">
        <v>2</v>
      </c>
      <c r="L611" s="47">
        <f>SUMIF(MASUK!$C:$C,DATA!$A611,MASUK!$H:$H)</f>
        <v>0</v>
      </c>
      <c r="M611" s="47">
        <f>SUMIF(KELUAR!C:C,REKAP[[#This Row],[ID
Barang]],KELUAR!$H:$H)</f>
        <v>0</v>
      </c>
      <c r="N611" s="47">
        <f>REKAP[[#This Row],[Stok Awal]]+REKAP[[#This Row],[Masuk]]-REKAP[[#This Row],[Keluar]]</f>
        <v>2</v>
      </c>
      <c r="P611" s="42">
        <f>REKAP[[#This Row],[Harga Satuan]]*REKAP[[#This Row],[Stok Akhir]]</f>
        <v>120120</v>
      </c>
      <c r="Q611" s="47" t="str">
        <f>IF(REKAP[[#This Row],[Stok Aktual]]&lt;&gt;"",REKAP[[#This Row],[Stok Akhir]]-REKAP[[#This Row],[Stok Aktual]],"")</f>
        <v/>
      </c>
    </row>
    <row r="612" spans="1:17" x14ac:dyDescent="0.25">
      <c r="A612" s="20" t="s">
        <v>938</v>
      </c>
      <c r="B612" s="20" t="s">
        <v>857</v>
      </c>
      <c r="C612" s="20" t="s">
        <v>857</v>
      </c>
      <c r="D612" s="23" t="s">
        <v>1474</v>
      </c>
      <c r="E612" s="23"/>
      <c r="F612" s="20" t="s">
        <v>898</v>
      </c>
      <c r="G612" s="20"/>
      <c r="H612" s="22">
        <v>49464</v>
      </c>
      <c r="I612" s="57" t="str">
        <f>IF(COUNTIF(MASUK[Kode Barang],REKAP[[#This Row],[ID
Barang]])=0,"",COUNTIF(MASUK[Kode Barang],REKAP[[#This Row],[ID
Barang]]))</f>
        <v/>
      </c>
      <c r="J612" s="58" t="str">
        <f>IF(COUNTIF(MASUK8[Kode Barang],REKAP[[#This Row],[ID
Barang]])=0,"",COUNTIF(MASUK8[Kode Barang],REKAP[[#This Row],[ID
Barang]]))</f>
        <v/>
      </c>
      <c r="K612" s="20">
        <v>0</v>
      </c>
      <c r="L612" s="47">
        <f>SUMIF(MASUK!$C:$C,DATA!$A612,MASUK!$H:$H)</f>
        <v>0</v>
      </c>
      <c r="M612" s="47">
        <f>SUMIF(KELUAR!C:C,REKAP[[#This Row],[ID
Barang]],KELUAR!$H:$H)</f>
        <v>0</v>
      </c>
      <c r="N612" s="47">
        <f>REKAP[[#This Row],[Stok Awal]]+REKAP[[#This Row],[Masuk]]-REKAP[[#This Row],[Keluar]]</f>
        <v>0</v>
      </c>
      <c r="P612" s="42">
        <f>REKAP[[#This Row],[Harga Satuan]]*REKAP[[#This Row],[Stok Akhir]]</f>
        <v>0</v>
      </c>
      <c r="Q612" s="47" t="str">
        <f>IF(REKAP[[#This Row],[Stok Aktual]]&lt;&gt;"",REKAP[[#This Row],[Stok Akhir]]-REKAP[[#This Row],[Stok Aktual]],"")</f>
        <v/>
      </c>
    </row>
    <row r="613" spans="1:17" x14ac:dyDescent="0.25">
      <c r="A613" s="20" t="s">
        <v>939</v>
      </c>
      <c r="B613" s="20" t="s">
        <v>857</v>
      </c>
      <c r="C613" s="20" t="s">
        <v>857</v>
      </c>
      <c r="D613" s="23" t="s">
        <v>1475</v>
      </c>
      <c r="E613" s="23"/>
      <c r="F613" s="20" t="s">
        <v>898</v>
      </c>
      <c r="G613" s="20"/>
      <c r="H613" s="22">
        <v>84852</v>
      </c>
      <c r="I613" s="57" t="str">
        <f>IF(COUNTIF(MASUK[Kode Barang],REKAP[[#This Row],[ID
Barang]])=0,"",COUNTIF(MASUK[Kode Barang],REKAP[[#This Row],[ID
Barang]]))</f>
        <v/>
      </c>
      <c r="J613" s="58" t="str">
        <f>IF(COUNTIF(MASUK8[Kode Barang],REKAP[[#This Row],[ID
Barang]])=0,"",COUNTIF(MASUK8[Kode Barang],REKAP[[#This Row],[ID
Barang]]))</f>
        <v/>
      </c>
      <c r="K613" s="20">
        <v>0</v>
      </c>
      <c r="L613" s="47">
        <f>SUMIF(MASUK!$C:$C,DATA!$A613,MASUK!$H:$H)</f>
        <v>0</v>
      </c>
      <c r="M613" s="47">
        <f>SUMIF(KELUAR!C:C,REKAP[[#This Row],[ID
Barang]],KELUAR!$H:$H)</f>
        <v>0</v>
      </c>
      <c r="N613" s="47">
        <f>REKAP[[#This Row],[Stok Awal]]+REKAP[[#This Row],[Masuk]]-REKAP[[#This Row],[Keluar]]</f>
        <v>0</v>
      </c>
      <c r="P613" s="42">
        <f>REKAP[[#This Row],[Harga Satuan]]*REKAP[[#This Row],[Stok Akhir]]</f>
        <v>0</v>
      </c>
      <c r="Q613" s="47" t="str">
        <f>IF(REKAP[[#This Row],[Stok Aktual]]&lt;&gt;"",REKAP[[#This Row],[Stok Akhir]]-REKAP[[#This Row],[Stok Aktual]],"")</f>
        <v/>
      </c>
    </row>
    <row r="614" spans="1:17" x14ac:dyDescent="0.25">
      <c r="A614" s="20" t="s">
        <v>940</v>
      </c>
      <c r="B614" s="20" t="s">
        <v>857</v>
      </c>
      <c r="C614" s="20" t="s">
        <v>857</v>
      </c>
      <c r="D614" s="23" t="s">
        <v>1476</v>
      </c>
      <c r="E614" s="23"/>
      <c r="F614" s="20" t="s">
        <v>898</v>
      </c>
      <c r="G614" s="20"/>
      <c r="H614" s="22">
        <v>49464</v>
      </c>
      <c r="I614" s="57" t="str">
        <f>IF(COUNTIF(MASUK[Kode Barang],REKAP[[#This Row],[ID
Barang]])=0,"",COUNTIF(MASUK[Kode Barang],REKAP[[#This Row],[ID
Barang]]))</f>
        <v/>
      </c>
      <c r="J614" s="58" t="str">
        <f>IF(COUNTIF(MASUK8[Kode Barang],REKAP[[#This Row],[ID
Barang]])=0,"",COUNTIF(MASUK8[Kode Barang],REKAP[[#This Row],[ID
Barang]]))</f>
        <v/>
      </c>
      <c r="K614" s="20">
        <v>0</v>
      </c>
      <c r="L614" s="47">
        <f>SUMIF(MASUK!$C:$C,DATA!$A614,MASUK!$H:$H)</f>
        <v>0</v>
      </c>
      <c r="M614" s="47">
        <f>SUMIF(KELUAR!C:C,REKAP[[#This Row],[ID
Barang]],KELUAR!$H:$H)</f>
        <v>0</v>
      </c>
      <c r="N614" s="47">
        <f>REKAP[[#This Row],[Stok Awal]]+REKAP[[#This Row],[Masuk]]-REKAP[[#This Row],[Keluar]]</f>
        <v>0</v>
      </c>
      <c r="P614" s="42">
        <f>REKAP[[#This Row],[Harga Satuan]]*REKAP[[#This Row],[Stok Akhir]]</f>
        <v>0</v>
      </c>
      <c r="Q614" s="47" t="str">
        <f>IF(REKAP[[#This Row],[Stok Aktual]]&lt;&gt;"",REKAP[[#This Row],[Stok Akhir]]-REKAP[[#This Row],[Stok Aktual]],"")</f>
        <v/>
      </c>
    </row>
    <row r="615" spans="1:17" x14ac:dyDescent="0.25">
      <c r="A615" s="20" t="s">
        <v>941</v>
      </c>
      <c r="B615" s="20" t="s">
        <v>857</v>
      </c>
      <c r="C615" s="20" t="s">
        <v>857</v>
      </c>
      <c r="D615" s="23" t="s">
        <v>1477</v>
      </c>
      <c r="E615" s="23"/>
      <c r="F615" s="20" t="s">
        <v>898</v>
      </c>
      <c r="G615" s="20"/>
      <c r="H615" s="22">
        <v>60060</v>
      </c>
      <c r="I615" s="57" t="str">
        <f>IF(COUNTIF(MASUK[Kode Barang],REKAP[[#This Row],[ID
Barang]])=0,"",COUNTIF(MASUK[Kode Barang],REKAP[[#This Row],[ID
Barang]]))</f>
        <v/>
      </c>
      <c r="J615" s="58" t="str">
        <f>IF(COUNTIF(MASUK8[Kode Barang],REKAP[[#This Row],[ID
Barang]])=0,"",COUNTIF(MASUK8[Kode Barang],REKAP[[#This Row],[ID
Barang]]))</f>
        <v/>
      </c>
      <c r="K615" s="20">
        <v>0</v>
      </c>
      <c r="L615" s="47">
        <f>SUMIF(MASUK!$C:$C,DATA!$A615,MASUK!$H:$H)</f>
        <v>0</v>
      </c>
      <c r="M615" s="47">
        <f>SUMIF(KELUAR!C:C,REKAP[[#This Row],[ID
Barang]],KELUAR!$H:$H)</f>
        <v>0</v>
      </c>
      <c r="N615" s="47">
        <f>REKAP[[#This Row],[Stok Awal]]+REKAP[[#This Row],[Masuk]]-REKAP[[#This Row],[Keluar]]</f>
        <v>0</v>
      </c>
      <c r="P615" s="42">
        <f>REKAP[[#This Row],[Harga Satuan]]*REKAP[[#This Row],[Stok Akhir]]</f>
        <v>0</v>
      </c>
      <c r="Q615" s="47" t="str">
        <f>IF(REKAP[[#This Row],[Stok Aktual]]&lt;&gt;"",REKAP[[#This Row],[Stok Akhir]]-REKAP[[#This Row],[Stok Aktual]],"")</f>
        <v/>
      </c>
    </row>
    <row r="616" spans="1:17" x14ac:dyDescent="0.25">
      <c r="A616" s="20" t="s">
        <v>942</v>
      </c>
      <c r="B616" s="20" t="s">
        <v>857</v>
      </c>
      <c r="C616" s="20" t="s">
        <v>857</v>
      </c>
      <c r="D616" s="23" t="s">
        <v>1478</v>
      </c>
      <c r="E616" s="23"/>
      <c r="F616" s="20" t="s">
        <v>898</v>
      </c>
      <c r="G616" s="20"/>
      <c r="H616" s="22">
        <v>57708</v>
      </c>
      <c r="I616" s="57" t="str">
        <f>IF(COUNTIF(MASUK[Kode Barang],REKAP[[#This Row],[ID
Barang]])=0,"",COUNTIF(MASUK[Kode Barang],REKAP[[#This Row],[ID
Barang]]))</f>
        <v/>
      </c>
      <c r="J616" s="58" t="str">
        <f>IF(COUNTIF(MASUK8[Kode Barang],REKAP[[#This Row],[ID
Barang]])=0,"",COUNTIF(MASUK8[Kode Barang],REKAP[[#This Row],[ID
Barang]]))</f>
        <v/>
      </c>
      <c r="K616" s="20">
        <v>0</v>
      </c>
      <c r="L616" s="47">
        <f>SUMIF(MASUK!$C:$C,DATA!$A616,MASUK!$H:$H)</f>
        <v>0</v>
      </c>
      <c r="M616" s="47">
        <f>SUMIF(KELUAR!C:C,REKAP[[#This Row],[ID
Barang]],KELUAR!$H:$H)</f>
        <v>0</v>
      </c>
      <c r="N616" s="47">
        <f>REKAP[[#This Row],[Stok Awal]]+REKAP[[#This Row],[Masuk]]-REKAP[[#This Row],[Keluar]]</f>
        <v>0</v>
      </c>
      <c r="P616" s="42">
        <f>REKAP[[#This Row],[Harga Satuan]]*REKAP[[#This Row],[Stok Akhir]]</f>
        <v>0</v>
      </c>
      <c r="Q616" s="47" t="str">
        <f>IF(REKAP[[#This Row],[Stok Aktual]]&lt;&gt;"",REKAP[[#This Row],[Stok Akhir]]-REKAP[[#This Row],[Stok Aktual]],"")</f>
        <v/>
      </c>
    </row>
    <row r="617" spans="1:17" x14ac:dyDescent="0.25">
      <c r="A617" s="20" t="s">
        <v>943</v>
      </c>
      <c r="B617" s="20" t="s">
        <v>857</v>
      </c>
      <c r="C617" s="20" t="s">
        <v>857</v>
      </c>
      <c r="D617" s="23" t="s">
        <v>1479</v>
      </c>
      <c r="E617" s="23"/>
      <c r="F617" s="20" t="s">
        <v>898</v>
      </c>
      <c r="G617" s="20"/>
      <c r="H617" s="22">
        <v>51298</v>
      </c>
      <c r="I617" s="57" t="str">
        <f>IF(COUNTIF(MASUK[Kode Barang],REKAP[[#This Row],[ID
Barang]])=0,"",COUNTIF(MASUK[Kode Barang],REKAP[[#This Row],[ID
Barang]]))</f>
        <v/>
      </c>
      <c r="J617" s="58" t="str">
        <f>IF(COUNTIF(MASUK8[Kode Barang],REKAP[[#This Row],[ID
Barang]])=0,"",COUNTIF(MASUK8[Kode Barang],REKAP[[#This Row],[ID
Barang]]))</f>
        <v/>
      </c>
      <c r="K617" s="20">
        <v>0</v>
      </c>
      <c r="L617" s="47">
        <f>SUMIF(MASUK!$C:$C,DATA!$A617,MASUK!$H:$H)</f>
        <v>0</v>
      </c>
      <c r="M617" s="47">
        <f>SUMIF(KELUAR!C:C,REKAP[[#This Row],[ID
Barang]],KELUAR!$H:$H)</f>
        <v>0</v>
      </c>
      <c r="N617" s="47">
        <f>REKAP[[#This Row],[Stok Awal]]+REKAP[[#This Row],[Masuk]]-REKAP[[#This Row],[Keluar]]</f>
        <v>0</v>
      </c>
      <c r="P617" s="42">
        <f>REKAP[[#This Row],[Harga Satuan]]*REKAP[[#This Row],[Stok Akhir]]</f>
        <v>0</v>
      </c>
      <c r="Q617" s="47" t="str">
        <f>IF(REKAP[[#This Row],[Stok Aktual]]&lt;&gt;"",REKAP[[#This Row],[Stok Akhir]]-REKAP[[#This Row],[Stok Aktual]],"")</f>
        <v/>
      </c>
    </row>
    <row r="618" spans="1:17" x14ac:dyDescent="0.25">
      <c r="A618" s="20" t="s">
        <v>944</v>
      </c>
      <c r="B618" s="20" t="s">
        <v>858</v>
      </c>
      <c r="C618" s="20" t="s">
        <v>858</v>
      </c>
      <c r="D618" s="23" t="s">
        <v>1480</v>
      </c>
      <c r="E618" s="23"/>
      <c r="F618" s="20" t="s">
        <v>898</v>
      </c>
      <c r="G618" s="20" t="s">
        <v>1972</v>
      </c>
      <c r="H618" s="22">
        <v>123000</v>
      </c>
      <c r="I618" s="57" t="str">
        <f>IF(COUNTIF(MASUK[Kode Barang],REKAP[[#This Row],[ID
Barang]])=0,"",COUNTIF(MASUK[Kode Barang],REKAP[[#This Row],[ID
Barang]]))</f>
        <v/>
      </c>
      <c r="J618" s="58" t="str">
        <f>IF(COUNTIF(MASUK8[Kode Barang],REKAP[[#This Row],[ID
Barang]])=0,"",COUNTIF(MASUK8[Kode Barang],REKAP[[#This Row],[ID
Barang]]))</f>
        <v/>
      </c>
      <c r="K618" s="20">
        <v>0</v>
      </c>
      <c r="L618" s="47">
        <f>SUMIF(MASUK!$C:$C,DATA!$A618,MASUK!$H:$H)</f>
        <v>0</v>
      </c>
      <c r="M618" s="47">
        <f>SUMIF(KELUAR!C:C,REKAP[[#This Row],[ID
Barang]],KELUAR!$H:$H)</f>
        <v>0</v>
      </c>
      <c r="N618" s="47">
        <f>REKAP[[#This Row],[Stok Awal]]+REKAP[[#This Row],[Masuk]]-REKAP[[#This Row],[Keluar]]</f>
        <v>0</v>
      </c>
      <c r="P618" s="42">
        <f>REKAP[[#This Row],[Harga Satuan]]*REKAP[[#This Row],[Stok Akhir]]</f>
        <v>0</v>
      </c>
      <c r="Q618" s="47" t="str">
        <f>IF(REKAP[[#This Row],[Stok Aktual]]&lt;&gt;"",REKAP[[#This Row],[Stok Akhir]]-REKAP[[#This Row],[Stok Aktual]],"")</f>
        <v/>
      </c>
    </row>
    <row r="619" spans="1:17" x14ac:dyDescent="0.25">
      <c r="A619" s="20" t="s">
        <v>945</v>
      </c>
      <c r="B619" s="20" t="s">
        <v>859</v>
      </c>
      <c r="C619" s="20" t="s">
        <v>859</v>
      </c>
      <c r="D619" s="23" t="s">
        <v>1481</v>
      </c>
      <c r="E619" s="23"/>
      <c r="F619" s="20" t="s">
        <v>898</v>
      </c>
      <c r="G619" s="20"/>
      <c r="H619" s="22">
        <v>2421</v>
      </c>
      <c r="I619" s="57">
        <f>IF(COUNTIF(MASUK[Kode Barang],REKAP[[#This Row],[ID
Barang]])=0,"",COUNTIF(MASUK[Kode Barang],REKAP[[#This Row],[ID
Barang]]))</f>
        <v>2</v>
      </c>
      <c r="J619" s="58">
        <f>IF(COUNTIF(MASUK8[Kode Barang],REKAP[[#This Row],[ID
Barang]])=0,"",COUNTIF(MASUK8[Kode Barang],REKAP[[#This Row],[ID
Barang]]))</f>
        <v>2</v>
      </c>
      <c r="K619" s="20">
        <v>0</v>
      </c>
      <c r="L619" s="47">
        <f>SUMIF(MASUK!$C:$C,DATA!$A619,MASUK!$H:$H)</f>
        <v>12</v>
      </c>
      <c r="M619" s="47">
        <f>SUMIF(KELUAR!C:C,REKAP[[#This Row],[ID
Barang]],KELUAR!$H:$H)</f>
        <v>12</v>
      </c>
      <c r="N619" s="47">
        <f>REKAP[[#This Row],[Stok Awal]]+REKAP[[#This Row],[Masuk]]-REKAP[[#This Row],[Keluar]]</f>
        <v>0</v>
      </c>
      <c r="P619" s="42">
        <f>REKAP[[#This Row],[Harga Satuan]]*REKAP[[#This Row],[Stok Akhir]]</f>
        <v>0</v>
      </c>
      <c r="Q619" s="47" t="str">
        <f>IF(REKAP[[#This Row],[Stok Aktual]]&lt;&gt;"",REKAP[[#This Row],[Stok Akhir]]-REKAP[[#This Row],[Stok Aktual]],"")</f>
        <v/>
      </c>
    </row>
    <row r="620" spans="1:17" x14ac:dyDescent="0.25">
      <c r="A620" s="20" t="s">
        <v>946</v>
      </c>
      <c r="B620" s="20" t="s">
        <v>859</v>
      </c>
      <c r="C620" s="20" t="s">
        <v>859</v>
      </c>
      <c r="D620" s="23" t="s">
        <v>1482</v>
      </c>
      <c r="E620" s="23"/>
      <c r="F620" s="20" t="s">
        <v>898</v>
      </c>
      <c r="G620" s="20"/>
      <c r="H620" s="22">
        <v>2226</v>
      </c>
      <c r="I620" s="57" t="str">
        <f>IF(COUNTIF(MASUK[Kode Barang],REKAP[[#This Row],[ID
Barang]])=0,"",COUNTIF(MASUK[Kode Barang],REKAP[[#This Row],[ID
Barang]]))</f>
        <v/>
      </c>
      <c r="J620" s="58" t="str">
        <f>IF(COUNTIF(MASUK8[Kode Barang],REKAP[[#This Row],[ID
Barang]])=0,"",COUNTIF(MASUK8[Kode Barang],REKAP[[#This Row],[ID
Barang]]))</f>
        <v/>
      </c>
      <c r="K620" s="20">
        <v>2</v>
      </c>
      <c r="L620" s="47">
        <f>SUMIF(MASUK!$C:$C,DATA!$A620,MASUK!$H:$H)</f>
        <v>0</v>
      </c>
      <c r="M620" s="47">
        <f>SUMIF(KELUAR!C:C,REKAP[[#This Row],[ID
Barang]],KELUAR!$H:$H)</f>
        <v>0</v>
      </c>
      <c r="N620" s="47">
        <f>REKAP[[#This Row],[Stok Awal]]+REKAP[[#This Row],[Masuk]]-REKAP[[#This Row],[Keluar]]</f>
        <v>2</v>
      </c>
      <c r="P620" s="42">
        <f>REKAP[[#This Row],[Harga Satuan]]*REKAP[[#This Row],[Stok Akhir]]</f>
        <v>4452</v>
      </c>
      <c r="Q620" s="47" t="str">
        <f>IF(REKAP[[#This Row],[Stok Aktual]]&lt;&gt;"",REKAP[[#This Row],[Stok Akhir]]-REKAP[[#This Row],[Stok Aktual]],"")</f>
        <v/>
      </c>
    </row>
    <row r="621" spans="1:17" x14ac:dyDescent="0.25">
      <c r="A621" s="20" t="s">
        <v>947</v>
      </c>
      <c r="B621" s="20" t="s">
        <v>859</v>
      </c>
      <c r="C621" s="20" t="s">
        <v>859</v>
      </c>
      <c r="D621" s="23" t="s">
        <v>1483</v>
      </c>
      <c r="E621" s="23"/>
      <c r="F621" s="20" t="s">
        <v>898</v>
      </c>
      <c r="G621" s="20"/>
      <c r="H621" s="22">
        <v>2421</v>
      </c>
      <c r="I621" s="57">
        <f>IF(COUNTIF(MASUK[Kode Barang],REKAP[[#This Row],[ID
Barang]])=0,"",COUNTIF(MASUK[Kode Barang],REKAP[[#This Row],[ID
Barang]]))</f>
        <v>1</v>
      </c>
      <c r="J621" s="58">
        <f>IF(COUNTIF(MASUK8[Kode Barang],REKAP[[#This Row],[ID
Barang]])=0,"",COUNTIF(MASUK8[Kode Barang],REKAP[[#This Row],[ID
Barang]]))</f>
        <v>2</v>
      </c>
      <c r="K621" s="20">
        <v>7</v>
      </c>
      <c r="L621" s="47">
        <f>SUMIF(MASUK!$C:$C,DATA!$A621,MASUK!$H:$H)</f>
        <v>29</v>
      </c>
      <c r="M621" s="47">
        <f>SUMIF(KELUAR!C:C,REKAP[[#This Row],[ID
Barang]],KELUAR!$H:$H)</f>
        <v>36</v>
      </c>
      <c r="N621" s="47">
        <f>REKAP[[#This Row],[Stok Awal]]+REKAP[[#This Row],[Masuk]]-REKAP[[#This Row],[Keluar]]</f>
        <v>0</v>
      </c>
      <c r="P621" s="42">
        <f>REKAP[[#This Row],[Harga Satuan]]*REKAP[[#This Row],[Stok Akhir]]</f>
        <v>0</v>
      </c>
      <c r="Q621" s="47" t="str">
        <f>IF(REKAP[[#This Row],[Stok Aktual]]&lt;&gt;"",REKAP[[#This Row],[Stok Akhir]]-REKAP[[#This Row],[Stok Aktual]],"")</f>
        <v/>
      </c>
    </row>
    <row r="622" spans="1:17" x14ac:dyDescent="0.25">
      <c r="A622" s="20" t="s">
        <v>948</v>
      </c>
      <c r="B622" s="20" t="s">
        <v>859</v>
      </c>
      <c r="C622" s="20" t="s">
        <v>859</v>
      </c>
      <c r="D622" s="23" t="s">
        <v>1484</v>
      </c>
      <c r="E622" s="23"/>
      <c r="F622" s="20" t="s">
        <v>898</v>
      </c>
      <c r="G622" s="20"/>
      <c r="H622" s="22">
        <v>2030</v>
      </c>
      <c r="I622" s="57" t="str">
        <f>IF(COUNTIF(MASUK[Kode Barang],REKAP[[#This Row],[ID
Barang]])=0,"",COUNTIF(MASUK[Kode Barang],REKAP[[#This Row],[ID
Barang]]))</f>
        <v/>
      </c>
      <c r="J622" s="58" t="str">
        <f>IF(COUNTIF(MASUK8[Kode Barang],REKAP[[#This Row],[ID
Barang]])=0,"",COUNTIF(MASUK8[Kode Barang],REKAP[[#This Row],[ID
Barang]]))</f>
        <v/>
      </c>
      <c r="K622" s="20">
        <v>0</v>
      </c>
      <c r="L622" s="47">
        <f>SUMIF(MASUK!$C:$C,DATA!$A622,MASUK!$H:$H)</f>
        <v>0</v>
      </c>
      <c r="M622" s="47">
        <f>SUMIF(KELUAR!C:C,REKAP[[#This Row],[ID
Barang]],KELUAR!$H:$H)</f>
        <v>0</v>
      </c>
      <c r="N622" s="47">
        <f>REKAP[[#This Row],[Stok Awal]]+REKAP[[#This Row],[Masuk]]-REKAP[[#This Row],[Keluar]]</f>
        <v>0</v>
      </c>
      <c r="P622" s="42">
        <f>REKAP[[#This Row],[Harga Satuan]]*REKAP[[#This Row],[Stok Akhir]]</f>
        <v>0</v>
      </c>
      <c r="Q622" s="47" t="str">
        <f>IF(REKAP[[#This Row],[Stok Aktual]]&lt;&gt;"",REKAP[[#This Row],[Stok Akhir]]-REKAP[[#This Row],[Stok Aktual]],"")</f>
        <v/>
      </c>
    </row>
    <row r="623" spans="1:17" x14ac:dyDescent="0.25">
      <c r="A623" s="20" t="s">
        <v>949</v>
      </c>
      <c r="B623" s="20" t="s">
        <v>859</v>
      </c>
      <c r="C623" s="20" t="s">
        <v>859</v>
      </c>
      <c r="D623" s="23" t="s">
        <v>1485</v>
      </c>
      <c r="E623" s="23"/>
      <c r="F623" s="20" t="s">
        <v>898</v>
      </c>
      <c r="G623" s="20"/>
      <c r="H623" s="22">
        <v>2226</v>
      </c>
      <c r="I623" s="57" t="str">
        <f>IF(COUNTIF(MASUK[Kode Barang],REKAP[[#This Row],[ID
Barang]])=0,"",COUNTIF(MASUK[Kode Barang],REKAP[[#This Row],[ID
Barang]]))</f>
        <v/>
      </c>
      <c r="J623" s="58" t="str">
        <f>IF(COUNTIF(MASUK8[Kode Barang],REKAP[[#This Row],[ID
Barang]])=0,"",COUNTIF(MASUK8[Kode Barang],REKAP[[#This Row],[ID
Barang]]))</f>
        <v/>
      </c>
      <c r="K623" s="20">
        <v>0</v>
      </c>
      <c r="L623" s="47">
        <f>SUMIF(MASUK!$C:$C,DATA!$A623,MASUK!$H:$H)</f>
        <v>0</v>
      </c>
      <c r="M623" s="47">
        <f>SUMIF(KELUAR!C:C,REKAP[[#This Row],[ID
Barang]],KELUAR!$H:$H)</f>
        <v>0</v>
      </c>
      <c r="N623" s="47">
        <f>REKAP[[#This Row],[Stok Awal]]+REKAP[[#This Row],[Masuk]]-REKAP[[#This Row],[Keluar]]</f>
        <v>0</v>
      </c>
      <c r="P623" s="42">
        <f>REKAP[[#This Row],[Harga Satuan]]*REKAP[[#This Row],[Stok Akhir]]</f>
        <v>0</v>
      </c>
      <c r="Q623" s="47" t="str">
        <f>IF(REKAP[[#This Row],[Stok Aktual]]&lt;&gt;"",REKAP[[#This Row],[Stok Akhir]]-REKAP[[#This Row],[Stok Aktual]],"")</f>
        <v/>
      </c>
    </row>
    <row r="624" spans="1:17" x14ac:dyDescent="0.25">
      <c r="A624" s="20" t="s">
        <v>950</v>
      </c>
      <c r="B624" s="20" t="s">
        <v>859</v>
      </c>
      <c r="C624" s="20" t="s">
        <v>859</v>
      </c>
      <c r="D624" s="23" t="s">
        <v>1486</v>
      </c>
      <c r="E624" s="23"/>
      <c r="F624" s="20" t="s">
        <v>898</v>
      </c>
      <c r="G624" s="20"/>
      <c r="H624" s="22">
        <v>2421</v>
      </c>
      <c r="I624" s="57">
        <f>IF(COUNTIF(MASUK[Kode Barang],REKAP[[#This Row],[ID
Barang]])=0,"",COUNTIF(MASUK[Kode Barang],REKAP[[#This Row],[ID
Barang]]))</f>
        <v>1</v>
      </c>
      <c r="J624" s="58">
        <f>IF(COUNTIF(MASUK8[Kode Barang],REKAP[[#This Row],[ID
Barang]])=0,"",COUNTIF(MASUK8[Kode Barang],REKAP[[#This Row],[ID
Barang]]))</f>
        <v>1</v>
      </c>
      <c r="K624" s="20">
        <v>1</v>
      </c>
      <c r="L624" s="47">
        <f>SUMIF(MASUK!$C:$C,DATA!$A624,MASUK!$H:$H)</f>
        <v>8</v>
      </c>
      <c r="M624" s="47">
        <f>SUMIF(KELUAR!C:C,REKAP[[#This Row],[ID
Barang]],KELUAR!$H:$H)</f>
        <v>8</v>
      </c>
      <c r="N624" s="47">
        <f>REKAP[[#This Row],[Stok Awal]]+REKAP[[#This Row],[Masuk]]-REKAP[[#This Row],[Keluar]]</f>
        <v>1</v>
      </c>
      <c r="P624" s="42">
        <f>REKAP[[#This Row],[Harga Satuan]]*REKAP[[#This Row],[Stok Akhir]]</f>
        <v>2421</v>
      </c>
      <c r="Q624" s="47" t="str">
        <f>IF(REKAP[[#This Row],[Stok Aktual]]&lt;&gt;"",REKAP[[#This Row],[Stok Akhir]]-REKAP[[#This Row],[Stok Aktual]],"")</f>
        <v/>
      </c>
    </row>
    <row r="625" spans="1:17" x14ac:dyDescent="0.25">
      <c r="A625" s="20" t="s">
        <v>951</v>
      </c>
      <c r="B625" s="20" t="s">
        <v>859</v>
      </c>
      <c r="C625" s="20" t="s">
        <v>859</v>
      </c>
      <c r="D625" s="23" t="s">
        <v>1487</v>
      </c>
      <c r="E625" s="23"/>
      <c r="F625" s="20" t="s">
        <v>898</v>
      </c>
      <c r="G625" s="20"/>
      <c r="H625" s="22"/>
      <c r="I625" s="57" t="str">
        <f>IF(COUNTIF(MASUK[Kode Barang],REKAP[[#This Row],[ID
Barang]])=0,"",COUNTIF(MASUK[Kode Barang],REKAP[[#This Row],[ID
Barang]]))</f>
        <v/>
      </c>
      <c r="J625" s="58" t="str">
        <f>IF(COUNTIF(MASUK8[Kode Barang],REKAP[[#This Row],[ID
Barang]])=0,"",COUNTIF(MASUK8[Kode Barang],REKAP[[#This Row],[ID
Barang]]))</f>
        <v/>
      </c>
      <c r="K625" s="20">
        <v>0</v>
      </c>
      <c r="L625" s="47">
        <f>SUMIF(MASUK!$C:$C,DATA!$A625,MASUK!$H:$H)</f>
        <v>0</v>
      </c>
      <c r="M625" s="47">
        <f>SUMIF(KELUAR!C:C,REKAP[[#This Row],[ID
Barang]],KELUAR!$H:$H)</f>
        <v>0</v>
      </c>
      <c r="N625" s="47">
        <f>REKAP[[#This Row],[Stok Awal]]+REKAP[[#This Row],[Masuk]]-REKAP[[#This Row],[Keluar]]</f>
        <v>0</v>
      </c>
      <c r="P625" s="42">
        <f>REKAP[[#This Row],[Harga Satuan]]*REKAP[[#This Row],[Stok Akhir]]</f>
        <v>0</v>
      </c>
      <c r="Q625" s="47" t="str">
        <f>IF(REKAP[[#This Row],[Stok Aktual]]&lt;&gt;"",REKAP[[#This Row],[Stok Akhir]]-REKAP[[#This Row],[Stok Aktual]],"")</f>
        <v/>
      </c>
    </row>
    <row r="626" spans="1:17" x14ac:dyDescent="0.25">
      <c r="A626" s="20" t="s">
        <v>952</v>
      </c>
      <c r="B626" s="20" t="s">
        <v>859</v>
      </c>
      <c r="C626" s="20" t="s">
        <v>859</v>
      </c>
      <c r="D626" s="23" t="s">
        <v>1488</v>
      </c>
      <c r="E626" s="23"/>
      <c r="F626" s="20" t="s">
        <v>898</v>
      </c>
      <c r="G626" s="20"/>
      <c r="H626" s="22">
        <v>2484</v>
      </c>
      <c r="I626" s="57" t="str">
        <f>IF(COUNTIF(MASUK[Kode Barang],REKAP[[#This Row],[ID
Barang]])=0,"",COUNTIF(MASUK[Kode Barang],REKAP[[#This Row],[ID
Barang]]))</f>
        <v/>
      </c>
      <c r="J626" s="58" t="str">
        <f>IF(COUNTIF(MASUK8[Kode Barang],REKAP[[#This Row],[ID
Barang]])=0,"",COUNTIF(MASUK8[Kode Barang],REKAP[[#This Row],[ID
Barang]]))</f>
        <v/>
      </c>
      <c r="K626" s="20">
        <v>4</v>
      </c>
      <c r="L626" s="47">
        <f>SUMIF(MASUK!$C:$C,DATA!$A626,MASUK!$H:$H)</f>
        <v>0</v>
      </c>
      <c r="M626" s="47">
        <f>SUMIF(KELUAR!C:C,REKAP[[#This Row],[ID
Barang]],KELUAR!$H:$H)</f>
        <v>0</v>
      </c>
      <c r="N626" s="47">
        <f>REKAP[[#This Row],[Stok Awal]]+REKAP[[#This Row],[Masuk]]-REKAP[[#This Row],[Keluar]]</f>
        <v>4</v>
      </c>
      <c r="P626" s="42">
        <f>REKAP[[#This Row],[Harga Satuan]]*REKAP[[#This Row],[Stok Akhir]]</f>
        <v>9936</v>
      </c>
      <c r="Q626" s="47" t="str">
        <f>IF(REKAP[[#This Row],[Stok Aktual]]&lt;&gt;"",REKAP[[#This Row],[Stok Akhir]]-REKAP[[#This Row],[Stok Aktual]],"")</f>
        <v/>
      </c>
    </row>
    <row r="627" spans="1:17" x14ac:dyDescent="0.25">
      <c r="A627" s="20" t="s">
        <v>953</v>
      </c>
      <c r="B627" s="20" t="s">
        <v>859</v>
      </c>
      <c r="C627" s="20" t="s">
        <v>859</v>
      </c>
      <c r="D627" s="23" t="s">
        <v>1489</v>
      </c>
      <c r="E627" s="23"/>
      <c r="F627" s="20" t="s">
        <v>898</v>
      </c>
      <c r="G627" s="20"/>
      <c r="H627" s="22">
        <v>2618</v>
      </c>
      <c r="I627" s="57" t="str">
        <f>IF(COUNTIF(MASUK[Kode Barang],REKAP[[#This Row],[ID
Barang]])=0,"",COUNTIF(MASUK[Kode Barang],REKAP[[#This Row],[ID
Barang]]))</f>
        <v/>
      </c>
      <c r="J627" s="58">
        <f>IF(COUNTIF(MASUK8[Kode Barang],REKAP[[#This Row],[ID
Barang]])=0,"",COUNTIF(MASUK8[Kode Barang],REKAP[[#This Row],[ID
Barang]]))</f>
        <v>2</v>
      </c>
      <c r="K627" s="20">
        <v>25</v>
      </c>
      <c r="L627" s="47">
        <f>SUMIF(MASUK!$C:$C,DATA!$A627,MASUK!$H:$H)</f>
        <v>0</v>
      </c>
      <c r="M627" s="47">
        <f>SUMIF(KELUAR!C:C,REKAP[[#This Row],[ID
Barang]],KELUAR!$H:$H)</f>
        <v>6</v>
      </c>
      <c r="N627" s="47">
        <f>REKAP[[#This Row],[Stok Awal]]+REKAP[[#This Row],[Masuk]]-REKAP[[#This Row],[Keluar]]</f>
        <v>19</v>
      </c>
      <c r="P627" s="42">
        <f>REKAP[[#This Row],[Harga Satuan]]*REKAP[[#This Row],[Stok Akhir]]</f>
        <v>49742</v>
      </c>
      <c r="Q627" s="47" t="str">
        <f>IF(REKAP[[#This Row],[Stok Aktual]]&lt;&gt;"",REKAP[[#This Row],[Stok Akhir]]-REKAP[[#This Row],[Stok Aktual]],"")</f>
        <v/>
      </c>
    </row>
    <row r="628" spans="1:17" x14ac:dyDescent="0.25">
      <c r="A628" s="20" t="s">
        <v>954</v>
      </c>
      <c r="B628" s="20" t="s">
        <v>859</v>
      </c>
      <c r="C628" s="20" t="s">
        <v>859</v>
      </c>
      <c r="D628" s="23" t="s">
        <v>1490</v>
      </c>
      <c r="E628" s="23"/>
      <c r="F628" s="20" t="s">
        <v>898</v>
      </c>
      <c r="G628" s="20"/>
      <c r="H628" s="22">
        <v>2836</v>
      </c>
      <c r="I628" s="57" t="str">
        <f>IF(COUNTIF(MASUK[Kode Barang],REKAP[[#This Row],[ID
Barang]])=0,"",COUNTIF(MASUK[Kode Barang],REKAP[[#This Row],[ID
Barang]]))</f>
        <v/>
      </c>
      <c r="J628" s="58">
        <f>IF(COUNTIF(MASUK8[Kode Barang],REKAP[[#This Row],[ID
Barang]])=0,"",COUNTIF(MASUK8[Kode Barang],REKAP[[#This Row],[ID
Barang]]))</f>
        <v>2</v>
      </c>
      <c r="K628" s="20">
        <v>9</v>
      </c>
      <c r="L628" s="47">
        <f>SUMIF(MASUK!$C:$C,DATA!$A628,MASUK!$H:$H)</f>
        <v>0</v>
      </c>
      <c r="M628" s="47">
        <f>SUMIF(KELUAR!C:C,REKAP[[#This Row],[ID
Barang]],KELUAR!$H:$H)</f>
        <v>4</v>
      </c>
      <c r="N628" s="47">
        <f>REKAP[[#This Row],[Stok Awal]]+REKAP[[#This Row],[Masuk]]-REKAP[[#This Row],[Keluar]]</f>
        <v>5</v>
      </c>
      <c r="P628" s="42">
        <f>REKAP[[#This Row],[Harga Satuan]]*REKAP[[#This Row],[Stok Akhir]]</f>
        <v>14180</v>
      </c>
      <c r="Q628" s="47" t="str">
        <f>IF(REKAP[[#This Row],[Stok Aktual]]&lt;&gt;"",REKAP[[#This Row],[Stok Akhir]]-REKAP[[#This Row],[Stok Aktual]],"")</f>
        <v/>
      </c>
    </row>
    <row r="629" spans="1:17" x14ac:dyDescent="0.25">
      <c r="A629" s="20" t="s">
        <v>955</v>
      </c>
      <c r="B629" s="20" t="s">
        <v>859</v>
      </c>
      <c r="C629" s="20" t="s">
        <v>859</v>
      </c>
      <c r="D629" s="23" t="s">
        <v>1491</v>
      </c>
      <c r="E629" s="23"/>
      <c r="F629" s="20" t="s">
        <v>898</v>
      </c>
      <c r="G629" s="20"/>
      <c r="H629" s="22">
        <v>10000</v>
      </c>
      <c r="I629" s="57" t="str">
        <f>IF(COUNTIF(MASUK[Kode Barang],REKAP[[#This Row],[ID
Barang]])=0,"",COUNTIF(MASUK[Kode Barang],REKAP[[#This Row],[ID
Barang]]))</f>
        <v/>
      </c>
      <c r="J629" s="58">
        <f>IF(COUNTIF(MASUK8[Kode Barang],REKAP[[#This Row],[ID
Barang]])=0,"",COUNTIF(MASUK8[Kode Barang],REKAP[[#This Row],[ID
Barang]]))</f>
        <v>1</v>
      </c>
      <c r="K629" s="20">
        <v>7</v>
      </c>
      <c r="L629" s="47">
        <f>SUMIF(MASUK!$C:$C,DATA!$A629,MASUK!$H:$H)</f>
        <v>0</v>
      </c>
      <c r="M629" s="47">
        <f>SUMIF(KELUAR!C:C,REKAP[[#This Row],[ID
Barang]],KELUAR!$H:$H)</f>
        <v>2</v>
      </c>
      <c r="N629" s="47">
        <f>REKAP[[#This Row],[Stok Awal]]+REKAP[[#This Row],[Masuk]]-REKAP[[#This Row],[Keluar]]</f>
        <v>5</v>
      </c>
      <c r="P629" s="42">
        <f>REKAP[[#This Row],[Harga Satuan]]*REKAP[[#This Row],[Stok Akhir]]</f>
        <v>50000</v>
      </c>
      <c r="Q629" s="47" t="str">
        <f>IF(REKAP[[#This Row],[Stok Aktual]]&lt;&gt;"",REKAP[[#This Row],[Stok Akhir]]-REKAP[[#This Row],[Stok Aktual]],"")</f>
        <v/>
      </c>
    </row>
    <row r="630" spans="1:17" x14ac:dyDescent="0.25">
      <c r="A630" s="20" t="s">
        <v>956</v>
      </c>
      <c r="B630" s="20" t="s">
        <v>859</v>
      </c>
      <c r="C630" s="20" t="s">
        <v>859</v>
      </c>
      <c r="D630" s="23" t="s">
        <v>1492</v>
      </c>
      <c r="E630" s="23"/>
      <c r="F630" s="20" t="s">
        <v>898</v>
      </c>
      <c r="G630" s="20"/>
      <c r="H630" s="22">
        <v>2943</v>
      </c>
      <c r="I630" s="57">
        <f>IF(COUNTIF(MASUK[Kode Barang],REKAP[[#This Row],[ID
Barang]])=0,"",COUNTIF(MASUK[Kode Barang],REKAP[[#This Row],[ID
Barang]]))</f>
        <v>1</v>
      </c>
      <c r="J630" s="58">
        <f>IF(COUNTIF(MASUK8[Kode Barang],REKAP[[#This Row],[ID
Barang]])=0,"",COUNTIF(MASUK8[Kode Barang],REKAP[[#This Row],[ID
Barang]]))</f>
        <v>1</v>
      </c>
      <c r="K630" s="20">
        <v>0</v>
      </c>
      <c r="L630" s="47">
        <f>SUMIF(MASUK!$C:$C,DATA!$A630,MASUK!$H:$H)</f>
        <v>8</v>
      </c>
      <c r="M630" s="47">
        <f>SUMIF(KELUAR!C:C,REKAP[[#This Row],[ID
Barang]],KELUAR!$H:$H)</f>
        <v>8</v>
      </c>
      <c r="N630" s="47">
        <f>REKAP[[#This Row],[Stok Awal]]+REKAP[[#This Row],[Masuk]]-REKAP[[#This Row],[Keluar]]</f>
        <v>0</v>
      </c>
      <c r="P630" s="42">
        <f>REKAP[[#This Row],[Harga Satuan]]*REKAP[[#This Row],[Stok Akhir]]</f>
        <v>0</v>
      </c>
      <c r="Q630" s="47" t="str">
        <f>IF(REKAP[[#This Row],[Stok Aktual]]&lt;&gt;"",REKAP[[#This Row],[Stok Akhir]]-REKAP[[#This Row],[Stok Aktual]],"")</f>
        <v/>
      </c>
    </row>
    <row r="631" spans="1:17" x14ac:dyDescent="0.25">
      <c r="A631" s="20" t="s">
        <v>957</v>
      </c>
      <c r="B631" s="20" t="s">
        <v>859</v>
      </c>
      <c r="C631" s="20" t="s">
        <v>859</v>
      </c>
      <c r="D631" s="23" t="s">
        <v>1493</v>
      </c>
      <c r="E631" s="23"/>
      <c r="F631" s="20" t="s">
        <v>898</v>
      </c>
      <c r="G631" s="20"/>
      <c r="H631" s="22">
        <v>2879</v>
      </c>
      <c r="I631" s="57">
        <f>IF(COUNTIF(MASUK[Kode Barang],REKAP[[#This Row],[ID
Barang]])=0,"",COUNTIF(MASUK[Kode Barang],REKAP[[#This Row],[ID
Barang]]))</f>
        <v>3</v>
      </c>
      <c r="J631" s="58">
        <f>IF(COUNTIF(MASUK8[Kode Barang],REKAP[[#This Row],[ID
Barang]])=0,"",COUNTIF(MASUK8[Kode Barang],REKAP[[#This Row],[ID
Barang]]))</f>
        <v>3</v>
      </c>
      <c r="K631" s="20">
        <v>3</v>
      </c>
      <c r="L631" s="47">
        <f>SUMIF(MASUK!$C:$C,DATA!$A631,MASUK!$H:$H)</f>
        <v>32</v>
      </c>
      <c r="M631" s="47">
        <f>SUMIF(KELUAR!C:C,REKAP[[#This Row],[ID
Barang]],KELUAR!$H:$H)</f>
        <v>32</v>
      </c>
      <c r="N631" s="47">
        <f>REKAP[[#This Row],[Stok Awal]]+REKAP[[#This Row],[Masuk]]-REKAP[[#This Row],[Keluar]]</f>
        <v>3</v>
      </c>
      <c r="P631" s="42">
        <f>REKAP[[#This Row],[Harga Satuan]]*REKAP[[#This Row],[Stok Akhir]]</f>
        <v>8637</v>
      </c>
      <c r="Q631" s="47" t="str">
        <f>IF(REKAP[[#This Row],[Stok Aktual]]&lt;&gt;"",REKAP[[#This Row],[Stok Akhir]]-REKAP[[#This Row],[Stok Aktual]],"")</f>
        <v/>
      </c>
    </row>
    <row r="632" spans="1:17" x14ac:dyDescent="0.25">
      <c r="A632" s="20" t="s">
        <v>958</v>
      </c>
      <c r="B632" s="20" t="s">
        <v>859</v>
      </c>
      <c r="C632" s="20" t="s">
        <v>859</v>
      </c>
      <c r="D632" s="23" t="s">
        <v>1494</v>
      </c>
      <c r="E632" s="23"/>
      <c r="F632" s="20" t="s">
        <v>898</v>
      </c>
      <c r="G632" s="20"/>
      <c r="H632" s="22">
        <v>2879</v>
      </c>
      <c r="I632" s="57">
        <f>IF(COUNTIF(MASUK[Kode Barang],REKAP[[#This Row],[ID
Barang]])=0,"",COUNTIF(MASUK[Kode Barang],REKAP[[#This Row],[ID
Barang]]))</f>
        <v>2</v>
      </c>
      <c r="J632" s="58">
        <f>IF(COUNTIF(MASUK8[Kode Barang],REKAP[[#This Row],[ID
Barang]])=0,"",COUNTIF(MASUK8[Kode Barang],REKAP[[#This Row],[ID
Barang]]))</f>
        <v>3</v>
      </c>
      <c r="K632" s="20">
        <v>54</v>
      </c>
      <c r="L632" s="47">
        <f>SUMIF(MASUK!$C:$C,DATA!$A632,MASUK!$H:$H)</f>
        <v>112</v>
      </c>
      <c r="M632" s="47">
        <f>SUMIF(KELUAR!C:C,REKAP[[#This Row],[ID
Barang]],KELUAR!$H:$H)</f>
        <v>112</v>
      </c>
      <c r="N632" s="47">
        <f>REKAP[[#This Row],[Stok Awal]]+REKAP[[#This Row],[Masuk]]-REKAP[[#This Row],[Keluar]]</f>
        <v>54</v>
      </c>
      <c r="P632" s="42">
        <f>REKAP[[#This Row],[Harga Satuan]]*REKAP[[#This Row],[Stok Akhir]]</f>
        <v>155466</v>
      </c>
      <c r="Q632" s="47" t="str">
        <f>IF(REKAP[[#This Row],[Stok Aktual]]&lt;&gt;"",REKAP[[#This Row],[Stok Akhir]]-REKAP[[#This Row],[Stok Aktual]],"")</f>
        <v/>
      </c>
    </row>
    <row r="633" spans="1:17" x14ac:dyDescent="0.25">
      <c r="A633" s="20" t="s">
        <v>959</v>
      </c>
      <c r="B633" s="20" t="s">
        <v>859</v>
      </c>
      <c r="C633" s="20" t="s">
        <v>859</v>
      </c>
      <c r="D633" s="23" t="s">
        <v>1495</v>
      </c>
      <c r="E633" s="23"/>
      <c r="F633" s="20" t="s">
        <v>898</v>
      </c>
      <c r="G633" s="20"/>
      <c r="H633" s="22">
        <v>3270</v>
      </c>
      <c r="I633" s="57" t="str">
        <f>IF(COUNTIF(MASUK[Kode Barang],REKAP[[#This Row],[ID
Barang]])=0,"",COUNTIF(MASUK[Kode Barang],REKAP[[#This Row],[ID
Barang]]))</f>
        <v/>
      </c>
      <c r="J633" s="58" t="str">
        <f>IF(COUNTIF(MASUK8[Kode Barang],REKAP[[#This Row],[ID
Barang]])=0,"",COUNTIF(MASUK8[Kode Barang],REKAP[[#This Row],[ID
Barang]]))</f>
        <v/>
      </c>
      <c r="K633" s="20">
        <v>7</v>
      </c>
      <c r="L633" s="47">
        <f>SUMIF(MASUK!$C:$C,DATA!$A633,MASUK!$H:$H)</f>
        <v>0</v>
      </c>
      <c r="M633" s="47">
        <f>SUMIF(KELUAR!C:C,REKAP[[#This Row],[ID
Barang]],KELUAR!$H:$H)</f>
        <v>0</v>
      </c>
      <c r="N633" s="47">
        <f>REKAP[[#This Row],[Stok Awal]]+REKAP[[#This Row],[Masuk]]-REKAP[[#This Row],[Keluar]]</f>
        <v>7</v>
      </c>
      <c r="P633" s="42">
        <f>REKAP[[#This Row],[Harga Satuan]]*REKAP[[#This Row],[Stok Akhir]]</f>
        <v>22890</v>
      </c>
      <c r="Q633" s="47" t="str">
        <f>IF(REKAP[[#This Row],[Stok Aktual]]&lt;&gt;"",REKAP[[#This Row],[Stok Akhir]]-REKAP[[#This Row],[Stok Aktual]],"")</f>
        <v/>
      </c>
    </row>
    <row r="634" spans="1:17" x14ac:dyDescent="0.25">
      <c r="A634" s="20" t="s">
        <v>960</v>
      </c>
      <c r="B634" s="20" t="s">
        <v>859</v>
      </c>
      <c r="C634" s="20" t="s">
        <v>859</v>
      </c>
      <c r="D634" s="23" t="s">
        <v>1496</v>
      </c>
      <c r="E634" s="23"/>
      <c r="F634" s="20" t="s">
        <v>898</v>
      </c>
      <c r="G634" s="20"/>
      <c r="H634" s="22">
        <v>6000</v>
      </c>
      <c r="I634" s="57" t="str">
        <f>IF(COUNTIF(MASUK[Kode Barang],REKAP[[#This Row],[ID
Barang]])=0,"",COUNTIF(MASUK[Kode Barang],REKAP[[#This Row],[ID
Barang]]))</f>
        <v/>
      </c>
      <c r="J634" s="58" t="str">
        <f>IF(COUNTIF(MASUK8[Kode Barang],REKAP[[#This Row],[ID
Barang]])=0,"",COUNTIF(MASUK8[Kode Barang],REKAP[[#This Row],[ID
Barang]]))</f>
        <v/>
      </c>
      <c r="K634" s="20">
        <v>1</v>
      </c>
      <c r="L634" s="47">
        <f>SUMIF(MASUK!$C:$C,DATA!$A634,MASUK!$H:$H)</f>
        <v>0</v>
      </c>
      <c r="M634" s="47">
        <f>SUMIF(KELUAR!C:C,REKAP[[#This Row],[ID
Barang]],KELUAR!$H:$H)</f>
        <v>0</v>
      </c>
      <c r="N634" s="47">
        <f>REKAP[[#This Row],[Stok Awal]]+REKAP[[#This Row],[Masuk]]-REKAP[[#This Row],[Keluar]]</f>
        <v>1</v>
      </c>
      <c r="P634" s="42">
        <f>REKAP[[#This Row],[Harga Satuan]]*REKAP[[#This Row],[Stok Akhir]]</f>
        <v>6000</v>
      </c>
      <c r="Q634" s="47" t="str">
        <f>IF(REKAP[[#This Row],[Stok Aktual]]&lt;&gt;"",REKAP[[#This Row],[Stok Akhir]]-REKAP[[#This Row],[Stok Aktual]],"")</f>
        <v/>
      </c>
    </row>
    <row r="635" spans="1:17" x14ac:dyDescent="0.25">
      <c r="A635" s="20" t="s">
        <v>961</v>
      </c>
      <c r="B635" s="20" t="s">
        <v>859</v>
      </c>
      <c r="C635" s="20" t="s">
        <v>859</v>
      </c>
      <c r="D635" s="23" t="s">
        <v>1497</v>
      </c>
      <c r="E635" s="23"/>
      <c r="F635" s="20" t="s">
        <v>898</v>
      </c>
      <c r="G635" s="20"/>
      <c r="H635" s="22">
        <v>2906</v>
      </c>
      <c r="I635" s="57" t="str">
        <f>IF(COUNTIF(MASUK[Kode Barang],REKAP[[#This Row],[ID
Barang]])=0,"",COUNTIF(MASUK[Kode Barang],REKAP[[#This Row],[ID
Barang]]))</f>
        <v/>
      </c>
      <c r="J635" s="58" t="str">
        <f>IF(COUNTIF(MASUK8[Kode Barang],REKAP[[#This Row],[ID
Barang]])=0,"",COUNTIF(MASUK8[Kode Barang],REKAP[[#This Row],[ID
Barang]]))</f>
        <v/>
      </c>
      <c r="K635" s="20">
        <v>3</v>
      </c>
      <c r="L635" s="47">
        <f>SUMIF(MASUK!$C:$C,DATA!$A635,MASUK!$H:$H)</f>
        <v>0</v>
      </c>
      <c r="M635" s="47">
        <f>SUMIF(KELUAR!C:C,REKAP[[#This Row],[ID
Barang]],KELUAR!$H:$H)</f>
        <v>0</v>
      </c>
      <c r="N635" s="47">
        <f>REKAP[[#This Row],[Stok Awal]]+REKAP[[#This Row],[Masuk]]-REKAP[[#This Row],[Keluar]]</f>
        <v>3</v>
      </c>
      <c r="P635" s="42">
        <f>REKAP[[#This Row],[Harga Satuan]]*REKAP[[#This Row],[Stok Akhir]]</f>
        <v>8718</v>
      </c>
      <c r="Q635" s="47" t="str">
        <f>IF(REKAP[[#This Row],[Stok Aktual]]&lt;&gt;"",REKAP[[#This Row],[Stok Akhir]]-REKAP[[#This Row],[Stok Aktual]],"")</f>
        <v/>
      </c>
    </row>
    <row r="636" spans="1:17" x14ac:dyDescent="0.25">
      <c r="A636" s="20" t="s">
        <v>962</v>
      </c>
      <c r="B636" s="20" t="s">
        <v>859</v>
      </c>
      <c r="C636" s="20" t="s">
        <v>859</v>
      </c>
      <c r="D636" s="23" t="s">
        <v>1498</v>
      </c>
      <c r="E636" s="23"/>
      <c r="F636" s="20" t="s">
        <v>898</v>
      </c>
      <c r="G636" s="20"/>
      <c r="H636" s="22">
        <v>3726</v>
      </c>
      <c r="I636" s="57">
        <f>IF(COUNTIF(MASUK[Kode Barang],REKAP[[#This Row],[ID
Barang]])=0,"",COUNTIF(MASUK[Kode Barang],REKAP[[#This Row],[ID
Barang]]))</f>
        <v>4</v>
      </c>
      <c r="J636" s="58">
        <f>IF(COUNTIF(MASUK8[Kode Barang],REKAP[[#This Row],[ID
Barang]])=0,"",COUNTIF(MASUK8[Kode Barang],REKAP[[#This Row],[ID
Barang]]))</f>
        <v>4</v>
      </c>
      <c r="K636" s="20">
        <v>2</v>
      </c>
      <c r="L636" s="47">
        <f>SUMIF(MASUK!$C:$C,DATA!$A636,MASUK!$H:$H)</f>
        <v>26</v>
      </c>
      <c r="M636" s="47">
        <f>SUMIF(KELUAR!C:C,REKAP[[#This Row],[ID
Barang]],KELUAR!$H:$H)</f>
        <v>26</v>
      </c>
      <c r="N636" s="47">
        <f>REKAP[[#This Row],[Stok Awal]]+REKAP[[#This Row],[Masuk]]-REKAP[[#This Row],[Keluar]]</f>
        <v>2</v>
      </c>
      <c r="P636" s="42">
        <f>REKAP[[#This Row],[Harga Satuan]]*REKAP[[#This Row],[Stok Akhir]]</f>
        <v>7452</v>
      </c>
      <c r="Q636" s="47" t="str">
        <f>IF(REKAP[[#This Row],[Stok Aktual]]&lt;&gt;"",REKAP[[#This Row],[Stok Akhir]]-REKAP[[#This Row],[Stok Aktual]],"")</f>
        <v/>
      </c>
    </row>
    <row r="637" spans="1:17" x14ac:dyDescent="0.25">
      <c r="A637" s="20" t="s">
        <v>963</v>
      </c>
      <c r="B637" s="20" t="s">
        <v>859</v>
      </c>
      <c r="C637" s="20" t="s">
        <v>859</v>
      </c>
      <c r="D637" s="23" t="s">
        <v>1499</v>
      </c>
      <c r="E637" s="23"/>
      <c r="F637" s="20" t="s">
        <v>898</v>
      </c>
      <c r="G637" s="20"/>
      <c r="H637" s="22">
        <v>10500</v>
      </c>
      <c r="I637" s="57">
        <f>IF(COUNTIF(MASUK[Kode Barang],REKAP[[#This Row],[ID
Barang]])=0,"",COUNTIF(MASUK[Kode Barang],REKAP[[#This Row],[ID
Barang]]))</f>
        <v>1</v>
      </c>
      <c r="J637" s="58">
        <f>IF(COUNTIF(MASUK8[Kode Barang],REKAP[[#This Row],[ID
Barang]])=0,"",COUNTIF(MASUK8[Kode Barang],REKAP[[#This Row],[ID
Barang]]))</f>
        <v>1</v>
      </c>
      <c r="K637" s="20">
        <v>0</v>
      </c>
      <c r="L637" s="47">
        <f>SUMIF(MASUK!$C:$C,DATA!$A637,MASUK!$H:$H)</f>
        <v>4</v>
      </c>
      <c r="M637" s="47">
        <f>SUMIF(KELUAR!C:C,REKAP[[#This Row],[ID
Barang]],KELUAR!$H:$H)</f>
        <v>4</v>
      </c>
      <c r="N637" s="47">
        <f>REKAP[[#This Row],[Stok Awal]]+REKAP[[#This Row],[Masuk]]-REKAP[[#This Row],[Keluar]]</f>
        <v>0</v>
      </c>
      <c r="P637" s="42">
        <f>REKAP[[#This Row],[Harga Satuan]]*REKAP[[#This Row],[Stok Akhir]]</f>
        <v>0</v>
      </c>
      <c r="Q637" s="47" t="str">
        <f>IF(REKAP[[#This Row],[Stok Aktual]]&lt;&gt;"",REKAP[[#This Row],[Stok Akhir]]-REKAP[[#This Row],[Stok Aktual]],"")</f>
        <v/>
      </c>
    </row>
    <row r="638" spans="1:17" x14ac:dyDescent="0.25">
      <c r="A638" s="20" t="s">
        <v>964</v>
      </c>
      <c r="B638" s="20" t="s">
        <v>859</v>
      </c>
      <c r="C638" s="20" t="s">
        <v>859</v>
      </c>
      <c r="D638" s="23" t="s">
        <v>1500</v>
      </c>
      <c r="E638" s="23"/>
      <c r="F638" s="20" t="s">
        <v>898</v>
      </c>
      <c r="G638" s="20"/>
      <c r="H638" s="22">
        <v>14904</v>
      </c>
      <c r="I638" s="57">
        <f>IF(COUNTIF(MASUK[Kode Barang],REKAP[[#This Row],[ID
Barang]])=0,"",COUNTIF(MASUK[Kode Barang],REKAP[[#This Row],[ID
Barang]]))</f>
        <v>1</v>
      </c>
      <c r="J638" s="58">
        <f>IF(COUNTIF(MASUK8[Kode Barang],REKAP[[#This Row],[ID
Barang]])=0,"",COUNTIF(MASUK8[Kode Barang],REKAP[[#This Row],[ID
Barang]]))</f>
        <v>1</v>
      </c>
      <c r="K638" s="20">
        <v>6</v>
      </c>
      <c r="L638" s="47">
        <f>SUMIF(MASUK!$C:$C,DATA!$A638,MASUK!$H:$H)</f>
        <v>24</v>
      </c>
      <c r="M638" s="47">
        <f>SUMIF(KELUAR!C:C,REKAP[[#This Row],[ID
Barang]],KELUAR!$H:$H)</f>
        <v>24</v>
      </c>
      <c r="N638" s="47">
        <f>REKAP[[#This Row],[Stok Awal]]+REKAP[[#This Row],[Masuk]]-REKAP[[#This Row],[Keluar]]</f>
        <v>6</v>
      </c>
      <c r="P638" s="42">
        <f>REKAP[[#This Row],[Harga Satuan]]*REKAP[[#This Row],[Stok Akhir]]</f>
        <v>89424</v>
      </c>
      <c r="Q638" s="47" t="str">
        <f>IF(REKAP[[#This Row],[Stok Aktual]]&lt;&gt;"",REKAP[[#This Row],[Stok Akhir]]-REKAP[[#This Row],[Stok Aktual]],"")</f>
        <v/>
      </c>
    </row>
    <row r="639" spans="1:17" x14ac:dyDescent="0.25">
      <c r="A639" s="20" t="s">
        <v>965</v>
      </c>
      <c r="B639" s="20" t="s">
        <v>859</v>
      </c>
      <c r="C639" s="20" t="s">
        <v>859</v>
      </c>
      <c r="D639" s="23" t="s">
        <v>1501</v>
      </c>
      <c r="E639" s="23"/>
      <c r="F639" s="20" t="s">
        <v>898</v>
      </c>
      <c r="G639" s="20"/>
      <c r="H639" s="22">
        <v>10500</v>
      </c>
      <c r="I639" s="57" t="str">
        <f>IF(COUNTIF(MASUK[Kode Barang],REKAP[[#This Row],[ID
Barang]])=0,"",COUNTIF(MASUK[Kode Barang],REKAP[[#This Row],[ID
Barang]]))</f>
        <v/>
      </c>
      <c r="J639" s="58" t="str">
        <f>IF(COUNTIF(MASUK8[Kode Barang],REKAP[[#This Row],[ID
Barang]])=0,"",COUNTIF(MASUK8[Kode Barang],REKAP[[#This Row],[ID
Barang]]))</f>
        <v/>
      </c>
      <c r="K639" s="20">
        <v>7</v>
      </c>
      <c r="L639" s="47">
        <f>SUMIF(MASUK!$C:$C,DATA!$A639,MASUK!$H:$H)</f>
        <v>0</v>
      </c>
      <c r="M639" s="47">
        <f>SUMIF(KELUAR!C:C,REKAP[[#This Row],[ID
Barang]],KELUAR!$H:$H)</f>
        <v>0</v>
      </c>
      <c r="N639" s="47">
        <f>REKAP[[#This Row],[Stok Awal]]+REKAP[[#This Row],[Masuk]]-REKAP[[#This Row],[Keluar]]</f>
        <v>7</v>
      </c>
      <c r="P639" s="42">
        <f>REKAP[[#This Row],[Harga Satuan]]*REKAP[[#This Row],[Stok Akhir]]</f>
        <v>73500</v>
      </c>
      <c r="Q639" s="47" t="str">
        <f>IF(REKAP[[#This Row],[Stok Aktual]]&lt;&gt;"",REKAP[[#This Row],[Stok Akhir]]-REKAP[[#This Row],[Stok Aktual]],"")</f>
        <v/>
      </c>
    </row>
    <row r="640" spans="1:17" x14ac:dyDescent="0.25">
      <c r="A640" s="20" t="s">
        <v>966</v>
      </c>
      <c r="B640" s="20" t="s">
        <v>859</v>
      </c>
      <c r="C640" s="20" t="s">
        <v>859</v>
      </c>
      <c r="D640" s="23" t="s">
        <v>1502</v>
      </c>
      <c r="E640" s="23"/>
      <c r="F640" s="20" t="s">
        <v>898</v>
      </c>
      <c r="G640" s="20"/>
      <c r="H640" s="22">
        <v>10500</v>
      </c>
      <c r="I640" s="57" t="str">
        <f>IF(COUNTIF(MASUK[Kode Barang],REKAP[[#This Row],[ID
Barang]])=0,"",COUNTIF(MASUK[Kode Barang],REKAP[[#This Row],[ID
Barang]]))</f>
        <v/>
      </c>
      <c r="J640" s="58" t="str">
        <f>IF(COUNTIF(MASUK8[Kode Barang],REKAP[[#This Row],[ID
Barang]])=0,"",COUNTIF(MASUK8[Kode Barang],REKAP[[#This Row],[ID
Barang]]))</f>
        <v/>
      </c>
      <c r="K640" s="20">
        <v>10</v>
      </c>
      <c r="L640" s="47">
        <f>SUMIF(MASUK!$C:$C,DATA!$A640,MASUK!$H:$H)</f>
        <v>0</v>
      </c>
      <c r="M640" s="47">
        <f>SUMIF(KELUAR!C:C,REKAP[[#This Row],[ID
Barang]],KELUAR!$H:$H)</f>
        <v>0</v>
      </c>
      <c r="N640" s="47">
        <f>REKAP[[#This Row],[Stok Awal]]+REKAP[[#This Row],[Masuk]]-REKAP[[#This Row],[Keluar]]</f>
        <v>10</v>
      </c>
      <c r="P640" s="42">
        <f>REKAP[[#This Row],[Harga Satuan]]*REKAP[[#This Row],[Stok Akhir]]</f>
        <v>105000</v>
      </c>
      <c r="Q640" s="47" t="str">
        <f>IF(REKAP[[#This Row],[Stok Aktual]]&lt;&gt;"",REKAP[[#This Row],[Stok Akhir]]-REKAP[[#This Row],[Stok Aktual]],"")</f>
        <v/>
      </c>
    </row>
    <row r="641" spans="1:17" x14ac:dyDescent="0.25">
      <c r="A641" s="20" t="s">
        <v>967</v>
      </c>
      <c r="B641" s="20" t="s">
        <v>859</v>
      </c>
      <c r="C641" s="20" t="s">
        <v>859</v>
      </c>
      <c r="D641" s="23" t="s">
        <v>1503</v>
      </c>
      <c r="E641" s="23"/>
      <c r="F641" s="20" t="s">
        <v>898</v>
      </c>
      <c r="G641" s="20"/>
      <c r="H641" s="22">
        <v>5226</v>
      </c>
      <c r="I641" s="57" t="str">
        <f>IF(COUNTIF(MASUK[Kode Barang],REKAP[[#This Row],[ID
Barang]])=0,"",COUNTIF(MASUK[Kode Barang],REKAP[[#This Row],[ID
Barang]]))</f>
        <v/>
      </c>
      <c r="J641" s="58" t="str">
        <f>IF(COUNTIF(MASUK8[Kode Barang],REKAP[[#This Row],[ID
Barang]])=0,"",COUNTIF(MASUK8[Kode Barang],REKAP[[#This Row],[ID
Barang]]))</f>
        <v/>
      </c>
      <c r="K641" s="20">
        <v>4</v>
      </c>
      <c r="L641" s="47">
        <f>SUMIF(MASUK!$C:$C,DATA!$A641,MASUK!$H:$H)</f>
        <v>0</v>
      </c>
      <c r="M641" s="47">
        <f>SUMIF(KELUAR!C:C,REKAP[[#This Row],[ID
Barang]],KELUAR!$H:$H)</f>
        <v>0</v>
      </c>
      <c r="N641" s="47">
        <f>REKAP[[#This Row],[Stok Awal]]+REKAP[[#This Row],[Masuk]]-REKAP[[#This Row],[Keluar]]</f>
        <v>4</v>
      </c>
      <c r="P641" s="42">
        <f>REKAP[[#This Row],[Harga Satuan]]*REKAP[[#This Row],[Stok Akhir]]</f>
        <v>20904</v>
      </c>
      <c r="Q641" s="47" t="str">
        <f>IF(REKAP[[#This Row],[Stok Aktual]]&lt;&gt;"",REKAP[[#This Row],[Stok Akhir]]-REKAP[[#This Row],[Stok Aktual]],"")</f>
        <v/>
      </c>
    </row>
    <row r="642" spans="1:17" x14ac:dyDescent="0.25">
      <c r="A642" s="20" t="s">
        <v>968</v>
      </c>
      <c r="B642" s="20" t="s">
        <v>859</v>
      </c>
      <c r="C642" s="20" t="s">
        <v>859</v>
      </c>
      <c r="D642" s="23" t="s">
        <v>1504</v>
      </c>
      <c r="E642" s="23"/>
      <c r="F642" s="20" t="s">
        <v>898</v>
      </c>
      <c r="G642" s="20"/>
      <c r="H642" s="22">
        <v>10500</v>
      </c>
      <c r="I642" s="57" t="str">
        <f>IF(COUNTIF(MASUK[Kode Barang],REKAP[[#This Row],[ID
Barang]])=0,"",COUNTIF(MASUK[Kode Barang],REKAP[[#This Row],[ID
Barang]]))</f>
        <v/>
      </c>
      <c r="J642" s="58" t="str">
        <f>IF(COUNTIF(MASUK8[Kode Barang],REKAP[[#This Row],[ID
Barang]])=0,"",COUNTIF(MASUK8[Kode Barang],REKAP[[#This Row],[ID
Barang]]))</f>
        <v/>
      </c>
      <c r="K642" s="20">
        <v>4</v>
      </c>
      <c r="L642" s="47">
        <f>SUMIF(MASUK!$C:$C,DATA!$A642,MASUK!$H:$H)</f>
        <v>0</v>
      </c>
      <c r="M642" s="47">
        <f>SUMIF(KELUAR!C:C,REKAP[[#This Row],[ID
Barang]],KELUAR!$H:$H)</f>
        <v>0</v>
      </c>
      <c r="N642" s="47">
        <f>REKAP[[#This Row],[Stok Awal]]+REKAP[[#This Row],[Masuk]]-REKAP[[#This Row],[Keluar]]</f>
        <v>4</v>
      </c>
      <c r="P642" s="42">
        <f>REKAP[[#This Row],[Harga Satuan]]*REKAP[[#This Row],[Stok Akhir]]</f>
        <v>42000</v>
      </c>
      <c r="Q642" s="47" t="str">
        <f>IF(REKAP[[#This Row],[Stok Aktual]]&lt;&gt;"",REKAP[[#This Row],[Stok Akhir]]-REKAP[[#This Row],[Stok Aktual]],"")</f>
        <v/>
      </c>
    </row>
    <row r="643" spans="1:17" x14ac:dyDescent="0.25">
      <c r="A643" s="20" t="s">
        <v>969</v>
      </c>
      <c r="B643" s="20" t="s">
        <v>859</v>
      </c>
      <c r="C643" s="20" t="s">
        <v>859</v>
      </c>
      <c r="D643" s="23" t="s">
        <v>1505</v>
      </c>
      <c r="E643" s="23"/>
      <c r="F643" s="20" t="s">
        <v>898</v>
      </c>
      <c r="G643" s="20"/>
      <c r="H643" s="22">
        <v>5096</v>
      </c>
      <c r="I643" s="57">
        <f>IF(COUNTIF(MASUK[Kode Barang],REKAP[[#This Row],[ID
Barang]])=0,"",COUNTIF(MASUK[Kode Barang],REKAP[[#This Row],[ID
Barang]]))</f>
        <v>1</v>
      </c>
      <c r="J643" s="58">
        <f>IF(COUNTIF(MASUK8[Kode Barang],REKAP[[#This Row],[ID
Barang]])=0,"",COUNTIF(MASUK8[Kode Barang],REKAP[[#This Row],[ID
Barang]]))</f>
        <v>1</v>
      </c>
      <c r="K643" s="20">
        <v>4</v>
      </c>
      <c r="L643" s="47">
        <f>SUMIF(MASUK!$C:$C,DATA!$A643,MASUK!$H:$H)</f>
        <v>4</v>
      </c>
      <c r="M643" s="47">
        <f>SUMIF(KELUAR!C:C,REKAP[[#This Row],[ID
Barang]],KELUAR!$H:$H)</f>
        <v>4</v>
      </c>
      <c r="N643" s="47">
        <f>REKAP[[#This Row],[Stok Awal]]+REKAP[[#This Row],[Masuk]]-REKAP[[#This Row],[Keluar]]</f>
        <v>4</v>
      </c>
      <c r="P643" s="42">
        <f>REKAP[[#This Row],[Harga Satuan]]*REKAP[[#This Row],[Stok Akhir]]</f>
        <v>20384</v>
      </c>
      <c r="Q643" s="47" t="str">
        <f>IF(REKAP[[#This Row],[Stok Aktual]]&lt;&gt;"",REKAP[[#This Row],[Stok Akhir]]-REKAP[[#This Row],[Stok Aktual]],"")</f>
        <v/>
      </c>
    </row>
    <row r="644" spans="1:17" x14ac:dyDescent="0.25">
      <c r="A644" s="20" t="s">
        <v>970</v>
      </c>
      <c r="B644" s="20" t="s">
        <v>859</v>
      </c>
      <c r="C644" s="20" t="s">
        <v>859</v>
      </c>
      <c r="D644" s="23" t="s">
        <v>1506</v>
      </c>
      <c r="E644" s="23"/>
      <c r="F644" s="20" t="s">
        <v>898</v>
      </c>
      <c r="G644" s="20"/>
      <c r="H644" s="22">
        <v>5398</v>
      </c>
      <c r="I644" s="57">
        <f>IF(COUNTIF(MASUK[Kode Barang],REKAP[[#This Row],[ID
Barang]])=0,"",COUNTIF(MASUK[Kode Barang],REKAP[[#This Row],[ID
Barang]]))</f>
        <v>1</v>
      </c>
      <c r="J644" s="58">
        <f>IF(COUNTIF(MASUK8[Kode Barang],REKAP[[#This Row],[ID
Barang]])=0,"",COUNTIF(MASUK8[Kode Barang],REKAP[[#This Row],[ID
Barang]]))</f>
        <v>1</v>
      </c>
      <c r="K644" s="20">
        <v>1</v>
      </c>
      <c r="L644" s="47">
        <f>SUMIF(MASUK!$C:$C,DATA!$A644,MASUK!$H:$H)</f>
        <v>4</v>
      </c>
      <c r="M644" s="47">
        <f>SUMIF(KELUAR!C:C,REKAP[[#This Row],[ID
Barang]],KELUAR!$H:$H)</f>
        <v>4</v>
      </c>
      <c r="N644" s="47">
        <f>REKAP[[#This Row],[Stok Awal]]+REKAP[[#This Row],[Masuk]]-REKAP[[#This Row],[Keluar]]</f>
        <v>1</v>
      </c>
      <c r="P644" s="42">
        <f>REKAP[[#This Row],[Harga Satuan]]*REKAP[[#This Row],[Stok Akhir]]</f>
        <v>5398</v>
      </c>
      <c r="Q644" s="47" t="str">
        <f>IF(REKAP[[#This Row],[Stok Aktual]]&lt;&gt;"",REKAP[[#This Row],[Stok Akhir]]-REKAP[[#This Row],[Stok Aktual]],"")</f>
        <v/>
      </c>
    </row>
    <row r="645" spans="1:17" x14ac:dyDescent="0.25">
      <c r="A645" s="20" t="s">
        <v>971</v>
      </c>
      <c r="B645" s="20" t="s">
        <v>859</v>
      </c>
      <c r="C645" s="20" t="s">
        <v>859</v>
      </c>
      <c r="D645" s="23" t="s">
        <v>1507</v>
      </c>
      <c r="E645" s="23"/>
      <c r="F645" s="20" t="s">
        <v>898</v>
      </c>
      <c r="G645" s="20"/>
      <c r="H645" s="22">
        <v>13000</v>
      </c>
      <c r="I645" s="57" t="str">
        <f>IF(COUNTIF(MASUK[Kode Barang],REKAP[[#This Row],[ID
Barang]])=0,"",COUNTIF(MASUK[Kode Barang],REKAP[[#This Row],[ID
Barang]]))</f>
        <v/>
      </c>
      <c r="J645" s="58" t="str">
        <f>IF(COUNTIF(MASUK8[Kode Barang],REKAP[[#This Row],[ID
Barang]])=0,"",COUNTIF(MASUK8[Kode Barang],REKAP[[#This Row],[ID
Barang]]))</f>
        <v/>
      </c>
      <c r="K645" s="20">
        <v>22</v>
      </c>
      <c r="L645" s="47">
        <f>SUMIF(MASUK!$C:$C,DATA!$A645,MASUK!$H:$H)</f>
        <v>0</v>
      </c>
      <c r="M645" s="47">
        <f>SUMIF(KELUAR!C:C,REKAP[[#This Row],[ID
Barang]],KELUAR!$H:$H)</f>
        <v>0</v>
      </c>
      <c r="N645" s="47">
        <f>REKAP[[#This Row],[Stok Awal]]+REKAP[[#This Row],[Masuk]]-REKAP[[#This Row],[Keluar]]</f>
        <v>22</v>
      </c>
      <c r="P645" s="42">
        <f>REKAP[[#This Row],[Harga Satuan]]*REKAP[[#This Row],[Stok Akhir]]</f>
        <v>286000</v>
      </c>
      <c r="Q645" s="47" t="str">
        <f>IF(REKAP[[#This Row],[Stok Aktual]]&lt;&gt;"",REKAP[[#This Row],[Stok Akhir]]-REKAP[[#This Row],[Stok Aktual]],"")</f>
        <v/>
      </c>
    </row>
    <row r="646" spans="1:17" x14ac:dyDescent="0.25">
      <c r="A646" s="20" t="s">
        <v>972</v>
      </c>
      <c r="B646" s="20" t="s">
        <v>859</v>
      </c>
      <c r="C646" s="20" t="s">
        <v>859</v>
      </c>
      <c r="D646" s="23" t="s">
        <v>1508</v>
      </c>
      <c r="E646" s="23"/>
      <c r="F646" s="20" t="s">
        <v>898</v>
      </c>
      <c r="G646" s="20"/>
      <c r="H646" s="22">
        <v>5798</v>
      </c>
      <c r="I646" s="57" t="str">
        <f>IF(COUNTIF(MASUK[Kode Barang],REKAP[[#This Row],[ID
Barang]])=0,"",COUNTIF(MASUK[Kode Barang],REKAP[[#This Row],[ID
Barang]]))</f>
        <v/>
      </c>
      <c r="J646" s="58" t="str">
        <f>IF(COUNTIF(MASUK8[Kode Barang],REKAP[[#This Row],[ID
Barang]])=0,"",COUNTIF(MASUK8[Kode Barang],REKAP[[#This Row],[ID
Barang]]))</f>
        <v/>
      </c>
      <c r="K646" s="20">
        <v>14</v>
      </c>
      <c r="L646" s="47">
        <f>SUMIF(MASUK!$C:$C,DATA!$A646,MASUK!$H:$H)</f>
        <v>0</v>
      </c>
      <c r="M646" s="47">
        <f>SUMIF(KELUAR!C:C,REKAP[[#This Row],[ID
Barang]],KELUAR!$H:$H)</f>
        <v>0</v>
      </c>
      <c r="N646" s="47">
        <f>REKAP[[#This Row],[Stok Awal]]+REKAP[[#This Row],[Masuk]]-REKAP[[#This Row],[Keluar]]</f>
        <v>14</v>
      </c>
      <c r="P646" s="42">
        <f>REKAP[[#This Row],[Harga Satuan]]*REKAP[[#This Row],[Stok Akhir]]</f>
        <v>81172</v>
      </c>
      <c r="Q646" s="47" t="str">
        <f>IF(REKAP[[#This Row],[Stok Aktual]]&lt;&gt;"",REKAP[[#This Row],[Stok Akhir]]-REKAP[[#This Row],[Stok Aktual]],"")</f>
        <v/>
      </c>
    </row>
    <row r="647" spans="1:17" x14ac:dyDescent="0.25">
      <c r="A647" s="20" t="s">
        <v>973</v>
      </c>
      <c r="B647" s="20" t="s">
        <v>859</v>
      </c>
      <c r="C647" s="20" t="s">
        <v>859</v>
      </c>
      <c r="D647" s="23" t="s">
        <v>1509</v>
      </c>
      <c r="E647" s="23"/>
      <c r="F647" s="20" t="s">
        <v>898</v>
      </c>
      <c r="G647" s="20"/>
      <c r="H647" s="22">
        <v>13000</v>
      </c>
      <c r="I647" s="57" t="str">
        <f>IF(COUNTIF(MASUK[Kode Barang],REKAP[[#This Row],[ID
Barang]])=0,"",COUNTIF(MASUK[Kode Barang],REKAP[[#This Row],[ID
Barang]]))</f>
        <v/>
      </c>
      <c r="J647" s="58" t="str">
        <f>IF(COUNTIF(MASUK8[Kode Barang],REKAP[[#This Row],[ID
Barang]])=0,"",COUNTIF(MASUK8[Kode Barang],REKAP[[#This Row],[ID
Barang]]))</f>
        <v/>
      </c>
      <c r="K647" s="20">
        <v>2</v>
      </c>
      <c r="L647" s="47">
        <f>SUMIF(MASUK!$C:$C,DATA!$A647,MASUK!$H:$H)</f>
        <v>0</v>
      </c>
      <c r="M647" s="47">
        <f>SUMIF(KELUAR!C:C,REKAP[[#This Row],[ID
Barang]],KELUAR!$H:$H)</f>
        <v>0</v>
      </c>
      <c r="N647" s="47">
        <f>REKAP[[#This Row],[Stok Awal]]+REKAP[[#This Row],[Masuk]]-REKAP[[#This Row],[Keluar]]</f>
        <v>2</v>
      </c>
      <c r="P647" s="42">
        <f>REKAP[[#This Row],[Harga Satuan]]*REKAP[[#This Row],[Stok Akhir]]</f>
        <v>26000</v>
      </c>
      <c r="Q647" s="47" t="str">
        <f>IF(REKAP[[#This Row],[Stok Aktual]]&lt;&gt;"",REKAP[[#This Row],[Stok Akhir]]-REKAP[[#This Row],[Stok Aktual]],"")</f>
        <v/>
      </c>
    </row>
    <row r="648" spans="1:17" x14ac:dyDescent="0.25">
      <c r="A648" s="20" t="s">
        <v>974</v>
      </c>
      <c r="B648" s="20" t="s">
        <v>859</v>
      </c>
      <c r="C648" s="20" t="s">
        <v>859</v>
      </c>
      <c r="D648" s="23" t="s">
        <v>1510</v>
      </c>
      <c r="E648" s="23"/>
      <c r="F648" s="20" t="s">
        <v>898</v>
      </c>
      <c r="G648" s="20"/>
      <c r="H648" s="22">
        <v>13000</v>
      </c>
      <c r="I648" s="57" t="str">
        <f>IF(COUNTIF(MASUK[Kode Barang],REKAP[[#This Row],[ID
Barang]])=0,"",COUNTIF(MASUK[Kode Barang],REKAP[[#This Row],[ID
Barang]]))</f>
        <v/>
      </c>
      <c r="J648" s="58" t="str">
        <f>IF(COUNTIF(MASUK8[Kode Barang],REKAP[[#This Row],[ID
Barang]])=0,"",COUNTIF(MASUK8[Kode Barang],REKAP[[#This Row],[ID
Barang]]))</f>
        <v/>
      </c>
      <c r="K648" s="20">
        <v>0</v>
      </c>
      <c r="L648" s="47">
        <f>SUMIF(MASUK!$C:$C,DATA!$A648,MASUK!$H:$H)</f>
        <v>0</v>
      </c>
      <c r="M648" s="47">
        <f>SUMIF(KELUAR!C:C,REKAP[[#This Row],[ID
Barang]],KELUAR!$H:$H)</f>
        <v>0</v>
      </c>
      <c r="N648" s="47">
        <f>REKAP[[#This Row],[Stok Awal]]+REKAP[[#This Row],[Masuk]]-REKAP[[#This Row],[Keluar]]</f>
        <v>0</v>
      </c>
      <c r="P648" s="42">
        <f>REKAP[[#This Row],[Harga Satuan]]*REKAP[[#This Row],[Stok Akhir]]</f>
        <v>0</v>
      </c>
      <c r="Q648" s="47" t="str">
        <f>IF(REKAP[[#This Row],[Stok Aktual]]&lt;&gt;"",REKAP[[#This Row],[Stok Akhir]]-REKAP[[#This Row],[Stok Aktual]],"")</f>
        <v/>
      </c>
    </row>
    <row r="649" spans="1:17" x14ac:dyDescent="0.25">
      <c r="A649" s="20" t="s">
        <v>975</v>
      </c>
      <c r="B649" s="20" t="s">
        <v>859</v>
      </c>
      <c r="C649" s="20" t="s">
        <v>859</v>
      </c>
      <c r="D649" s="23" t="s">
        <v>1511</v>
      </c>
      <c r="E649" s="23"/>
      <c r="F649" s="20" t="s">
        <v>898</v>
      </c>
      <c r="G649" s="20"/>
      <c r="H649" s="22">
        <v>13382</v>
      </c>
      <c r="I649" s="57" t="str">
        <f>IF(COUNTIF(MASUK[Kode Barang],REKAP[[#This Row],[ID
Barang]])=0,"",COUNTIF(MASUK[Kode Barang],REKAP[[#This Row],[ID
Barang]]))</f>
        <v/>
      </c>
      <c r="J649" s="58" t="str">
        <f>IF(COUNTIF(MASUK8[Kode Barang],REKAP[[#This Row],[ID
Barang]])=0,"",COUNTIF(MASUK8[Kode Barang],REKAP[[#This Row],[ID
Barang]]))</f>
        <v/>
      </c>
      <c r="K649" s="20">
        <v>0</v>
      </c>
      <c r="L649" s="47">
        <f>SUMIF(MASUK!$C:$C,DATA!$A649,MASUK!$H:$H)</f>
        <v>0</v>
      </c>
      <c r="M649" s="47">
        <f>SUMIF(KELUAR!C:C,REKAP[[#This Row],[ID
Barang]],KELUAR!$H:$H)</f>
        <v>0</v>
      </c>
      <c r="N649" s="47">
        <f>REKAP[[#This Row],[Stok Awal]]+REKAP[[#This Row],[Masuk]]-REKAP[[#This Row],[Keluar]]</f>
        <v>0</v>
      </c>
      <c r="P649" s="42">
        <f>REKAP[[#This Row],[Harga Satuan]]*REKAP[[#This Row],[Stok Akhir]]</f>
        <v>0</v>
      </c>
      <c r="Q649" s="47" t="str">
        <f>IF(REKAP[[#This Row],[Stok Aktual]]&lt;&gt;"",REKAP[[#This Row],[Stok Akhir]]-REKAP[[#This Row],[Stok Aktual]],"")</f>
        <v/>
      </c>
    </row>
    <row r="650" spans="1:17" x14ac:dyDescent="0.25">
      <c r="A650" s="20" t="s">
        <v>976</v>
      </c>
      <c r="B650" s="20" t="s">
        <v>859</v>
      </c>
      <c r="C650" s="20" t="s">
        <v>859</v>
      </c>
      <c r="D650" s="23" t="s">
        <v>1512</v>
      </c>
      <c r="E650" s="23"/>
      <c r="F650" s="20" t="s">
        <v>898</v>
      </c>
      <c r="G650" s="20"/>
      <c r="H650" s="22">
        <v>10000</v>
      </c>
      <c r="I650" s="57" t="str">
        <f>IF(COUNTIF(MASUK[Kode Barang],REKAP[[#This Row],[ID
Barang]])=0,"",COUNTIF(MASUK[Kode Barang],REKAP[[#This Row],[ID
Barang]]))</f>
        <v/>
      </c>
      <c r="J650" s="58" t="str">
        <f>IF(COUNTIF(MASUK8[Kode Barang],REKAP[[#This Row],[ID
Barang]])=0,"",COUNTIF(MASUK8[Kode Barang],REKAP[[#This Row],[ID
Barang]]))</f>
        <v/>
      </c>
      <c r="K650" s="20">
        <v>44</v>
      </c>
      <c r="L650" s="47">
        <f>SUMIF(MASUK!$C:$C,DATA!$A650,MASUK!$H:$H)</f>
        <v>0</v>
      </c>
      <c r="M650" s="47">
        <f>SUMIF(KELUAR!C:C,REKAP[[#This Row],[ID
Barang]],KELUAR!$H:$H)</f>
        <v>0</v>
      </c>
      <c r="N650" s="47">
        <f>REKAP[[#This Row],[Stok Awal]]+REKAP[[#This Row],[Masuk]]-REKAP[[#This Row],[Keluar]]</f>
        <v>44</v>
      </c>
      <c r="P650" s="42">
        <f>REKAP[[#This Row],[Harga Satuan]]*REKAP[[#This Row],[Stok Akhir]]</f>
        <v>440000</v>
      </c>
      <c r="Q650" s="47" t="str">
        <f>IF(REKAP[[#This Row],[Stok Aktual]]&lt;&gt;"",REKAP[[#This Row],[Stok Akhir]]-REKAP[[#This Row],[Stok Aktual]],"")</f>
        <v/>
      </c>
    </row>
    <row r="651" spans="1:17" x14ac:dyDescent="0.25">
      <c r="A651" s="20" t="s">
        <v>977</v>
      </c>
      <c r="B651" s="20" t="s">
        <v>859</v>
      </c>
      <c r="C651" s="20" t="s">
        <v>859</v>
      </c>
      <c r="D651" s="23" t="s">
        <v>1513</v>
      </c>
      <c r="E651" s="23"/>
      <c r="F651" s="20" t="s">
        <v>898</v>
      </c>
      <c r="G651" s="20"/>
      <c r="H651" s="22">
        <v>10500</v>
      </c>
      <c r="I651" s="57" t="str">
        <f>IF(COUNTIF(MASUK[Kode Barang],REKAP[[#This Row],[ID
Barang]])=0,"",COUNTIF(MASUK[Kode Barang],REKAP[[#This Row],[ID
Barang]]))</f>
        <v/>
      </c>
      <c r="J651" s="58" t="str">
        <f>IF(COUNTIF(MASUK8[Kode Barang],REKAP[[#This Row],[ID
Barang]])=0,"",COUNTIF(MASUK8[Kode Barang],REKAP[[#This Row],[ID
Barang]]))</f>
        <v/>
      </c>
      <c r="K651" s="20">
        <v>4</v>
      </c>
      <c r="L651" s="47">
        <f>SUMIF(MASUK!$C:$C,DATA!$A651,MASUK!$H:$H)</f>
        <v>0</v>
      </c>
      <c r="M651" s="47">
        <f>SUMIF(KELUAR!C:C,REKAP[[#This Row],[ID
Barang]],KELUAR!$H:$H)</f>
        <v>0</v>
      </c>
      <c r="N651" s="47">
        <f>REKAP[[#This Row],[Stok Awal]]+REKAP[[#This Row],[Masuk]]-REKAP[[#This Row],[Keluar]]</f>
        <v>4</v>
      </c>
      <c r="P651" s="42">
        <f>REKAP[[#This Row],[Harga Satuan]]*REKAP[[#This Row],[Stok Akhir]]</f>
        <v>42000</v>
      </c>
      <c r="Q651" s="47" t="str">
        <f>IF(REKAP[[#This Row],[Stok Aktual]]&lt;&gt;"",REKAP[[#This Row],[Stok Akhir]]-REKAP[[#This Row],[Stok Aktual]],"")</f>
        <v/>
      </c>
    </row>
    <row r="652" spans="1:17" x14ac:dyDescent="0.25">
      <c r="A652" s="20" t="s">
        <v>978</v>
      </c>
      <c r="B652" s="20" t="s">
        <v>859</v>
      </c>
      <c r="C652" s="20" t="s">
        <v>859</v>
      </c>
      <c r="D652" s="23" t="s">
        <v>1514</v>
      </c>
      <c r="E652" s="23"/>
      <c r="F652" s="20" t="s">
        <v>898</v>
      </c>
      <c r="G652" s="20"/>
      <c r="H652" s="22">
        <v>7578</v>
      </c>
      <c r="I652" s="57" t="str">
        <f>IF(COUNTIF(MASUK[Kode Barang],REKAP[[#This Row],[ID
Barang]])=0,"",COUNTIF(MASUK[Kode Barang],REKAP[[#This Row],[ID
Barang]]))</f>
        <v/>
      </c>
      <c r="J652" s="58" t="str">
        <f>IF(COUNTIF(MASUK8[Kode Barang],REKAP[[#This Row],[ID
Barang]])=0,"",COUNTIF(MASUK8[Kode Barang],REKAP[[#This Row],[ID
Barang]]))</f>
        <v/>
      </c>
      <c r="K652" s="20">
        <v>0</v>
      </c>
      <c r="L652" s="47">
        <f>SUMIF(MASUK!$C:$C,DATA!$A652,MASUK!$H:$H)</f>
        <v>0</v>
      </c>
      <c r="M652" s="47">
        <f>SUMIF(KELUAR!C:C,REKAP[[#This Row],[ID
Barang]],KELUAR!$H:$H)</f>
        <v>0</v>
      </c>
      <c r="N652" s="47">
        <f>REKAP[[#This Row],[Stok Awal]]+REKAP[[#This Row],[Masuk]]-REKAP[[#This Row],[Keluar]]</f>
        <v>0</v>
      </c>
      <c r="P652" s="42">
        <f>REKAP[[#This Row],[Harga Satuan]]*REKAP[[#This Row],[Stok Akhir]]</f>
        <v>0</v>
      </c>
      <c r="Q652" s="47" t="str">
        <f>IF(REKAP[[#This Row],[Stok Aktual]]&lt;&gt;"",REKAP[[#This Row],[Stok Akhir]]-REKAP[[#This Row],[Stok Aktual]],"")</f>
        <v/>
      </c>
    </row>
    <row r="653" spans="1:17" x14ac:dyDescent="0.25">
      <c r="A653" s="20" t="s">
        <v>979</v>
      </c>
      <c r="B653" s="20" t="s">
        <v>859</v>
      </c>
      <c r="C653" s="20" t="s">
        <v>859</v>
      </c>
      <c r="D653" s="23" t="s">
        <v>1515</v>
      </c>
      <c r="E653" s="23"/>
      <c r="F653" s="20" t="s">
        <v>898</v>
      </c>
      <c r="G653" s="20"/>
      <c r="H653" s="22">
        <v>9000</v>
      </c>
      <c r="I653" s="57">
        <f>IF(COUNTIF(MASUK[Kode Barang],REKAP[[#This Row],[ID
Barang]])=0,"",COUNTIF(MASUK[Kode Barang],REKAP[[#This Row],[ID
Barang]]))</f>
        <v>1</v>
      </c>
      <c r="J653" s="58">
        <f>IF(COUNTIF(MASUK8[Kode Barang],REKAP[[#This Row],[ID
Barang]])=0,"",COUNTIF(MASUK8[Kode Barang],REKAP[[#This Row],[ID
Barang]]))</f>
        <v>1</v>
      </c>
      <c r="K653" s="20">
        <v>1</v>
      </c>
      <c r="L653" s="47">
        <f>SUMIF(MASUK!$C:$C,DATA!$A653,MASUK!$H:$H)</f>
        <v>24</v>
      </c>
      <c r="M653" s="47">
        <f>SUMIF(KELUAR!C:C,REKAP[[#This Row],[ID
Barang]],KELUAR!$H:$H)</f>
        <v>24</v>
      </c>
      <c r="N653" s="47">
        <f>REKAP[[#This Row],[Stok Awal]]+REKAP[[#This Row],[Masuk]]-REKAP[[#This Row],[Keluar]]</f>
        <v>1</v>
      </c>
      <c r="P653" s="42">
        <f>REKAP[[#This Row],[Harga Satuan]]*REKAP[[#This Row],[Stok Akhir]]</f>
        <v>9000</v>
      </c>
      <c r="Q653" s="47" t="str">
        <f>IF(REKAP[[#This Row],[Stok Aktual]]&lt;&gt;"",REKAP[[#This Row],[Stok Akhir]]-REKAP[[#This Row],[Stok Aktual]],"")</f>
        <v/>
      </c>
    </row>
    <row r="654" spans="1:17" x14ac:dyDescent="0.25">
      <c r="A654" s="20" t="s">
        <v>980</v>
      </c>
      <c r="B654" s="20" t="s">
        <v>859</v>
      </c>
      <c r="C654" s="20" t="s">
        <v>859</v>
      </c>
      <c r="D654" s="23" t="s">
        <v>1516</v>
      </c>
      <c r="E654" s="23"/>
      <c r="F654" s="20" t="s">
        <v>898</v>
      </c>
      <c r="G654" s="20"/>
      <c r="H654" s="22">
        <v>7905</v>
      </c>
      <c r="I654" s="57" t="str">
        <f>IF(COUNTIF(MASUK[Kode Barang],REKAP[[#This Row],[ID
Barang]])=0,"",COUNTIF(MASUK[Kode Barang],REKAP[[#This Row],[ID
Barang]]))</f>
        <v/>
      </c>
      <c r="J654" s="58" t="str">
        <f>IF(COUNTIF(MASUK8[Kode Barang],REKAP[[#This Row],[ID
Barang]])=0,"",COUNTIF(MASUK8[Kode Barang],REKAP[[#This Row],[ID
Barang]]))</f>
        <v/>
      </c>
      <c r="K654" s="20">
        <v>11</v>
      </c>
      <c r="L654" s="47">
        <f>SUMIF(MASUK!$C:$C,DATA!$A654,MASUK!$H:$H)</f>
        <v>0</v>
      </c>
      <c r="M654" s="47">
        <f>SUMIF(KELUAR!C:C,REKAP[[#This Row],[ID
Barang]],KELUAR!$H:$H)</f>
        <v>0</v>
      </c>
      <c r="N654" s="47">
        <f>REKAP[[#This Row],[Stok Awal]]+REKAP[[#This Row],[Masuk]]-REKAP[[#This Row],[Keluar]]</f>
        <v>11</v>
      </c>
      <c r="P654" s="42">
        <f>REKAP[[#This Row],[Harga Satuan]]*REKAP[[#This Row],[Stok Akhir]]</f>
        <v>86955</v>
      </c>
      <c r="Q654" s="47" t="str">
        <f>IF(REKAP[[#This Row],[Stok Aktual]]&lt;&gt;"",REKAP[[#This Row],[Stok Akhir]]-REKAP[[#This Row],[Stok Aktual]],"")</f>
        <v/>
      </c>
    </row>
    <row r="655" spans="1:17" x14ac:dyDescent="0.25">
      <c r="A655" s="20" t="s">
        <v>981</v>
      </c>
      <c r="B655" s="20" t="s">
        <v>859</v>
      </c>
      <c r="C655" s="20" t="s">
        <v>859</v>
      </c>
      <c r="D655" s="23" t="s">
        <v>1517</v>
      </c>
      <c r="E655" s="23"/>
      <c r="F655" s="20" t="s">
        <v>898</v>
      </c>
      <c r="G655" s="20"/>
      <c r="H655" s="22">
        <v>7905</v>
      </c>
      <c r="I655" s="57" t="str">
        <f>IF(COUNTIF(MASUK[Kode Barang],REKAP[[#This Row],[ID
Barang]])=0,"",COUNTIF(MASUK[Kode Barang],REKAP[[#This Row],[ID
Barang]]))</f>
        <v/>
      </c>
      <c r="J655" s="58" t="str">
        <f>IF(COUNTIF(MASUK8[Kode Barang],REKAP[[#This Row],[ID
Barang]])=0,"",COUNTIF(MASUK8[Kode Barang],REKAP[[#This Row],[ID
Barang]]))</f>
        <v/>
      </c>
      <c r="K655" s="20">
        <v>9</v>
      </c>
      <c r="L655" s="47">
        <f>SUMIF(MASUK!$C:$C,DATA!$A655,MASUK!$H:$H)</f>
        <v>0</v>
      </c>
      <c r="M655" s="47">
        <f>SUMIF(KELUAR!C:C,REKAP[[#This Row],[ID
Barang]],KELUAR!$H:$H)</f>
        <v>0</v>
      </c>
      <c r="N655" s="47">
        <f>REKAP[[#This Row],[Stok Awal]]+REKAP[[#This Row],[Masuk]]-REKAP[[#This Row],[Keluar]]</f>
        <v>9</v>
      </c>
      <c r="P655" s="42">
        <f>REKAP[[#This Row],[Harga Satuan]]*REKAP[[#This Row],[Stok Akhir]]</f>
        <v>71145</v>
      </c>
      <c r="Q655" s="47" t="str">
        <f>IF(REKAP[[#This Row],[Stok Aktual]]&lt;&gt;"",REKAP[[#This Row],[Stok Akhir]]-REKAP[[#This Row],[Stok Aktual]],"")</f>
        <v/>
      </c>
    </row>
    <row r="656" spans="1:17" x14ac:dyDescent="0.25">
      <c r="A656" s="20" t="s">
        <v>982</v>
      </c>
      <c r="B656" s="20" t="s">
        <v>859</v>
      </c>
      <c r="C656" s="20" t="s">
        <v>859</v>
      </c>
      <c r="D656" s="23" t="s">
        <v>1518</v>
      </c>
      <c r="E656" s="23"/>
      <c r="F656" s="20" t="s">
        <v>898</v>
      </c>
      <c r="G656" s="20"/>
      <c r="H656" s="22">
        <v>6455</v>
      </c>
      <c r="I656" s="57" t="str">
        <f>IF(COUNTIF(MASUK[Kode Barang],REKAP[[#This Row],[ID
Barang]])=0,"",COUNTIF(MASUK[Kode Barang],REKAP[[#This Row],[ID
Barang]]))</f>
        <v/>
      </c>
      <c r="J656" s="58" t="str">
        <f>IF(COUNTIF(MASUK8[Kode Barang],REKAP[[#This Row],[ID
Barang]])=0,"",COUNTIF(MASUK8[Kode Barang],REKAP[[#This Row],[ID
Barang]]))</f>
        <v/>
      </c>
      <c r="K656" s="20">
        <v>3</v>
      </c>
      <c r="L656" s="47">
        <f>SUMIF(MASUK!$C:$C,DATA!$A656,MASUK!$H:$H)</f>
        <v>0</v>
      </c>
      <c r="M656" s="47">
        <f>SUMIF(KELUAR!C:C,REKAP[[#This Row],[ID
Barang]],KELUAR!$H:$H)</f>
        <v>0</v>
      </c>
      <c r="N656" s="47">
        <f>REKAP[[#This Row],[Stok Awal]]+REKAP[[#This Row],[Masuk]]-REKAP[[#This Row],[Keluar]]</f>
        <v>3</v>
      </c>
      <c r="P656" s="42">
        <f>REKAP[[#This Row],[Harga Satuan]]*REKAP[[#This Row],[Stok Akhir]]</f>
        <v>19365</v>
      </c>
      <c r="Q656" s="47" t="str">
        <f>IF(REKAP[[#This Row],[Stok Aktual]]&lt;&gt;"",REKAP[[#This Row],[Stok Akhir]]-REKAP[[#This Row],[Stok Aktual]],"")</f>
        <v/>
      </c>
    </row>
    <row r="657" spans="1:17" x14ac:dyDescent="0.25">
      <c r="A657" s="20" t="s">
        <v>983</v>
      </c>
      <c r="B657" s="20" t="s">
        <v>859</v>
      </c>
      <c r="C657" s="20" t="s">
        <v>859</v>
      </c>
      <c r="D657" s="23" t="s">
        <v>1519</v>
      </c>
      <c r="E657" s="23"/>
      <c r="F657" s="20" t="s">
        <v>898</v>
      </c>
      <c r="G657" s="20"/>
      <c r="H657" s="22">
        <v>9600</v>
      </c>
      <c r="I657" s="57" t="str">
        <f>IF(COUNTIF(MASUK[Kode Barang],REKAP[[#This Row],[ID
Barang]])=0,"",COUNTIF(MASUK[Kode Barang],REKAP[[#This Row],[ID
Barang]]))</f>
        <v/>
      </c>
      <c r="J657" s="58" t="str">
        <f>IF(COUNTIF(MASUK8[Kode Barang],REKAP[[#This Row],[ID
Barang]])=0,"",COUNTIF(MASUK8[Kode Barang],REKAP[[#This Row],[ID
Barang]]))</f>
        <v/>
      </c>
      <c r="K657" s="20">
        <v>4</v>
      </c>
      <c r="L657" s="47">
        <f>SUMIF(MASUK!$C:$C,DATA!$A657,MASUK!$H:$H)</f>
        <v>0</v>
      </c>
      <c r="M657" s="47">
        <f>SUMIF(KELUAR!C:C,REKAP[[#This Row],[ID
Barang]],KELUAR!$H:$H)</f>
        <v>0</v>
      </c>
      <c r="N657" s="47">
        <f>REKAP[[#This Row],[Stok Awal]]+REKAP[[#This Row],[Masuk]]-REKAP[[#This Row],[Keluar]]</f>
        <v>4</v>
      </c>
      <c r="P657" s="42">
        <f>REKAP[[#This Row],[Harga Satuan]]*REKAP[[#This Row],[Stok Akhir]]</f>
        <v>38400</v>
      </c>
      <c r="Q657" s="47" t="str">
        <f>IF(REKAP[[#This Row],[Stok Aktual]]&lt;&gt;"",REKAP[[#This Row],[Stok Akhir]]-REKAP[[#This Row],[Stok Aktual]],"")</f>
        <v/>
      </c>
    </row>
    <row r="658" spans="1:17" x14ac:dyDescent="0.25">
      <c r="A658" s="20" t="s">
        <v>984</v>
      </c>
      <c r="B658" s="20" t="s">
        <v>859</v>
      </c>
      <c r="C658" s="20" t="s">
        <v>859</v>
      </c>
      <c r="D658" s="23" t="s">
        <v>1520</v>
      </c>
      <c r="E658" s="23"/>
      <c r="F658" s="20" t="s">
        <v>898</v>
      </c>
      <c r="G658" s="20"/>
      <c r="H658" s="22">
        <v>8622</v>
      </c>
      <c r="I658" s="57">
        <f>IF(COUNTIF(MASUK[Kode Barang],REKAP[[#This Row],[ID
Barang]])=0,"",COUNTIF(MASUK[Kode Barang],REKAP[[#This Row],[ID
Barang]]))</f>
        <v>1</v>
      </c>
      <c r="J658" s="58">
        <f>IF(COUNTIF(MASUK8[Kode Barang],REKAP[[#This Row],[ID
Barang]])=0,"",COUNTIF(MASUK8[Kode Barang],REKAP[[#This Row],[ID
Barang]]))</f>
        <v>1</v>
      </c>
      <c r="K658" s="20">
        <v>1</v>
      </c>
      <c r="L658" s="47">
        <f>SUMIF(MASUK!$C:$C,DATA!$A658,MASUK!$H:$H)</f>
        <v>8</v>
      </c>
      <c r="M658" s="47">
        <f>SUMIF(KELUAR!C:C,REKAP[[#This Row],[ID
Barang]],KELUAR!$H:$H)</f>
        <v>8</v>
      </c>
      <c r="N658" s="47">
        <f>REKAP[[#This Row],[Stok Awal]]+REKAP[[#This Row],[Masuk]]-REKAP[[#This Row],[Keluar]]</f>
        <v>1</v>
      </c>
      <c r="P658" s="42">
        <f>REKAP[[#This Row],[Harga Satuan]]*REKAP[[#This Row],[Stok Akhir]]</f>
        <v>8622</v>
      </c>
      <c r="Q658" s="47" t="str">
        <f>IF(REKAP[[#This Row],[Stok Aktual]]&lt;&gt;"",REKAP[[#This Row],[Stok Akhir]]-REKAP[[#This Row],[Stok Aktual]],"")</f>
        <v/>
      </c>
    </row>
    <row r="659" spans="1:17" x14ac:dyDescent="0.25">
      <c r="A659" s="20" t="s">
        <v>985</v>
      </c>
      <c r="B659" s="20" t="s">
        <v>859</v>
      </c>
      <c r="C659" s="20" t="s">
        <v>859</v>
      </c>
      <c r="D659" s="23" t="s">
        <v>1521</v>
      </c>
      <c r="E659" s="23"/>
      <c r="F659" s="20" t="s">
        <v>898</v>
      </c>
      <c r="G659" s="20"/>
      <c r="H659" s="22">
        <v>8622</v>
      </c>
      <c r="I659" s="57">
        <f>IF(COUNTIF(MASUK[Kode Barang],REKAP[[#This Row],[ID
Barang]])=0,"",COUNTIF(MASUK[Kode Barang],REKAP[[#This Row],[ID
Barang]]))</f>
        <v>1</v>
      </c>
      <c r="J659" s="58">
        <f>IF(COUNTIF(MASUK8[Kode Barang],REKAP[[#This Row],[ID
Barang]])=0,"",COUNTIF(MASUK8[Kode Barang],REKAP[[#This Row],[ID
Barang]]))</f>
        <v>1</v>
      </c>
      <c r="K659" s="20">
        <v>0</v>
      </c>
      <c r="L659" s="47">
        <f>SUMIF(MASUK!$C:$C,DATA!$A659,MASUK!$H:$H)</f>
        <v>8</v>
      </c>
      <c r="M659" s="47">
        <f>SUMIF(KELUAR!C:C,REKAP[[#This Row],[ID
Barang]],KELUAR!$H:$H)</f>
        <v>8</v>
      </c>
      <c r="N659" s="47">
        <f>REKAP[[#This Row],[Stok Awal]]+REKAP[[#This Row],[Masuk]]-REKAP[[#This Row],[Keluar]]</f>
        <v>0</v>
      </c>
      <c r="P659" s="42">
        <f>REKAP[[#This Row],[Harga Satuan]]*REKAP[[#This Row],[Stok Akhir]]</f>
        <v>0</v>
      </c>
      <c r="Q659" s="47" t="str">
        <f>IF(REKAP[[#This Row],[Stok Aktual]]&lt;&gt;"",REKAP[[#This Row],[Stok Akhir]]-REKAP[[#This Row],[Stok Aktual]],"")</f>
        <v/>
      </c>
    </row>
    <row r="660" spans="1:17" x14ac:dyDescent="0.25">
      <c r="A660" s="20" t="s">
        <v>986</v>
      </c>
      <c r="B660" s="20" t="s">
        <v>859</v>
      </c>
      <c r="C660" s="20" t="s">
        <v>859</v>
      </c>
      <c r="D660" s="23" t="s">
        <v>1522</v>
      </c>
      <c r="E660" s="23"/>
      <c r="F660" s="20" t="s">
        <v>898</v>
      </c>
      <c r="G660" s="20"/>
      <c r="H660" s="22">
        <v>8622</v>
      </c>
      <c r="I660" s="57" t="str">
        <f>IF(COUNTIF(MASUK[Kode Barang],REKAP[[#This Row],[ID
Barang]])=0,"",COUNTIF(MASUK[Kode Barang],REKAP[[#This Row],[ID
Barang]]))</f>
        <v/>
      </c>
      <c r="J660" s="58" t="str">
        <f>IF(COUNTIF(MASUK8[Kode Barang],REKAP[[#This Row],[ID
Barang]])=0,"",COUNTIF(MASUK8[Kode Barang],REKAP[[#This Row],[ID
Barang]]))</f>
        <v/>
      </c>
      <c r="K660" s="20">
        <v>5</v>
      </c>
      <c r="L660" s="47">
        <f>SUMIF(MASUK!$C:$C,DATA!$A660,MASUK!$H:$H)</f>
        <v>0</v>
      </c>
      <c r="M660" s="47">
        <f>SUMIF(KELUAR!C:C,REKAP[[#This Row],[ID
Barang]],KELUAR!$H:$H)</f>
        <v>0</v>
      </c>
      <c r="N660" s="47">
        <f>REKAP[[#This Row],[Stok Awal]]+REKAP[[#This Row],[Masuk]]-REKAP[[#This Row],[Keluar]]</f>
        <v>5</v>
      </c>
      <c r="P660" s="42">
        <f>REKAP[[#This Row],[Harga Satuan]]*REKAP[[#This Row],[Stok Akhir]]</f>
        <v>43110</v>
      </c>
      <c r="Q660" s="47" t="str">
        <f>IF(REKAP[[#This Row],[Stok Aktual]]&lt;&gt;"",REKAP[[#This Row],[Stok Akhir]]-REKAP[[#This Row],[Stok Aktual]],"")</f>
        <v/>
      </c>
    </row>
    <row r="661" spans="1:17" x14ac:dyDescent="0.25">
      <c r="A661" s="20" t="s">
        <v>987</v>
      </c>
      <c r="B661" s="20" t="s">
        <v>859</v>
      </c>
      <c r="C661" s="20" t="s">
        <v>859</v>
      </c>
      <c r="D661" s="23" t="s">
        <v>1523</v>
      </c>
      <c r="E661" s="23"/>
      <c r="F661" s="20" t="s">
        <v>898</v>
      </c>
      <c r="G661" s="20"/>
      <c r="H661" s="22">
        <v>7905</v>
      </c>
      <c r="I661" s="57" t="str">
        <f>IF(COUNTIF(MASUK[Kode Barang],REKAP[[#This Row],[ID
Barang]])=0,"",COUNTIF(MASUK[Kode Barang],REKAP[[#This Row],[ID
Barang]]))</f>
        <v/>
      </c>
      <c r="J661" s="58" t="str">
        <f>IF(COUNTIF(MASUK8[Kode Barang],REKAP[[#This Row],[ID
Barang]])=0,"",COUNTIF(MASUK8[Kode Barang],REKAP[[#This Row],[ID
Barang]]))</f>
        <v/>
      </c>
      <c r="K661" s="20">
        <v>1</v>
      </c>
      <c r="L661" s="47">
        <f>SUMIF(MASUK!$C:$C,DATA!$A661,MASUK!$H:$H)</f>
        <v>0</v>
      </c>
      <c r="M661" s="47">
        <f>SUMIF(KELUAR!C:C,REKAP[[#This Row],[ID
Barang]],KELUAR!$H:$H)</f>
        <v>0</v>
      </c>
      <c r="N661" s="47">
        <f>REKAP[[#This Row],[Stok Awal]]+REKAP[[#This Row],[Masuk]]-REKAP[[#This Row],[Keluar]]</f>
        <v>1</v>
      </c>
      <c r="P661" s="42">
        <f>REKAP[[#This Row],[Harga Satuan]]*REKAP[[#This Row],[Stok Akhir]]</f>
        <v>7905</v>
      </c>
      <c r="Q661" s="47" t="str">
        <f>IF(REKAP[[#This Row],[Stok Aktual]]&lt;&gt;"",REKAP[[#This Row],[Stok Akhir]]-REKAP[[#This Row],[Stok Aktual]],"")</f>
        <v/>
      </c>
    </row>
    <row r="662" spans="1:17" x14ac:dyDescent="0.25">
      <c r="A662" s="20" t="s">
        <v>988</v>
      </c>
      <c r="B662" s="20" t="s">
        <v>859</v>
      </c>
      <c r="C662" s="20" t="s">
        <v>859</v>
      </c>
      <c r="D662" s="23" t="s">
        <v>1524</v>
      </c>
      <c r="E662" s="23"/>
      <c r="F662" s="20" t="s">
        <v>898</v>
      </c>
      <c r="G662" s="20"/>
      <c r="H662" s="22">
        <v>12590</v>
      </c>
      <c r="I662" s="57" t="str">
        <f>IF(COUNTIF(MASUK[Kode Barang],REKAP[[#This Row],[ID
Barang]])=0,"",COUNTIF(MASUK[Kode Barang],REKAP[[#This Row],[ID
Barang]]))</f>
        <v/>
      </c>
      <c r="J662" s="58" t="str">
        <f>IF(COUNTIF(MASUK8[Kode Barang],REKAP[[#This Row],[ID
Barang]])=0,"",COUNTIF(MASUK8[Kode Barang],REKAP[[#This Row],[ID
Barang]]))</f>
        <v/>
      </c>
      <c r="K662" s="20">
        <v>8</v>
      </c>
      <c r="L662" s="47">
        <f>SUMIF(MASUK!$C:$C,DATA!$A662,MASUK!$H:$H)</f>
        <v>0</v>
      </c>
      <c r="M662" s="47">
        <f>SUMIF(KELUAR!C:C,REKAP[[#This Row],[ID
Barang]],KELUAR!$H:$H)</f>
        <v>0</v>
      </c>
      <c r="N662" s="47">
        <f>REKAP[[#This Row],[Stok Awal]]+REKAP[[#This Row],[Masuk]]-REKAP[[#This Row],[Keluar]]</f>
        <v>8</v>
      </c>
      <c r="P662" s="42">
        <f>REKAP[[#This Row],[Harga Satuan]]*REKAP[[#This Row],[Stok Akhir]]</f>
        <v>100720</v>
      </c>
      <c r="Q662" s="47" t="str">
        <f>IF(REKAP[[#This Row],[Stok Aktual]]&lt;&gt;"",REKAP[[#This Row],[Stok Akhir]]-REKAP[[#This Row],[Stok Aktual]],"")</f>
        <v/>
      </c>
    </row>
    <row r="663" spans="1:17" x14ac:dyDescent="0.25">
      <c r="A663" s="20" t="s">
        <v>989</v>
      </c>
      <c r="B663" s="20" t="s">
        <v>859</v>
      </c>
      <c r="C663" s="20" t="s">
        <v>859</v>
      </c>
      <c r="D663" s="23" t="s">
        <v>1525</v>
      </c>
      <c r="E663" s="23"/>
      <c r="F663" s="20" t="s">
        <v>898</v>
      </c>
      <c r="G663" s="20"/>
      <c r="H663" s="22">
        <v>9383</v>
      </c>
      <c r="I663" s="57">
        <f>IF(COUNTIF(MASUK[Kode Barang],REKAP[[#This Row],[ID
Barang]])=0,"",COUNTIF(MASUK[Kode Barang],REKAP[[#This Row],[ID
Barang]]))</f>
        <v>1</v>
      </c>
      <c r="J663" s="58">
        <f>IF(COUNTIF(MASUK8[Kode Barang],REKAP[[#This Row],[ID
Barang]])=0,"",COUNTIF(MASUK8[Kode Barang],REKAP[[#This Row],[ID
Barang]]))</f>
        <v>1</v>
      </c>
      <c r="K663" s="20">
        <v>7</v>
      </c>
      <c r="L663" s="47">
        <f>SUMIF(MASUK!$C:$C,DATA!$A663,MASUK!$H:$H)</f>
        <v>16</v>
      </c>
      <c r="M663" s="47">
        <f>SUMIF(KELUAR!C:C,REKAP[[#This Row],[ID
Barang]],KELUAR!$H:$H)</f>
        <v>16</v>
      </c>
      <c r="N663" s="47">
        <f>REKAP[[#This Row],[Stok Awal]]+REKAP[[#This Row],[Masuk]]-REKAP[[#This Row],[Keluar]]</f>
        <v>7</v>
      </c>
      <c r="P663" s="42">
        <f>REKAP[[#This Row],[Harga Satuan]]*REKAP[[#This Row],[Stok Akhir]]</f>
        <v>65681</v>
      </c>
      <c r="Q663" s="47" t="str">
        <f>IF(REKAP[[#This Row],[Stok Aktual]]&lt;&gt;"",REKAP[[#This Row],[Stok Akhir]]-REKAP[[#This Row],[Stok Aktual]],"")</f>
        <v/>
      </c>
    </row>
    <row r="664" spans="1:17" x14ac:dyDescent="0.25">
      <c r="A664" s="20" t="s">
        <v>990</v>
      </c>
      <c r="B664" s="20" t="s">
        <v>859</v>
      </c>
      <c r="C664" s="20" t="s">
        <v>859</v>
      </c>
      <c r="D664" s="23" t="s">
        <v>1526</v>
      </c>
      <c r="E664" s="23"/>
      <c r="F664" s="20" t="s">
        <v>898</v>
      </c>
      <c r="G664" s="20"/>
      <c r="H664" s="22">
        <v>13963</v>
      </c>
      <c r="I664" s="57" t="str">
        <f>IF(COUNTIF(MASUK[Kode Barang],REKAP[[#This Row],[ID
Barang]])=0,"",COUNTIF(MASUK[Kode Barang],REKAP[[#This Row],[ID
Barang]]))</f>
        <v/>
      </c>
      <c r="J664" s="58" t="str">
        <f>IF(COUNTIF(MASUK8[Kode Barang],REKAP[[#This Row],[ID
Barang]])=0,"",COUNTIF(MASUK8[Kode Barang],REKAP[[#This Row],[ID
Barang]]))</f>
        <v/>
      </c>
      <c r="K664" s="20">
        <v>2</v>
      </c>
      <c r="L664" s="47">
        <f>SUMIF(MASUK!$C:$C,DATA!$A664,MASUK!$H:$H)</f>
        <v>0</v>
      </c>
      <c r="M664" s="47">
        <f>SUMIF(KELUAR!C:C,REKAP[[#This Row],[ID
Barang]],KELUAR!$H:$H)</f>
        <v>0</v>
      </c>
      <c r="N664" s="47">
        <f>REKAP[[#This Row],[Stok Awal]]+REKAP[[#This Row],[Masuk]]-REKAP[[#This Row],[Keluar]]</f>
        <v>2</v>
      </c>
      <c r="P664" s="42">
        <f>REKAP[[#This Row],[Harga Satuan]]*REKAP[[#This Row],[Stok Akhir]]</f>
        <v>27926</v>
      </c>
      <c r="Q664" s="47" t="str">
        <f>IF(REKAP[[#This Row],[Stok Aktual]]&lt;&gt;"",REKAP[[#This Row],[Stok Akhir]]-REKAP[[#This Row],[Stok Aktual]],"")</f>
        <v/>
      </c>
    </row>
    <row r="665" spans="1:17" x14ac:dyDescent="0.25">
      <c r="A665" s="20" t="s">
        <v>991</v>
      </c>
      <c r="B665" s="20" t="s">
        <v>859</v>
      </c>
      <c r="C665" s="20" t="s">
        <v>859</v>
      </c>
      <c r="D665" s="23" t="s">
        <v>1527</v>
      </c>
      <c r="E665" s="23"/>
      <c r="F665" s="20" t="s">
        <v>898</v>
      </c>
      <c r="G665" s="20"/>
      <c r="H665" s="22">
        <v>13963</v>
      </c>
      <c r="I665" s="57" t="str">
        <f>IF(COUNTIF(MASUK[Kode Barang],REKAP[[#This Row],[ID
Barang]])=0,"",COUNTIF(MASUK[Kode Barang],REKAP[[#This Row],[ID
Barang]]))</f>
        <v/>
      </c>
      <c r="J665" s="58" t="str">
        <f>IF(COUNTIF(MASUK8[Kode Barang],REKAP[[#This Row],[ID
Barang]])=0,"",COUNTIF(MASUK8[Kode Barang],REKAP[[#This Row],[ID
Barang]]))</f>
        <v/>
      </c>
      <c r="K665" s="20">
        <v>7</v>
      </c>
      <c r="L665" s="47">
        <f>SUMIF(MASUK!$C:$C,DATA!$A665,MASUK!$H:$H)</f>
        <v>0</v>
      </c>
      <c r="M665" s="47">
        <f>SUMIF(KELUAR!C:C,REKAP[[#This Row],[ID
Barang]],KELUAR!$H:$H)</f>
        <v>0</v>
      </c>
      <c r="N665" s="47">
        <f>REKAP[[#This Row],[Stok Awal]]+REKAP[[#This Row],[Masuk]]-REKAP[[#This Row],[Keluar]]</f>
        <v>7</v>
      </c>
      <c r="P665" s="42">
        <f>REKAP[[#This Row],[Harga Satuan]]*REKAP[[#This Row],[Stok Akhir]]</f>
        <v>97741</v>
      </c>
      <c r="Q665" s="47" t="str">
        <f>IF(REKAP[[#This Row],[Stok Aktual]]&lt;&gt;"",REKAP[[#This Row],[Stok Akhir]]-REKAP[[#This Row],[Stok Aktual]],"")</f>
        <v/>
      </c>
    </row>
    <row r="666" spans="1:17" x14ac:dyDescent="0.25">
      <c r="A666" s="20" t="s">
        <v>992</v>
      </c>
      <c r="B666" s="20" t="s">
        <v>859</v>
      </c>
      <c r="C666" s="20" t="s">
        <v>859</v>
      </c>
      <c r="D666" s="23" t="s">
        <v>1528</v>
      </c>
      <c r="E666" s="23"/>
      <c r="F666" s="20" t="s">
        <v>898</v>
      </c>
      <c r="G666" s="20"/>
      <c r="H666" s="22">
        <v>13963</v>
      </c>
      <c r="I666" s="57" t="str">
        <f>IF(COUNTIF(MASUK[Kode Barang],REKAP[[#This Row],[ID
Barang]])=0,"",COUNTIF(MASUK[Kode Barang],REKAP[[#This Row],[ID
Barang]]))</f>
        <v/>
      </c>
      <c r="J666" s="58" t="str">
        <f>IF(COUNTIF(MASUK8[Kode Barang],REKAP[[#This Row],[ID
Barang]])=0,"",COUNTIF(MASUK8[Kode Barang],REKAP[[#This Row],[ID
Barang]]))</f>
        <v/>
      </c>
      <c r="K666" s="20">
        <v>0</v>
      </c>
      <c r="L666" s="47">
        <f>SUMIF(MASUK!$C:$C,DATA!$A666,MASUK!$H:$H)</f>
        <v>0</v>
      </c>
      <c r="M666" s="47">
        <f>SUMIF(KELUAR!C:C,REKAP[[#This Row],[ID
Barang]],KELUAR!$H:$H)</f>
        <v>0</v>
      </c>
      <c r="N666" s="47">
        <f>REKAP[[#This Row],[Stok Awal]]+REKAP[[#This Row],[Masuk]]-REKAP[[#This Row],[Keluar]]</f>
        <v>0</v>
      </c>
      <c r="P666" s="42">
        <f>REKAP[[#This Row],[Harga Satuan]]*REKAP[[#This Row],[Stok Akhir]]</f>
        <v>0</v>
      </c>
      <c r="Q666" s="47" t="str">
        <f>IF(REKAP[[#This Row],[Stok Aktual]]&lt;&gt;"",REKAP[[#This Row],[Stok Akhir]]-REKAP[[#This Row],[Stok Aktual]],"")</f>
        <v/>
      </c>
    </row>
    <row r="667" spans="1:17" x14ac:dyDescent="0.25">
      <c r="A667" s="20" t="s">
        <v>993</v>
      </c>
      <c r="B667" s="20" t="s">
        <v>859</v>
      </c>
      <c r="C667" s="20" t="s">
        <v>859</v>
      </c>
      <c r="D667" s="23" t="s">
        <v>1529</v>
      </c>
      <c r="E667" s="23"/>
      <c r="F667" s="20" t="s">
        <v>898</v>
      </c>
      <c r="G667" s="20"/>
      <c r="H667" s="22">
        <v>10713</v>
      </c>
      <c r="I667" s="57" t="str">
        <f>IF(COUNTIF(MASUK[Kode Barang],REKAP[[#This Row],[ID
Barang]])=0,"",COUNTIF(MASUK[Kode Barang],REKAP[[#This Row],[ID
Barang]]))</f>
        <v/>
      </c>
      <c r="J667" s="58" t="str">
        <f>IF(COUNTIF(MASUK8[Kode Barang],REKAP[[#This Row],[ID
Barang]])=0,"",COUNTIF(MASUK8[Kode Barang],REKAP[[#This Row],[ID
Barang]]))</f>
        <v/>
      </c>
      <c r="K667" s="20">
        <v>0</v>
      </c>
      <c r="L667" s="47">
        <f>SUMIF(MASUK!$C:$C,DATA!$A667,MASUK!$H:$H)</f>
        <v>0</v>
      </c>
      <c r="M667" s="47">
        <f>SUMIF(KELUAR!C:C,REKAP[[#This Row],[ID
Barang]],KELUAR!$H:$H)</f>
        <v>0</v>
      </c>
      <c r="N667" s="47">
        <f>REKAP[[#This Row],[Stok Awal]]+REKAP[[#This Row],[Masuk]]-REKAP[[#This Row],[Keluar]]</f>
        <v>0</v>
      </c>
      <c r="P667" s="42">
        <f>REKAP[[#This Row],[Harga Satuan]]*REKAP[[#This Row],[Stok Akhir]]</f>
        <v>0</v>
      </c>
      <c r="Q667" s="47" t="str">
        <f>IF(REKAP[[#This Row],[Stok Aktual]]&lt;&gt;"",REKAP[[#This Row],[Stok Akhir]]-REKAP[[#This Row],[Stok Aktual]],"")</f>
        <v/>
      </c>
    </row>
    <row r="668" spans="1:17" x14ac:dyDescent="0.25">
      <c r="A668" s="20" t="s">
        <v>994</v>
      </c>
      <c r="B668" s="20" t="s">
        <v>859</v>
      </c>
      <c r="C668" s="20" t="s">
        <v>859</v>
      </c>
      <c r="D668" s="23" t="s">
        <v>1530</v>
      </c>
      <c r="E668" s="23"/>
      <c r="F668" s="20" t="s">
        <v>898</v>
      </c>
      <c r="G668" s="20"/>
      <c r="H668" s="22">
        <v>12000</v>
      </c>
      <c r="I668" s="57" t="str">
        <f>IF(COUNTIF(MASUK[Kode Barang],REKAP[[#This Row],[ID
Barang]])=0,"",COUNTIF(MASUK[Kode Barang],REKAP[[#This Row],[ID
Barang]]))</f>
        <v/>
      </c>
      <c r="J668" s="58" t="str">
        <f>IF(COUNTIF(MASUK8[Kode Barang],REKAP[[#This Row],[ID
Barang]])=0,"",COUNTIF(MASUK8[Kode Barang],REKAP[[#This Row],[ID
Barang]]))</f>
        <v/>
      </c>
      <c r="K668" s="20">
        <v>1</v>
      </c>
      <c r="L668" s="47">
        <f>SUMIF(MASUK!$C:$C,DATA!$A668,MASUK!$H:$H)</f>
        <v>0</v>
      </c>
      <c r="M668" s="47">
        <f>SUMIF(KELUAR!C:C,REKAP[[#This Row],[ID
Barang]],KELUAR!$H:$H)</f>
        <v>0</v>
      </c>
      <c r="N668" s="47">
        <f>REKAP[[#This Row],[Stok Awal]]+REKAP[[#This Row],[Masuk]]-REKAP[[#This Row],[Keluar]]</f>
        <v>1</v>
      </c>
      <c r="P668" s="42">
        <f>REKAP[[#This Row],[Harga Satuan]]*REKAP[[#This Row],[Stok Akhir]]</f>
        <v>12000</v>
      </c>
      <c r="Q668" s="47" t="str">
        <f>IF(REKAP[[#This Row],[Stok Aktual]]&lt;&gt;"",REKAP[[#This Row],[Stok Akhir]]-REKAP[[#This Row],[Stok Aktual]],"")</f>
        <v/>
      </c>
    </row>
    <row r="669" spans="1:17" x14ac:dyDescent="0.25">
      <c r="A669" s="20" t="s">
        <v>995</v>
      </c>
      <c r="B669" s="20" t="s">
        <v>859</v>
      </c>
      <c r="C669" s="20" t="s">
        <v>859</v>
      </c>
      <c r="D669" s="23" t="s">
        <v>1531</v>
      </c>
      <c r="E669" s="23"/>
      <c r="F669" s="20" t="s">
        <v>898</v>
      </c>
      <c r="G669" s="20"/>
      <c r="H669" s="22">
        <v>11564</v>
      </c>
      <c r="I669" s="57">
        <f>IF(COUNTIF(MASUK[Kode Barang],REKAP[[#This Row],[ID
Barang]])=0,"",COUNTIF(MASUK[Kode Barang],REKAP[[#This Row],[ID
Barang]]))</f>
        <v>1</v>
      </c>
      <c r="J669" s="58">
        <f>IF(COUNTIF(MASUK8[Kode Barang],REKAP[[#This Row],[ID
Barang]])=0,"",COUNTIF(MASUK8[Kode Barang],REKAP[[#This Row],[ID
Barang]]))</f>
        <v>1</v>
      </c>
      <c r="K669" s="20">
        <v>0</v>
      </c>
      <c r="L669" s="47">
        <f>SUMIF(MASUK!$C:$C,DATA!$A669,MASUK!$H:$H)</f>
        <v>16</v>
      </c>
      <c r="M669" s="47">
        <f>SUMIF(KELUAR!C:C,REKAP[[#This Row],[ID
Barang]],KELUAR!$H:$H)</f>
        <v>16</v>
      </c>
      <c r="N669" s="47">
        <f>REKAP[[#This Row],[Stok Awal]]+REKAP[[#This Row],[Masuk]]-REKAP[[#This Row],[Keluar]]</f>
        <v>0</v>
      </c>
      <c r="P669" s="42">
        <f>REKAP[[#This Row],[Harga Satuan]]*REKAP[[#This Row],[Stok Akhir]]</f>
        <v>0</v>
      </c>
      <c r="Q669" s="47" t="str">
        <f>IF(REKAP[[#This Row],[Stok Aktual]]&lt;&gt;"",REKAP[[#This Row],[Stok Akhir]]-REKAP[[#This Row],[Stok Aktual]],"")</f>
        <v/>
      </c>
    </row>
    <row r="670" spans="1:17" x14ac:dyDescent="0.25">
      <c r="A670" s="20" t="s">
        <v>996</v>
      </c>
      <c r="B670" s="20" t="s">
        <v>859</v>
      </c>
      <c r="C670" s="20" t="s">
        <v>859</v>
      </c>
      <c r="D670" s="23" t="s">
        <v>1532</v>
      </c>
      <c r="E670" s="23"/>
      <c r="F670" s="20" t="s">
        <v>898</v>
      </c>
      <c r="G670" s="20"/>
      <c r="H670" s="22">
        <v>13000</v>
      </c>
      <c r="I670" s="57" t="str">
        <f>IF(COUNTIF(MASUK[Kode Barang],REKAP[[#This Row],[ID
Barang]])=0,"",COUNTIF(MASUK[Kode Barang],REKAP[[#This Row],[ID
Barang]]))</f>
        <v/>
      </c>
      <c r="J670" s="58" t="str">
        <f>IF(COUNTIF(MASUK8[Kode Barang],REKAP[[#This Row],[ID
Barang]])=0,"",COUNTIF(MASUK8[Kode Barang],REKAP[[#This Row],[ID
Barang]]))</f>
        <v/>
      </c>
      <c r="K670" s="20">
        <v>4</v>
      </c>
      <c r="L670" s="47">
        <f>SUMIF(MASUK!$C:$C,DATA!$A670,MASUK!$H:$H)</f>
        <v>0</v>
      </c>
      <c r="M670" s="47">
        <f>SUMIF(KELUAR!C:C,REKAP[[#This Row],[ID
Barang]],KELUAR!$H:$H)</f>
        <v>0</v>
      </c>
      <c r="N670" s="47">
        <f>REKAP[[#This Row],[Stok Awal]]+REKAP[[#This Row],[Masuk]]-REKAP[[#This Row],[Keluar]]</f>
        <v>4</v>
      </c>
      <c r="P670" s="42">
        <f>REKAP[[#This Row],[Harga Satuan]]*REKAP[[#This Row],[Stok Akhir]]</f>
        <v>52000</v>
      </c>
      <c r="Q670" s="47" t="str">
        <f>IF(REKAP[[#This Row],[Stok Aktual]]&lt;&gt;"",REKAP[[#This Row],[Stok Akhir]]-REKAP[[#This Row],[Stok Aktual]],"")</f>
        <v/>
      </c>
    </row>
    <row r="671" spans="1:17" x14ac:dyDescent="0.25">
      <c r="A671" s="20" t="s">
        <v>997</v>
      </c>
      <c r="B671" s="20" t="s">
        <v>859</v>
      </c>
      <c r="C671" s="20" t="s">
        <v>859</v>
      </c>
      <c r="D671" s="23" t="s">
        <v>1533</v>
      </c>
      <c r="E671" s="23"/>
      <c r="F671" s="20" t="s">
        <v>898</v>
      </c>
      <c r="G671" s="20"/>
      <c r="H671" s="22">
        <v>13000</v>
      </c>
      <c r="I671" s="57" t="str">
        <f>IF(COUNTIF(MASUK[Kode Barang],REKAP[[#This Row],[ID
Barang]])=0,"",COUNTIF(MASUK[Kode Barang],REKAP[[#This Row],[ID
Barang]]))</f>
        <v/>
      </c>
      <c r="J671" s="58" t="str">
        <f>IF(COUNTIF(MASUK8[Kode Barang],REKAP[[#This Row],[ID
Barang]])=0,"",COUNTIF(MASUK8[Kode Barang],REKAP[[#This Row],[ID
Barang]]))</f>
        <v/>
      </c>
      <c r="K671" s="20">
        <v>3</v>
      </c>
      <c r="L671" s="47">
        <f>SUMIF(MASUK!$C:$C,DATA!$A671,MASUK!$H:$H)</f>
        <v>0</v>
      </c>
      <c r="M671" s="47">
        <f>SUMIF(KELUAR!C:C,REKAP[[#This Row],[ID
Barang]],KELUAR!$H:$H)</f>
        <v>0</v>
      </c>
      <c r="N671" s="47">
        <f>REKAP[[#This Row],[Stok Awal]]+REKAP[[#This Row],[Masuk]]-REKAP[[#This Row],[Keluar]]</f>
        <v>3</v>
      </c>
      <c r="P671" s="42">
        <f>REKAP[[#This Row],[Harga Satuan]]*REKAP[[#This Row],[Stok Akhir]]</f>
        <v>39000</v>
      </c>
      <c r="Q671" s="47" t="str">
        <f>IF(REKAP[[#This Row],[Stok Aktual]]&lt;&gt;"",REKAP[[#This Row],[Stok Akhir]]-REKAP[[#This Row],[Stok Aktual]],"")</f>
        <v/>
      </c>
    </row>
    <row r="672" spans="1:17" x14ac:dyDescent="0.25">
      <c r="A672" s="20" t="s">
        <v>998</v>
      </c>
      <c r="B672" s="20" t="s">
        <v>859</v>
      </c>
      <c r="C672" s="20" t="s">
        <v>859</v>
      </c>
      <c r="D672" s="23" t="s">
        <v>1534</v>
      </c>
      <c r="E672" s="23"/>
      <c r="F672" s="20" t="s">
        <v>898</v>
      </c>
      <c r="G672" s="20"/>
      <c r="H672" s="22">
        <v>13500</v>
      </c>
      <c r="I672" s="57" t="str">
        <f>IF(COUNTIF(MASUK[Kode Barang],REKAP[[#This Row],[ID
Barang]])=0,"",COUNTIF(MASUK[Kode Barang],REKAP[[#This Row],[ID
Barang]]))</f>
        <v/>
      </c>
      <c r="J672" s="58" t="str">
        <f>IF(COUNTIF(MASUK8[Kode Barang],REKAP[[#This Row],[ID
Barang]])=0,"",COUNTIF(MASUK8[Kode Barang],REKAP[[#This Row],[ID
Barang]]))</f>
        <v/>
      </c>
      <c r="K672" s="20">
        <v>11</v>
      </c>
      <c r="L672" s="47">
        <f>SUMIF(MASUK!$C:$C,DATA!$A672,MASUK!$H:$H)</f>
        <v>0</v>
      </c>
      <c r="M672" s="47">
        <f>SUMIF(KELUAR!C:C,REKAP[[#This Row],[ID
Barang]],KELUAR!$H:$H)</f>
        <v>0</v>
      </c>
      <c r="N672" s="47">
        <f>REKAP[[#This Row],[Stok Awal]]+REKAP[[#This Row],[Masuk]]-REKAP[[#This Row],[Keluar]]</f>
        <v>11</v>
      </c>
      <c r="P672" s="42">
        <f>REKAP[[#This Row],[Harga Satuan]]*REKAP[[#This Row],[Stok Akhir]]</f>
        <v>148500</v>
      </c>
      <c r="Q672" s="47" t="str">
        <f>IF(REKAP[[#This Row],[Stok Aktual]]&lt;&gt;"",REKAP[[#This Row],[Stok Akhir]]-REKAP[[#This Row],[Stok Aktual]],"")</f>
        <v/>
      </c>
    </row>
    <row r="673" spans="1:17" x14ac:dyDescent="0.25">
      <c r="A673" s="20" t="s">
        <v>999</v>
      </c>
      <c r="B673" s="20" t="s">
        <v>859</v>
      </c>
      <c r="C673" s="20" t="s">
        <v>859</v>
      </c>
      <c r="D673" s="23" t="s">
        <v>1535</v>
      </c>
      <c r="E673" s="23"/>
      <c r="F673" s="20" t="s">
        <v>898</v>
      </c>
      <c r="G673" s="20"/>
      <c r="H673" s="22">
        <v>19500</v>
      </c>
      <c r="I673" s="57" t="str">
        <f>IF(COUNTIF(MASUK[Kode Barang],REKAP[[#This Row],[ID
Barang]])=0,"",COUNTIF(MASUK[Kode Barang],REKAP[[#This Row],[ID
Barang]]))</f>
        <v/>
      </c>
      <c r="J673" s="58" t="str">
        <f>IF(COUNTIF(MASUK8[Kode Barang],REKAP[[#This Row],[ID
Barang]])=0,"",COUNTIF(MASUK8[Kode Barang],REKAP[[#This Row],[ID
Barang]]))</f>
        <v/>
      </c>
      <c r="K673" s="20">
        <v>4</v>
      </c>
      <c r="L673" s="47">
        <f>SUMIF(MASUK!$C:$C,DATA!$A673,MASUK!$H:$H)</f>
        <v>0</v>
      </c>
      <c r="M673" s="47">
        <f>SUMIF(KELUAR!C:C,REKAP[[#This Row],[ID
Barang]],KELUAR!$H:$H)</f>
        <v>0</v>
      </c>
      <c r="N673" s="47">
        <f>REKAP[[#This Row],[Stok Awal]]+REKAP[[#This Row],[Masuk]]-REKAP[[#This Row],[Keluar]]</f>
        <v>4</v>
      </c>
      <c r="P673" s="42">
        <f>REKAP[[#This Row],[Harga Satuan]]*REKAP[[#This Row],[Stok Akhir]]</f>
        <v>78000</v>
      </c>
      <c r="Q673" s="47" t="str">
        <f>IF(REKAP[[#This Row],[Stok Aktual]]&lt;&gt;"",REKAP[[#This Row],[Stok Akhir]]-REKAP[[#This Row],[Stok Aktual]],"")</f>
        <v/>
      </c>
    </row>
    <row r="674" spans="1:17" x14ac:dyDescent="0.25">
      <c r="A674" s="20" t="s">
        <v>1000</v>
      </c>
      <c r="B674" s="20" t="s">
        <v>859</v>
      </c>
      <c r="C674" s="20" t="s">
        <v>859</v>
      </c>
      <c r="D674" s="23" t="s">
        <v>1536</v>
      </c>
      <c r="E674" s="23"/>
      <c r="F674" s="20" t="s">
        <v>898</v>
      </c>
      <c r="G674" s="20"/>
      <c r="H674" s="22">
        <v>13688</v>
      </c>
      <c r="I674" s="57" t="str">
        <f>IF(COUNTIF(MASUK[Kode Barang],REKAP[[#This Row],[ID
Barang]])=0,"",COUNTIF(MASUK[Kode Barang],REKAP[[#This Row],[ID
Barang]]))</f>
        <v/>
      </c>
      <c r="J674" s="58" t="str">
        <f>IF(COUNTIF(MASUK8[Kode Barang],REKAP[[#This Row],[ID
Barang]])=0,"",COUNTIF(MASUK8[Kode Barang],REKAP[[#This Row],[ID
Barang]]))</f>
        <v/>
      </c>
      <c r="K674" s="20">
        <v>0</v>
      </c>
      <c r="L674" s="47">
        <f>SUMIF(MASUK!$C:$C,DATA!$A674,MASUK!$H:$H)</f>
        <v>0</v>
      </c>
      <c r="M674" s="47">
        <f>SUMIF(KELUAR!C:C,REKAP[[#This Row],[ID
Barang]],KELUAR!$H:$H)</f>
        <v>0</v>
      </c>
      <c r="N674" s="47">
        <f>REKAP[[#This Row],[Stok Awal]]+REKAP[[#This Row],[Masuk]]-REKAP[[#This Row],[Keluar]]</f>
        <v>0</v>
      </c>
      <c r="P674" s="42">
        <f>REKAP[[#This Row],[Harga Satuan]]*REKAP[[#This Row],[Stok Akhir]]</f>
        <v>0</v>
      </c>
      <c r="Q674" s="47" t="str">
        <f>IF(REKAP[[#This Row],[Stok Aktual]]&lt;&gt;"",REKAP[[#This Row],[Stok Akhir]]-REKAP[[#This Row],[Stok Aktual]],"")</f>
        <v/>
      </c>
    </row>
    <row r="675" spans="1:17" x14ac:dyDescent="0.25">
      <c r="A675" s="20" t="s">
        <v>1001</v>
      </c>
      <c r="B675" s="20" t="s">
        <v>859</v>
      </c>
      <c r="C675" s="20" t="s">
        <v>859</v>
      </c>
      <c r="D675" s="23" t="s">
        <v>1537</v>
      </c>
      <c r="E675" s="23"/>
      <c r="F675" s="20" t="s">
        <v>898</v>
      </c>
      <c r="G675" s="20"/>
      <c r="H675" s="22">
        <v>19500</v>
      </c>
      <c r="I675" s="57" t="str">
        <f>IF(COUNTIF(MASUK[Kode Barang],REKAP[[#This Row],[ID
Barang]])=0,"",COUNTIF(MASUK[Kode Barang],REKAP[[#This Row],[ID
Barang]]))</f>
        <v/>
      </c>
      <c r="J675" s="58" t="str">
        <f>IF(COUNTIF(MASUK8[Kode Barang],REKAP[[#This Row],[ID
Barang]])=0,"",COUNTIF(MASUK8[Kode Barang],REKAP[[#This Row],[ID
Barang]]))</f>
        <v/>
      </c>
      <c r="K675" s="20">
        <v>2</v>
      </c>
      <c r="L675" s="47">
        <f>SUMIF(MASUK!$C:$C,DATA!$A675,MASUK!$H:$H)</f>
        <v>0</v>
      </c>
      <c r="M675" s="47">
        <f>SUMIF(KELUAR!C:C,REKAP[[#This Row],[ID
Barang]],KELUAR!$H:$H)</f>
        <v>0</v>
      </c>
      <c r="N675" s="47">
        <f>REKAP[[#This Row],[Stok Awal]]+REKAP[[#This Row],[Masuk]]-REKAP[[#This Row],[Keluar]]</f>
        <v>2</v>
      </c>
      <c r="P675" s="42">
        <f>REKAP[[#This Row],[Harga Satuan]]*REKAP[[#This Row],[Stok Akhir]]</f>
        <v>39000</v>
      </c>
      <c r="Q675" s="47" t="str">
        <f>IF(REKAP[[#This Row],[Stok Aktual]]&lt;&gt;"",REKAP[[#This Row],[Stok Akhir]]-REKAP[[#This Row],[Stok Aktual]],"")</f>
        <v/>
      </c>
    </row>
    <row r="676" spans="1:17" x14ac:dyDescent="0.25">
      <c r="A676" s="20" t="s">
        <v>1002</v>
      </c>
      <c r="B676" s="20" t="s">
        <v>859</v>
      </c>
      <c r="C676" s="20" t="s">
        <v>859</v>
      </c>
      <c r="D676" s="23" t="s">
        <v>1538</v>
      </c>
      <c r="E676" s="23"/>
      <c r="F676" s="20" t="s">
        <v>898</v>
      </c>
      <c r="G676" s="20"/>
      <c r="H676" s="22">
        <v>13500</v>
      </c>
      <c r="I676" s="57" t="str">
        <f>IF(COUNTIF(MASUK[Kode Barang],REKAP[[#This Row],[ID
Barang]])=0,"",COUNTIF(MASUK[Kode Barang],REKAP[[#This Row],[ID
Barang]]))</f>
        <v/>
      </c>
      <c r="J676" s="58" t="str">
        <f>IF(COUNTIF(MASUK8[Kode Barang],REKAP[[#This Row],[ID
Barang]])=0,"",COUNTIF(MASUK8[Kode Barang],REKAP[[#This Row],[ID
Barang]]))</f>
        <v/>
      </c>
      <c r="K676" s="20">
        <v>0</v>
      </c>
      <c r="L676" s="47">
        <f>SUMIF(MASUK!$C:$C,DATA!$A676,MASUK!$H:$H)</f>
        <v>0</v>
      </c>
      <c r="M676" s="47">
        <f>SUMIF(KELUAR!C:C,REKAP[[#This Row],[ID
Barang]],KELUAR!$H:$H)</f>
        <v>0</v>
      </c>
      <c r="N676" s="47">
        <f>REKAP[[#This Row],[Stok Awal]]+REKAP[[#This Row],[Masuk]]-REKAP[[#This Row],[Keluar]]</f>
        <v>0</v>
      </c>
      <c r="P676" s="42">
        <f>REKAP[[#This Row],[Harga Satuan]]*REKAP[[#This Row],[Stok Akhir]]</f>
        <v>0</v>
      </c>
      <c r="Q676" s="47" t="str">
        <f>IF(REKAP[[#This Row],[Stok Aktual]]&lt;&gt;"",REKAP[[#This Row],[Stok Akhir]]-REKAP[[#This Row],[Stok Aktual]],"")</f>
        <v/>
      </c>
    </row>
    <row r="677" spans="1:17" x14ac:dyDescent="0.25">
      <c r="A677" s="20" t="s">
        <v>1003</v>
      </c>
      <c r="B677" s="20" t="s">
        <v>859</v>
      </c>
      <c r="C677" s="20" t="s">
        <v>859</v>
      </c>
      <c r="D677" s="23" t="s">
        <v>1539</v>
      </c>
      <c r="E677" s="23"/>
      <c r="F677" s="20" t="s">
        <v>898</v>
      </c>
      <c r="G677" s="20"/>
      <c r="H677" s="22">
        <v>12549</v>
      </c>
      <c r="I677" s="57" t="str">
        <f>IF(COUNTIF(MASUK[Kode Barang],REKAP[[#This Row],[ID
Barang]])=0,"",COUNTIF(MASUK[Kode Barang],REKAP[[#This Row],[ID
Barang]]))</f>
        <v/>
      </c>
      <c r="J677" s="58" t="str">
        <f>IF(COUNTIF(MASUK8[Kode Barang],REKAP[[#This Row],[ID
Barang]])=0,"",COUNTIF(MASUK8[Kode Barang],REKAP[[#This Row],[ID
Barang]]))</f>
        <v/>
      </c>
      <c r="K677" s="20">
        <v>0</v>
      </c>
      <c r="L677" s="47">
        <f>SUMIF(MASUK!$C:$C,DATA!$A677,MASUK!$H:$H)</f>
        <v>0</v>
      </c>
      <c r="M677" s="47">
        <f>SUMIF(KELUAR!C:C,REKAP[[#This Row],[ID
Barang]],KELUAR!$H:$H)</f>
        <v>0</v>
      </c>
      <c r="N677" s="47">
        <f>REKAP[[#This Row],[Stok Awal]]+REKAP[[#This Row],[Masuk]]-REKAP[[#This Row],[Keluar]]</f>
        <v>0</v>
      </c>
      <c r="P677" s="42">
        <f>REKAP[[#This Row],[Harga Satuan]]*REKAP[[#This Row],[Stok Akhir]]</f>
        <v>0</v>
      </c>
      <c r="Q677" s="47" t="str">
        <f>IF(REKAP[[#This Row],[Stok Aktual]]&lt;&gt;"",REKAP[[#This Row],[Stok Akhir]]-REKAP[[#This Row],[Stok Aktual]],"")</f>
        <v/>
      </c>
    </row>
    <row r="678" spans="1:17" x14ac:dyDescent="0.25">
      <c r="A678" s="20" t="s">
        <v>1004</v>
      </c>
      <c r="B678" s="20" t="s">
        <v>859</v>
      </c>
      <c r="C678" s="20" t="s">
        <v>859</v>
      </c>
      <c r="D678" s="23" t="s">
        <v>1540</v>
      </c>
      <c r="E678" s="23"/>
      <c r="F678" s="20" t="s">
        <v>898</v>
      </c>
      <c r="G678" s="20"/>
      <c r="H678" s="22">
        <v>17000</v>
      </c>
      <c r="I678" s="57" t="str">
        <f>IF(COUNTIF(MASUK[Kode Barang],REKAP[[#This Row],[ID
Barang]])=0,"",COUNTIF(MASUK[Kode Barang],REKAP[[#This Row],[ID
Barang]]))</f>
        <v/>
      </c>
      <c r="J678" s="58" t="str">
        <f>IF(COUNTIF(MASUK8[Kode Barang],REKAP[[#This Row],[ID
Barang]])=0,"",COUNTIF(MASUK8[Kode Barang],REKAP[[#This Row],[ID
Barang]]))</f>
        <v/>
      </c>
      <c r="K678" s="20">
        <v>4</v>
      </c>
      <c r="L678" s="47">
        <f>SUMIF(MASUK!$C:$C,DATA!$A678,MASUK!$H:$H)</f>
        <v>0</v>
      </c>
      <c r="M678" s="47">
        <f>SUMIF(KELUAR!C:C,REKAP[[#This Row],[ID
Barang]],KELUAR!$H:$H)</f>
        <v>0</v>
      </c>
      <c r="N678" s="47">
        <f>REKAP[[#This Row],[Stok Awal]]+REKAP[[#This Row],[Masuk]]-REKAP[[#This Row],[Keluar]]</f>
        <v>4</v>
      </c>
      <c r="P678" s="42">
        <f>REKAP[[#This Row],[Harga Satuan]]*REKAP[[#This Row],[Stok Akhir]]</f>
        <v>68000</v>
      </c>
      <c r="Q678" s="47" t="str">
        <f>IF(REKAP[[#This Row],[Stok Aktual]]&lt;&gt;"",REKAP[[#This Row],[Stok Akhir]]-REKAP[[#This Row],[Stok Aktual]],"")</f>
        <v/>
      </c>
    </row>
    <row r="679" spans="1:17" x14ac:dyDescent="0.25">
      <c r="A679" s="20" t="s">
        <v>1005</v>
      </c>
      <c r="B679" s="20" t="s">
        <v>859</v>
      </c>
      <c r="C679" s="20" t="s">
        <v>859</v>
      </c>
      <c r="D679" s="23" t="s">
        <v>1541</v>
      </c>
      <c r="E679" s="23"/>
      <c r="F679" s="20" t="s">
        <v>898</v>
      </c>
      <c r="G679" s="20"/>
      <c r="H679" s="22"/>
      <c r="I679" s="57" t="str">
        <f>IF(COUNTIF(MASUK[Kode Barang],REKAP[[#This Row],[ID
Barang]])=0,"",COUNTIF(MASUK[Kode Barang],REKAP[[#This Row],[ID
Barang]]))</f>
        <v/>
      </c>
      <c r="J679" s="58" t="str">
        <f>IF(COUNTIF(MASUK8[Kode Barang],REKAP[[#This Row],[ID
Barang]])=0,"",COUNTIF(MASUK8[Kode Barang],REKAP[[#This Row],[ID
Barang]]))</f>
        <v/>
      </c>
      <c r="K679" s="20">
        <v>14</v>
      </c>
      <c r="L679" s="47">
        <f>SUMIF(MASUK!$C:$C,DATA!$A679,MASUK!$H:$H)</f>
        <v>0</v>
      </c>
      <c r="M679" s="47">
        <f>SUMIF(KELUAR!C:C,REKAP[[#This Row],[ID
Barang]],KELUAR!$H:$H)</f>
        <v>0</v>
      </c>
      <c r="N679" s="47">
        <f>REKAP[[#This Row],[Stok Awal]]+REKAP[[#This Row],[Masuk]]-REKAP[[#This Row],[Keluar]]</f>
        <v>14</v>
      </c>
      <c r="P679" s="42">
        <f>REKAP[[#This Row],[Harga Satuan]]*REKAP[[#This Row],[Stok Akhir]]</f>
        <v>0</v>
      </c>
      <c r="Q679" s="47" t="str">
        <f>IF(REKAP[[#This Row],[Stok Aktual]]&lt;&gt;"",REKAP[[#This Row],[Stok Akhir]]-REKAP[[#This Row],[Stok Aktual]],"")</f>
        <v/>
      </c>
    </row>
    <row r="680" spans="1:17" x14ac:dyDescent="0.25">
      <c r="A680" s="20" t="s">
        <v>1006</v>
      </c>
      <c r="B680" s="20" t="s">
        <v>860</v>
      </c>
      <c r="C680" s="20" t="s">
        <v>860</v>
      </c>
      <c r="D680" s="23" t="s">
        <v>1542</v>
      </c>
      <c r="E680" s="23"/>
      <c r="F680" s="20" t="s">
        <v>898</v>
      </c>
      <c r="G680" s="20"/>
      <c r="H680" s="22">
        <v>98627</v>
      </c>
      <c r="I680" s="57" t="str">
        <f>IF(COUNTIF(MASUK[Kode Barang],REKAP[[#This Row],[ID
Barang]])=0,"",COUNTIF(MASUK[Kode Barang],REKAP[[#This Row],[ID
Barang]]))</f>
        <v/>
      </c>
      <c r="J680" s="58" t="str">
        <f>IF(COUNTIF(MASUK8[Kode Barang],REKAP[[#This Row],[ID
Barang]])=0,"",COUNTIF(MASUK8[Kode Barang],REKAP[[#This Row],[ID
Barang]]))</f>
        <v/>
      </c>
      <c r="K680" s="20">
        <v>4</v>
      </c>
      <c r="L680" s="47">
        <f>SUMIF(MASUK!$C:$C,DATA!$A680,MASUK!$H:$H)</f>
        <v>0</v>
      </c>
      <c r="M680" s="47">
        <f>SUMIF(KELUAR!C:C,REKAP[[#This Row],[ID
Barang]],KELUAR!$H:$H)</f>
        <v>0</v>
      </c>
      <c r="N680" s="47">
        <f>REKAP[[#This Row],[Stok Awal]]+REKAP[[#This Row],[Masuk]]-REKAP[[#This Row],[Keluar]]</f>
        <v>4</v>
      </c>
      <c r="P680" s="42">
        <f>REKAP[[#This Row],[Harga Satuan]]*REKAP[[#This Row],[Stok Akhir]]</f>
        <v>394508</v>
      </c>
      <c r="Q680" s="47" t="str">
        <f>IF(REKAP[[#This Row],[Stok Aktual]]&lt;&gt;"",REKAP[[#This Row],[Stok Akhir]]-REKAP[[#This Row],[Stok Aktual]],"")</f>
        <v/>
      </c>
    </row>
    <row r="681" spans="1:17" x14ac:dyDescent="0.25">
      <c r="A681" s="20" t="s">
        <v>1007</v>
      </c>
      <c r="B681" s="20" t="s">
        <v>860</v>
      </c>
      <c r="C681" s="20" t="s">
        <v>860</v>
      </c>
      <c r="D681" s="23" t="s">
        <v>1543</v>
      </c>
      <c r="E681" s="23"/>
      <c r="F681" s="20" t="s">
        <v>898</v>
      </c>
      <c r="G681" s="20"/>
      <c r="H681" s="22">
        <v>160000</v>
      </c>
      <c r="I681" s="57" t="str">
        <f>IF(COUNTIF(MASUK[Kode Barang],REKAP[[#This Row],[ID
Barang]])=0,"",COUNTIF(MASUK[Kode Barang],REKAP[[#This Row],[ID
Barang]]))</f>
        <v/>
      </c>
      <c r="J681" s="58" t="str">
        <f>IF(COUNTIF(MASUK8[Kode Barang],REKAP[[#This Row],[ID
Barang]])=0,"",COUNTIF(MASUK8[Kode Barang],REKAP[[#This Row],[ID
Barang]]))</f>
        <v/>
      </c>
      <c r="K681" s="20">
        <v>0</v>
      </c>
      <c r="L681" s="47">
        <f>SUMIF(MASUK!$C:$C,DATA!$A681,MASUK!$H:$H)</f>
        <v>0</v>
      </c>
      <c r="M681" s="47">
        <f>SUMIF(KELUAR!C:C,REKAP[[#This Row],[ID
Barang]],KELUAR!$H:$H)</f>
        <v>0</v>
      </c>
      <c r="N681" s="47">
        <f>REKAP[[#This Row],[Stok Awal]]+REKAP[[#This Row],[Masuk]]-REKAP[[#This Row],[Keluar]]</f>
        <v>0</v>
      </c>
      <c r="P681" s="42">
        <f>REKAP[[#This Row],[Harga Satuan]]*REKAP[[#This Row],[Stok Akhir]]</f>
        <v>0</v>
      </c>
      <c r="Q681" s="47" t="str">
        <f>IF(REKAP[[#This Row],[Stok Aktual]]&lt;&gt;"",REKAP[[#This Row],[Stok Akhir]]-REKAP[[#This Row],[Stok Aktual]],"")</f>
        <v/>
      </c>
    </row>
    <row r="682" spans="1:17" x14ac:dyDescent="0.25">
      <c r="A682" s="20" t="s">
        <v>1008</v>
      </c>
      <c r="B682" s="20" t="s">
        <v>860</v>
      </c>
      <c r="C682" s="20" t="s">
        <v>860</v>
      </c>
      <c r="D682" s="23" t="s">
        <v>1544</v>
      </c>
      <c r="E682" s="23"/>
      <c r="F682" s="20" t="s">
        <v>898</v>
      </c>
      <c r="G682" s="20"/>
      <c r="H682" s="22">
        <v>279735</v>
      </c>
      <c r="I682" s="57" t="str">
        <f>IF(COUNTIF(MASUK[Kode Barang],REKAP[[#This Row],[ID
Barang]])=0,"",COUNTIF(MASUK[Kode Barang],REKAP[[#This Row],[ID
Barang]]))</f>
        <v/>
      </c>
      <c r="J682" s="58" t="str">
        <f>IF(COUNTIF(MASUK8[Kode Barang],REKAP[[#This Row],[ID
Barang]])=0,"",COUNTIF(MASUK8[Kode Barang],REKAP[[#This Row],[ID
Barang]]))</f>
        <v/>
      </c>
      <c r="K682" s="20">
        <v>24</v>
      </c>
      <c r="L682" s="47">
        <f>SUMIF(MASUK!$C:$C,DATA!$A682,MASUK!$H:$H)</f>
        <v>0</v>
      </c>
      <c r="M682" s="47">
        <f>SUMIF(KELUAR!C:C,REKAP[[#This Row],[ID
Barang]],KELUAR!$H:$H)</f>
        <v>0</v>
      </c>
      <c r="N682" s="47">
        <f>REKAP[[#This Row],[Stok Awal]]+REKAP[[#This Row],[Masuk]]-REKAP[[#This Row],[Keluar]]</f>
        <v>24</v>
      </c>
      <c r="P682" s="42">
        <f>REKAP[[#This Row],[Harga Satuan]]*REKAP[[#This Row],[Stok Akhir]]</f>
        <v>6713640</v>
      </c>
      <c r="Q682" s="47" t="str">
        <f>IF(REKAP[[#This Row],[Stok Aktual]]&lt;&gt;"",REKAP[[#This Row],[Stok Akhir]]-REKAP[[#This Row],[Stok Aktual]],"")</f>
        <v/>
      </c>
    </row>
    <row r="683" spans="1:17" x14ac:dyDescent="0.25">
      <c r="A683" s="20" t="s">
        <v>1009</v>
      </c>
      <c r="B683" s="20" t="s">
        <v>861</v>
      </c>
      <c r="C683" s="20" t="s">
        <v>861</v>
      </c>
      <c r="D683" s="23" t="s">
        <v>1545</v>
      </c>
      <c r="E683" s="23"/>
      <c r="F683" s="20" t="s">
        <v>898</v>
      </c>
      <c r="G683" s="20"/>
      <c r="H683" s="22">
        <v>6463</v>
      </c>
      <c r="I683" s="57">
        <f>IF(COUNTIF(MASUK[Kode Barang],REKAP[[#This Row],[ID
Barang]])=0,"",COUNTIF(MASUK[Kode Barang],REKAP[[#This Row],[ID
Barang]]))</f>
        <v>1</v>
      </c>
      <c r="J683" s="58">
        <f>IF(COUNTIF(MASUK8[Kode Barang],REKAP[[#This Row],[ID
Barang]])=0,"",COUNTIF(MASUK8[Kode Barang],REKAP[[#This Row],[ID
Barang]]))</f>
        <v>1</v>
      </c>
      <c r="K683" s="20">
        <v>0</v>
      </c>
      <c r="L683" s="47">
        <f>SUMIF(MASUK!$C:$C,DATA!$A683,MASUK!$H:$H)</f>
        <v>6</v>
      </c>
      <c r="M683" s="47">
        <f>SUMIF(KELUAR!C:C,REKAP[[#This Row],[ID
Barang]],KELUAR!$H:$H)</f>
        <v>6</v>
      </c>
      <c r="N683" s="47">
        <f>REKAP[[#This Row],[Stok Awal]]+REKAP[[#This Row],[Masuk]]-REKAP[[#This Row],[Keluar]]</f>
        <v>0</v>
      </c>
      <c r="P683" s="42">
        <f>REKAP[[#This Row],[Harga Satuan]]*REKAP[[#This Row],[Stok Akhir]]</f>
        <v>0</v>
      </c>
      <c r="Q683" s="47" t="str">
        <f>IF(REKAP[[#This Row],[Stok Aktual]]&lt;&gt;"",REKAP[[#This Row],[Stok Akhir]]-REKAP[[#This Row],[Stok Aktual]],"")</f>
        <v/>
      </c>
    </row>
    <row r="684" spans="1:17" x14ac:dyDescent="0.25">
      <c r="A684" s="20" t="s">
        <v>1010</v>
      </c>
      <c r="B684" s="20" t="s">
        <v>861</v>
      </c>
      <c r="C684" s="20" t="s">
        <v>861</v>
      </c>
      <c r="D684" s="23" t="s">
        <v>1546</v>
      </c>
      <c r="E684" s="23"/>
      <c r="F684" s="20" t="s">
        <v>898</v>
      </c>
      <c r="G684" s="20"/>
      <c r="H684" s="22">
        <v>7380</v>
      </c>
      <c r="I684" s="57" t="str">
        <f>IF(COUNTIF(MASUK[Kode Barang],REKAP[[#This Row],[ID
Barang]])=0,"",COUNTIF(MASUK[Kode Barang],REKAP[[#This Row],[ID
Barang]]))</f>
        <v/>
      </c>
      <c r="J684" s="58" t="str">
        <f>IF(COUNTIF(MASUK8[Kode Barang],REKAP[[#This Row],[ID
Barang]])=0,"",COUNTIF(MASUK8[Kode Barang],REKAP[[#This Row],[ID
Barang]]))</f>
        <v/>
      </c>
      <c r="K684" s="20">
        <v>0</v>
      </c>
      <c r="L684" s="47">
        <f>SUMIF(MASUK!$C:$C,DATA!$A684,MASUK!$H:$H)</f>
        <v>0</v>
      </c>
      <c r="M684" s="47">
        <f>SUMIF(KELUAR!C:C,REKAP[[#This Row],[ID
Barang]],KELUAR!$H:$H)</f>
        <v>0</v>
      </c>
      <c r="N684" s="47">
        <f>REKAP[[#This Row],[Stok Awal]]+REKAP[[#This Row],[Masuk]]-REKAP[[#This Row],[Keluar]]</f>
        <v>0</v>
      </c>
      <c r="P684" s="42">
        <f>REKAP[[#This Row],[Harga Satuan]]*REKAP[[#This Row],[Stok Akhir]]</f>
        <v>0</v>
      </c>
      <c r="Q684" s="47" t="str">
        <f>IF(REKAP[[#This Row],[Stok Aktual]]&lt;&gt;"",REKAP[[#This Row],[Stok Akhir]]-REKAP[[#This Row],[Stok Aktual]],"")</f>
        <v/>
      </c>
    </row>
    <row r="685" spans="1:17" x14ac:dyDescent="0.25">
      <c r="A685" s="20" t="s">
        <v>1011</v>
      </c>
      <c r="B685" s="20" t="s">
        <v>861</v>
      </c>
      <c r="C685" s="20" t="s">
        <v>861</v>
      </c>
      <c r="D685" s="23" t="s">
        <v>1547</v>
      </c>
      <c r="E685" s="23"/>
      <c r="F685" s="20" t="s">
        <v>898</v>
      </c>
      <c r="G685" s="20"/>
      <c r="H685" s="22">
        <v>7380</v>
      </c>
      <c r="I685" s="57" t="str">
        <f>IF(COUNTIF(MASUK[Kode Barang],REKAP[[#This Row],[ID
Barang]])=0,"",COUNTIF(MASUK[Kode Barang],REKAP[[#This Row],[ID
Barang]]))</f>
        <v/>
      </c>
      <c r="J685" s="58" t="str">
        <f>IF(COUNTIF(MASUK8[Kode Barang],REKAP[[#This Row],[ID
Barang]])=0,"",COUNTIF(MASUK8[Kode Barang],REKAP[[#This Row],[ID
Barang]]))</f>
        <v/>
      </c>
      <c r="K685" s="20">
        <v>0</v>
      </c>
      <c r="L685" s="47">
        <f>SUMIF(MASUK!$C:$C,DATA!$A685,MASUK!$H:$H)</f>
        <v>0</v>
      </c>
      <c r="M685" s="47">
        <f>SUMIF(KELUAR!C:C,REKAP[[#This Row],[ID
Barang]],KELUAR!$H:$H)</f>
        <v>0</v>
      </c>
      <c r="N685" s="47">
        <f>REKAP[[#This Row],[Stok Awal]]+REKAP[[#This Row],[Masuk]]-REKAP[[#This Row],[Keluar]]</f>
        <v>0</v>
      </c>
      <c r="P685" s="42">
        <f>REKAP[[#This Row],[Harga Satuan]]*REKAP[[#This Row],[Stok Akhir]]</f>
        <v>0</v>
      </c>
      <c r="Q685" s="47" t="str">
        <f>IF(REKAP[[#This Row],[Stok Aktual]]&lt;&gt;"",REKAP[[#This Row],[Stok Akhir]]-REKAP[[#This Row],[Stok Aktual]],"")</f>
        <v/>
      </c>
    </row>
    <row r="686" spans="1:17" x14ac:dyDescent="0.25">
      <c r="A686" s="20" t="s">
        <v>1012</v>
      </c>
      <c r="B686" s="20" t="s">
        <v>861</v>
      </c>
      <c r="C686" s="20" t="s">
        <v>861</v>
      </c>
      <c r="D686" s="23" t="s">
        <v>1548</v>
      </c>
      <c r="E686" s="23"/>
      <c r="F686" s="20" t="s">
        <v>898</v>
      </c>
      <c r="G686" s="20"/>
      <c r="H686" s="22">
        <v>7380</v>
      </c>
      <c r="I686" s="57" t="str">
        <f>IF(COUNTIF(MASUK[Kode Barang],REKAP[[#This Row],[ID
Barang]])=0,"",COUNTIF(MASUK[Kode Barang],REKAP[[#This Row],[ID
Barang]]))</f>
        <v/>
      </c>
      <c r="J686" s="58" t="str">
        <f>IF(COUNTIF(MASUK8[Kode Barang],REKAP[[#This Row],[ID
Barang]])=0,"",COUNTIF(MASUK8[Kode Barang],REKAP[[#This Row],[ID
Barang]]))</f>
        <v/>
      </c>
      <c r="K686" s="20">
        <v>0</v>
      </c>
      <c r="L686" s="47">
        <f>SUMIF(MASUK!$C:$C,DATA!$A686,MASUK!$H:$H)</f>
        <v>0</v>
      </c>
      <c r="M686" s="47">
        <f>SUMIF(KELUAR!C:C,REKAP[[#This Row],[ID
Barang]],KELUAR!$H:$H)</f>
        <v>0</v>
      </c>
      <c r="N686" s="47">
        <f>REKAP[[#This Row],[Stok Awal]]+REKAP[[#This Row],[Masuk]]-REKAP[[#This Row],[Keluar]]</f>
        <v>0</v>
      </c>
      <c r="P686" s="42">
        <f>REKAP[[#This Row],[Harga Satuan]]*REKAP[[#This Row],[Stok Akhir]]</f>
        <v>0</v>
      </c>
      <c r="Q686" s="47" t="str">
        <f>IF(REKAP[[#This Row],[Stok Aktual]]&lt;&gt;"",REKAP[[#This Row],[Stok Akhir]]-REKAP[[#This Row],[Stok Aktual]],"")</f>
        <v/>
      </c>
    </row>
    <row r="687" spans="1:17" x14ac:dyDescent="0.25">
      <c r="A687" s="20" t="s">
        <v>1013</v>
      </c>
      <c r="B687" s="20" t="s">
        <v>861</v>
      </c>
      <c r="C687" s="20" t="s">
        <v>861</v>
      </c>
      <c r="D687" s="23" t="s">
        <v>1549</v>
      </c>
      <c r="E687" s="23"/>
      <c r="F687" s="20" t="s">
        <v>898</v>
      </c>
      <c r="G687" s="20"/>
      <c r="H687" s="22">
        <v>9600</v>
      </c>
      <c r="I687" s="57" t="str">
        <f>IF(COUNTIF(MASUK[Kode Barang],REKAP[[#This Row],[ID
Barang]])=0,"",COUNTIF(MASUK[Kode Barang],REKAP[[#This Row],[ID
Barang]]))</f>
        <v/>
      </c>
      <c r="J687" s="58" t="str">
        <f>IF(COUNTIF(MASUK8[Kode Barang],REKAP[[#This Row],[ID
Barang]])=0,"",COUNTIF(MASUK8[Kode Barang],REKAP[[#This Row],[ID
Barang]]))</f>
        <v/>
      </c>
      <c r="K687" s="20">
        <v>15</v>
      </c>
      <c r="L687" s="47">
        <f>SUMIF(MASUK!$C:$C,DATA!$A687,MASUK!$H:$H)</f>
        <v>0</v>
      </c>
      <c r="M687" s="47">
        <f>SUMIF(KELUAR!C:C,REKAP[[#This Row],[ID
Barang]],KELUAR!$H:$H)</f>
        <v>0</v>
      </c>
      <c r="N687" s="47">
        <f>REKAP[[#This Row],[Stok Awal]]+REKAP[[#This Row],[Masuk]]-REKAP[[#This Row],[Keluar]]</f>
        <v>15</v>
      </c>
      <c r="P687" s="42">
        <f>REKAP[[#This Row],[Harga Satuan]]*REKAP[[#This Row],[Stok Akhir]]</f>
        <v>144000</v>
      </c>
      <c r="Q687" s="47" t="str">
        <f>IF(REKAP[[#This Row],[Stok Aktual]]&lt;&gt;"",REKAP[[#This Row],[Stok Akhir]]-REKAP[[#This Row],[Stok Aktual]],"")</f>
        <v/>
      </c>
    </row>
    <row r="688" spans="1:17" x14ac:dyDescent="0.25">
      <c r="A688" s="20" t="s">
        <v>1014</v>
      </c>
      <c r="B688" s="20" t="s">
        <v>861</v>
      </c>
      <c r="C688" s="20" t="s">
        <v>861</v>
      </c>
      <c r="D688" s="23" t="s">
        <v>1550</v>
      </c>
      <c r="E688" s="23"/>
      <c r="F688" s="20" t="s">
        <v>898</v>
      </c>
      <c r="G688" s="20"/>
      <c r="H688" s="22">
        <v>7748</v>
      </c>
      <c r="I688" s="57" t="str">
        <f>IF(COUNTIF(MASUK[Kode Barang],REKAP[[#This Row],[ID
Barang]])=0,"",COUNTIF(MASUK[Kode Barang],REKAP[[#This Row],[ID
Barang]]))</f>
        <v/>
      </c>
      <c r="J688" s="58" t="str">
        <f>IF(COUNTIF(MASUK8[Kode Barang],REKAP[[#This Row],[ID
Barang]])=0,"",COUNTIF(MASUK8[Kode Barang],REKAP[[#This Row],[ID
Barang]]))</f>
        <v/>
      </c>
      <c r="K688" s="20">
        <v>0</v>
      </c>
      <c r="L688" s="47">
        <f>SUMIF(MASUK!$C:$C,DATA!$A688,MASUK!$H:$H)</f>
        <v>0</v>
      </c>
      <c r="M688" s="47">
        <f>SUMIF(KELUAR!C:C,REKAP[[#This Row],[ID
Barang]],KELUAR!$H:$H)</f>
        <v>0</v>
      </c>
      <c r="N688" s="47">
        <f>REKAP[[#This Row],[Stok Awal]]+REKAP[[#This Row],[Masuk]]-REKAP[[#This Row],[Keluar]]</f>
        <v>0</v>
      </c>
      <c r="P688" s="42">
        <f>REKAP[[#This Row],[Harga Satuan]]*REKAP[[#This Row],[Stok Akhir]]</f>
        <v>0</v>
      </c>
      <c r="Q688" s="47" t="str">
        <f>IF(REKAP[[#This Row],[Stok Aktual]]&lt;&gt;"",REKAP[[#This Row],[Stok Akhir]]-REKAP[[#This Row],[Stok Aktual]],"")</f>
        <v/>
      </c>
    </row>
    <row r="689" spans="1:17" x14ac:dyDescent="0.25">
      <c r="A689" s="20" t="s">
        <v>1015</v>
      </c>
      <c r="B689" s="20" t="s">
        <v>861</v>
      </c>
      <c r="C689" s="20" t="s">
        <v>861</v>
      </c>
      <c r="D689" s="23" t="s">
        <v>1551</v>
      </c>
      <c r="E689" s="23"/>
      <c r="F689" s="20" t="s">
        <v>898</v>
      </c>
      <c r="G689" s="20"/>
      <c r="H689" s="22">
        <v>5280</v>
      </c>
      <c r="I689" s="57" t="str">
        <f>IF(COUNTIF(MASUK[Kode Barang],REKAP[[#This Row],[ID
Barang]])=0,"",COUNTIF(MASUK[Kode Barang],REKAP[[#This Row],[ID
Barang]]))</f>
        <v/>
      </c>
      <c r="J689" s="58" t="str">
        <f>IF(COUNTIF(MASUK8[Kode Barang],REKAP[[#This Row],[ID
Barang]])=0,"",COUNTIF(MASUK8[Kode Barang],REKAP[[#This Row],[ID
Barang]]))</f>
        <v/>
      </c>
      <c r="K689" s="20">
        <v>2</v>
      </c>
      <c r="L689" s="47">
        <f>SUMIF(MASUK!$C:$C,DATA!$A689,MASUK!$H:$H)</f>
        <v>0</v>
      </c>
      <c r="M689" s="47">
        <f>SUMIF(KELUAR!C:C,REKAP[[#This Row],[ID
Barang]],KELUAR!$H:$H)</f>
        <v>0</v>
      </c>
      <c r="N689" s="47">
        <f>REKAP[[#This Row],[Stok Awal]]+REKAP[[#This Row],[Masuk]]-REKAP[[#This Row],[Keluar]]</f>
        <v>2</v>
      </c>
      <c r="P689" s="42">
        <f>REKAP[[#This Row],[Harga Satuan]]*REKAP[[#This Row],[Stok Akhir]]</f>
        <v>10560</v>
      </c>
      <c r="Q689" s="47" t="str">
        <f>IF(REKAP[[#This Row],[Stok Aktual]]&lt;&gt;"",REKAP[[#This Row],[Stok Akhir]]-REKAP[[#This Row],[Stok Aktual]],"")</f>
        <v/>
      </c>
    </row>
    <row r="690" spans="1:17" x14ac:dyDescent="0.25">
      <c r="A690" s="20" t="s">
        <v>1016</v>
      </c>
      <c r="B690" s="20" t="s">
        <v>861</v>
      </c>
      <c r="C690" s="20" t="s">
        <v>861</v>
      </c>
      <c r="D690" s="23" t="s">
        <v>1552</v>
      </c>
      <c r="E690" s="23"/>
      <c r="F690" s="20" t="s">
        <v>898</v>
      </c>
      <c r="G690" s="20"/>
      <c r="H690" s="22">
        <v>1961</v>
      </c>
      <c r="I690" s="57">
        <f>IF(COUNTIF(MASUK[Kode Barang],REKAP[[#This Row],[ID
Barang]])=0,"",COUNTIF(MASUK[Kode Barang],REKAP[[#This Row],[ID
Barang]]))</f>
        <v>1</v>
      </c>
      <c r="J690" s="58">
        <f>IF(COUNTIF(MASUK8[Kode Barang],REKAP[[#This Row],[ID
Barang]])=0,"",COUNTIF(MASUK8[Kode Barang],REKAP[[#This Row],[ID
Barang]]))</f>
        <v>1</v>
      </c>
      <c r="K690" s="20">
        <v>0</v>
      </c>
      <c r="L690" s="47">
        <f>SUMIF(MASUK!$C:$C,DATA!$A690,MASUK!$H:$H)</f>
        <v>15</v>
      </c>
      <c r="M690" s="47">
        <f>SUMIF(KELUAR!C:C,REKAP[[#This Row],[ID
Barang]],KELUAR!$H:$H)</f>
        <v>15</v>
      </c>
      <c r="N690" s="47">
        <f>REKAP[[#This Row],[Stok Awal]]+REKAP[[#This Row],[Masuk]]-REKAP[[#This Row],[Keluar]]</f>
        <v>0</v>
      </c>
      <c r="P690" s="42">
        <f>REKAP[[#This Row],[Harga Satuan]]*REKAP[[#This Row],[Stok Akhir]]</f>
        <v>0</v>
      </c>
      <c r="Q690" s="47" t="str">
        <f>IF(REKAP[[#This Row],[Stok Aktual]]&lt;&gt;"",REKAP[[#This Row],[Stok Akhir]]-REKAP[[#This Row],[Stok Aktual]],"")</f>
        <v/>
      </c>
    </row>
    <row r="691" spans="1:17" x14ac:dyDescent="0.25">
      <c r="A691" s="20" t="s">
        <v>1017</v>
      </c>
      <c r="B691" s="20" t="s">
        <v>861</v>
      </c>
      <c r="C691" s="20" t="s">
        <v>861</v>
      </c>
      <c r="D691" s="23" t="s">
        <v>1553</v>
      </c>
      <c r="E691" s="23"/>
      <c r="F691" s="20" t="s">
        <v>898</v>
      </c>
      <c r="G691" s="20"/>
      <c r="H691" s="22">
        <v>3417</v>
      </c>
      <c r="I691" s="57" t="str">
        <f>IF(COUNTIF(MASUK[Kode Barang],REKAP[[#This Row],[ID
Barang]])=0,"",COUNTIF(MASUK[Kode Barang],REKAP[[#This Row],[ID
Barang]]))</f>
        <v/>
      </c>
      <c r="J691" s="58" t="str">
        <f>IF(COUNTIF(MASUK8[Kode Barang],REKAP[[#This Row],[ID
Barang]])=0,"",COUNTIF(MASUK8[Kode Barang],REKAP[[#This Row],[ID
Barang]]))</f>
        <v/>
      </c>
      <c r="K691" s="20">
        <v>0</v>
      </c>
      <c r="L691" s="47">
        <f>SUMIF(MASUK!$C:$C,DATA!$A691,MASUK!$H:$H)</f>
        <v>0</v>
      </c>
      <c r="M691" s="47">
        <f>SUMIF(KELUAR!C:C,REKAP[[#This Row],[ID
Barang]],KELUAR!$H:$H)</f>
        <v>0</v>
      </c>
      <c r="N691" s="47">
        <f>REKAP[[#This Row],[Stok Awal]]+REKAP[[#This Row],[Masuk]]-REKAP[[#This Row],[Keluar]]</f>
        <v>0</v>
      </c>
      <c r="P691" s="42">
        <f>REKAP[[#This Row],[Harga Satuan]]*REKAP[[#This Row],[Stok Akhir]]</f>
        <v>0</v>
      </c>
      <c r="Q691" s="47" t="str">
        <f>IF(REKAP[[#This Row],[Stok Aktual]]&lt;&gt;"",REKAP[[#This Row],[Stok Akhir]]-REKAP[[#This Row],[Stok Aktual]],"")</f>
        <v/>
      </c>
    </row>
    <row r="692" spans="1:17" x14ac:dyDescent="0.25">
      <c r="A692" s="20" t="s">
        <v>1018</v>
      </c>
      <c r="B692" s="20" t="s">
        <v>861</v>
      </c>
      <c r="C692" s="20" t="s">
        <v>861</v>
      </c>
      <c r="D692" s="23" t="s">
        <v>1554</v>
      </c>
      <c r="E692" s="23"/>
      <c r="F692" s="20" t="s">
        <v>898</v>
      </c>
      <c r="G692" s="20"/>
      <c r="H692" s="22"/>
      <c r="I692" s="57" t="str">
        <f>IF(COUNTIF(MASUK[Kode Barang],REKAP[[#This Row],[ID
Barang]])=0,"",COUNTIF(MASUK[Kode Barang],REKAP[[#This Row],[ID
Barang]]))</f>
        <v/>
      </c>
      <c r="J692" s="58" t="str">
        <f>IF(COUNTIF(MASUK8[Kode Barang],REKAP[[#This Row],[ID
Barang]])=0,"",COUNTIF(MASUK8[Kode Barang],REKAP[[#This Row],[ID
Barang]]))</f>
        <v/>
      </c>
      <c r="K692" s="20">
        <v>1</v>
      </c>
      <c r="L692" s="47">
        <f>SUMIF(MASUK!$C:$C,DATA!$A692,MASUK!$H:$H)</f>
        <v>0</v>
      </c>
      <c r="M692" s="47">
        <f>SUMIF(KELUAR!C:C,REKAP[[#This Row],[ID
Barang]],KELUAR!$H:$H)</f>
        <v>0</v>
      </c>
      <c r="N692" s="47">
        <f>REKAP[[#This Row],[Stok Awal]]+REKAP[[#This Row],[Masuk]]-REKAP[[#This Row],[Keluar]]</f>
        <v>1</v>
      </c>
      <c r="P692" s="42">
        <f>REKAP[[#This Row],[Harga Satuan]]*REKAP[[#This Row],[Stok Akhir]]</f>
        <v>0</v>
      </c>
      <c r="Q692" s="47" t="str">
        <f>IF(REKAP[[#This Row],[Stok Aktual]]&lt;&gt;"",REKAP[[#This Row],[Stok Akhir]]-REKAP[[#This Row],[Stok Aktual]],"")</f>
        <v/>
      </c>
    </row>
    <row r="693" spans="1:17" x14ac:dyDescent="0.25">
      <c r="A693" s="20" t="s">
        <v>1019</v>
      </c>
      <c r="B693" s="20" t="s">
        <v>861</v>
      </c>
      <c r="C693" s="20" t="s">
        <v>861</v>
      </c>
      <c r="D693" s="23" t="s">
        <v>1555</v>
      </c>
      <c r="E693" s="23"/>
      <c r="F693" s="20" t="s">
        <v>898</v>
      </c>
      <c r="G693" s="20"/>
      <c r="H693" s="22">
        <v>5787</v>
      </c>
      <c r="I693" s="57" t="str">
        <f>IF(COUNTIF(MASUK[Kode Barang],REKAP[[#This Row],[ID
Barang]])=0,"",COUNTIF(MASUK[Kode Barang],REKAP[[#This Row],[ID
Barang]]))</f>
        <v/>
      </c>
      <c r="J693" s="58" t="str">
        <f>IF(COUNTIF(MASUK8[Kode Barang],REKAP[[#This Row],[ID
Barang]])=0,"",COUNTIF(MASUK8[Kode Barang],REKAP[[#This Row],[ID
Barang]]))</f>
        <v/>
      </c>
      <c r="K693" s="20">
        <v>0</v>
      </c>
      <c r="L693" s="47">
        <f>SUMIF(MASUK!$C:$C,DATA!$A693,MASUK!$H:$H)</f>
        <v>0</v>
      </c>
      <c r="M693" s="47">
        <f>SUMIF(KELUAR!C:C,REKAP[[#This Row],[ID
Barang]],KELUAR!$H:$H)</f>
        <v>0</v>
      </c>
      <c r="N693" s="47">
        <f>REKAP[[#This Row],[Stok Awal]]+REKAP[[#This Row],[Masuk]]-REKAP[[#This Row],[Keluar]]</f>
        <v>0</v>
      </c>
      <c r="P693" s="42">
        <f>REKAP[[#This Row],[Harga Satuan]]*REKAP[[#This Row],[Stok Akhir]]</f>
        <v>0</v>
      </c>
      <c r="Q693" s="47" t="str">
        <f>IF(REKAP[[#This Row],[Stok Aktual]]&lt;&gt;"",REKAP[[#This Row],[Stok Akhir]]-REKAP[[#This Row],[Stok Aktual]],"")</f>
        <v/>
      </c>
    </row>
    <row r="694" spans="1:17" x14ac:dyDescent="0.25">
      <c r="A694" s="20" t="s">
        <v>1020</v>
      </c>
      <c r="B694" s="20" t="s">
        <v>861</v>
      </c>
      <c r="C694" s="20" t="s">
        <v>861</v>
      </c>
      <c r="D694" s="23" t="s">
        <v>1556</v>
      </c>
      <c r="E694" s="23"/>
      <c r="F694" s="20" t="s">
        <v>898</v>
      </c>
      <c r="G694" s="20"/>
      <c r="H694" s="22">
        <v>4000</v>
      </c>
      <c r="I694" s="57" t="str">
        <f>IF(COUNTIF(MASUK[Kode Barang],REKAP[[#This Row],[ID
Barang]])=0,"",COUNTIF(MASUK[Kode Barang],REKAP[[#This Row],[ID
Barang]]))</f>
        <v/>
      </c>
      <c r="J694" s="58" t="str">
        <f>IF(COUNTIF(MASUK8[Kode Barang],REKAP[[#This Row],[ID
Barang]])=0,"",COUNTIF(MASUK8[Kode Barang],REKAP[[#This Row],[ID
Barang]]))</f>
        <v/>
      </c>
      <c r="K694" s="20">
        <v>14</v>
      </c>
      <c r="L694" s="47">
        <f>SUMIF(MASUK!$C:$C,DATA!$A694,MASUK!$H:$H)</f>
        <v>0</v>
      </c>
      <c r="M694" s="47">
        <f>SUMIF(KELUAR!C:C,REKAP[[#This Row],[ID
Barang]],KELUAR!$H:$H)</f>
        <v>0</v>
      </c>
      <c r="N694" s="47">
        <f>REKAP[[#This Row],[Stok Awal]]+REKAP[[#This Row],[Masuk]]-REKAP[[#This Row],[Keluar]]</f>
        <v>14</v>
      </c>
      <c r="P694" s="42">
        <f>REKAP[[#This Row],[Harga Satuan]]*REKAP[[#This Row],[Stok Akhir]]</f>
        <v>56000</v>
      </c>
      <c r="Q694" s="47" t="str">
        <f>IF(REKAP[[#This Row],[Stok Aktual]]&lt;&gt;"",REKAP[[#This Row],[Stok Akhir]]-REKAP[[#This Row],[Stok Aktual]],"")</f>
        <v/>
      </c>
    </row>
    <row r="695" spans="1:17" x14ac:dyDescent="0.25">
      <c r="A695" s="20" t="s">
        <v>1021</v>
      </c>
      <c r="B695" s="20" t="s">
        <v>861</v>
      </c>
      <c r="C695" s="20" t="s">
        <v>861</v>
      </c>
      <c r="D695" s="23" t="s">
        <v>1557</v>
      </c>
      <c r="E695" s="23"/>
      <c r="F695" s="20" t="s">
        <v>898</v>
      </c>
      <c r="G695" s="20"/>
      <c r="H695" s="22">
        <v>3647</v>
      </c>
      <c r="I695" s="57" t="str">
        <f>IF(COUNTIF(MASUK[Kode Barang],REKAP[[#This Row],[ID
Barang]])=0,"",COUNTIF(MASUK[Kode Barang],REKAP[[#This Row],[ID
Barang]]))</f>
        <v/>
      </c>
      <c r="J695" s="58" t="str">
        <f>IF(COUNTIF(MASUK8[Kode Barang],REKAP[[#This Row],[ID
Barang]])=0,"",COUNTIF(MASUK8[Kode Barang],REKAP[[#This Row],[ID
Barang]]))</f>
        <v/>
      </c>
      <c r="K695" s="20">
        <v>9</v>
      </c>
      <c r="L695" s="47">
        <f>SUMIF(MASUK!$C:$C,DATA!$A695,MASUK!$H:$H)</f>
        <v>0</v>
      </c>
      <c r="M695" s="47">
        <f>SUMIF(KELUAR!C:C,REKAP[[#This Row],[ID
Barang]],KELUAR!$H:$H)</f>
        <v>0</v>
      </c>
      <c r="N695" s="47">
        <f>REKAP[[#This Row],[Stok Awal]]+REKAP[[#This Row],[Masuk]]-REKAP[[#This Row],[Keluar]]</f>
        <v>9</v>
      </c>
      <c r="P695" s="42">
        <f>REKAP[[#This Row],[Harga Satuan]]*REKAP[[#This Row],[Stok Akhir]]</f>
        <v>32823</v>
      </c>
      <c r="Q695" s="47" t="str">
        <f>IF(REKAP[[#This Row],[Stok Aktual]]&lt;&gt;"",REKAP[[#This Row],[Stok Akhir]]-REKAP[[#This Row],[Stok Aktual]],"")</f>
        <v/>
      </c>
    </row>
    <row r="696" spans="1:17" x14ac:dyDescent="0.25">
      <c r="A696" s="20" t="s">
        <v>1022</v>
      </c>
      <c r="B696" s="20" t="s">
        <v>861</v>
      </c>
      <c r="C696" s="20" t="s">
        <v>861</v>
      </c>
      <c r="D696" s="23" t="s">
        <v>1558</v>
      </c>
      <c r="E696" s="23"/>
      <c r="F696" s="20" t="s">
        <v>898</v>
      </c>
      <c r="G696" s="20"/>
      <c r="H696" s="22">
        <v>4361</v>
      </c>
      <c r="I696" s="57" t="str">
        <f>IF(COUNTIF(MASUK[Kode Barang],REKAP[[#This Row],[ID
Barang]])=0,"",COUNTIF(MASUK[Kode Barang],REKAP[[#This Row],[ID
Barang]]))</f>
        <v/>
      </c>
      <c r="J696" s="58" t="str">
        <f>IF(COUNTIF(MASUK8[Kode Barang],REKAP[[#This Row],[ID
Barang]])=0,"",COUNTIF(MASUK8[Kode Barang],REKAP[[#This Row],[ID
Barang]]))</f>
        <v/>
      </c>
      <c r="K696" s="20">
        <v>4</v>
      </c>
      <c r="L696" s="47">
        <f>SUMIF(MASUK!$C:$C,DATA!$A696,MASUK!$H:$H)</f>
        <v>0</v>
      </c>
      <c r="M696" s="47">
        <f>SUMIF(KELUAR!C:C,REKAP[[#This Row],[ID
Barang]],KELUAR!$H:$H)</f>
        <v>0</v>
      </c>
      <c r="N696" s="47">
        <f>REKAP[[#This Row],[Stok Awal]]+REKAP[[#This Row],[Masuk]]-REKAP[[#This Row],[Keluar]]</f>
        <v>4</v>
      </c>
      <c r="P696" s="42">
        <f>REKAP[[#This Row],[Harga Satuan]]*REKAP[[#This Row],[Stok Akhir]]</f>
        <v>17444</v>
      </c>
      <c r="Q696" s="47" t="str">
        <f>IF(REKAP[[#This Row],[Stok Aktual]]&lt;&gt;"",REKAP[[#This Row],[Stok Akhir]]-REKAP[[#This Row],[Stok Aktual]],"")</f>
        <v/>
      </c>
    </row>
    <row r="697" spans="1:17" x14ac:dyDescent="0.25">
      <c r="A697" s="20" t="s">
        <v>1023</v>
      </c>
      <c r="B697" s="20" t="s">
        <v>861</v>
      </c>
      <c r="C697" s="20" t="s">
        <v>861</v>
      </c>
      <c r="D697" s="23" t="s">
        <v>1559</v>
      </c>
      <c r="E697" s="23"/>
      <c r="F697" s="20" t="s">
        <v>898</v>
      </c>
      <c r="G697" s="20"/>
      <c r="H697" s="22">
        <v>6000</v>
      </c>
      <c r="I697" s="57" t="str">
        <f>IF(COUNTIF(MASUK[Kode Barang],REKAP[[#This Row],[ID
Barang]])=0,"",COUNTIF(MASUK[Kode Barang],REKAP[[#This Row],[ID
Barang]]))</f>
        <v/>
      </c>
      <c r="J697" s="58" t="str">
        <f>IF(COUNTIF(MASUK8[Kode Barang],REKAP[[#This Row],[ID
Barang]])=0,"",COUNTIF(MASUK8[Kode Barang],REKAP[[#This Row],[ID
Barang]]))</f>
        <v/>
      </c>
      <c r="K697" s="20">
        <v>6</v>
      </c>
      <c r="L697" s="47">
        <f>SUMIF(MASUK!$C:$C,DATA!$A697,MASUK!$H:$H)</f>
        <v>0</v>
      </c>
      <c r="M697" s="47">
        <f>SUMIF(KELUAR!C:C,REKAP[[#This Row],[ID
Barang]],KELUAR!$H:$H)</f>
        <v>0</v>
      </c>
      <c r="N697" s="47">
        <f>REKAP[[#This Row],[Stok Awal]]+REKAP[[#This Row],[Masuk]]-REKAP[[#This Row],[Keluar]]</f>
        <v>6</v>
      </c>
      <c r="P697" s="42">
        <f>REKAP[[#This Row],[Harga Satuan]]*REKAP[[#This Row],[Stok Akhir]]</f>
        <v>36000</v>
      </c>
      <c r="Q697" s="47" t="str">
        <f>IF(REKAP[[#This Row],[Stok Aktual]]&lt;&gt;"",REKAP[[#This Row],[Stok Akhir]]-REKAP[[#This Row],[Stok Aktual]],"")</f>
        <v/>
      </c>
    </row>
    <row r="698" spans="1:17" x14ac:dyDescent="0.25">
      <c r="A698" s="20" t="s">
        <v>1024</v>
      </c>
      <c r="B698" s="20" t="s">
        <v>861</v>
      </c>
      <c r="C698" s="20" t="s">
        <v>861</v>
      </c>
      <c r="D698" s="23" t="s">
        <v>1560</v>
      </c>
      <c r="E698" s="23"/>
      <c r="F698" s="20" t="s">
        <v>898</v>
      </c>
      <c r="G698" s="20"/>
      <c r="H698" s="22">
        <v>3000</v>
      </c>
      <c r="I698" s="57" t="str">
        <f>IF(COUNTIF(MASUK[Kode Barang],REKAP[[#This Row],[ID
Barang]])=0,"",COUNTIF(MASUK[Kode Barang],REKAP[[#This Row],[ID
Barang]]))</f>
        <v/>
      </c>
      <c r="J698" s="58" t="str">
        <f>IF(COUNTIF(MASUK8[Kode Barang],REKAP[[#This Row],[ID
Barang]])=0,"",COUNTIF(MASUK8[Kode Barang],REKAP[[#This Row],[ID
Barang]]))</f>
        <v/>
      </c>
      <c r="K698" s="20">
        <v>3</v>
      </c>
      <c r="L698" s="47">
        <f>SUMIF(MASUK!$C:$C,DATA!$A698,MASUK!$H:$H)</f>
        <v>0</v>
      </c>
      <c r="M698" s="47">
        <f>SUMIF(KELUAR!C:C,REKAP[[#This Row],[ID
Barang]],KELUAR!$H:$H)</f>
        <v>0</v>
      </c>
      <c r="N698" s="47">
        <f>REKAP[[#This Row],[Stok Awal]]+REKAP[[#This Row],[Masuk]]-REKAP[[#This Row],[Keluar]]</f>
        <v>3</v>
      </c>
      <c r="P698" s="42">
        <f>REKAP[[#This Row],[Harga Satuan]]*REKAP[[#This Row],[Stok Akhir]]</f>
        <v>9000</v>
      </c>
      <c r="Q698" s="47" t="str">
        <f>IF(REKAP[[#This Row],[Stok Aktual]]&lt;&gt;"",REKAP[[#This Row],[Stok Akhir]]-REKAP[[#This Row],[Stok Aktual]],"")</f>
        <v/>
      </c>
    </row>
    <row r="699" spans="1:17" x14ac:dyDescent="0.25">
      <c r="A699" s="20" t="s">
        <v>1025</v>
      </c>
      <c r="B699" s="20" t="s">
        <v>861</v>
      </c>
      <c r="C699" s="20" t="s">
        <v>861</v>
      </c>
      <c r="D699" s="23" t="s">
        <v>1561</v>
      </c>
      <c r="E699" s="23"/>
      <c r="F699" s="20" t="s">
        <v>898</v>
      </c>
      <c r="G699" s="20"/>
      <c r="H699" s="22">
        <v>3837</v>
      </c>
      <c r="I699" s="57" t="str">
        <f>IF(COUNTIF(MASUK[Kode Barang],REKAP[[#This Row],[ID
Barang]])=0,"",COUNTIF(MASUK[Kode Barang],REKAP[[#This Row],[ID
Barang]]))</f>
        <v/>
      </c>
      <c r="J699" s="58" t="str">
        <f>IF(COUNTIF(MASUK8[Kode Barang],REKAP[[#This Row],[ID
Barang]])=0,"",COUNTIF(MASUK8[Kode Barang],REKAP[[#This Row],[ID
Barang]]))</f>
        <v/>
      </c>
      <c r="K699" s="20">
        <v>0</v>
      </c>
      <c r="L699" s="47">
        <f>SUMIF(MASUK!$C:$C,DATA!$A699,MASUK!$H:$H)</f>
        <v>0</v>
      </c>
      <c r="M699" s="47">
        <f>SUMIF(KELUAR!C:C,REKAP[[#This Row],[ID
Barang]],KELUAR!$H:$H)</f>
        <v>0</v>
      </c>
      <c r="N699" s="47">
        <f>REKAP[[#This Row],[Stok Awal]]+REKAP[[#This Row],[Masuk]]-REKAP[[#This Row],[Keluar]]</f>
        <v>0</v>
      </c>
      <c r="P699" s="42">
        <f>REKAP[[#This Row],[Harga Satuan]]*REKAP[[#This Row],[Stok Akhir]]</f>
        <v>0</v>
      </c>
      <c r="Q699" s="47" t="str">
        <f>IF(REKAP[[#This Row],[Stok Aktual]]&lt;&gt;"",REKAP[[#This Row],[Stok Akhir]]-REKAP[[#This Row],[Stok Aktual]],"")</f>
        <v/>
      </c>
    </row>
    <row r="700" spans="1:17" x14ac:dyDescent="0.25">
      <c r="A700" s="20" t="s">
        <v>1026</v>
      </c>
      <c r="B700" s="20" t="s">
        <v>861</v>
      </c>
      <c r="C700" s="20" t="s">
        <v>861</v>
      </c>
      <c r="D700" s="23" t="s">
        <v>1562</v>
      </c>
      <c r="E700" s="23"/>
      <c r="F700" s="20" t="s">
        <v>898</v>
      </c>
      <c r="G700" s="20"/>
      <c r="H700" s="22">
        <v>4425</v>
      </c>
      <c r="I700" s="57" t="str">
        <f>IF(COUNTIF(MASUK[Kode Barang],REKAP[[#This Row],[ID
Barang]])=0,"",COUNTIF(MASUK[Kode Barang],REKAP[[#This Row],[ID
Barang]]))</f>
        <v/>
      </c>
      <c r="J700" s="58" t="str">
        <f>IF(COUNTIF(MASUK8[Kode Barang],REKAP[[#This Row],[ID
Barang]])=0,"",COUNTIF(MASUK8[Kode Barang],REKAP[[#This Row],[ID
Barang]]))</f>
        <v/>
      </c>
      <c r="K700" s="20">
        <v>0</v>
      </c>
      <c r="L700" s="47">
        <f>SUMIF(MASUK!$C:$C,DATA!$A700,MASUK!$H:$H)</f>
        <v>0</v>
      </c>
      <c r="M700" s="47">
        <f>SUMIF(KELUAR!C:C,REKAP[[#This Row],[ID
Barang]],KELUAR!$H:$H)</f>
        <v>0</v>
      </c>
      <c r="N700" s="47">
        <f>REKAP[[#This Row],[Stok Awal]]+REKAP[[#This Row],[Masuk]]-REKAP[[#This Row],[Keluar]]</f>
        <v>0</v>
      </c>
      <c r="P700" s="42">
        <f>REKAP[[#This Row],[Harga Satuan]]*REKAP[[#This Row],[Stok Akhir]]</f>
        <v>0</v>
      </c>
      <c r="Q700" s="47" t="str">
        <f>IF(REKAP[[#This Row],[Stok Aktual]]&lt;&gt;"",REKAP[[#This Row],[Stok Akhir]]-REKAP[[#This Row],[Stok Aktual]],"")</f>
        <v/>
      </c>
    </row>
    <row r="701" spans="1:17" x14ac:dyDescent="0.25">
      <c r="A701" s="20" t="s">
        <v>1027</v>
      </c>
      <c r="B701" s="20" t="s">
        <v>861</v>
      </c>
      <c r="C701" s="20" t="s">
        <v>861</v>
      </c>
      <c r="D701" s="23" t="s">
        <v>1563</v>
      </c>
      <c r="E701" s="23"/>
      <c r="F701" s="20" t="s">
        <v>898</v>
      </c>
      <c r="G701" s="20"/>
      <c r="H701" s="22">
        <v>5305</v>
      </c>
      <c r="I701" s="57">
        <f>IF(COUNTIF(MASUK[Kode Barang],REKAP[[#This Row],[ID
Barang]])=0,"",COUNTIF(MASUK[Kode Barang],REKAP[[#This Row],[ID
Barang]]))</f>
        <v>1</v>
      </c>
      <c r="J701" s="58" t="str">
        <f>IF(COUNTIF(MASUK8[Kode Barang],REKAP[[#This Row],[ID
Barang]])=0,"",COUNTIF(MASUK8[Kode Barang],REKAP[[#This Row],[ID
Barang]]))</f>
        <v/>
      </c>
      <c r="K701" s="20">
        <v>0</v>
      </c>
      <c r="L701" s="47">
        <f>SUMIF(MASUK!$C:$C,DATA!$A701,MASUK!$H:$H)</f>
        <v>8</v>
      </c>
      <c r="M701" s="47">
        <f>SUMIF(KELUAR!C:C,REKAP[[#This Row],[ID
Barang]],KELUAR!$H:$H)</f>
        <v>0</v>
      </c>
      <c r="N701" s="47">
        <f>REKAP[[#This Row],[Stok Awal]]+REKAP[[#This Row],[Masuk]]-REKAP[[#This Row],[Keluar]]</f>
        <v>8</v>
      </c>
      <c r="P701" s="42">
        <f>REKAP[[#This Row],[Harga Satuan]]*REKAP[[#This Row],[Stok Akhir]]</f>
        <v>42440</v>
      </c>
      <c r="Q701" s="47" t="str">
        <f>IF(REKAP[[#This Row],[Stok Aktual]]&lt;&gt;"",REKAP[[#This Row],[Stok Akhir]]-REKAP[[#This Row],[Stok Aktual]],"")</f>
        <v/>
      </c>
    </row>
    <row r="702" spans="1:17" x14ac:dyDescent="0.25">
      <c r="A702" s="20" t="s">
        <v>1028</v>
      </c>
      <c r="B702" s="20" t="s">
        <v>861</v>
      </c>
      <c r="C702" s="20" t="s">
        <v>861</v>
      </c>
      <c r="D702" s="23" t="s">
        <v>1564</v>
      </c>
      <c r="E702" s="23"/>
      <c r="F702" s="20" t="s">
        <v>898</v>
      </c>
      <c r="G702" s="20"/>
      <c r="H702" s="22">
        <v>5021</v>
      </c>
      <c r="I702" s="57" t="str">
        <f>IF(COUNTIF(MASUK[Kode Barang],REKAP[[#This Row],[ID
Barang]])=0,"",COUNTIF(MASUK[Kode Barang],REKAP[[#This Row],[ID
Barang]]))</f>
        <v/>
      </c>
      <c r="J702" s="58" t="str">
        <f>IF(COUNTIF(MASUK8[Kode Barang],REKAP[[#This Row],[ID
Barang]])=0,"",COUNTIF(MASUK8[Kode Barang],REKAP[[#This Row],[ID
Barang]]))</f>
        <v/>
      </c>
      <c r="K702" s="20">
        <v>1</v>
      </c>
      <c r="L702" s="47">
        <f>SUMIF(MASUK!$C:$C,DATA!$A702,MASUK!$H:$H)</f>
        <v>0</v>
      </c>
      <c r="M702" s="47">
        <f>SUMIF(KELUAR!C:C,REKAP[[#This Row],[ID
Barang]],KELUAR!$H:$H)</f>
        <v>0</v>
      </c>
      <c r="N702" s="47">
        <f>REKAP[[#This Row],[Stok Awal]]+REKAP[[#This Row],[Masuk]]-REKAP[[#This Row],[Keluar]]</f>
        <v>1</v>
      </c>
      <c r="P702" s="42">
        <f>REKAP[[#This Row],[Harga Satuan]]*REKAP[[#This Row],[Stok Akhir]]</f>
        <v>5021</v>
      </c>
      <c r="Q702" s="47" t="str">
        <f>IF(REKAP[[#This Row],[Stok Aktual]]&lt;&gt;"",REKAP[[#This Row],[Stok Akhir]]-REKAP[[#This Row],[Stok Aktual]],"")</f>
        <v/>
      </c>
    </row>
    <row r="703" spans="1:17" x14ac:dyDescent="0.25">
      <c r="A703" s="20" t="s">
        <v>1029</v>
      </c>
      <c r="B703" s="20" t="s">
        <v>861</v>
      </c>
      <c r="C703" s="20" t="s">
        <v>861</v>
      </c>
      <c r="D703" s="23" t="s">
        <v>1565</v>
      </c>
      <c r="E703" s="23"/>
      <c r="F703" s="20" t="s">
        <v>898</v>
      </c>
      <c r="G703" s="20"/>
      <c r="H703" s="22"/>
      <c r="I703" s="57" t="str">
        <f>IF(COUNTIF(MASUK[Kode Barang],REKAP[[#This Row],[ID
Barang]])=0,"",COUNTIF(MASUK[Kode Barang],REKAP[[#This Row],[ID
Barang]]))</f>
        <v/>
      </c>
      <c r="J703" s="58" t="str">
        <f>IF(COUNTIF(MASUK8[Kode Barang],REKAP[[#This Row],[ID
Barang]])=0,"",COUNTIF(MASUK8[Kode Barang],REKAP[[#This Row],[ID
Barang]]))</f>
        <v/>
      </c>
      <c r="K703" s="20">
        <v>0</v>
      </c>
      <c r="L703" s="47">
        <f>SUMIF(MASUK!$C:$C,DATA!$A703,MASUK!$H:$H)</f>
        <v>0</v>
      </c>
      <c r="M703" s="47">
        <f>SUMIF(KELUAR!C:C,REKAP[[#This Row],[ID
Barang]],KELUAR!$H:$H)</f>
        <v>0</v>
      </c>
      <c r="N703" s="47">
        <f>REKAP[[#This Row],[Stok Awal]]+REKAP[[#This Row],[Masuk]]-REKAP[[#This Row],[Keluar]]</f>
        <v>0</v>
      </c>
      <c r="P703" s="42">
        <f>REKAP[[#This Row],[Harga Satuan]]*REKAP[[#This Row],[Stok Akhir]]</f>
        <v>0</v>
      </c>
      <c r="Q703" s="47" t="str">
        <f>IF(REKAP[[#This Row],[Stok Aktual]]&lt;&gt;"",REKAP[[#This Row],[Stok Akhir]]-REKAP[[#This Row],[Stok Aktual]],"")</f>
        <v/>
      </c>
    </row>
    <row r="704" spans="1:17" x14ac:dyDescent="0.25">
      <c r="A704" s="20" t="s">
        <v>1030</v>
      </c>
      <c r="B704" s="20" t="s">
        <v>861</v>
      </c>
      <c r="C704" s="20" t="s">
        <v>861</v>
      </c>
      <c r="D704" s="23" t="s">
        <v>1566</v>
      </c>
      <c r="E704" s="23"/>
      <c r="F704" s="20" t="s">
        <v>898</v>
      </c>
      <c r="G704" s="20"/>
      <c r="H704" s="22">
        <v>5500</v>
      </c>
      <c r="I704" s="57" t="str">
        <f>IF(COUNTIF(MASUK[Kode Barang],REKAP[[#This Row],[ID
Barang]])=0,"",COUNTIF(MASUK[Kode Barang],REKAP[[#This Row],[ID
Barang]]))</f>
        <v/>
      </c>
      <c r="J704" s="58">
        <f>IF(COUNTIF(MASUK8[Kode Barang],REKAP[[#This Row],[ID
Barang]])=0,"",COUNTIF(MASUK8[Kode Barang],REKAP[[#This Row],[ID
Barang]]))</f>
        <v>1</v>
      </c>
      <c r="K704" s="20">
        <v>3</v>
      </c>
      <c r="L704" s="47">
        <f>SUMIF(MASUK!$C:$C,DATA!$A704,MASUK!$H:$H)</f>
        <v>0</v>
      </c>
      <c r="M704" s="47">
        <f>SUMIF(KELUAR!C:C,REKAP[[#This Row],[ID
Barang]],KELUAR!$H:$H)</f>
        <v>2</v>
      </c>
      <c r="N704" s="47">
        <f>REKAP[[#This Row],[Stok Awal]]+REKAP[[#This Row],[Masuk]]-REKAP[[#This Row],[Keluar]]</f>
        <v>1</v>
      </c>
      <c r="P704" s="42">
        <f>REKAP[[#This Row],[Harga Satuan]]*REKAP[[#This Row],[Stok Akhir]]</f>
        <v>5500</v>
      </c>
      <c r="Q704" s="47" t="str">
        <f>IF(REKAP[[#This Row],[Stok Aktual]]&lt;&gt;"",REKAP[[#This Row],[Stok Akhir]]-REKAP[[#This Row],[Stok Aktual]],"")</f>
        <v/>
      </c>
    </row>
    <row r="705" spans="1:17" x14ac:dyDescent="0.25">
      <c r="A705" s="20" t="s">
        <v>1031</v>
      </c>
      <c r="B705" s="20" t="s">
        <v>861</v>
      </c>
      <c r="C705" s="20" t="s">
        <v>861</v>
      </c>
      <c r="D705" s="23" t="s">
        <v>1567</v>
      </c>
      <c r="E705" s="23"/>
      <c r="F705" s="20" t="s">
        <v>898</v>
      </c>
      <c r="G705" s="20"/>
      <c r="H705" s="22">
        <v>7500</v>
      </c>
      <c r="I705" s="57" t="str">
        <f>IF(COUNTIF(MASUK[Kode Barang],REKAP[[#This Row],[ID
Barang]])=0,"",COUNTIF(MASUK[Kode Barang],REKAP[[#This Row],[ID
Barang]]))</f>
        <v/>
      </c>
      <c r="J705" s="58" t="str">
        <f>IF(COUNTIF(MASUK8[Kode Barang],REKAP[[#This Row],[ID
Barang]])=0,"",COUNTIF(MASUK8[Kode Barang],REKAP[[#This Row],[ID
Barang]]))</f>
        <v/>
      </c>
      <c r="K705" s="20">
        <v>17</v>
      </c>
      <c r="L705" s="47">
        <f>SUMIF(MASUK!$C:$C,DATA!$A705,MASUK!$H:$H)</f>
        <v>0</v>
      </c>
      <c r="M705" s="47">
        <f>SUMIF(KELUAR!C:C,REKAP[[#This Row],[ID
Barang]],KELUAR!$H:$H)</f>
        <v>0</v>
      </c>
      <c r="N705" s="47">
        <f>REKAP[[#This Row],[Stok Awal]]+REKAP[[#This Row],[Masuk]]-REKAP[[#This Row],[Keluar]]</f>
        <v>17</v>
      </c>
      <c r="P705" s="42">
        <f>REKAP[[#This Row],[Harga Satuan]]*REKAP[[#This Row],[Stok Akhir]]</f>
        <v>127500</v>
      </c>
      <c r="Q705" s="47" t="str">
        <f>IF(REKAP[[#This Row],[Stok Aktual]]&lt;&gt;"",REKAP[[#This Row],[Stok Akhir]]-REKAP[[#This Row],[Stok Aktual]],"")</f>
        <v/>
      </c>
    </row>
    <row r="706" spans="1:17" x14ac:dyDescent="0.25">
      <c r="A706" s="20" t="s">
        <v>1032</v>
      </c>
      <c r="B706" s="20" t="s">
        <v>861</v>
      </c>
      <c r="C706" s="20" t="s">
        <v>861</v>
      </c>
      <c r="D706" s="23" t="s">
        <v>1568</v>
      </c>
      <c r="E706" s="23"/>
      <c r="F706" s="20" t="s">
        <v>898</v>
      </c>
      <c r="G706" s="20"/>
      <c r="H706" s="22"/>
      <c r="I706" s="57" t="str">
        <f>IF(COUNTIF(MASUK[Kode Barang],REKAP[[#This Row],[ID
Barang]])=0,"",COUNTIF(MASUK[Kode Barang],REKAP[[#This Row],[ID
Barang]]))</f>
        <v/>
      </c>
      <c r="J706" s="58" t="str">
        <f>IF(COUNTIF(MASUK8[Kode Barang],REKAP[[#This Row],[ID
Barang]])=0,"",COUNTIF(MASUK8[Kode Barang],REKAP[[#This Row],[ID
Barang]]))</f>
        <v/>
      </c>
      <c r="K706" s="20">
        <v>2</v>
      </c>
      <c r="L706" s="47">
        <f>SUMIF(MASUK!$C:$C,DATA!$A706,MASUK!$H:$H)</f>
        <v>0</v>
      </c>
      <c r="M706" s="47">
        <f>SUMIF(KELUAR!C:C,REKAP[[#This Row],[ID
Barang]],KELUAR!$H:$H)</f>
        <v>0</v>
      </c>
      <c r="N706" s="47">
        <f>REKAP[[#This Row],[Stok Awal]]+REKAP[[#This Row],[Masuk]]-REKAP[[#This Row],[Keluar]]</f>
        <v>2</v>
      </c>
      <c r="P706" s="42">
        <f>REKAP[[#This Row],[Harga Satuan]]*REKAP[[#This Row],[Stok Akhir]]</f>
        <v>0</v>
      </c>
      <c r="Q706" s="47" t="str">
        <f>IF(REKAP[[#This Row],[Stok Aktual]]&lt;&gt;"",REKAP[[#This Row],[Stok Akhir]]-REKAP[[#This Row],[Stok Aktual]],"")</f>
        <v/>
      </c>
    </row>
    <row r="707" spans="1:17" x14ac:dyDescent="0.25">
      <c r="A707" s="20" t="s">
        <v>1033</v>
      </c>
      <c r="B707" s="20" t="s">
        <v>861</v>
      </c>
      <c r="C707" s="20" t="s">
        <v>861</v>
      </c>
      <c r="D707" s="23" t="s">
        <v>1569</v>
      </c>
      <c r="E707" s="23"/>
      <c r="F707" s="20" t="s">
        <v>898</v>
      </c>
      <c r="G707" s="20"/>
      <c r="H707" s="22">
        <v>5015</v>
      </c>
      <c r="I707" s="57">
        <f>IF(COUNTIF(MASUK[Kode Barang],REKAP[[#This Row],[ID
Barang]])=0,"",COUNTIF(MASUK[Kode Barang],REKAP[[#This Row],[ID
Barang]]))</f>
        <v>1</v>
      </c>
      <c r="J707" s="58">
        <f>IF(COUNTIF(MASUK8[Kode Barang],REKAP[[#This Row],[ID
Barang]])=0,"",COUNTIF(MASUK8[Kode Barang],REKAP[[#This Row],[ID
Barang]]))</f>
        <v>1</v>
      </c>
      <c r="K707" s="20">
        <v>0</v>
      </c>
      <c r="L707" s="47">
        <f>SUMIF(MASUK!$C:$C,DATA!$A707,MASUK!$H:$H)</f>
        <v>3</v>
      </c>
      <c r="M707" s="47">
        <f>SUMIF(KELUAR!C:C,REKAP[[#This Row],[ID
Barang]],KELUAR!$H:$H)</f>
        <v>3</v>
      </c>
      <c r="N707" s="47">
        <f>REKAP[[#This Row],[Stok Awal]]+REKAP[[#This Row],[Masuk]]-REKAP[[#This Row],[Keluar]]</f>
        <v>0</v>
      </c>
      <c r="P707" s="42">
        <f>REKAP[[#This Row],[Harga Satuan]]*REKAP[[#This Row],[Stok Akhir]]</f>
        <v>0</v>
      </c>
      <c r="Q707" s="47" t="str">
        <f>IF(REKAP[[#This Row],[Stok Aktual]]&lt;&gt;"",REKAP[[#This Row],[Stok Akhir]]-REKAP[[#This Row],[Stok Aktual]],"")</f>
        <v/>
      </c>
    </row>
    <row r="708" spans="1:17" x14ac:dyDescent="0.25">
      <c r="A708" s="20" t="s">
        <v>1034</v>
      </c>
      <c r="B708" s="20" t="s">
        <v>861</v>
      </c>
      <c r="C708" s="20" t="s">
        <v>861</v>
      </c>
      <c r="D708" s="23" t="s">
        <v>1570</v>
      </c>
      <c r="E708" s="23"/>
      <c r="F708" s="20" t="s">
        <v>898</v>
      </c>
      <c r="G708" s="20"/>
      <c r="H708" s="22">
        <v>5736</v>
      </c>
      <c r="I708" s="57" t="str">
        <f>IF(COUNTIF(MASUK[Kode Barang],REKAP[[#This Row],[ID
Barang]])=0,"",COUNTIF(MASUK[Kode Barang],REKAP[[#This Row],[ID
Barang]]))</f>
        <v/>
      </c>
      <c r="J708" s="58" t="str">
        <f>IF(COUNTIF(MASUK8[Kode Barang],REKAP[[#This Row],[ID
Barang]])=0,"",COUNTIF(MASUK8[Kode Barang],REKAP[[#This Row],[ID
Barang]]))</f>
        <v/>
      </c>
      <c r="K708" s="20">
        <v>0</v>
      </c>
      <c r="L708" s="47">
        <f>SUMIF(MASUK!$C:$C,DATA!$A708,MASUK!$H:$H)</f>
        <v>0</v>
      </c>
      <c r="M708" s="47">
        <f>SUMIF(KELUAR!C:C,REKAP[[#This Row],[ID
Barang]],KELUAR!$H:$H)</f>
        <v>0</v>
      </c>
      <c r="N708" s="47">
        <f>REKAP[[#This Row],[Stok Awal]]+REKAP[[#This Row],[Masuk]]-REKAP[[#This Row],[Keluar]]</f>
        <v>0</v>
      </c>
      <c r="P708" s="42">
        <f>REKAP[[#This Row],[Harga Satuan]]*REKAP[[#This Row],[Stok Akhir]]</f>
        <v>0</v>
      </c>
      <c r="Q708" s="47" t="str">
        <f>IF(REKAP[[#This Row],[Stok Aktual]]&lt;&gt;"",REKAP[[#This Row],[Stok Akhir]]-REKAP[[#This Row],[Stok Aktual]],"")</f>
        <v/>
      </c>
    </row>
    <row r="709" spans="1:17" x14ac:dyDescent="0.25">
      <c r="A709" s="20" t="s">
        <v>1035</v>
      </c>
      <c r="B709" s="20" t="s">
        <v>861</v>
      </c>
      <c r="C709" s="20" t="s">
        <v>861</v>
      </c>
      <c r="D709" s="23" t="s">
        <v>1571</v>
      </c>
      <c r="E709" s="23"/>
      <c r="F709" s="20" t="s">
        <v>898</v>
      </c>
      <c r="G709" s="20"/>
      <c r="H709" s="22">
        <v>6757</v>
      </c>
      <c r="I709" s="57" t="str">
        <f>IF(COUNTIF(MASUK[Kode Barang],REKAP[[#This Row],[ID
Barang]])=0,"",COUNTIF(MASUK[Kode Barang],REKAP[[#This Row],[ID
Barang]]))</f>
        <v/>
      </c>
      <c r="J709" s="58" t="str">
        <f>IF(COUNTIF(MASUK8[Kode Barang],REKAP[[#This Row],[ID
Barang]])=0,"",COUNTIF(MASUK8[Kode Barang],REKAP[[#This Row],[ID
Barang]]))</f>
        <v/>
      </c>
      <c r="K709" s="20">
        <v>0</v>
      </c>
      <c r="L709" s="47">
        <f>SUMIF(MASUK!$C:$C,DATA!$A709,MASUK!$H:$H)</f>
        <v>0</v>
      </c>
      <c r="M709" s="47">
        <f>SUMIF(KELUAR!C:C,REKAP[[#This Row],[ID
Barang]],KELUAR!$H:$H)</f>
        <v>0</v>
      </c>
      <c r="N709" s="47">
        <f>REKAP[[#This Row],[Stok Awal]]+REKAP[[#This Row],[Masuk]]-REKAP[[#This Row],[Keluar]]</f>
        <v>0</v>
      </c>
      <c r="P709" s="42">
        <f>REKAP[[#This Row],[Harga Satuan]]*REKAP[[#This Row],[Stok Akhir]]</f>
        <v>0</v>
      </c>
      <c r="Q709" s="47" t="str">
        <f>IF(REKAP[[#This Row],[Stok Aktual]]&lt;&gt;"",REKAP[[#This Row],[Stok Akhir]]-REKAP[[#This Row],[Stok Aktual]],"")</f>
        <v/>
      </c>
    </row>
    <row r="710" spans="1:17" x14ac:dyDescent="0.25">
      <c r="A710" s="20" t="s">
        <v>1036</v>
      </c>
      <c r="B710" s="20" t="s">
        <v>861</v>
      </c>
      <c r="C710" s="20" t="s">
        <v>861</v>
      </c>
      <c r="D710" s="23" t="s">
        <v>1572</v>
      </c>
      <c r="E710" s="23"/>
      <c r="F710" s="20" t="s">
        <v>898</v>
      </c>
      <c r="G710" s="20"/>
      <c r="H710" s="22">
        <v>8039</v>
      </c>
      <c r="I710" s="57" t="str">
        <f>IF(COUNTIF(MASUK[Kode Barang],REKAP[[#This Row],[ID
Barang]])=0,"",COUNTIF(MASUK[Kode Barang],REKAP[[#This Row],[ID
Barang]]))</f>
        <v/>
      </c>
      <c r="J710" s="58" t="str">
        <f>IF(COUNTIF(MASUK8[Kode Barang],REKAP[[#This Row],[ID
Barang]])=0,"",COUNTIF(MASUK8[Kode Barang],REKAP[[#This Row],[ID
Barang]]))</f>
        <v/>
      </c>
      <c r="K710" s="20">
        <v>0</v>
      </c>
      <c r="L710" s="47">
        <f>SUMIF(MASUK!$C:$C,DATA!$A710,MASUK!$H:$H)</f>
        <v>0</v>
      </c>
      <c r="M710" s="47">
        <f>SUMIF(KELUAR!C:C,REKAP[[#This Row],[ID
Barang]],KELUAR!$H:$H)</f>
        <v>0</v>
      </c>
      <c r="N710" s="47">
        <f>REKAP[[#This Row],[Stok Awal]]+REKAP[[#This Row],[Masuk]]-REKAP[[#This Row],[Keluar]]</f>
        <v>0</v>
      </c>
      <c r="P710" s="42">
        <f>REKAP[[#This Row],[Harga Satuan]]*REKAP[[#This Row],[Stok Akhir]]</f>
        <v>0</v>
      </c>
      <c r="Q710" s="47" t="str">
        <f>IF(REKAP[[#This Row],[Stok Aktual]]&lt;&gt;"",REKAP[[#This Row],[Stok Akhir]]-REKAP[[#This Row],[Stok Aktual]],"")</f>
        <v/>
      </c>
    </row>
    <row r="711" spans="1:17" x14ac:dyDescent="0.25">
      <c r="A711" s="20" t="s">
        <v>1037</v>
      </c>
      <c r="B711" s="20" t="s">
        <v>861</v>
      </c>
      <c r="C711" s="20" t="s">
        <v>861</v>
      </c>
      <c r="D711" s="23" t="s">
        <v>1573</v>
      </c>
      <c r="E711" s="23"/>
      <c r="F711" s="20" t="s">
        <v>898</v>
      </c>
      <c r="G711" s="20"/>
      <c r="H711" s="22">
        <v>9295</v>
      </c>
      <c r="I711" s="57">
        <f>IF(COUNTIF(MASUK[Kode Barang],REKAP[[#This Row],[ID
Barang]])=0,"",COUNTIF(MASUK[Kode Barang],REKAP[[#This Row],[ID
Barang]]))</f>
        <v>1</v>
      </c>
      <c r="J711" s="58">
        <f>IF(COUNTIF(MASUK8[Kode Barang],REKAP[[#This Row],[ID
Barang]])=0,"",COUNTIF(MASUK8[Kode Barang],REKAP[[#This Row],[ID
Barang]]))</f>
        <v>1</v>
      </c>
      <c r="K711" s="20">
        <v>0</v>
      </c>
      <c r="L711" s="47">
        <f>SUMIF(MASUK!$C:$C,DATA!$A711,MASUK!$H:$H)</f>
        <v>40</v>
      </c>
      <c r="M711" s="47">
        <f>SUMIF(KELUAR!C:C,REKAP[[#This Row],[ID
Barang]],KELUAR!$H:$H)</f>
        <v>40</v>
      </c>
      <c r="N711" s="47">
        <f>REKAP[[#This Row],[Stok Awal]]+REKAP[[#This Row],[Masuk]]-REKAP[[#This Row],[Keluar]]</f>
        <v>0</v>
      </c>
      <c r="P711" s="42">
        <f>REKAP[[#This Row],[Harga Satuan]]*REKAP[[#This Row],[Stok Akhir]]</f>
        <v>0</v>
      </c>
      <c r="Q711" s="47" t="str">
        <f>IF(REKAP[[#This Row],[Stok Aktual]]&lt;&gt;"",REKAP[[#This Row],[Stok Akhir]]-REKAP[[#This Row],[Stok Aktual]],"")</f>
        <v/>
      </c>
    </row>
    <row r="712" spans="1:17" x14ac:dyDescent="0.25">
      <c r="A712" s="20" t="s">
        <v>1038</v>
      </c>
      <c r="B712" s="20" t="s">
        <v>861</v>
      </c>
      <c r="C712" s="20" t="s">
        <v>861</v>
      </c>
      <c r="D712" s="23" t="s">
        <v>1574</v>
      </c>
      <c r="E712" s="23"/>
      <c r="F712" s="20" t="s">
        <v>898</v>
      </c>
      <c r="G712" s="20"/>
      <c r="H712" s="22">
        <v>8500</v>
      </c>
      <c r="I712" s="57" t="str">
        <f>IF(COUNTIF(MASUK[Kode Barang],REKAP[[#This Row],[ID
Barang]])=0,"",COUNTIF(MASUK[Kode Barang],REKAP[[#This Row],[ID
Barang]]))</f>
        <v/>
      </c>
      <c r="J712" s="58" t="str">
        <f>IF(COUNTIF(MASUK8[Kode Barang],REKAP[[#This Row],[ID
Barang]])=0,"",COUNTIF(MASUK8[Kode Barang],REKAP[[#This Row],[ID
Barang]]))</f>
        <v/>
      </c>
      <c r="K712" s="20">
        <v>0</v>
      </c>
      <c r="L712" s="47">
        <f>SUMIF(MASUK!$C:$C,DATA!$A712,MASUK!$H:$H)</f>
        <v>0</v>
      </c>
      <c r="M712" s="47">
        <f>SUMIF(KELUAR!C:C,REKAP[[#This Row],[ID
Barang]],KELUAR!$H:$H)</f>
        <v>0</v>
      </c>
      <c r="N712" s="47">
        <f>REKAP[[#This Row],[Stok Awal]]+REKAP[[#This Row],[Masuk]]-REKAP[[#This Row],[Keluar]]</f>
        <v>0</v>
      </c>
      <c r="P712" s="42">
        <f>REKAP[[#This Row],[Harga Satuan]]*REKAP[[#This Row],[Stok Akhir]]</f>
        <v>0</v>
      </c>
      <c r="Q712" s="47" t="str">
        <f>IF(REKAP[[#This Row],[Stok Aktual]]&lt;&gt;"",REKAP[[#This Row],[Stok Akhir]]-REKAP[[#This Row],[Stok Aktual]],"")</f>
        <v/>
      </c>
    </row>
    <row r="713" spans="1:17" x14ac:dyDescent="0.25">
      <c r="A713" s="20" t="s">
        <v>1039</v>
      </c>
      <c r="B713" s="20" t="s">
        <v>861</v>
      </c>
      <c r="C713" s="20" t="s">
        <v>861</v>
      </c>
      <c r="D713" s="23" t="s">
        <v>1575</v>
      </c>
      <c r="E713" s="23"/>
      <c r="F713" s="20" t="s">
        <v>898</v>
      </c>
      <c r="G713" s="20"/>
      <c r="H713" s="22">
        <v>6521</v>
      </c>
      <c r="I713" s="57" t="str">
        <f>IF(COUNTIF(MASUK[Kode Barang],REKAP[[#This Row],[ID
Barang]])=0,"",COUNTIF(MASUK[Kode Barang],REKAP[[#This Row],[ID
Barang]]))</f>
        <v/>
      </c>
      <c r="J713" s="58" t="str">
        <f>IF(COUNTIF(MASUK8[Kode Barang],REKAP[[#This Row],[ID
Barang]])=0,"",COUNTIF(MASUK8[Kode Barang],REKAP[[#This Row],[ID
Barang]]))</f>
        <v/>
      </c>
      <c r="K713" s="20">
        <v>0</v>
      </c>
      <c r="L713" s="47">
        <f>SUMIF(MASUK!$C:$C,DATA!$A713,MASUK!$H:$H)</f>
        <v>0</v>
      </c>
      <c r="M713" s="47">
        <f>SUMIF(KELUAR!C:C,REKAP[[#This Row],[ID
Barang]],KELUAR!$H:$H)</f>
        <v>0</v>
      </c>
      <c r="N713" s="47">
        <f>REKAP[[#This Row],[Stok Awal]]+REKAP[[#This Row],[Masuk]]-REKAP[[#This Row],[Keluar]]</f>
        <v>0</v>
      </c>
      <c r="P713" s="42">
        <f>REKAP[[#This Row],[Harga Satuan]]*REKAP[[#This Row],[Stok Akhir]]</f>
        <v>0</v>
      </c>
      <c r="Q713" s="47" t="str">
        <f>IF(REKAP[[#This Row],[Stok Aktual]]&lt;&gt;"",REKAP[[#This Row],[Stok Akhir]]-REKAP[[#This Row],[Stok Aktual]],"")</f>
        <v/>
      </c>
    </row>
    <row r="714" spans="1:17" x14ac:dyDescent="0.25">
      <c r="A714" s="20" t="s">
        <v>1040</v>
      </c>
      <c r="B714" s="20" t="s">
        <v>861</v>
      </c>
      <c r="C714" s="20" t="s">
        <v>861</v>
      </c>
      <c r="D714" s="23" t="s">
        <v>1576</v>
      </c>
      <c r="E714" s="23"/>
      <c r="F714" s="20" t="s">
        <v>898</v>
      </c>
      <c r="G714" s="20"/>
      <c r="H714" s="22">
        <v>8500</v>
      </c>
      <c r="I714" s="57" t="str">
        <f>IF(COUNTIF(MASUK[Kode Barang],REKAP[[#This Row],[ID
Barang]])=0,"",COUNTIF(MASUK[Kode Barang],REKAP[[#This Row],[ID
Barang]]))</f>
        <v/>
      </c>
      <c r="J714" s="58" t="str">
        <f>IF(COUNTIF(MASUK8[Kode Barang],REKAP[[#This Row],[ID
Barang]])=0,"",COUNTIF(MASUK8[Kode Barang],REKAP[[#This Row],[ID
Barang]]))</f>
        <v/>
      </c>
      <c r="K714" s="20">
        <v>3</v>
      </c>
      <c r="L714" s="47">
        <f>SUMIF(MASUK!$C:$C,DATA!$A714,MASUK!$H:$H)</f>
        <v>0</v>
      </c>
      <c r="M714" s="47">
        <f>SUMIF(KELUAR!C:C,REKAP[[#This Row],[ID
Barang]],KELUAR!$H:$H)</f>
        <v>0</v>
      </c>
      <c r="N714" s="47">
        <f>REKAP[[#This Row],[Stok Awal]]+REKAP[[#This Row],[Masuk]]-REKAP[[#This Row],[Keluar]]</f>
        <v>3</v>
      </c>
      <c r="P714" s="42">
        <f>REKAP[[#This Row],[Harga Satuan]]*REKAP[[#This Row],[Stok Akhir]]</f>
        <v>25500</v>
      </c>
      <c r="Q714" s="47" t="str">
        <f>IF(REKAP[[#This Row],[Stok Aktual]]&lt;&gt;"",REKAP[[#This Row],[Stok Akhir]]-REKAP[[#This Row],[Stok Aktual]],"")</f>
        <v/>
      </c>
    </row>
    <row r="715" spans="1:17" x14ac:dyDescent="0.25">
      <c r="A715" s="20" t="s">
        <v>1041</v>
      </c>
      <c r="B715" s="20" t="s">
        <v>861</v>
      </c>
      <c r="C715" s="20" t="s">
        <v>861</v>
      </c>
      <c r="D715" s="23" t="s">
        <v>1577</v>
      </c>
      <c r="E715" s="23"/>
      <c r="F715" s="20" t="s">
        <v>898</v>
      </c>
      <c r="G715" s="20"/>
      <c r="H715" s="22">
        <v>9168</v>
      </c>
      <c r="I715" s="57" t="str">
        <f>IF(COUNTIF(MASUK[Kode Barang],REKAP[[#This Row],[ID
Barang]])=0,"",COUNTIF(MASUK[Kode Barang],REKAP[[#This Row],[ID
Barang]]))</f>
        <v/>
      </c>
      <c r="J715" s="58" t="str">
        <f>IF(COUNTIF(MASUK8[Kode Barang],REKAP[[#This Row],[ID
Barang]])=0,"",COUNTIF(MASUK8[Kode Barang],REKAP[[#This Row],[ID
Barang]]))</f>
        <v/>
      </c>
      <c r="K715" s="20">
        <v>0</v>
      </c>
      <c r="L715" s="47">
        <f>SUMIF(MASUK!$C:$C,DATA!$A715,MASUK!$H:$H)</f>
        <v>0</v>
      </c>
      <c r="M715" s="47">
        <f>SUMIF(KELUAR!C:C,REKAP[[#This Row],[ID
Barang]],KELUAR!$H:$H)</f>
        <v>0</v>
      </c>
      <c r="N715" s="47">
        <f>REKAP[[#This Row],[Stok Awal]]+REKAP[[#This Row],[Masuk]]-REKAP[[#This Row],[Keluar]]</f>
        <v>0</v>
      </c>
      <c r="P715" s="42">
        <f>REKAP[[#This Row],[Harga Satuan]]*REKAP[[#This Row],[Stok Akhir]]</f>
        <v>0</v>
      </c>
      <c r="Q715" s="47" t="str">
        <f>IF(REKAP[[#This Row],[Stok Aktual]]&lt;&gt;"",REKAP[[#This Row],[Stok Akhir]]-REKAP[[#This Row],[Stok Aktual]],"")</f>
        <v/>
      </c>
    </row>
    <row r="716" spans="1:17" x14ac:dyDescent="0.25">
      <c r="A716" s="20" t="s">
        <v>1042</v>
      </c>
      <c r="B716" s="20" t="s">
        <v>861</v>
      </c>
      <c r="C716" s="20" t="s">
        <v>861</v>
      </c>
      <c r="D716" s="23" t="s">
        <v>1578</v>
      </c>
      <c r="E716" s="23"/>
      <c r="F716" s="20" t="s">
        <v>898</v>
      </c>
      <c r="G716" s="20"/>
      <c r="H716" s="22">
        <v>15086</v>
      </c>
      <c r="I716" s="57" t="str">
        <f>IF(COUNTIF(MASUK[Kode Barang],REKAP[[#This Row],[ID
Barang]])=0,"",COUNTIF(MASUK[Kode Barang],REKAP[[#This Row],[ID
Barang]]))</f>
        <v/>
      </c>
      <c r="J716" s="58" t="str">
        <f>IF(COUNTIF(MASUK8[Kode Barang],REKAP[[#This Row],[ID
Barang]])=0,"",COUNTIF(MASUK8[Kode Barang],REKAP[[#This Row],[ID
Barang]]))</f>
        <v/>
      </c>
      <c r="K716" s="20">
        <v>0</v>
      </c>
      <c r="L716" s="47">
        <f>SUMIF(MASUK!$C:$C,DATA!$A716,MASUK!$H:$H)</f>
        <v>0</v>
      </c>
      <c r="M716" s="47">
        <f>SUMIF(KELUAR!C:C,REKAP[[#This Row],[ID
Barang]],KELUAR!$H:$H)</f>
        <v>0</v>
      </c>
      <c r="N716" s="47">
        <f>REKAP[[#This Row],[Stok Awal]]+REKAP[[#This Row],[Masuk]]-REKAP[[#This Row],[Keluar]]</f>
        <v>0</v>
      </c>
      <c r="P716" s="42">
        <f>REKAP[[#This Row],[Harga Satuan]]*REKAP[[#This Row],[Stok Akhir]]</f>
        <v>0</v>
      </c>
      <c r="Q716" s="47" t="str">
        <f>IF(REKAP[[#This Row],[Stok Aktual]]&lt;&gt;"",REKAP[[#This Row],[Stok Akhir]]-REKAP[[#This Row],[Stok Aktual]],"")</f>
        <v/>
      </c>
    </row>
    <row r="717" spans="1:17" x14ac:dyDescent="0.25">
      <c r="A717" s="20" t="s">
        <v>1043</v>
      </c>
      <c r="B717" s="20" t="s">
        <v>861</v>
      </c>
      <c r="C717" s="20" t="s">
        <v>861</v>
      </c>
      <c r="D717" s="23" t="s">
        <v>1579</v>
      </c>
      <c r="E717" s="23"/>
      <c r="F717" s="20" t="s">
        <v>898</v>
      </c>
      <c r="G717" s="20"/>
      <c r="H717" s="22">
        <v>12000</v>
      </c>
      <c r="I717" s="57" t="str">
        <f>IF(COUNTIF(MASUK[Kode Barang],REKAP[[#This Row],[ID
Barang]])=0,"",COUNTIF(MASUK[Kode Barang],REKAP[[#This Row],[ID
Barang]]))</f>
        <v/>
      </c>
      <c r="J717" s="58" t="str">
        <f>IF(COUNTIF(MASUK8[Kode Barang],REKAP[[#This Row],[ID
Barang]])=0,"",COUNTIF(MASUK8[Kode Barang],REKAP[[#This Row],[ID
Barang]]))</f>
        <v/>
      </c>
      <c r="K717" s="20">
        <v>1</v>
      </c>
      <c r="L717" s="47">
        <f>SUMIF(MASUK!$C:$C,DATA!$A717,MASUK!$H:$H)</f>
        <v>0</v>
      </c>
      <c r="M717" s="47">
        <f>SUMIF(KELUAR!C:C,REKAP[[#This Row],[ID
Barang]],KELUAR!$H:$H)</f>
        <v>0</v>
      </c>
      <c r="N717" s="47">
        <f>REKAP[[#This Row],[Stok Awal]]+REKAP[[#This Row],[Masuk]]-REKAP[[#This Row],[Keluar]]</f>
        <v>1</v>
      </c>
      <c r="P717" s="42">
        <f>REKAP[[#This Row],[Harga Satuan]]*REKAP[[#This Row],[Stok Akhir]]</f>
        <v>12000</v>
      </c>
      <c r="Q717" s="47" t="str">
        <f>IF(REKAP[[#This Row],[Stok Aktual]]&lt;&gt;"",REKAP[[#This Row],[Stok Akhir]]-REKAP[[#This Row],[Stok Aktual]],"")</f>
        <v/>
      </c>
    </row>
    <row r="718" spans="1:17" x14ac:dyDescent="0.25">
      <c r="A718" s="20" t="s">
        <v>1044</v>
      </c>
      <c r="B718" s="20" t="s">
        <v>861</v>
      </c>
      <c r="C718" s="20" t="s">
        <v>861</v>
      </c>
      <c r="D718" s="23" t="s">
        <v>1580</v>
      </c>
      <c r="E718" s="23"/>
      <c r="F718" s="20" t="s">
        <v>898</v>
      </c>
      <c r="G718" s="20"/>
      <c r="H718" s="22">
        <v>9755</v>
      </c>
      <c r="I718" s="57" t="str">
        <f>IF(COUNTIF(MASUK[Kode Barang],REKAP[[#This Row],[ID
Barang]])=0,"",COUNTIF(MASUK[Kode Barang],REKAP[[#This Row],[ID
Barang]]))</f>
        <v/>
      </c>
      <c r="J718" s="58" t="str">
        <f>IF(COUNTIF(MASUK8[Kode Barang],REKAP[[#This Row],[ID
Barang]])=0,"",COUNTIF(MASUK8[Kode Barang],REKAP[[#This Row],[ID
Barang]]))</f>
        <v/>
      </c>
      <c r="K718" s="20">
        <v>2</v>
      </c>
      <c r="L718" s="47">
        <f>SUMIF(MASUK!$C:$C,DATA!$A718,MASUK!$H:$H)</f>
        <v>0</v>
      </c>
      <c r="M718" s="47">
        <f>SUMIF(KELUAR!C:C,REKAP[[#This Row],[ID
Barang]],KELUAR!$H:$H)</f>
        <v>0</v>
      </c>
      <c r="N718" s="47">
        <f>REKAP[[#This Row],[Stok Awal]]+REKAP[[#This Row],[Masuk]]-REKAP[[#This Row],[Keluar]]</f>
        <v>2</v>
      </c>
      <c r="P718" s="42">
        <f>REKAP[[#This Row],[Harga Satuan]]*REKAP[[#This Row],[Stok Akhir]]</f>
        <v>19510</v>
      </c>
      <c r="Q718" s="47" t="str">
        <f>IF(REKAP[[#This Row],[Stok Aktual]]&lt;&gt;"",REKAP[[#This Row],[Stok Akhir]]-REKAP[[#This Row],[Stok Aktual]],"")</f>
        <v/>
      </c>
    </row>
    <row r="719" spans="1:17" x14ac:dyDescent="0.25">
      <c r="A719" s="20" t="s">
        <v>1045</v>
      </c>
      <c r="B719" s="20" t="s">
        <v>861</v>
      </c>
      <c r="C719" s="20" t="s">
        <v>861</v>
      </c>
      <c r="D719" s="23" t="s">
        <v>1581</v>
      </c>
      <c r="E719" s="23"/>
      <c r="F719" s="20" t="s">
        <v>898</v>
      </c>
      <c r="G719" s="20"/>
      <c r="H719" s="22">
        <v>8331</v>
      </c>
      <c r="I719" s="57">
        <f>IF(COUNTIF(MASUK[Kode Barang],REKAP[[#This Row],[ID
Barang]])=0,"",COUNTIF(MASUK[Kode Barang],REKAP[[#This Row],[ID
Barang]]))</f>
        <v>1</v>
      </c>
      <c r="J719" s="58">
        <f>IF(COUNTIF(MASUK8[Kode Barang],REKAP[[#This Row],[ID
Barang]])=0,"",COUNTIF(MASUK8[Kode Barang],REKAP[[#This Row],[ID
Barang]]))</f>
        <v>1</v>
      </c>
      <c r="K719" s="20">
        <v>0</v>
      </c>
      <c r="L719" s="47">
        <f>SUMIF(MASUK!$C:$C,DATA!$A719,MASUK!$H:$H)</f>
        <v>2</v>
      </c>
      <c r="M719" s="47">
        <f>SUMIF(KELUAR!C:C,REKAP[[#This Row],[ID
Barang]],KELUAR!$H:$H)</f>
        <v>2</v>
      </c>
      <c r="N719" s="47">
        <f>REKAP[[#This Row],[Stok Awal]]+REKAP[[#This Row],[Masuk]]-REKAP[[#This Row],[Keluar]]</f>
        <v>0</v>
      </c>
      <c r="P719" s="42">
        <f>REKAP[[#This Row],[Harga Satuan]]*REKAP[[#This Row],[Stok Akhir]]</f>
        <v>0</v>
      </c>
      <c r="Q719" s="47" t="str">
        <f>IF(REKAP[[#This Row],[Stok Aktual]]&lt;&gt;"",REKAP[[#This Row],[Stok Akhir]]-REKAP[[#This Row],[Stok Aktual]],"")</f>
        <v/>
      </c>
    </row>
    <row r="720" spans="1:17" x14ac:dyDescent="0.25">
      <c r="A720" s="20" t="s">
        <v>1046</v>
      </c>
      <c r="B720" s="20" t="s">
        <v>861</v>
      </c>
      <c r="C720" s="20" t="s">
        <v>861</v>
      </c>
      <c r="D720" s="23" t="s">
        <v>1582</v>
      </c>
      <c r="E720" s="23"/>
      <c r="F720" s="20" t="s">
        <v>898</v>
      </c>
      <c r="G720" s="20"/>
      <c r="H720" s="22">
        <v>10502</v>
      </c>
      <c r="I720" s="57" t="str">
        <f>IF(COUNTIF(MASUK[Kode Barang],REKAP[[#This Row],[ID
Barang]])=0,"",COUNTIF(MASUK[Kode Barang],REKAP[[#This Row],[ID
Barang]]))</f>
        <v/>
      </c>
      <c r="J720" s="58" t="str">
        <f>IF(COUNTIF(MASUK8[Kode Barang],REKAP[[#This Row],[ID
Barang]])=0,"",COUNTIF(MASUK8[Kode Barang],REKAP[[#This Row],[ID
Barang]]))</f>
        <v/>
      </c>
      <c r="K720" s="20">
        <v>1</v>
      </c>
      <c r="L720" s="47">
        <f>SUMIF(MASUK!$C:$C,DATA!$A720,MASUK!$H:$H)</f>
        <v>0</v>
      </c>
      <c r="M720" s="47">
        <f>SUMIF(KELUAR!C:C,REKAP[[#This Row],[ID
Barang]],KELUAR!$H:$H)</f>
        <v>0</v>
      </c>
      <c r="N720" s="47">
        <f>REKAP[[#This Row],[Stok Awal]]+REKAP[[#This Row],[Masuk]]-REKAP[[#This Row],[Keluar]]</f>
        <v>1</v>
      </c>
      <c r="P720" s="42">
        <f>REKAP[[#This Row],[Harga Satuan]]*REKAP[[#This Row],[Stok Akhir]]</f>
        <v>10502</v>
      </c>
      <c r="Q720" s="47" t="str">
        <f>IF(REKAP[[#This Row],[Stok Aktual]]&lt;&gt;"",REKAP[[#This Row],[Stok Akhir]]-REKAP[[#This Row],[Stok Aktual]],"")</f>
        <v/>
      </c>
    </row>
    <row r="721" spans="1:17" x14ac:dyDescent="0.25">
      <c r="A721" s="20" t="s">
        <v>1047</v>
      </c>
      <c r="B721" s="20" t="s">
        <v>861</v>
      </c>
      <c r="C721" s="20" t="s">
        <v>861</v>
      </c>
      <c r="D721" s="23" t="s">
        <v>1583</v>
      </c>
      <c r="E721" s="23"/>
      <c r="F721" s="20" t="s">
        <v>898</v>
      </c>
      <c r="G721" s="20"/>
      <c r="H721" s="22">
        <v>12454</v>
      </c>
      <c r="I721" s="57" t="str">
        <f>IF(COUNTIF(MASUK[Kode Barang],REKAP[[#This Row],[ID
Barang]])=0,"",COUNTIF(MASUK[Kode Barang],REKAP[[#This Row],[ID
Barang]]))</f>
        <v/>
      </c>
      <c r="J721" s="58" t="str">
        <f>IF(COUNTIF(MASUK8[Kode Barang],REKAP[[#This Row],[ID
Barang]])=0,"",COUNTIF(MASUK8[Kode Barang],REKAP[[#This Row],[ID
Barang]]))</f>
        <v/>
      </c>
      <c r="K721" s="20">
        <v>0</v>
      </c>
      <c r="L721" s="47">
        <f>SUMIF(MASUK!$C:$C,DATA!$A721,MASUK!$H:$H)</f>
        <v>0</v>
      </c>
      <c r="M721" s="47">
        <f>SUMIF(KELUAR!C:C,REKAP[[#This Row],[ID
Barang]],KELUAR!$H:$H)</f>
        <v>0</v>
      </c>
      <c r="N721" s="47">
        <f>REKAP[[#This Row],[Stok Awal]]+REKAP[[#This Row],[Masuk]]-REKAP[[#This Row],[Keluar]]</f>
        <v>0</v>
      </c>
      <c r="P721" s="42">
        <f>REKAP[[#This Row],[Harga Satuan]]*REKAP[[#This Row],[Stok Akhir]]</f>
        <v>0</v>
      </c>
      <c r="Q721" s="47" t="str">
        <f>IF(REKAP[[#This Row],[Stok Aktual]]&lt;&gt;"",REKAP[[#This Row],[Stok Akhir]]-REKAP[[#This Row],[Stok Aktual]],"")</f>
        <v/>
      </c>
    </row>
    <row r="722" spans="1:17" x14ac:dyDescent="0.25">
      <c r="A722" s="20" t="s">
        <v>1048</v>
      </c>
      <c r="B722" s="20" t="s">
        <v>861</v>
      </c>
      <c r="C722" s="20" t="s">
        <v>861</v>
      </c>
      <c r="D722" s="23" t="s">
        <v>1584</v>
      </c>
      <c r="E722" s="23"/>
      <c r="F722" s="20" t="s">
        <v>898</v>
      </c>
      <c r="G722" s="20"/>
      <c r="H722" s="22">
        <v>15832</v>
      </c>
      <c r="I722" s="57">
        <f>IF(COUNTIF(MASUK[Kode Barang],REKAP[[#This Row],[ID
Barang]])=0,"",COUNTIF(MASUK[Kode Barang],REKAP[[#This Row],[ID
Barang]]))</f>
        <v>1</v>
      </c>
      <c r="J722" s="58">
        <f>IF(COUNTIF(MASUK8[Kode Barang],REKAP[[#This Row],[ID
Barang]])=0,"",COUNTIF(MASUK8[Kode Barang],REKAP[[#This Row],[ID
Barang]]))</f>
        <v>1</v>
      </c>
      <c r="K722" s="20">
        <v>0</v>
      </c>
      <c r="L722" s="47">
        <f>SUMIF(MASUK!$C:$C,DATA!$A722,MASUK!$H:$H)</f>
        <v>24</v>
      </c>
      <c r="M722" s="47">
        <f>SUMIF(KELUAR!C:C,REKAP[[#This Row],[ID
Barang]],KELUAR!$H:$H)</f>
        <v>24</v>
      </c>
      <c r="N722" s="47">
        <f>REKAP[[#This Row],[Stok Awal]]+REKAP[[#This Row],[Masuk]]-REKAP[[#This Row],[Keluar]]</f>
        <v>0</v>
      </c>
      <c r="P722" s="42">
        <f>REKAP[[#This Row],[Harga Satuan]]*REKAP[[#This Row],[Stok Akhir]]</f>
        <v>0</v>
      </c>
      <c r="Q722" s="47" t="str">
        <f>IF(REKAP[[#This Row],[Stok Aktual]]&lt;&gt;"",REKAP[[#This Row],[Stok Akhir]]-REKAP[[#This Row],[Stok Aktual]],"")</f>
        <v/>
      </c>
    </row>
    <row r="723" spans="1:17" x14ac:dyDescent="0.25">
      <c r="A723" s="20" t="s">
        <v>1049</v>
      </c>
      <c r="B723" s="20" t="s">
        <v>861</v>
      </c>
      <c r="C723" s="20" t="s">
        <v>861</v>
      </c>
      <c r="D723" s="23" t="s">
        <v>1585</v>
      </c>
      <c r="E723" s="23"/>
      <c r="F723" s="20" t="s">
        <v>898</v>
      </c>
      <c r="G723" s="20"/>
      <c r="H723" s="22">
        <v>7394</v>
      </c>
      <c r="I723" s="57" t="str">
        <f>IF(COUNTIF(MASUK[Kode Barang],REKAP[[#This Row],[ID
Barang]])=0,"",COUNTIF(MASUK[Kode Barang],REKAP[[#This Row],[ID
Barang]]))</f>
        <v/>
      </c>
      <c r="J723" s="58" t="str">
        <f>IF(COUNTIF(MASUK8[Kode Barang],REKAP[[#This Row],[ID
Barang]])=0,"",COUNTIF(MASUK8[Kode Barang],REKAP[[#This Row],[ID
Barang]]))</f>
        <v/>
      </c>
      <c r="K723" s="20">
        <v>0</v>
      </c>
      <c r="L723" s="47">
        <f>SUMIF(MASUK!$C:$C,DATA!$A723,MASUK!$H:$H)</f>
        <v>0</v>
      </c>
      <c r="M723" s="47">
        <f>SUMIF(KELUAR!C:C,REKAP[[#This Row],[ID
Barang]],KELUAR!$H:$H)</f>
        <v>0</v>
      </c>
      <c r="N723" s="47">
        <f>REKAP[[#This Row],[Stok Awal]]+REKAP[[#This Row],[Masuk]]-REKAP[[#This Row],[Keluar]]</f>
        <v>0</v>
      </c>
      <c r="P723" s="42">
        <f>REKAP[[#This Row],[Harga Satuan]]*REKAP[[#This Row],[Stok Akhir]]</f>
        <v>0</v>
      </c>
      <c r="Q723" s="47" t="str">
        <f>IF(REKAP[[#This Row],[Stok Aktual]]&lt;&gt;"",REKAP[[#This Row],[Stok Akhir]]-REKAP[[#This Row],[Stok Aktual]],"")</f>
        <v/>
      </c>
    </row>
    <row r="724" spans="1:17" x14ac:dyDescent="0.25">
      <c r="A724" s="20" t="s">
        <v>1050</v>
      </c>
      <c r="B724" s="20" t="s">
        <v>861</v>
      </c>
      <c r="C724" s="20" t="s">
        <v>861</v>
      </c>
      <c r="D724" s="23" t="s">
        <v>1586</v>
      </c>
      <c r="E724" s="23"/>
      <c r="F724" s="20" t="s">
        <v>898</v>
      </c>
      <c r="G724" s="20"/>
      <c r="H724" s="22">
        <v>11820</v>
      </c>
      <c r="I724" s="57" t="str">
        <f>IF(COUNTIF(MASUK[Kode Barang],REKAP[[#This Row],[ID
Barang]])=0,"",COUNTIF(MASUK[Kode Barang],REKAP[[#This Row],[ID
Barang]]))</f>
        <v/>
      </c>
      <c r="J724" s="58" t="str">
        <f>IF(COUNTIF(MASUK8[Kode Barang],REKAP[[#This Row],[ID
Barang]])=0,"",COUNTIF(MASUK8[Kode Barang],REKAP[[#This Row],[ID
Barang]]))</f>
        <v/>
      </c>
      <c r="K724" s="20">
        <v>0</v>
      </c>
      <c r="L724" s="47">
        <f>SUMIF(MASUK!$C:$C,DATA!$A724,MASUK!$H:$H)</f>
        <v>0</v>
      </c>
      <c r="M724" s="47">
        <f>SUMIF(KELUAR!C:C,REKAP[[#This Row],[ID
Barang]],KELUAR!$H:$H)</f>
        <v>0</v>
      </c>
      <c r="N724" s="47">
        <f>REKAP[[#This Row],[Stok Awal]]+REKAP[[#This Row],[Masuk]]-REKAP[[#This Row],[Keluar]]</f>
        <v>0</v>
      </c>
      <c r="P724" s="42">
        <f>REKAP[[#This Row],[Harga Satuan]]*REKAP[[#This Row],[Stok Akhir]]</f>
        <v>0</v>
      </c>
      <c r="Q724" s="47" t="str">
        <f>IF(REKAP[[#This Row],[Stok Aktual]]&lt;&gt;"",REKAP[[#This Row],[Stok Akhir]]-REKAP[[#This Row],[Stok Aktual]],"")</f>
        <v/>
      </c>
    </row>
    <row r="725" spans="1:17" x14ac:dyDescent="0.25">
      <c r="A725" s="20" t="s">
        <v>1051</v>
      </c>
      <c r="B725" s="20" t="s">
        <v>861</v>
      </c>
      <c r="C725" s="20" t="s">
        <v>861</v>
      </c>
      <c r="D725" s="23" t="s">
        <v>1587</v>
      </c>
      <c r="E725" s="23"/>
      <c r="F725" s="20" t="s">
        <v>898</v>
      </c>
      <c r="G725" s="20"/>
      <c r="H725" s="22">
        <v>25492</v>
      </c>
      <c r="I725" s="57" t="str">
        <f>IF(COUNTIF(MASUK[Kode Barang],REKAP[[#This Row],[ID
Barang]])=0,"",COUNTIF(MASUK[Kode Barang],REKAP[[#This Row],[ID
Barang]]))</f>
        <v/>
      </c>
      <c r="J725" s="58" t="str">
        <f>IF(COUNTIF(MASUK8[Kode Barang],REKAP[[#This Row],[ID
Barang]])=0,"",COUNTIF(MASUK8[Kode Barang],REKAP[[#This Row],[ID
Barang]]))</f>
        <v/>
      </c>
      <c r="K725" s="20">
        <v>1</v>
      </c>
      <c r="L725" s="47">
        <f>SUMIF(MASUK!$C:$C,DATA!$A725,MASUK!$H:$H)</f>
        <v>0</v>
      </c>
      <c r="M725" s="47">
        <f>SUMIF(KELUAR!C:C,REKAP[[#This Row],[ID
Barang]],KELUAR!$H:$H)</f>
        <v>0</v>
      </c>
      <c r="N725" s="47">
        <f>REKAP[[#This Row],[Stok Awal]]+REKAP[[#This Row],[Masuk]]-REKAP[[#This Row],[Keluar]]</f>
        <v>1</v>
      </c>
      <c r="P725" s="42">
        <f>REKAP[[#This Row],[Harga Satuan]]*REKAP[[#This Row],[Stok Akhir]]</f>
        <v>25492</v>
      </c>
      <c r="Q725" s="47" t="str">
        <f>IF(REKAP[[#This Row],[Stok Aktual]]&lt;&gt;"",REKAP[[#This Row],[Stok Akhir]]-REKAP[[#This Row],[Stok Aktual]],"")</f>
        <v/>
      </c>
    </row>
    <row r="726" spans="1:17" x14ac:dyDescent="0.25">
      <c r="A726" s="20" t="s">
        <v>1052</v>
      </c>
      <c r="B726" s="20" t="s">
        <v>861</v>
      </c>
      <c r="C726" s="20" t="s">
        <v>861</v>
      </c>
      <c r="D726" s="23" t="s">
        <v>1588</v>
      </c>
      <c r="E726" s="23"/>
      <c r="F726" s="20" t="s">
        <v>898</v>
      </c>
      <c r="G726" s="20"/>
      <c r="H726" s="22">
        <v>25492</v>
      </c>
      <c r="I726" s="57" t="str">
        <f>IF(COUNTIF(MASUK[Kode Barang],REKAP[[#This Row],[ID
Barang]])=0,"",COUNTIF(MASUK[Kode Barang],REKAP[[#This Row],[ID
Barang]]))</f>
        <v/>
      </c>
      <c r="J726" s="58" t="str">
        <f>IF(COUNTIF(MASUK8[Kode Barang],REKAP[[#This Row],[ID
Barang]])=0,"",COUNTIF(MASUK8[Kode Barang],REKAP[[#This Row],[ID
Barang]]))</f>
        <v/>
      </c>
      <c r="K726" s="20">
        <v>0</v>
      </c>
      <c r="L726" s="47">
        <f>SUMIF(MASUK!$C:$C,DATA!$A726,MASUK!$H:$H)</f>
        <v>0</v>
      </c>
      <c r="M726" s="47">
        <f>SUMIF(KELUAR!C:C,REKAP[[#This Row],[ID
Barang]],KELUAR!$H:$H)</f>
        <v>0</v>
      </c>
      <c r="N726" s="47">
        <f>REKAP[[#This Row],[Stok Awal]]+REKAP[[#This Row],[Masuk]]-REKAP[[#This Row],[Keluar]]</f>
        <v>0</v>
      </c>
      <c r="P726" s="42">
        <f>REKAP[[#This Row],[Harga Satuan]]*REKAP[[#This Row],[Stok Akhir]]</f>
        <v>0</v>
      </c>
      <c r="Q726" s="47" t="str">
        <f>IF(REKAP[[#This Row],[Stok Aktual]]&lt;&gt;"",REKAP[[#This Row],[Stok Akhir]]-REKAP[[#This Row],[Stok Aktual]],"")</f>
        <v/>
      </c>
    </row>
    <row r="727" spans="1:17" x14ac:dyDescent="0.25">
      <c r="A727" s="20" t="s">
        <v>1053</v>
      </c>
      <c r="B727" s="20" t="s">
        <v>861</v>
      </c>
      <c r="C727" s="20" t="s">
        <v>861</v>
      </c>
      <c r="D727" s="23" t="s">
        <v>1589</v>
      </c>
      <c r="E727" s="23"/>
      <c r="F727" s="20" t="s">
        <v>898</v>
      </c>
      <c r="G727" s="20"/>
      <c r="H727" s="22">
        <v>25492</v>
      </c>
      <c r="I727" s="57" t="str">
        <f>IF(COUNTIF(MASUK[Kode Barang],REKAP[[#This Row],[ID
Barang]])=0,"",COUNTIF(MASUK[Kode Barang],REKAP[[#This Row],[ID
Barang]]))</f>
        <v/>
      </c>
      <c r="J727" s="58" t="str">
        <f>IF(COUNTIF(MASUK8[Kode Barang],REKAP[[#This Row],[ID
Barang]])=0,"",COUNTIF(MASUK8[Kode Barang],REKAP[[#This Row],[ID
Barang]]))</f>
        <v/>
      </c>
      <c r="K727" s="20">
        <v>3</v>
      </c>
      <c r="L727" s="47">
        <f>SUMIF(MASUK!$C:$C,DATA!$A727,MASUK!$H:$H)</f>
        <v>0</v>
      </c>
      <c r="M727" s="47">
        <f>SUMIF(KELUAR!C:C,REKAP[[#This Row],[ID
Barang]],KELUAR!$H:$H)</f>
        <v>0</v>
      </c>
      <c r="N727" s="47">
        <f>REKAP[[#This Row],[Stok Awal]]+REKAP[[#This Row],[Masuk]]-REKAP[[#This Row],[Keluar]]</f>
        <v>3</v>
      </c>
      <c r="P727" s="42">
        <f>REKAP[[#This Row],[Harga Satuan]]*REKAP[[#This Row],[Stok Akhir]]</f>
        <v>76476</v>
      </c>
      <c r="Q727" s="47" t="str">
        <f>IF(REKAP[[#This Row],[Stok Aktual]]&lt;&gt;"",REKAP[[#This Row],[Stok Akhir]]-REKAP[[#This Row],[Stok Aktual]],"")</f>
        <v/>
      </c>
    </row>
    <row r="728" spans="1:17" x14ac:dyDescent="0.25">
      <c r="A728" s="20" t="s">
        <v>1054</v>
      </c>
      <c r="B728" s="20" t="s">
        <v>861</v>
      </c>
      <c r="C728" s="20" t="s">
        <v>861</v>
      </c>
      <c r="D728" s="23" t="s">
        <v>1590</v>
      </c>
      <c r="E728" s="23"/>
      <c r="F728" s="20" t="s">
        <v>898</v>
      </c>
      <c r="G728" s="20"/>
      <c r="H728" s="22">
        <v>25492</v>
      </c>
      <c r="I728" s="57" t="str">
        <f>IF(COUNTIF(MASUK[Kode Barang],REKAP[[#This Row],[ID
Barang]])=0,"",COUNTIF(MASUK[Kode Barang],REKAP[[#This Row],[ID
Barang]]))</f>
        <v/>
      </c>
      <c r="J728" s="58" t="str">
        <f>IF(COUNTIF(MASUK8[Kode Barang],REKAP[[#This Row],[ID
Barang]])=0,"",COUNTIF(MASUK8[Kode Barang],REKAP[[#This Row],[ID
Barang]]))</f>
        <v/>
      </c>
      <c r="K728" s="20">
        <v>0</v>
      </c>
      <c r="L728" s="47">
        <f>SUMIF(MASUK!$C:$C,DATA!$A728,MASUK!$H:$H)</f>
        <v>0</v>
      </c>
      <c r="M728" s="47">
        <f>SUMIF(KELUAR!C:C,REKAP[[#This Row],[ID
Barang]],KELUAR!$H:$H)</f>
        <v>0</v>
      </c>
      <c r="N728" s="47">
        <f>REKAP[[#This Row],[Stok Awal]]+REKAP[[#This Row],[Masuk]]-REKAP[[#This Row],[Keluar]]</f>
        <v>0</v>
      </c>
      <c r="P728" s="42">
        <f>REKAP[[#This Row],[Harga Satuan]]*REKAP[[#This Row],[Stok Akhir]]</f>
        <v>0</v>
      </c>
      <c r="Q728" s="47" t="str">
        <f>IF(REKAP[[#This Row],[Stok Aktual]]&lt;&gt;"",REKAP[[#This Row],[Stok Akhir]]-REKAP[[#This Row],[Stok Aktual]],"")</f>
        <v/>
      </c>
    </row>
    <row r="729" spans="1:17" x14ac:dyDescent="0.25">
      <c r="A729" s="20" t="s">
        <v>1055</v>
      </c>
      <c r="B729" s="20" t="s">
        <v>861</v>
      </c>
      <c r="C729" s="20" t="s">
        <v>861</v>
      </c>
      <c r="D729" s="23" t="s">
        <v>1591</v>
      </c>
      <c r="E729" s="23"/>
      <c r="F729" s="20" t="s">
        <v>898</v>
      </c>
      <c r="G729" s="20"/>
      <c r="H729" s="22">
        <v>25492</v>
      </c>
      <c r="I729" s="57" t="str">
        <f>IF(COUNTIF(MASUK[Kode Barang],REKAP[[#This Row],[ID
Barang]])=0,"",COUNTIF(MASUK[Kode Barang],REKAP[[#This Row],[ID
Barang]]))</f>
        <v/>
      </c>
      <c r="J729" s="58" t="str">
        <f>IF(COUNTIF(MASUK8[Kode Barang],REKAP[[#This Row],[ID
Barang]])=0,"",COUNTIF(MASUK8[Kode Barang],REKAP[[#This Row],[ID
Barang]]))</f>
        <v/>
      </c>
      <c r="K729" s="20">
        <v>0</v>
      </c>
      <c r="L729" s="47">
        <f>SUMIF(MASUK!$C:$C,DATA!$A729,MASUK!$H:$H)</f>
        <v>0</v>
      </c>
      <c r="M729" s="47">
        <f>SUMIF(KELUAR!C:C,REKAP[[#This Row],[ID
Barang]],KELUAR!$H:$H)</f>
        <v>0</v>
      </c>
      <c r="N729" s="47">
        <f>REKAP[[#This Row],[Stok Awal]]+REKAP[[#This Row],[Masuk]]-REKAP[[#This Row],[Keluar]]</f>
        <v>0</v>
      </c>
      <c r="P729" s="42">
        <f>REKAP[[#This Row],[Harga Satuan]]*REKAP[[#This Row],[Stok Akhir]]</f>
        <v>0</v>
      </c>
      <c r="Q729" s="47" t="str">
        <f>IF(REKAP[[#This Row],[Stok Aktual]]&lt;&gt;"",REKAP[[#This Row],[Stok Akhir]]-REKAP[[#This Row],[Stok Aktual]],"")</f>
        <v/>
      </c>
    </row>
    <row r="730" spans="1:17" x14ac:dyDescent="0.25">
      <c r="A730" s="20" t="s">
        <v>1056</v>
      </c>
      <c r="B730" s="20" t="s">
        <v>861</v>
      </c>
      <c r="C730" s="20" t="s">
        <v>861</v>
      </c>
      <c r="D730" s="23" t="s">
        <v>1592</v>
      </c>
      <c r="E730" s="23"/>
      <c r="F730" s="20" t="s">
        <v>898</v>
      </c>
      <c r="G730" s="20"/>
      <c r="H730" s="22">
        <v>10058</v>
      </c>
      <c r="I730" s="57" t="str">
        <f>IF(COUNTIF(MASUK[Kode Barang],REKAP[[#This Row],[ID
Barang]])=0,"",COUNTIF(MASUK[Kode Barang],REKAP[[#This Row],[ID
Barang]]))</f>
        <v/>
      </c>
      <c r="J730" s="58" t="str">
        <f>IF(COUNTIF(MASUK8[Kode Barang],REKAP[[#This Row],[ID
Barang]])=0,"",COUNTIF(MASUK8[Kode Barang],REKAP[[#This Row],[ID
Barang]]))</f>
        <v/>
      </c>
      <c r="K730" s="20">
        <v>0</v>
      </c>
      <c r="L730" s="47">
        <f>SUMIF(MASUK!$C:$C,DATA!$A730,MASUK!$H:$H)</f>
        <v>0</v>
      </c>
      <c r="M730" s="47">
        <f>SUMIF(KELUAR!C:C,REKAP[[#This Row],[ID
Barang]],KELUAR!$H:$H)</f>
        <v>0</v>
      </c>
      <c r="N730" s="47">
        <f>REKAP[[#This Row],[Stok Awal]]+REKAP[[#This Row],[Masuk]]-REKAP[[#This Row],[Keluar]]</f>
        <v>0</v>
      </c>
      <c r="P730" s="42">
        <f>REKAP[[#This Row],[Harga Satuan]]*REKAP[[#This Row],[Stok Akhir]]</f>
        <v>0</v>
      </c>
      <c r="Q730" s="47" t="str">
        <f>IF(REKAP[[#This Row],[Stok Aktual]]&lt;&gt;"",REKAP[[#This Row],[Stok Akhir]]-REKAP[[#This Row],[Stok Aktual]],"")</f>
        <v/>
      </c>
    </row>
    <row r="731" spans="1:17" x14ac:dyDescent="0.25">
      <c r="A731" s="20" t="s">
        <v>1057</v>
      </c>
      <c r="B731" s="20" t="s">
        <v>861</v>
      </c>
      <c r="C731" s="20" t="s">
        <v>861</v>
      </c>
      <c r="D731" s="23" t="s">
        <v>1593</v>
      </c>
      <c r="E731" s="23"/>
      <c r="F731" s="20" t="s">
        <v>898</v>
      </c>
      <c r="G731" s="20"/>
      <c r="H731" s="22">
        <v>17325</v>
      </c>
      <c r="I731" s="57" t="str">
        <f>IF(COUNTIF(MASUK[Kode Barang],REKAP[[#This Row],[ID
Barang]])=0,"",COUNTIF(MASUK[Kode Barang],REKAP[[#This Row],[ID
Barang]]))</f>
        <v/>
      </c>
      <c r="J731" s="58" t="str">
        <f>IF(COUNTIF(MASUK8[Kode Barang],REKAP[[#This Row],[ID
Barang]])=0,"",COUNTIF(MASUK8[Kode Barang],REKAP[[#This Row],[ID
Barang]]))</f>
        <v/>
      </c>
      <c r="K731" s="20">
        <v>27</v>
      </c>
      <c r="L731" s="47">
        <f>SUMIF(MASUK!$C:$C,DATA!$A731,MASUK!$H:$H)</f>
        <v>0</v>
      </c>
      <c r="M731" s="47">
        <f>SUMIF(KELUAR!C:C,REKAP[[#This Row],[ID
Barang]],KELUAR!$H:$H)</f>
        <v>0</v>
      </c>
      <c r="N731" s="47">
        <f>REKAP[[#This Row],[Stok Awal]]+REKAP[[#This Row],[Masuk]]-REKAP[[#This Row],[Keluar]]</f>
        <v>27</v>
      </c>
      <c r="P731" s="42">
        <f>REKAP[[#This Row],[Harga Satuan]]*REKAP[[#This Row],[Stok Akhir]]</f>
        <v>467775</v>
      </c>
      <c r="Q731" s="47" t="str">
        <f>IF(REKAP[[#This Row],[Stok Aktual]]&lt;&gt;"",REKAP[[#This Row],[Stok Akhir]]-REKAP[[#This Row],[Stok Aktual]],"")</f>
        <v/>
      </c>
    </row>
    <row r="732" spans="1:17" x14ac:dyDescent="0.25">
      <c r="A732" s="20" t="s">
        <v>1058</v>
      </c>
      <c r="B732" s="20" t="s">
        <v>861</v>
      </c>
      <c r="C732" s="20" t="s">
        <v>861</v>
      </c>
      <c r="D732" s="23" t="s">
        <v>1594</v>
      </c>
      <c r="E732" s="23"/>
      <c r="F732" s="20" t="s">
        <v>898</v>
      </c>
      <c r="G732" s="20"/>
      <c r="H732" s="22">
        <v>15131</v>
      </c>
      <c r="I732" s="57" t="str">
        <f>IF(COUNTIF(MASUK[Kode Barang],REKAP[[#This Row],[ID
Barang]])=0,"",COUNTIF(MASUK[Kode Barang],REKAP[[#This Row],[ID
Barang]]))</f>
        <v/>
      </c>
      <c r="J732" s="58" t="str">
        <f>IF(COUNTIF(MASUK8[Kode Barang],REKAP[[#This Row],[ID
Barang]])=0,"",COUNTIF(MASUK8[Kode Barang],REKAP[[#This Row],[ID
Barang]]))</f>
        <v/>
      </c>
      <c r="K732" s="20">
        <v>0</v>
      </c>
      <c r="L732" s="47">
        <f>SUMIF(MASUK!$C:$C,DATA!$A732,MASUK!$H:$H)</f>
        <v>0</v>
      </c>
      <c r="M732" s="47">
        <f>SUMIF(KELUAR!C:C,REKAP[[#This Row],[ID
Barang]],KELUAR!$H:$H)</f>
        <v>0</v>
      </c>
      <c r="N732" s="47">
        <f>REKAP[[#This Row],[Stok Awal]]+REKAP[[#This Row],[Masuk]]-REKAP[[#This Row],[Keluar]]</f>
        <v>0</v>
      </c>
      <c r="P732" s="42">
        <f>REKAP[[#This Row],[Harga Satuan]]*REKAP[[#This Row],[Stok Akhir]]</f>
        <v>0</v>
      </c>
      <c r="Q732" s="47" t="str">
        <f>IF(REKAP[[#This Row],[Stok Aktual]]&lt;&gt;"",REKAP[[#This Row],[Stok Akhir]]-REKAP[[#This Row],[Stok Aktual]],"")</f>
        <v/>
      </c>
    </row>
    <row r="733" spans="1:17" x14ac:dyDescent="0.25">
      <c r="A733" s="20" t="s">
        <v>1059</v>
      </c>
      <c r="B733" s="20" t="s">
        <v>861</v>
      </c>
      <c r="C733" s="20" t="s">
        <v>861</v>
      </c>
      <c r="D733" s="23" t="s">
        <v>1595</v>
      </c>
      <c r="E733" s="23"/>
      <c r="F733" s="20" t="s">
        <v>898</v>
      </c>
      <c r="G733" s="20"/>
      <c r="H733" s="22">
        <v>17600</v>
      </c>
      <c r="I733" s="57" t="str">
        <f>IF(COUNTIF(MASUK[Kode Barang],REKAP[[#This Row],[ID
Barang]])=0,"",COUNTIF(MASUK[Kode Barang],REKAP[[#This Row],[ID
Barang]]))</f>
        <v/>
      </c>
      <c r="J733" s="58" t="str">
        <f>IF(COUNTIF(MASUK8[Kode Barang],REKAP[[#This Row],[ID
Barang]])=0,"",COUNTIF(MASUK8[Kode Barang],REKAP[[#This Row],[ID
Barang]]))</f>
        <v/>
      </c>
      <c r="K733" s="20">
        <v>1</v>
      </c>
      <c r="L733" s="47">
        <f>SUMIF(MASUK!$C:$C,DATA!$A733,MASUK!$H:$H)</f>
        <v>0</v>
      </c>
      <c r="M733" s="47">
        <f>SUMIF(KELUAR!C:C,REKAP[[#This Row],[ID
Barang]],KELUAR!$H:$H)</f>
        <v>0</v>
      </c>
      <c r="N733" s="47">
        <f>REKAP[[#This Row],[Stok Awal]]+REKAP[[#This Row],[Masuk]]-REKAP[[#This Row],[Keluar]]</f>
        <v>1</v>
      </c>
      <c r="P733" s="42">
        <f>REKAP[[#This Row],[Harga Satuan]]*REKAP[[#This Row],[Stok Akhir]]</f>
        <v>17600</v>
      </c>
      <c r="Q733" s="47" t="str">
        <f>IF(REKAP[[#This Row],[Stok Aktual]]&lt;&gt;"",REKAP[[#This Row],[Stok Akhir]]-REKAP[[#This Row],[Stok Aktual]],"")</f>
        <v/>
      </c>
    </row>
    <row r="734" spans="1:17" x14ac:dyDescent="0.25">
      <c r="A734" s="20" t="s">
        <v>1060</v>
      </c>
      <c r="B734" s="20" t="s">
        <v>861</v>
      </c>
      <c r="C734" s="20" t="s">
        <v>861</v>
      </c>
      <c r="D734" s="23" t="s">
        <v>1596</v>
      </c>
      <c r="E734" s="23"/>
      <c r="F734" s="20" t="s">
        <v>898</v>
      </c>
      <c r="G734" s="20"/>
      <c r="H734" s="22">
        <v>15137</v>
      </c>
      <c r="I734" s="57" t="str">
        <f>IF(COUNTIF(MASUK[Kode Barang],REKAP[[#This Row],[ID
Barang]])=0,"",COUNTIF(MASUK[Kode Barang],REKAP[[#This Row],[ID
Barang]]))</f>
        <v/>
      </c>
      <c r="J734" s="58" t="str">
        <f>IF(COUNTIF(MASUK8[Kode Barang],REKAP[[#This Row],[ID
Barang]])=0,"",COUNTIF(MASUK8[Kode Barang],REKAP[[#This Row],[ID
Barang]]))</f>
        <v/>
      </c>
      <c r="K734" s="20">
        <v>12</v>
      </c>
      <c r="L734" s="47">
        <f>SUMIF(MASUK!$C:$C,DATA!$A734,MASUK!$H:$H)</f>
        <v>0</v>
      </c>
      <c r="M734" s="47">
        <f>SUMIF(KELUAR!C:C,REKAP[[#This Row],[ID
Barang]],KELUAR!$H:$H)</f>
        <v>0</v>
      </c>
      <c r="N734" s="47">
        <f>REKAP[[#This Row],[Stok Awal]]+REKAP[[#This Row],[Masuk]]-REKAP[[#This Row],[Keluar]]</f>
        <v>12</v>
      </c>
      <c r="P734" s="42">
        <f>REKAP[[#This Row],[Harga Satuan]]*REKAP[[#This Row],[Stok Akhir]]</f>
        <v>181644</v>
      </c>
      <c r="Q734" s="47" t="str">
        <f>IF(REKAP[[#This Row],[Stok Aktual]]&lt;&gt;"",REKAP[[#This Row],[Stok Akhir]]-REKAP[[#This Row],[Stok Aktual]],"")</f>
        <v/>
      </c>
    </row>
    <row r="735" spans="1:17" x14ac:dyDescent="0.25">
      <c r="A735" s="20" t="s">
        <v>1061</v>
      </c>
      <c r="B735" s="20" t="s">
        <v>861</v>
      </c>
      <c r="C735" s="20" t="s">
        <v>861</v>
      </c>
      <c r="D735" s="23" t="s">
        <v>1597</v>
      </c>
      <c r="E735" s="23"/>
      <c r="F735" s="20" t="s">
        <v>898</v>
      </c>
      <c r="G735" s="20"/>
      <c r="H735" s="22">
        <v>19185</v>
      </c>
      <c r="I735" s="57" t="str">
        <f>IF(COUNTIF(MASUK[Kode Barang],REKAP[[#This Row],[ID
Barang]])=0,"",COUNTIF(MASUK[Kode Barang],REKAP[[#This Row],[ID
Barang]]))</f>
        <v/>
      </c>
      <c r="J735" s="58" t="str">
        <f>IF(COUNTIF(MASUK8[Kode Barang],REKAP[[#This Row],[ID
Barang]])=0,"",COUNTIF(MASUK8[Kode Barang],REKAP[[#This Row],[ID
Barang]]))</f>
        <v/>
      </c>
      <c r="K735" s="20">
        <v>2</v>
      </c>
      <c r="L735" s="47">
        <f>SUMIF(MASUK!$C:$C,DATA!$A735,MASUK!$H:$H)</f>
        <v>0</v>
      </c>
      <c r="M735" s="47">
        <f>SUMIF(KELUAR!C:C,REKAP[[#This Row],[ID
Barang]],KELUAR!$H:$H)</f>
        <v>0</v>
      </c>
      <c r="N735" s="47">
        <f>REKAP[[#This Row],[Stok Awal]]+REKAP[[#This Row],[Masuk]]-REKAP[[#This Row],[Keluar]]</f>
        <v>2</v>
      </c>
      <c r="P735" s="42">
        <f>REKAP[[#This Row],[Harga Satuan]]*REKAP[[#This Row],[Stok Akhir]]</f>
        <v>38370</v>
      </c>
      <c r="Q735" s="47" t="str">
        <f>IF(REKAP[[#This Row],[Stok Aktual]]&lt;&gt;"",REKAP[[#This Row],[Stok Akhir]]-REKAP[[#This Row],[Stok Aktual]],"")</f>
        <v/>
      </c>
    </row>
    <row r="736" spans="1:17" x14ac:dyDescent="0.25">
      <c r="A736" s="20" t="s">
        <v>1062</v>
      </c>
      <c r="B736" s="20" t="s">
        <v>861</v>
      </c>
      <c r="C736" s="20" t="s">
        <v>861</v>
      </c>
      <c r="D736" s="23" t="s">
        <v>1598</v>
      </c>
      <c r="E736" s="23"/>
      <c r="F736" s="20" t="s">
        <v>898</v>
      </c>
      <c r="G736" s="20"/>
      <c r="H736" s="22">
        <v>23087</v>
      </c>
      <c r="I736" s="57" t="str">
        <f>IF(COUNTIF(MASUK[Kode Barang],REKAP[[#This Row],[ID
Barang]])=0,"",COUNTIF(MASUK[Kode Barang],REKAP[[#This Row],[ID
Barang]]))</f>
        <v/>
      </c>
      <c r="J736" s="58" t="str">
        <f>IF(COUNTIF(MASUK8[Kode Barang],REKAP[[#This Row],[ID
Barang]])=0,"",COUNTIF(MASUK8[Kode Barang],REKAP[[#This Row],[ID
Barang]]))</f>
        <v/>
      </c>
      <c r="K736" s="20">
        <v>2</v>
      </c>
      <c r="L736" s="47">
        <f>SUMIF(MASUK!$C:$C,DATA!$A736,MASUK!$H:$H)</f>
        <v>0</v>
      </c>
      <c r="M736" s="47">
        <f>SUMIF(KELUAR!C:C,REKAP[[#This Row],[ID
Barang]],KELUAR!$H:$H)</f>
        <v>0</v>
      </c>
      <c r="N736" s="47">
        <f>REKAP[[#This Row],[Stok Awal]]+REKAP[[#This Row],[Masuk]]-REKAP[[#This Row],[Keluar]]</f>
        <v>2</v>
      </c>
      <c r="P736" s="42">
        <f>REKAP[[#This Row],[Harga Satuan]]*REKAP[[#This Row],[Stok Akhir]]</f>
        <v>46174</v>
      </c>
      <c r="Q736" s="47" t="str">
        <f>IF(REKAP[[#This Row],[Stok Aktual]]&lt;&gt;"",REKAP[[#This Row],[Stok Akhir]]-REKAP[[#This Row],[Stok Aktual]],"")</f>
        <v/>
      </c>
    </row>
    <row r="737" spans="1:17" x14ac:dyDescent="0.25">
      <c r="A737" s="20" t="s">
        <v>1063</v>
      </c>
      <c r="B737" s="20" t="s">
        <v>861</v>
      </c>
      <c r="C737" s="20" t="s">
        <v>861</v>
      </c>
      <c r="D737" s="23" t="s">
        <v>1599</v>
      </c>
      <c r="E737" s="23"/>
      <c r="F737" s="20" t="s">
        <v>898</v>
      </c>
      <c r="G737" s="20"/>
      <c r="H737" s="22">
        <v>28417</v>
      </c>
      <c r="I737" s="57" t="str">
        <f>IF(COUNTIF(MASUK[Kode Barang],REKAP[[#This Row],[ID
Barang]])=0,"",COUNTIF(MASUK[Kode Barang],REKAP[[#This Row],[ID
Barang]]))</f>
        <v/>
      </c>
      <c r="J737" s="58" t="str">
        <f>IF(COUNTIF(MASUK8[Kode Barang],REKAP[[#This Row],[ID
Barang]])=0,"",COUNTIF(MASUK8[Kode Barang],REKAP[[#This Row],[ID
Barang]]))</f>
        <v/>
      </c>
      <c r="K737" s="20">
        <v>2</v>
      </c>
      <c r="L737" s="47">
        <f>SUMIF(MASUK!$C:$C,DATA!$A737,MASUK!$H:$H)</f>
        <v>0</v>
      </c>
      <c r="M737" s="47">
        <f>SUMIF(KELUAR!C:C,REKAP[[#This Row],[ID
Barang]],KELUAR!$H:$H)</f>
        <v>0</v>
      </c>
      <c r="N737" s="47">
        <f>REKAP[[#This Row],[Stok Awal]]+REKAP[[#This Row],[Masuk]]-REKAP[[#This Row],[Keluar]]</f>
        <v>2</v>
      </c>
      <c r="P737" s="42">
        <f>REKAP[[#This Row],[Harga Satuan]]*REKAP[[#This Row],[Stok Akhir]]</f>
        <v>56834</v>
      </c>
      <c r="Q737" s="47" t="str">
        <f>IF(REKAP[[#This Row],[Stok Aktual]]&lt;&gt;"",REKAP[[#This Row],[Stok Akhir]]-REKAP[[#This Row],[Stok Aktual]],"")</f>
        <v/>
      </c>
    </row>
    <row r="738" spans="1:17" x14ac:dyDescent="0.25">
      <c r="A738" s="20" t="s">
        <v>1064</v>
      </c>
      <c r="B738" s="20" t="s">
        <v>861</v>
      </c>
      <c r="C738" s="20" t="s">
        <v>861</v>
      </c>
      <c r="D738" s="23" t="s">
        <v>1600</v>
      </c>
      <c r="E738" s="23"/>
      <c r="F738" s="20" t="s">
        <v>898</v>
      </c>
      <c r="G738" s="20"/>
      <c r="H738" s="22">
        <v>35017</v>
      </c>
      <c r="I738" s="57" t="str">
        <f>IF(COUNTIF(MASUK[Kode Barang],REKAP[[#This Row],[ID
Barang]])=0,"",COUNTIF(MASUK[Kode Barang],REKAP[[#This Row],[ID
Barang]]))</f>
        <v/>
      </c>
      <c r="J738" s="58" t="str">
        <f>IF(COUNTIF(MASUK8[Kode Barang],REKAP[[#This Row],[ID
Barang]])=0,"",COUNTIF(MASUK8[Kode Barang],REKAP[[#This Row],[ID
Barang]]))</f>
        <v/>
      </c>
      <c r="K738" s="20">
        <v>0</v>
      </c>
      <c r="L738" s="47">
        <f>SUMIF(MASUK!$C:$C,DATA!$A738,MASUK!$H:$H)</f>
        <v>0</v>
      </c>
      <c r="M738" s="47">
        <f>SUMIF(KELUAR!C:C,REKAP[[#This Row],[ID
Barang]],KELUAR!$H:$H)</f>
        <v>0</v>
      </c>
      <c r="N738" s="47">
        <f>REKAP[[#This Row],[Stok Awal]]+REKAP[[#This Row],[Masuk]]-REKAP[[#This Row],[Keluar]]</f>
        <v>0</v>
      </c>
      <c r="P738" s="42">
        <f>REKAP[[#This Row],[Harga Satuan]]*REKAP[[#This Row],[Stok Akhir]]</f>
        <v>0</v>
      </c>
      <c r="Q738" s="47" t="str">
        <f>IF(REKAP[[#This Row],[Stok Aktual]]&lt;&gt;"",REKAP[[#This Row],[Stok Akhir]]-REKAP[[#This Row],[Stok Aktual]],"")</f>
        <v/>
      </c>
    </row>
    <row r="739" spans="1:17" x14ac:dyDescent="0.25">
      <c r="A739" s="20" t="s">
        <v>1065</v>
      </c>
      <c r="B739" s="20" t="s">
        <v>861</v>
      </c>
      <c r="C739" s="20" t="s">
        <v>861</v>
      </c>
      <c r="D739" s="23" t="s">
        <v>1601</v>
      </c>
      <c r="E739" s="23"/>
      <c r="F739" s="20" t="s">
        <v>898</v>
      </c>
      <c r="G739" s="20"/>
      <c r="H739" s="22">
        <v>39768</v>
      </c>
      <c r="I739" s="57" t="str">
        <f>IF(COUNTIF(MASUK[Kode Barang],REKAP[[#This Row],[ID
Barang]])=0,"",COUNTIF(MASUK[Kode Barang],REKAP[[#This Row],[ID
Barang]]))</f>
        <v/>
      </c>
      <c r="J739" s="58" t="str">
        <f>IF(COUNTIF(MASUK8[Kode Barang],REKAP[[#This Row],[ID
Barang]])=0,"",COUNTIF(MASUK8[Kode Barang],REKAP[[#This Row],[ID
Barang]]))</f>
        <v/>
      </c>
      <c r="K739" s="20">
        <v>44</v>
      </c>
      <c r="L739" s="47">
        <f>SUMIF(MASUK!$C:$C,DATA!$A739,MASUK!$H:$H)</f>
        <v>0</v>
      </c>
      <c r="M739" s="47">
        <f>SUMIF(KELUAR!C:C,REKAP[[#This Row],[ID
Barang]],KELUAR!$H:$H)</f>
        <v>0</v>
      </c>
      <c r="N739" s="47">
        <f>REKAP[[#This Row],[Stok Awal]]+REKAP[[#This Row],[Masuk]]-REKAP[[#This Row],[Keluar]]</f>
        <v>44</v>
      </c>
      <c r="P739" s="42">
        <f>REKAP[[#This Row],[Harga Satuan]]*REKAP[[#This Row],[Stok Akhir]]</f>
        <v>1749792</v>
      </c>
      <c r="Q739" s="47" t="str">
        <f>IF(REKAP[[#This Row],[Stok Aktual]]&lt;&gt;"",REKAP[[#This Row],[Stok Akhir]]-REKAP[[#This Row],[Stok Aktual]],"")</f>
        <v/>
      </c>
    </row>
    <row r="740" spans="1:17" x14ac:dyDescent="0.25">
      <c r="A740" s="20" t="s">
        <v>1066</v>
      </c>
      <c r="B740" s="20" t="s">
        <v>861</v>
      </c>
      <c r="C740" s="20" t="s">
        <v>861</v>
      </c>
      <c r="D740" s="23" t="s">
        <v>1602</v>
      </c>
      <c r="E740" s="23"/>
      <c r="F740" s="20" t="s">
        <v>898</v>
      </c>
      <c r="G740" s="20"/>
      <c r="H740" s="22">
        <v>39768</v>
      </c>
      <c r="I740" s="57" t="str">
        <f>IF(COUNTIF(MASUK[Kode Barang],REKAP[[#This Row],[ID
Barang]])=0,"",COUNTIF(MASUK[Kode Barang],REKAP[[#This Row],[ID
Barang]]))</f>
        <v/>
      </c>
      <c r="J740" s="58" t="str">
        <f>IF(COUNTIF(MASUK8[Kode Barang],REKAP[[#This Row],[ID
Barang]])=0,"",COUNTIF(MASUK8[Kode Barang],REKAP[[#This Row],[ID
Barang]]))</f>
        <v/>
      </c>
      <c r="K740" s="20">
        <v>1</v>
      </c>
      <c r="L740" s="47">
        <f>SUMIF(MASUK!$C:$C,DATA!$A740,MASUK!$H:$H)</f>
        <v>0</v>
      </c>
      <c r="M740" s="47">
        <f>SUMIF(KELUAR!C:C,REKAP[[#This Row],[ID
Barang]],KELUAR!$H:$H)</f>
        <v>0</v>
      </c>
      <c r="N740" s="47">
        <f>REKAP[[#This Row],[Stok Awal]]+REKAP[[#This Row],[Masuk]]-REKAP[[#This Row],[Keluar]]</f>
        <v>1</v>
      </c>
      <c r="P740" s="42">
        <f>REKAP[[#This Row],[Harga Satuan]]*REKAP[[#This Row],[Stok Akhir]]</f>
        <v>39768</v>
      </c>
      <c r="Q740" s="47" t="str">
        <f>IF(REKAP[[#This Row],[Stok Aktual]]&lt;&gt;"",REKAP[[#This Row],[Stok Akhir]]-REKAP[[#This Row],[Stok Aktual]],"")</f>
        <v/>
      </c>
    </row>
    <row r="741" spans="1:17" x14ac:dyDescent="0.25">
      <c r="A741" s="20" t="s">
        <v>1067</v>
      </c>
      <c r="B741" s="20" t="s">
        <v>861</v>
      </c>
      <c r="C741" s="20" t="s">
        <v>861</v>
      </c>
      <c r="D741" s="23" t="s">
        <v>1603</v>
      </c>
      <c r="E741" s="23"/>
      <c r="F741" s="20" t="s">
        <v>898</v>
      </c>
      <c r="G741" s="20"/>
      <c r="H741" s="22">
        <v>19277</v>
      </c>
      <c r="I741" s="57" t="str">
        <f>IF(COUNTIF(MASUK[Kode Barang],REKAP[[#This Row],[ID
Barang]])=0,"",COUNTIF(MASUK[Kode Barang],REKAP[[#This Row],[ID
Barang]]))</f>
        <v/>
      </c>
      <c r="J741" s="58" t="str">
        <f>IF(COUNTIF(MASUK8[Kode Barang],REKAP[[#This Row],[ID
Barang]])=0,"",COUNTIF(MASUK8[Kode Barang],REKAP[[#This Row],[ID
Barang]]))</f>
        <v/>
      </c>
      <c r="K741" s="20">
        <v>0</v>
      </c>
      <c r="L741" s="47">
        <f>SUMIF(MASUK!$C:$C,DATA!$A741,MASUK!$H:$H)</f>
        <v>0</v>
      </c>
      <c r="M741" s="47">
        <f>SUMIF(KELUAR!C:C,REKAP[[#This Row],[ID
Barang]],KELUAR!$H:$H)</f>
        <v>0</v>
      </c>
      <c r="N741" s="47">
        <f>REKAP[[#This Row],[Stok Awal]]+REKAP[[#This Row],[Masuk]]-REKAP[[#This Row],[Keluar]]</f>
        <v>0</v>
      </c>
      <c r="P741" s="42">
        <f>REKAP[[#This Row],[Harga Satuan]]*REKAP[[#This Row],[Stok Akhir]]</f>
        <v>0</v>
      </c>
      <c r="Q741" s="47" t="str">
        <f>IF(REKAP[[#This Row],[Stok Aktual]]&lt;&gt;"",REKAP[[#This Row],[Stok Akhir]]-REKAP[[#This Row],[Stok Aktual]],"")</f>
        <v/>
      </c>
    </row>
    <row r="742" spans="1:17" x14ac:dyDescent="0.25">
      <c r="A742" s="20" t="s">
        <v>1068</v>
      </c>
      <c r="B742" s="20" t="s">
        <v>861</v>
      </c>
      <c r="C742" s="20" t="s">
        <v>861</v>
      </c>
      <c r="D742" s="23" t="s">
        <v>1604</v>
      </c>
      <c r="E742" s="23"/>
      <c r="F742" s="20" t="s">
        <v>898</v>
      </c>
      <c r="G742" s="20"/>
      <c r="H742" s="22">
        <v>20075</v>
      </c>
      <c r="I742" s="57" t="str">
        <f>IF(COUNTIF(MASUK[Kode Barang],REKAP[[#This Row],[ID
Barang]])=0,"",COUNTIF(MASUK[Kode Barang],REKAP[[#This Row],[ID
Barang]]))</f>
        <v/>
      </c>
      <c r="J742" s="58" t="str">
        <f>IF(COUNTIF(MASUK8[Kode Barang],REKAP[[#This Row],[ID
Barang]])=0,"",COUNTIF(MASUK8[Kode Barang],REKAP[[#This Row],[ID
Barang]]))</f>
        <v/>
      </c>
      <c r="K742" s="20">
        <v>4</v>
      </c>
      <c r="L742" s="47">
        <f>SUMIF(MASUK!$C:$C,DATA!$A742,MASUK!$H:$H)</f>
        <v>0</v>
      </c>
      <c r="M742" s="47">
        <f>SUMIF(KELUAR!C:C,REKAP[[#This Row],[ID
Barang]],KELUAR!$H:$H)</f>
        <v>0</v>
      </c>
      <c r="N742" s="47">
        <f>REKAP[[#This Row],[Stok Awal]]+REKAP[[#This Row],[Masuk]]-REKAP[[#This Row],[Keluar]]</f>
        <v>4</v>
      </c>
      <c r="P742" s="42">
        <f>REKAP[[#This Row],[Harga Satuan]]*REKAP[[#This Row],[Stok Akhir]]</f>
        <v>80300</v>
      </c>
      <c r="Q742" s="47" t="str">
        <f>IF(REKAP[[#This Row],[Stok Aktual]]&lt;&gt;"",REKAP[[#This Row],[Stok Akhir]]-REKAP[[#This Row],[Stok Aktual]],"")</f>
        <v/>
      </c>
    </row>
    <row r="743" spans="1:17" x14ac:dyDescent="0.25">
      <c r="A743" s="20" t="s">
        <v>1069</v>
      </c>
      <c r="B743" s="20" t="s">
        <v>861</v>
      </c>
      <c r="C743" s="20" t="s">
        <v>861</v>
      </c>
      <c r="D743" s="23" t="s">
        <v>1605</v>
      </c>
      <c r="E743" s="23"/>
      <c r="F743" s="20" t="s">
        <v>898</v>
      </c>
      <c r="G743" s="20"/>
      <c r="H743" s="22">
        <v>24790</v>
      </c>
      <c r="I743" s="57">
        <f>IF(COUNTIF(MASUK[Kode Barang],REKAP[[#This Row],[ID
Barang]])=0,"",COUNTIF(MASUK[Kode Barang],REKAP[[#This Row],[ID
Barang]]))</f>
        <v>1</v>
      </c>
      <c r="J743" s="58">
        <f>IF(COUNTIF(MASUK8[Kode Barang],REKAP[[#This Row],[ID
Barang]])=0,"",COUNTIF(MASUK8[Kode Barang],REKAP[[#This Row],[ID
Barang]]))</f>
        <v>1</v>
      </c>
      <c r="K743" s="20">
        <v>1</v>
      </c>
      <c r="L743" s="47">
        <f>SUMIF(MASUK!$C:$C,DATA!$A743,MASUK!$H:$H)</f>
        <v>48</v>
      </c>
      <c r="M743" s="47">
        <f>SUMIF(KELUAR!C:C,REKAP[[#This Row],[ID
Barang]],KELUAR!$H:$H)</f>
        <v>48</v>
      </c>
      <c r="N743" s="47">
        <f>REKAP[[#This Row],[Stok Awal]]+REKAP[[#This Row],[Masuk]]-REKAP[[#This Row],[Keluar]]</f>
        <v>1</v>
      </c>
      <c r="P743" s="42">
        <f>REKAP[[#This Row],[Harga Satuan]]*REKAP[[#This Row],[Stok Akhir]]</f>
        <v>24790</v>
      </c>
      <c r="Q743" s="47" t="str">
        <f>IF(REKAP[[#This Row],[Stok Aktual]]&lt;&gt;"",REKAP[[#This Row],[Stok Akhir]]-REKAP[[#This Row],[Stok Aktual]],"")</f>
        <v/>
      </c>
    </row>
    <row r="744" spans="1:17" x14ac:dyDescent="0.25">
      <c r="A744" s="20" t="s">
        <v>1070</v>
      </c>
      <c r="B744" s="20" t="s">
        <v>861</v>
      </c>
      <c r="C744" s="20" t="s">
        <v>861</v>
      </c>
      <c r="D744" s="23" t="s">
        <v>1606</v>
      </c>
      <c r="E744" s="23"/>
      <c r="F744" s="20" t="s">
        <v>898</v>
      </c>
      <c r="G744" s="20"/>
      <c r="H744" s="22">
        <v>30066</v>
      </c>
      <c r="I744" s="57" t="str">
        <f>IF(COUNTIF(MASUK[Kode Barang],REKAP[[#This Row],[ID
Barang]])=0,"",COUNTIF(MASUK[Kode Barang],REKAP[[#This Row],[ID
Barang]]))</f>
        <v/>
      </c>
      <c r="J744" s="58" t="str">
        <f>IF(COUNTIF(MASUK8[Kode Barang],REKAP[[#This Row],[ID
Barang]])=0,"",COUNTIF(MASUK8[Kode Barang],REKAP[[#This Row],[ID
Barang]]))</f>
        <v/>
      </c>
      <c r="K744" s="20">
        <v>1</v>
      </c>
      <c r="L744" s="47">
        <f>SUMIF(MASUK!$C:$C,DATA!$A744,MASUK!$H:$H)</f>
        <v>0</v>
      </c>
      <c r="M744" s="47">
        <f>SUMIF(KELUAR!C:C,REKAP[[#This Row],[ID
Barang]],KELUAR!$H:$H)</f>
        <v>0</v>
      </c>
      <c r="N744" s="47">
        <f>REKAP[[#This Row],[Stok Awal]]+REKAP[[#This Row],[Masuk]]-REKAP[[#This Row],[Keluar]]</f>
        <v>1</v>
      </c>
      <c r="P744" s="42">
        <f>REKAP[[#This Row],[Harga Satuan]]*REKAP[[#This Row],[Stok Akhir]]</f>
        <v>30066</v>
      </c>
      <c r="Q744" s="47" t="str">
        <f>IF(REKAP[[#This Row],[Stok Aktual]]&lt;&gt;"",REKAP[[#This Row],[Stok Akhir]]-REKAP[[#This Row],[Stok Aktual]],"")</f>
        <v/>
      </c>
    </row>
    <row r="745" spans="1:17" x14ac:dyDescent="0.25">
      <c r="A745" s="20" t="s">
        <v>1071</v>
      </c>
      <c r="B745" s="20" t="s">
        <v>861</v>
      </c>
      <c r="C745" s="20" t="s">
        <v>861</v>
      </c>
      <c r="D745" s="23" t="s">
        <v>1607</v>
      </c>
      <c r="E745" s="23"/>
      <c r="F745" s="20" t="s">
        <v>898</v>
      </c>
      <c r="G745" s="20"/>
      <c r="H745" s="22">
        <v>24000</v>
      </c>
      <c r="I745" s="57" t="str">
        <f>IF(COUNTIF(MASUK[Kode Barang],REKAP[[#This Row],[ID
Barang]])=0,"",COUNTIF(MASUK[Kode Barang],REKAP[[#This Row],[ID
Barang]]))</f>
        <v/>
      </c>
      <c r="J745" s="58" t="str">
        <f>IF(COUNTIF(MASUK8[Kode Barang],REKAP[[#This Row],[ID
Barang]])=0,"",COUNTIF(MASUK8[Kode Barang],REKAP[[#This Row],[ID
Barang]]))</f>
        <v/>
      </c>
      <c r="K745" s="20">
        <v>0</v>
      </c>
      <c r="L745" s="47">
        <f>SUMIF(MASUK!$C:$C,DATA!$A745,MASUK!$H:$H)</f>
        <v>0</v>
      </c>
      <c r="M745" s="47">
        <f>SUMIF(KELUAR!C:C,REKAP[[#This Row],[ID
Barang]],KELUAR!$H:$H)</f>
        <v>0</v>
      </c>
      <c r="N745" s="47">
        <f>REKAP[[#This Row],[Stok Awal]]+REKAP[[#This Row],[Masuk]]-REKAP[[#This Row],[Keluar]]</f>
        <v>0</v>
      </c>
      <c r="P745" s="42">
        <f>REKAP[[#This Row],[Harga Satuan]]*REKAP[[#This Row],[Stok Akhir]]</f>
        <v>0</v>
      </c>
      <c r="Q745" s="47" t="str">
        <f>IF(REKAP[[#This Row],[Stok Aktual]]&lt;&gt;"",REKAP[[#This Row],[Stok Akhir]]-REKAP[[#This Row],[Stok Aktual]],"")</f>
        <v/>
      </c>
    </row>
    <row r="746" spans="1:17" x14ac:dyDescent="0.25">
      <c r="A746" s="20" t="s">
        <v>1072</v>
      </c>
      <c r="B746" s="20" t="s">
        <v>861</v>
      </c>
      <c r="C746" s="20" t="s">
        <v>861</v>
      </c>
      <c r="D746" s="23" t="s">
        <v>1608</v>
      </c>
      <c r="E746" s="23"/>
      <c r="F746" s="20" t="s">
        <v>898</v>
      </c>
      <c r="G746" s="20"/>
      <c r="H746" s="22">
        <v>16000</v>
      </c>
      <c r="I746" s="57" t="str">
        <f>IF(COUNTIF(MASUK[Kode Barang],REKAP[[#This Row],[ID
Barang]])=0,"",COUNTIF(MASUK[Kode Barang],REKAP[[#This Row],[ID
Barang]]))</f>
        <v/>
      </c>
      <c r="J746" s="58" t="str">
        <f>IF(COUNTIF(MASUK8[Kode Barang],REKAP[[#This Row],[ID
Barang]])=0,"",COUNTIF(MASUK8[Kode Barang],REKAP[[#This Row],[ID
Barang]]))</f>
        <v/>
      </c>
      <c r="K746" s="20">
        <v>0</v>
      </c>
      <c r="L746" s="47">
        <f>SUMIF(MASUK!$C:$C,DATA!$A746,MASUK!$H:$H)</f>
        <v>0</v>
      </c>
      <c r="M746" s="47">
        <f>SUMIF(KELUAR!C:C,REKAP[[#This Row],[ID
Barang]],KELUAR!$H:$H)</f>
        <v>0</v>
      </c>
      <c r="N746" s="47">
        <f>REKAP[[#This Row],[Stok Awal]]+REKAP[[#This Row],[Masuk]]-REKAP[[#This Row],[Keluar]]</f>
        <v>0</v>
      </c>
      <c r="P746" s="42">
        <f>REKAP[[#This Row],[Harga Satuan]]*REKAP[[#This Row],[Stok Akhir]]</f>
        <v>0</v>
      </c>
      <c r="Q746" s="47" t="str">
        <f>IF(REKAP[[#This Row],[Stok Aktual]]&lt;&gt;"",REKAP[[#This Row],[Stok Akhir]]-REKAP[[#This Row],[Stok Aktual]],"")</f>
        <v/>
      </c>
    </row>
    <row r="747" spans="1:17" x14ac:dyDescent="0.25">
      <c r="A747" s="20" t="s">
        <v>1073</v>
      </c>
      <c r="B747" s="20" t="s">
        <v>861</v>
      </c>
      <c r="C747" s="20" t="s">
        <v>861</v>
      </c>
      <c r="D747" s="23" t="s">
        <v>1609</v>
      </c>
      <c r="E747" s="23"/>
      <c r="F747" s="20" t="s">
        <v>898</v>
      </c>
      <c r="G747" s="20"/>
      <c r="H747" s="22">
        <v>17405</v>
      </c>
      <c r="I747" s="57" t="str">
        <f>IF(COUNTIF(MASUK[Kode Barang],REKAP[[#This Row],[ID
Barang]])=0,"",COUNTIF(MASUK[Kode Barang],REKAP[[#This Row],[ID
Barang]]))</f>
        <v/>
      </c>
      <c r="J747" s="58" t="str">
        <f>IF(COUNTIF(MASUK8[Kode Barang],REKAP[[#This Row],[ID
Barang]])=0,"",COUNTIF(MASUK8[Kode Barang],REKAP[[#This Row],[ID
Barang]]))</f>
        <v/>
      </c>
      <c r="K747" s="20">
        <v>10</v>
      </c>
      <c r="L747" s="47">
        <f>SUMIF(MASUK!$C:$C,DATA!$A747,MASUK!$H:$H)</f>
        <v>0</v>
      </c>
      <c r="M747" s="47">
        <f>SUMIF(KELUAR!C:C,REKAP[[#This Row],[ID
Barang]],KELUAR!$H:$H)</f>
        <v>0</v>
      </c>
      <c r="N747" s="47">
        <f>REKAP[[#This Row],[Stok Awal]]+REKAP[[#This Row],[Masuk]]-REKAP[[#This Row],[Keluar]]</f>
        <v>10</v>
      </c>
      <c r="P747" s="42">
        <f>REKAP[[#This Row],[Harga Satuan]]*REKAP[[#This Row],[Stok Akhir]]</f>
        <v>174050</v>
      </c>
      <c r="Q747" s="47" t="str">
        <f>IF(REKAP[[#This Row],[Stok Aktual]]&lt;&gt;"",REKAP[[#This Row],[Stok Akhir]]-REKAP[[#This Row],[Stok Aktual]],"")</f>
        <v/>
      </c>
    </row>
    <row r="748" spans="1:17" x14ac:dyDescent="0.25">
      <c r="A748" s="20" t="s">
        <v>1074</v>
      </c>
      <c r="B748" s="20" t="s">
        <v>861</v>
      </c>
      <c r="C748" s="20" t="s">
        <v>861</v>
      </c>
      <c r="D748" s="23" t="s">
        <v>1610</v>
      </c>
      <c r="E748" s="23"/>
      <c r="F748" s="20" t="s">
        <v>898</v>
      </c>
      <c r="G748" s="20"/>
      <c r="H748" s="22">
        <v>109925</v>
      </c>
      <c r="I748" s="57" t="str">
        <f>IF(COUNTIF(MASUK[Kode Barang],REKAP[[#This Row],[ID
Barang]])=0,"",COUNTIF(MASUK[Kode Barang],REKAP[[#This Row],[ID
Barang]]))</f>
        <v/>
      </c>
      <c r="J748" s="58" t="str">
        <f>IF(COUNTIF(MASUK8[Kode Barang],REKAP[[#This Row],[ID
Barang]])=0,"",COUNTIF(MASUK8[Kode Barang],REKAP[[#This Row],[ID
Barang]]))</f>
        <v/>
      </c>
      <c r="K748" s="20">
        <v>0</v>
      </c>
      <c r="L748" s="47">
        <f>SUMIF(MASUK!$C:$C,DATA!$A748,MASUK!$H:$H)</f>
        <v>0</v>
      </c>
      <c r="M748" s="47">
        <f>SUMIF(KELUAR!C:C,REKAP[[#This Row],[ID
Barang]],KELUAR!$H:$H)</f>
        <v>0</v>
      </c>
      <c r="N748" s="47">
        <f>REKAP[[#This Row],[Stok Awal]]+REKAP[[#This Row],[Masuk]]-REKAP[[#This Row],[Keluar]]</f>
        <v>0</v>
      </c>
      <c r="P748" s="42">
        <f>REKAP[[#This Row],[Harga Satuan]]*REKAP[[#This Row],[Stok Akhir]]</f>
        <v>0</v>
      </c>
      <c r="Q748" s="47" t="str">
        <f>IF(REKAP[[#This Row],[Stok Aktual]]&lt;&gt;"",REKAP[[#This Row],[Stok Akhir]]-REKAP[[#This Row],[Stok Aktual]],"")</f>
        <v/>
      </c>
    </row>
    <row r="749" spans="1:17" x14ac:dyDescent="0.25">
      <c r="A749" s="20" t="s">
        <v>1075</v>
      </c>
      <c r="B749" s="20" t="s">
        <v>861</v>
      </c>
      <c r="C749" s="20" t="s">
        <v>861</v>
      </c>
      <c r="D749" s="23" t="s">
        <v>1611</v>
      </c>
      <c r="E749" s="23"/>
      <c r="F749" s="20" t="s">
        <v>898</v>
      </c>
      <c r="G749" s="20"/>
      <c r="H749" s="22">
        <v>20995</v>
      </c>
      <c r="I749" s="57" t="str">
        <f>IF(COUNTIF(MASUK[Kode Barang],REKAP[[#This Row],[ID
Barang]])=0,"",COUNTIF(MASUK[Kode Barang],REKAP[[#This Row],[ID
Barang]]))</f>
        <v/>
      </c>
      <c r="J749" s="58" t="str">
        <f>IF(COUNTIF(MASUK8[Kode Barang],REKAP[[#This Row],[ID
Barang]])=0,"",COUNTIF(MASUK8[Kode Barang],REKAP[[#This Row],[ID
Barang]]))</f>
        <v/>
      </c>
      <c r="K749" s="20">
        <v>6</v>
      </c>
      <c r="L749" s="47">
        <f>SUMIF(MASUK!$C:$C,DATA!$A749,MASUK!$H:$H)</f>
        <v>0</v>
      </c>
      <c r="M749" s="47">
        <f>SUMIF(KELUAR!C:C,REKAP[[#This Row],[ID
Barang]],KELUAR!$H:$H)</f>
        <v>0</v>
      </c>
      <c r="N749" s="47">
        <f>REKAP[[#This Row],[Stok Awal]]+REKAP[[#This Row],[Masuk]]-REKAP[[#This Row],[Keluar]]</f>
        <v>6</v>
      </c>
      <c r="P749" s="42">
        <f>REKAP[[#This Row],[Harga Satuan]]*REKAP[[#This Row],[Stok Akhir]]</f>
        <v>125970</v>
      </c>
      <c r="Q749" s="47" t="str">
        <f>IF(REKAP[[#This Row],[Stok Aktual]]&lt;&gt;"",REKAP[[#This Row],[Stok Akhir]]-REKAP[[#This Row],[Stok Aktual]],"")</f>
        <v/>
      </c>
    </row>
    <row r="750" spans="1:17" x14ac:dyDescent="0.25">
      <c r="A750" s="20" t="s">
        <v>1076</v>
      </c>
      <c r="B750" s="20" t="s">
        <v>861</v>
      </c>
      <c r="C750" s="20" t="s">
        <v>861</v>
      </c>
      <c r="D750" s="23" t="s">
        <v>1612</v>
      </c>
      <c r="E750" s="23"/>
      <c r="F750" s="20" t="s">
        <v>898</v>
      </c>
      <c r="G750" s="20"/>
      <c r="H750" s="22">
        <v>24103</v>
      </c>
      <c r="I750" s="57" t="str">
        <f>IF(COUNTIF(MASUK[Kode Barang],REKAP[[#This Row],[ID
Barang]])=0,"",COUNTIF(MASUK[Kode Barang],REKAP[[#This Row],[ID
Barang]]))</f>
        <v/>
      </c>
      <c r="J750" s="58" t="str">
        <f>IF(COUNTIF(MASUK8[Kode Barang],REKAP[[#This Row],[ID
Barang]])=0,"",COUNTIF(MASUK8[Kode Barang],REKAP[[#This Row],[ID
Barang]]))</f>
        <v/>
      </c>
      <c r="K750" s="20">
        <v>1</v>
      </c>
      <c r="L750" s="47">
        <f>SUMIF(MASUK!$C:$C,DATA!$A750,MASUK!$H:$H)</f>
        <v>0</v>
      </c>
      <c r="M750" s="47">
        <f>SUMIF(KELUAR!C:C,REKAP[[#This Row],[ID
Barang]],KELUAR!$H:$H)</f>
        <v>0</v>
      </c>
      <c r="N750" s="47">
        <f>REKAP[[#This Row],[Stok Awal]]+REKAP[[#This Row],[Masuk]]-REKAP[[#This Row],[Keluar]]</f>
        <v>1</v>
      </c>
      <c r="P750" s="42">
        <f>REKAP[[#This Row],[Harga Satuan]]*REKAP[[#This Row],[Stok Akhir]]</f>
        <v>24103</v>
      </c>
      <c r="Q750" s="47" t="str">
        <f>IF(REKAP[[#This Row],[Stok Aktual]]&lt;&gt;"",REKAP[[#This Row],[Stok Akhir]]-REKAP[[#This Row],[Stok Aktual]],"")</f>
        <v/>
      </c>
    </row>
    <row r="751" spans="1:17" x14ac:dyDescent="0.25">
      <c r="A751" s="20" t="s">
        <v>1077</v>
      </c>
      <c r="B751" s="20" t="s">
        <v>861</v>
      </c>
      <c r="C751" s="20" t="s">
        <v>861</v>
      </c>
      <c r="D751" s="23" t="s">
        <v>1613</v>
      </c>
      <c r="E751" s="23"/>
      <c r="F751" s="20" t="s">
        <v>898</v>
      </c>
      <c r="G751" s="20"/>
      <c r="H751" s="22">
        <v>34284</v>
      </c>
      <c r="I751" s="57" t="str">
        <f>IF(COUNTIF(MASUK[Kode Barang],REKAP[[#This Row],[ID
Barang]])=0,"",COUNTIF(MASUK[Kode Barang],REKAP[[#This Row],[ID
Barang]]))</f>
        <v/>
      </c>
      <c r="J751" s="58" t="str">
        <f>IF(COUNTIF(MASUK8[Kode Barang],REKAP[[#This Row],[ID
Barang]])=0,"",COUNTIF(MASUK8[Kode Barang],REKAP[[#This Row],[ID
Barang]]))</f>
        <v/>
      </c>
      <c r="K751" s="20">
        <v>2</v>
      </c>
      <c r="L751" s="47">
        <f>SUMIF(MASUK!$C:$C,DATA!$A751,MASUK!$H:$H)</f>
        <v>0</v>
      </c>
      <c r="M751" s="47">
        <f>SUMIF(KELUAR!C:C,REKAP[[#This Row],[ID
Barang]],KELUAR!$H:$H)</f>
        <v>0</v>
      </c>
      <c r="N751" s="47">
        <f>REKAP[[#This Row],[Stok Awal]]+REKAP[[#This Row],[Masuk]]-REKAP[[#This Row],[Keluar]]</f>
        <v>2</v>
      </c>
      <c r="P751" s="42">
        <f>REKAP[[#This Row],[Harga Satuan]]*REKAP[[#This Row],[Stok Akhir]]</f>
        <v>68568</v>
      </c>
      <c r="Q751" s="47" t="str">
        <f>IF(REKAP[[#This Row],[Stok Aktual]]&lt;&gt;"",REKAP[[#This Row],[Stok Akhir]]-REKAP[[#This Row],[Stok Aktual]],"")</f>
        <v/>
      </c>
    </row>
    <row r="752" spans="1:17" x14ac:dyDescent="0.25">
      <c r="A752" s="20" t="s">
        <v>1078</v>
      </c>
      <c r="B752" s="20" t="s">
        <v>861</v>
      </c>
      <c r="C752" s="20" t="s">
        <v>861</v>
      </c>
      <c r="D752" s="23" t="s">
        <v>1614</v>
      </c>
      <c r="E752" s="23"/>
      <c r="F752" s="20" t="s">
        <v>898</v>
      </c>
      <c r="G752" s="20"/>
      <c r="H752" s="22">
        <v>24000</v>
      </c>
      <c r="I752" s="57" t="str">
        <f>IF(COUNTIF(MASUK[Kode Barang],REKAP[[#This Row],[ID
Barang]])=0,"",COUNTIF(MASUK[Kode Barang],REKAP[[#This Row],[ID
Barang]]))</f>
        <v/>
      </c>
      <c r="J752" s="58" t="str">
        <f>IF(COUNTIF(MASUK8[Kode Barang],REKAP[[#This Row],[ID
Barang]])=0,"",COUNTIF(MASUK8[Kode Barang],REKAP[[#This Row],[ID
Barang]]))</f>
        <v/>
      </c>
      <c r="K752" s="20">
        <v>1</v>
      </c>
      <c r="L752" s="47">
        <f>SUMIF(MASUK!$C:$C,DATA!$A752,MASUK!$H:$H)</f>
        <v>0</v>
      </c>
      <c r="M752" s="47">
        <f>SUMIF(KELUAR!C:C,REKAP[[#This Row],[ID
Barang]],KELUAR!$H:$H)</f>
        <v>0</v>
      </c>
      <c r="N752" s="47">
        <f>REKAP[[#This Row],[Stok Awal]]+REKAP[[#This Row],[Masuk]]-REKAP[[#This Row],[Keluar]]</f>
        <v>1</v>
      </c>
      <c r="P752" s="42">
        <f>REKAP[[#This Row],[Harga Satuan]]*REKAP[[#This Row],[Stok Akhir]]</f>
        <v>24000</v>
      </c>
      <c r="Q752" s="47" t="str">
        <f>IF(REKAP[[#This Row],[Stok Aktual]]&lt;&gt;"",REKAP[[#This Row],[Stok Akhir]]-REKAP[[#This Row],[Stok Aktual]],"")</f>
        <v/>
      </c>
    </row>
    <row r="753" spans="1:17" x14ac:dyDescent="0.25">
      <c r="A753" s="20" t="s">
        <v>1079</v>
      </c>
      <c r="B753" s="20" t="s">
        <v>861</v>
      </c>
      <c r="C753" s="20" t="s">
        <v>861</v>
      </c>
      <c r="D753" s="23" t="s">
        <v>1615</v>
      </c>
      <c r="E753" s="23"/>
      <c r="F753" s="20" t="s">
        <v>898</v>
      </c>
      <c r="G753" s="20"/>
      <c r="H753" s="22">
        <v>64848</v>
      </c>
      <c r="I753" s="57" t="str">
        <f>IF(COUNTIF(MASUK[Kode Barang],REKAP[[#This Row],[ID
Barang]])=0,"",COUNTIF(MASUK[Kode Barang],REKAP[[#This Row],[ID
Barang]]))</f>
        <v/>
      </c>
      <c r="J753" s="58" t="str">
        <f>IF(COUNTIF(MASUK8[Kode Barang],REKAP[[#This Row],[ID
Barang]])=0,"",COUNTIF(MASUK8[Kode Barang],REKAP[[#This Row],[ID
Barang]]))</f>
        <v/>
      </c>
      <c r="K753" s="20">
        <v>0</v>
      </c>
      <c r="L753" s="47">
        <f>SUMIF(MASUK!$C:$C,DATA!$A753,MASUK!$H:$H)</f>
        <v>0</v>
      </c>
      <c r="M753" s="47">
        <f>SUMIF(KELUAR!C:C,REKAP[[#This Row],[ID
Barang]],KELUAR!$H:$H)</f>
        <v>0</v>
      </c>
      <c r="N753" s="47">
        <f>REKAP[[#This Row],[Stok Awal]]+REKAP[[#This Row],[Masuk]]-REKAP[[#This Row],[Keluar]]</f>
        <v>0</v>
      </c>
      <c r="P753" s="42">
        <f>REKAP[[#This Row],[Harga Satuan]]*REKAP[[#This Row],[Stok Akhir]]</f>
        <v>0</v>
      </c>
      <c r="Q753" s="47" t="str">
        <f>IF(REKAP[[#This Row],[Stok Aktual]]&lt;&gt;"",REKAP[[#This Row],[Stok Akhir]]-REKAP[[#This Row],[Stok Aktual]],"")</f>
        <v/>
      </c>
    </row>
    <row r="754" spans="1:17" x14ac:dyDescent="0.25">
      <c r="A754" s="20" t="s">
        <v>1080</v>
      </c>
      <c r="B754" s="20" t="s">
        <v>861</v>
      </c>
      <c r="C754" s="20" t="s">
        <v>861</v>
      </c>
      <c r="D754" s="23" t="s">
        <v>1616</v>
      </c>
      <c r="E754" s="23"/>
      <c r="F754" s="20" t="s">
        <v>898</v>
      </c>
      <c r="G754" s="20"/>
      <c r="H754" s="22">
        <v>47398</v>
      </c>
      <c r="I754" s="57" t="str">
        <f>IF(COUNTIF(MASUK[Kode Barang],REKAP[[#This Row],[ID
Barang]])=0,"",COUNTIF(MASUK[Kode Barang],REKAP[[#This Row],[ID
Barang]]))</f>
        <v/>
      </c>
      <c r="J754" s="58" t="str">
        <f>IF(COUNTIF(MASUK8[Kode Barang],REKAP[[#This Row],[ID
Barang]])=0,"",COUNTIF(MASUK8[Kode Barang],REKAP[[#This Row],[ID
Barang]]))</f>
        <v/>
      </c>
      <c r="K754" s="20">
        <v>2</v>
      </c>
      <c r="L754" s="47">
        <f>SUMIF(MASUK!$C:$C,DATA!$A754,MASUK!$H:$H)</f>
        <v>0</v>
      </c>
      <c r="M754" s="47">
        <f>SUMIF(KELUAR!C:C,REKAP[[#This Row],[ID
Barang]],KELUAR!$H:$H)</f>
        <v>0</v>
      </c>
      <c r="N754" s="47">
        <f>REKAP[[#This Row],[Stok Awal]]+REKAP[[#This Row],[Masuk]]-REKAP[[#This Row],[Keluar]]</f>
        <v>2</v>
      </c>
      <c r="P754" s="42">
        <f>REKAP[[#This Row],[Harga Satuan]]*REKAP[[#This Row],[Stok Akhir]]</f>
        <v>94796</v>
      </c>
      <c r="Q754" s="47" t="str">
        <f>IF(REKAP[[#This Row],[Stok Aktual]]&lt;&gt;"",REKAP[[#This Row],[Stok Akhir]]-REKAP[[#This Row],[Stok Aktual]],"")</f>
        <v/>
      </c>
    </row>
    <row r="755" spans="1:17" x14ac:dyDescent="0.25">
      <c r="A755" s="20" t="s">
        <v>1081</v>
      </c>
      <c r="B755" s="20" t="s">
        <v>861</v>
      </c>
      <c r="C755" s="20" t="s">
        <v>861</v>
      </c>
      <c r="D755" s="23" t="s">
        <v>1617</v>
      </c>
      <c r="E755" s="23"/>
      <c r="F755" s="20" t="s">
        <v>898</v>
      </c>
      <c r="G755" s="20"/>
      <c r="H755" s="22"/>
      <c r="I755" s="57" t="str">
        <f>IF(COUNTIF(MASUK[Kode Barang],REKAP[[#This Row],[ID
Barang]])=0,"",COUNTIF(MASUK[Kode Barang],REKAP[[#This Row],[ID
Barang]]))</f>
        <v/>
      </c>
      <c r="J755" s="58" t="str">
        <f>IF(COUNTIF(MASUK8[Kode Barang],REKAP[[#This Row],[ID
Barang]])=0,"",COUNTIF(MASUK8[Kode Barang],REKAP[[#This Row],[ID
Barang]]))</f>
        <v/>
      </c>
      <c r="K755" s="20">
        <v>0</v>
      </c>
      <c r="L755" s="47">
        <f>SUMIF(MASUK!$C:$C,DATA!$A755,MASUK!$H:$H)</f>
        <v>0</v>
      </c>
      <c r="M755" s="47">
        <f>SUMIF(KELUAR!C:C,REKAP[[#This Row],[ID
Barang]],KELUAR!$H:$H)</f>
        <v>0</v>
      </c>
      <c r="N755" s="47">
        <f>REKAP[[#This Row],[Stok Awal]]+REKAP[[#This Row],[Masuk]]-REKAP[[#This Row],[Keluar]]</f>
        <v>0</v>
      </c>
      <c r="P755" s="42">
        <f>REKAP[[#This Row],[Harga Satuan]]*REKAP[[#This Row],[Stok Akhir]]</f>
        <v>0</v>
      </c>
      <c r="Q755" s="47" t="str">
        <f>IF(REKAP[[#This Row],[Stok Aktual]]&lt;&gt;"",REKAP[[#This Row],[Stok Akhir]]-REKAP[[#This Row],[Stok Aktual]],"")</f>
        <v/>
      </c>
    </row>
    <row r="756" spans="1:17" x14ac:dyDescent="0.25">
      <c r="A756" s="20" t="s">
        <v>1082</v>
      </c>
      <c r="B756" s="20" t="s">
        <v>861</v>
      </c>
      <c r="C756" s="20" t="s">
        <v>861</v>
      </c>
      <c r="D756" s="23" t="s">
        <v>1618</v>
      </c>
      <c r="E756" s="23"/>
      <c r="F756" s="20" t="s">
        <v>898</v>
      </c>
      <c r="G756" s="20"/>
      <c r="H756" s="22">
        <v>96000</v>
      </c>
      <c r="I756" s="57" t="str">
        <f>IF(COUNTIF(MASUK[Kode Barang],REKAP[[#This Row],[ID
Barang]])=0,"",COUNTIF(MASUK[Kode Barang],REKAP[[#This Row],[ID
Barang]]))</f>
        <v/>
      </c>
      <c r="J756" s="58" t="str">
        <f>IF(COUNTIF(MASUK8[Kode Barang],REKAP[[#This Row],[ID
Barang]])=0,"",COUNTIF(MASUK8[Kode Barang],REKAP[[#This Row],[ID
Barang]]))</f>
        <v/>
      </c>
      <c r="K756" s="20">
        <v>0</v>
      </c>
      <c r="L756" s="47">
        <f>SUMIF(MASUK!$C:$C,DATA!$A756,MASUK!$H:$H)</f>
        <v>0</v>
      </c>
      <c r="M756" s="47">
        <f>SUMIF(KELUAR!C:C,REKAP[[#This Row],[ID
Barang]],KELUAR!$H:$H)</f>
        <v>0</v>
      </c>
      <c r="N756" s="47">
        <f>REKAP[[#This Row],[Stok Awal]]+REKAP[[#This Row],[Masuk]]-REKAP[[#This Row],[Keluar]]</f>
        <v>0</v>
      </c>
      <c r="P756" s="42">
        <f>REKAP[[#This Row],[Harga Satuan]]*REKAP[[#This Row],[Stok Akhir]]</f>
        <v>0</v>
      </c>
      <c r="Q756" s="47" t="str">
        <f>IF(REKAP[[#This Row],[Stok Aktual]]&lt;&gt;"",REKAP[[#This Row],[Stok Akhir]]-REKAP[[#This Row],[Stok Aktual]],"")</f>
        <v/>
      </c>
    </row>
    <row r="757" spans="1:17" x14ac:dyDescent="0.25">
      <c r="A757" s="20" t="s">
        <v>1083</v>
      </c>
      <c r="B757" s="20" t="s">
        <v>861</v>
      </c>
      <c r="C757" s="20" t="s">
        <v>861</v>
      </c>
      <c r="D757" s="23" t="s">
        <v>1619</v>
      </c>
      <c r="E757" s="23"/>
      <c r="F757" s="20" t="s">
        <v>898</v>
      </c>
      <c r="G757" s="20"/>
      <c r="H757" s="22">
        <v>28500</v>
      </c>
      <c r="I757" s="57" t="str">
        <f>IF(COUNTIF(MASUK[Kode Barang],REKAP[[#This Row],[ID
Barang]])=0,"",COUNTIF(MASUK[Kode Barang],REKAP[[#This Row],[ID
Barang]]))</f>
        <v/>
      </c>
      <c r="J757" s="58" t="str">
        <f>IF(COUNTIF(MASUK8[Kode Barang],REKAP[[#This Row],[ID
Barang]])=0,"",COUNTIF(MASUK8[Kode Barang],REKAP[[#This Row],[ID
Barang]]))</f>
        <v/>
      </c>
      <c r="K757" s="20">
        <v>0</v>
      </c>
      <c r="L757" s="47">
        <f>SUMIF(MASUK!$C:$C,DATA!$A757,MASUK!$H:$H)</f>
        <v>0</v>
      </c>
      <c r="M757" s="47">
        <f>SUMIF(KELUAR!C:C,REKAP[[#This Row],[ID
Barang]],KELUAR!$H:$H)</f>
        <v>0</v>
      </c>
      <c r="N757" s="47">
        <f>REKAP[[#This Row],[Stok Awal]]+REKAP[[#This Row],[Masuk]]-REKAP[[#This Row],[Keluar]]</f>
        <v>0</v>
      </c>
      <c r="P757" s="42">
        <f>REKAP[[#This Row],[Harga Satuan]]*REKAP[[#This Row],[Stok Akhir]]</f>
        <v>0</v>
      </c>
      <c r="Q757" s="47" t="str">
        <f>IF(REKAP[[#This Row],[Stok Aktual]]&lt;&gt;"",REKAP[[#This Row],[Stok Akhir]]-REKAP[[#This Row],[Stok Aktual]],"")</f>
        <v/>
      </c>
    </row>
    <row r="758" spans="1:17" x14ac:dyDescent="0.25">
      <c r="A758" s="20" t="s">
        <v>1084</v>
      </c>
      <c r="B758" s="20" t="s">
        <v>861</v>
      </c>
      <c r="C758" s="20" t="s">
        <v>861</v>
      </c>
      <c r="D758" s="23" t="s">
        <v>1620</v>
      </c>
      <c r="E758" s="23"/>
      <c r="F758" s="20" t="s">
        <v>898</v>
      </c>
      <c r="G758" s="20"/>
      <c r="H758" s="22">
        <v>56493</v>
      </c>
      <c r="I758" s="57" t="str">
        <f>IF(COUNTIF(MASUK[Kode Barang],REKAP[[#This Row],[ID
Barang]])=0,"",COUNTIF(MASUK[Kode Barang],REKAP[[#This Row],[ID
Barang]]))</f>
        <v/>
      </c>
      <c r="J758" s="58" t="str">
        <f>IF(COUNTIF(MASUK8[Kode Barang],REKAP[[#This Row],[ID
Barang]])=0,"",COUNTIF(MASUK8[Kode Barang],REKAP[[#This Row],[ID
Barang]]))</f>
        <v/>
      </c>
      <c r="K758" s="20">
        <v>0</v>
      </c>
      <c r="L758" s="47">
        <f>SUMIF(MASUK!$C:$C,DATA!$A758,MASUK!$H:$H)</f>
        <v>0</v>
      </c>
      <c r="M758" s="47">
        <f>SUMIF(KELUAR!C:C,REKAP[[#This Row],[ID
Barang]],KELUAR!$H:$H)</f>
        <v>0</v>
      </c>
      <c r="N758" s="47">
        <f>REKAP[[#This Row],[Stok Awal]]+REKAP[[#This Row],[Masuk]]-REKAP[[#This Row],[Keluar]]</f>
        <v>0</v>
      </c>
      <c r="P758" s="42">
        <f>REKAP[[#This Row],[Harga Satuan]]*REKAP[[#This Row],[Stok Akhir]]</f>
        <v>0</v>
      </c>
      <c r="Q758" s="47" t="str">
        <f>IF(REKAP[[#This Row],[Stok Aktual]]&lt;&gt;"",REKAP[[#This Row],[Stok Akhir]]-REKAP[[#This Row],[Stok Aktual]],"")</f>
        <v/>
      </c>
    </row>
    <row r="759" spans="1:17" x14ac:dyDescent="0.25">
      <c r="A759" s="20" t="s">
        <v>1085</v>
      </c>
      <c r="B759" s="20" t="s">
        <v>861</v>
      </c>
      <c r="C759" s="20" t="s">
        <v>861</v>
      </c>
      <c r="D759" s="23" t="s">
        <v>1621</v>
      </c>
      <c r="E759" s="23"/>
      <c r="F759" s="20" t="s">
        <v>898</v>
      </c>
      <c r="G759" s="20"/>
      <c r="H759" s="22">
        <v>35227</v>
      </c>
      <c r="I759" s="57" t="str">
        <f>IF(COUNTIF(MASUK[Kode Barang],REKAP[[#This Row],[ID
Barang]])=0,"",COUNTIF(MASUK[Kode Barang],REKAP[[#This Row],[ID
Barang]]))</f>
        <v/>
      </c>
      <c r="J759" s="58" t="str">
        <f>IF(COUNTIF(MASUK8[Kode Barang],REKAP[[#This Row],[ID
Barang]])=0,"",COUNTIF(MASUK8[Kode Barang],REKAP[[#This Row],[ID
Barang]]))</f>
        <v/>
      </c>
      <c r="K759" s="20">
        <v>5</v>
      </c>
      <c r="L759" s="47">
        <f>SUMIF(MASUK!$C:$C,DATA!$A759,MASUK!$H:$H)</f>
        <v>0</v>
      </c>
      <c r="M759" s="47">
        <f>SUMIF(KELUAR!C:C,REKAP[[#This Row],[ID
Barang]],KELUAR!$H:$H)</f>
        <v>0</v>
      </c>
      <c r="N759" s="47">
        <f>REKAP[[#This Row],[Stok Awal]]+REKAP[[#This Row],[Masuk]]-REKAP[[#This Row],[Keluar]]</f>
        <v>5</v>
      </c>
      <c r="P759" s="42">
        <f>REKAP[[#This Row],[Harga Satuan]]*REKAP[[#This Row],[Stok Akhir]]</f>
        <v>176135</v>
      </c>
      <c r="Q759" s="47" t="str">
        <f>IF(REKAP[[#This Row],[Stok Aktual]]&lt;&gt;"",REKAP[[#This Row],[Stok Akhir]]-REKAP[[#This Row],[Stok Aktual]],"")</f>
        <v/>
      </c>
    </row>
    <row r="760" spans="1:17" x14ac:dyDescent="0.25">
      <c r="A760" s="20" t="s">
        <v>1086</v>
      </c>
      <c r="B760" s="20" t="s">
        <v>861</v>
      </c>
      <c r="C760" s="20" t="s">
        <v>861</v>
      </c>
      <c r="D760" s="23" t="s">
        <v>1622</v>
      </c>
      <c r="E760" s="23"/>
      <c r="F760" s="20" t="s">
        <v>898</v>
      </c>
      <c r="G760" s="20"/>
      <c r="H760" s="22">
        <v>27000</v>
      </c>
      <c r="I760" s="57" t="str">
        <f>IF(COUNTIF(MASUK[Kode Barang],REKAP[[#This Row],[ID
Barang]])=0,"",COUNTIF(MASUK[Kode Barang],REKAP[[#This Row],[ID
Barang]]))</f>
        <v/>
      </c>
      <c r="J760" s="58" t="str">
        <f>IF(COUNTIF(MASUK8[Kode Barang],REKAP[[#This Row],[ID
Barang]])=0,"",COUNTIF(MASUK8[Kode Barang],REKAP[[#This Row],[ID
Barang]]))</f>
        <v/>
      </c>
      <c r="K760" s="20">
        <v>0</v>
      </c>
      <c r="L760" s="47">
        <f>SUMIF(MASUK!$C:$C,DATA!$A760,MASUK!$H:$H)</f>
        <v>0</v>
      </c>
      <c r="M760" s="47">
        <f>SUMIF(KELUAR!C:C,REKAP[[#This Row],[ID
Barang]],KELUAR!$H:$H)</f>
        <v>0</v>
      </c>
      <c r="N760" s="47">
        <f>REKAP[[#This Row],[Stok Awal]]+REKAP[[#This Row],[Masuk]]-REKAP[[#This Row],[Keluar]]</f>
        <v>0</v>
      </c>
      <c r="P760" s="42">
        <f>REKAP[[#This Row],[Harga Satuan]]*REKAP[[#This Row],[Stok Akhir]]</f>
        <v>0</v>
      </c>
      <c r="Q760" s="47" t="str">
        <f>IF(REKAP[[#This Row],[Stok Aktual]]&lt;&gt;"",REKAP[[#This Row],[Stok Akhir]]-REKAP[[#This Row],[Stok Aktual]],"")</f>
        <v/>
      </c>
    </row>
    <row r="761" spans="1:17" x14ac:dyDescent="0.25">
      <c r="A761" s="20" t="s">
        <v>1087</v>
      </c>
      <c r="B761" s="20" t="s">
        <v>861</v>
      </c>
      <c r="C761" s="20" t="s">
        <v>861</v>
      </c>
      <c r="D761" s="23" t="s">
        <v>1623</v>
      </c>
      <c r="E761" s="23"/>
      <c r="F761" s="20" t="s">
        <v>898</v>
      </c>
      <c r="G761" s="20" t="s">
        <v>1973</v>
      </c>
      <c r="H761" s="22">
        <v>30100</v>
      </c>
      <c r="I761" s="57" t="str">
        <f>IF(COUNTIF(MASUK[Kode Barang],REKAP[[#This Row],[ID
Barang]])=0,"",COUNTIF(MASUK[Kode Barang],REKAP[[#This Row],[ID
Barang]]))</f>
        <v/>
      </c>
      <c r="J761" s="58" t="str">
        <f>IF(COUNTIF(MASUK8[Kode Barang],REKAP[[#This Row],[ID
Barang]])=0,"",COUNTIF(MASUK8[Kode Barang],REKAP[[#This Row],[ID
Barang]]))</f>
        <v/>
      </c>
      <c r="K761" s="20">
        <v>0</v>
      </c>
      <c r="L761" s="47">
        <f>SUMIF(MASUK!$C:$C,DATA!$A761,MASUK!$H:$H)</f>
        <v>0</v>
      </c>
      <c r="M761" s="47">
        <f>SUMIF(KELUAR!C:C,REKAP[[#This Row],[ID
Barang]],KELUAR!$H:$H)</f>
        <v>0</v>
      </c>
      <c r="N761" s="47">
        <f>REKAP[[#This Row],[Stok Awal]]+REKAP[[#This Row],[Masuk]]-REKAP[[#This Row],[Keluar]]</f>
        <v>0</v>
      </c>
      <c r="P761" s="42">
        <f>REKAP[[#This Row],[Harga Satuan]]*REKAP[[#This Row],[Stok Akhir]]</f>
        <v>0</v>
      </c>
      <c r="Q761" s="47" t="str">
        <f>IF(REKAP[[#This Row],[Stok Aktual]]&lt;&gt;"",REKAP[[#This Row],[Stok Akhir]]-REKAP[[#This Row],[Stok Aktual]],"")</f>
        <v/>
      </c>
    </row>
    <row r="762" spans="1:17" x14ac:dyDescent="0.25">
      <c r="A762" s="20" t="s">
        <v>1088</v>
      </c>
      <c r="B762" s="20" t="s">
        <v>861</v>
      </c>
      <c r="C762" s="20" t="s">
        <v>861</v>
      </c>
      <c r="D762" s="23" t="s">
        <v>1624</v>
      </c>
      <c r="E762" s="23"/>
      <c r="F762" s="20" t="s">
        <v>898</v>
      </c>
      <c r="G762" s="20"/>
      <c r="H762" s="22">
        <v>28206</v>
      </c>
      <c r="I762" s="57" t="str">
        <f>IF(COUNTIF(MASUK[Kode Barang],REKAP[[#This Row],[ID
Barang]])=0,"",COUNTIF(MASUK[Kode Barang],REKAP[[#This Row],[ID
Barang]]))</f>
        <v/>
      </c>
      <c r="J762" s="58" t="str">
        <f>IF(COUNTIF(MASUK8[Kode Barang],REKAP[[#This Row],[ID
Barang]])=0,"",COUNTIF(MASUK8[Kode Barang],REKAP[[#This Row],[ID
Barang]]))</f>
        <v/>
      </c>
      <c r="K762" s="20">
        <v>0</v>
      </c>
      <c r="L762" s="47">
        <f>SUMIF(MASUK!$C:$C,DATA!$A762,MASUK!$H:$H)</f>
        <v>0</v>
      </c>
      <c r="M762" s="47">
        <f>SUMIF(KELUAR!C:C,REKAP[[#This Row],[ID
Barang]],KELUAR!$H:$H)</f>
        <v>0</v>
      </c>
      <c r="N762" s="47">
        <f>REKAP[[#This Row],[Stok Awal]]+REKAP[[#This Row],[Masuk]]-REKAP[[#This Row],[Keluar]]</f>
        <v>0</v>
      </c>
      <c r="P762" s="42">
        <f>REKAP[[#This Row],[Harga Satuan]]*REKAP[[#This Row],[Stok Akhir]]</f>
        <v>0</v>
      </c>
      <c r="Q762" s="47" t="str">
        <f>IF(REKAP[[#This Row],[Stok Aktual]]&lt;&gt;"",REKAP[[#This Row],[Stok Akhir]]-REKAP[[#This Row],[Stok Aktual]],"")</f>
        <v/>
      </c>
    </row>
    <row r="763" spans="1:17" x14ac:dyDescent="0.25">
      <c r="A763" s="20" t="s">
        <v>1089</v>
      </c>
      <c r="B763" s="20" t="s">
        <v>861</v>
      </c>
      <c r="C763" s="20" t="s">
        <v>861</v>
      </c>
      <c r="D763" s="23" t="s">
        <v>1625</v>
      </c>
      <c r="E763" s="23"/>
      <c r="F763" s="20" t="s">
        <v>898</v>
      </c>
      <c r="G763" s="20"/>
      <c r="H763" s="22">
        <v>29000</v>
      </c>
      <c r="I763" s="57" t="str">
        <f>IF(COUNTIF(MASUK[Kode Barang],REKAP[[#This Row],[ID
Barang]])=0,"",COUNTIF(MASUK[Kode Barang],REKAP[[#This Row],[ID
Barang]]))</f>
        <v/>
      </c>
      <c r="J763" s="58" t="str">
        <f>IF(COUNTIF(MASUK8[Kode Barang],REKAP[[#This Row],[ID
Barang]])=0,"",COUNTIF(MASUK8[Kode Barang],REKAP[[#This Row],[ID
Barang]]))</f>
        <v/>
      </c>
      <c r="K763" s="20">
        <v>0</v>
      </c>
      <c r="L763" s="47">
        <f>SUMIF(MASUK!$C:$C,DATA!$A763,MASUK!$H:$H)</f>
        <v>0</v>
      </c>
      <c r="M763" s="47">
        <f>SUMIF(KELUAR!C:C,REKAP[[#This Row],[ID
Barang]],KELUAR!$H:$H)</f>
        <v>0</v>
      </c>
      <c r="N763" s="47">
        <f>REKAP[[#This Row],[Stok Awal]]+REKAP[[#This Row],[Masuk]]-REKAP[[#This Row],[Keluar]]</f>
        <v>0</v>
      </c>
      <c r="P763" s="42">
        <f>REKAP[[#This Row],[Harga Satuan]]*REKAP[[#This Row],[Stok Akhir]]</f>
        <v>0</v>
      </c>
      <c r="Q763" s="47" t="str">
        <f>IF(REKAP[[#This Row],[Stok Aktual]]&lt;&gt;"",REKAP[[#This Row],[Stok Akhir]]-REKAP[[#This Row],[Stok Aktual]],"")</f>
        <v/>
      </c>
    </row>
    <row r="764" spans="1:17" x14ac:dyDescent="0.25">
      <c r="A764" s="20" t="s">
        <v>1090</v>
      </c>
      <c r="B764" s="20" t="s">
        <v>861</v>
      </c>
      <c r="C764" s="20" t="s">
        <v>861</v>
      </c>
      <c r="D764" s="23" t="s">
        <v>1626</v>
      </c>
      <c r="E764" s="23"/>
      <c r="F764" s="20" t="s">
        <v>898</v>
      </c>
      <c r="G764" s="20"/>
      <c r="H764" s="22">
        <v>43000</v>
      </c>
      <c r="I764" s="57" t="str">
        <f>IF(COUNTIF(MASUK[Kode Barang],REKAP[[#This Row],[ID
Barang]])=0,"",COUNTIF(MASUK[Kode Barang],REKAP[[#This Row],[ID
Barang]]))</f>
        <v/>
      </c>
      <c r="J764" s="58" t="str">
        <f>IF(COUNTIF(MASUK8[Kode Barang],REKAP[[#This Row],[ID
Barang]])=0,"",COUNTIF(MASUK8[Kode Barang],REKAP[[#This Row],[ID
Barang]]))</f>
        <v/>
      </c>
      <c r="K764" s="20">
        <v>2</v>
      </c>
      <c r="L764" s="47">
        <f>SUMIF(MASUK!$C:$C,DATA!$A764,MASUK!$H:$H)</f>
        <v>0</v>
      </c>
      <c r="M764" s="47">
        <f>SUMIF(KELUAR!C:C,REKAP[[#This Row],[ID
Barang]],KELUAR!$H:$H)</f>
        <v>0</v>
      </c>
      <c r="N764" s="47">
        <f>REKAP[[#This Row],[Stok Awal]]+REKAP[[#This Row],[Masuk]]-REKAP[[#This Row],[Keluar]]</f>
        <v>2</v>
      </c>
      <c r="P764" s="42">
        <f>REKAP[[#This Row],[Harga Satuan]]*REKAP[[#This Row],[Stok Akhir]]</f>
        <v>86000</v>
      </c>
      <c r="Q764" s="47" t="str">
        <f>IF(REKAP[[#This Row],[Stok Aktual]]&lt;&gt;"",REKAP[[#This Row],[Stok Akhir]]-REKAP[[#This Row],[Stok Aktual]],"")</f>
        <v/>
      </c>
    </row>
    <row r="765" spans="1:17" x14ac:dyDescent="0.25">
      <c r="A765" s="20" t="s">
        <v>1091</v>
      </c>
      <c r="B765" s="20" t="s">
        <v>861</v>
      </c>
      <c r="C765" s="20" t="s">
        <v>861</v>
      </c>
      <c r="D765" s="23" t="s">
        <v>1627</v>
      </c>
      <c r="E765" s="23"/>
      <c r="F765" s="20" t="s">
        <v>898</v>
      </c>
      <c r="G765" s="20" t="s">
        <v>1973</v>
      </c>
      <c r="H765" s="22">
        <v>23700</v>
      </c>
      <c r="I765" s="57" t="str">
        <f>IF(COUNTIF(MASUK[Kode Barang],REKAP[[#This Row],[ID
Barang]])=0,"",COUNTIF(MASUK[Kode Barang],REKAP[[#This Row],[ID
Barang]]))</f>
        <v/>
      </c>
      <c r="J765" s="58" t="str">
        <f>IF(COUNTIF(MASUK8[Kode Barang],REKAP[[#This Row],[ID
Barang]])=0,"",COUNTIF(MASUK8[Kode Barang],REKAP[[#This Row],[ID
Barang]]))</f>
        <v/>
      </c>
      <c r="K765" s="20">
        <v>0</v>
      </c>
      <c r="L765" s="47">
        <f>SUMIF(MASUK!$C:$C,DATA!$A765,MASUK!$H:$H)</f>
        <v>0</v>
      </c>
      <c r="M765" s="47">
        <f>SUMIF(KELUAR!C:C,REKAP[[#This Row],[ID
Barang]],KELUAR!$H:$H)</f>
        <v>0</v>
      </c>
      <c r="N765" s="47">
        <f>REKAP[[#This Row],[Stok Awal]]+REKAP[[#This Row],[Masuk]]-REKAP[[#This Row],[Keluar]]</f>
        <v>0</v>
      </c>
      <c r="P765" s="42">
        <f>REKAP[[#This Row],[Harga Satuan]]*REKAP[[#This Row],[Stok Akhir]]</f>
        <v>0</v>
      </c>
      <c r="Q765" s="47" t="str">
        <f>IF(REKAP[[#This Row],[Stok Aktual]]&lt;&gt;"",REKAP[[#This Row],[Stok Akhir]]-REKAP[[#This Row],[Stok Aktual]],"")</f>
        <v/>
      </c>
    </row>
    <row r="766" spans="1:17" x14ac:dyDescent="0.25">
      <c r="A766" s="20" t="s">
        <v>1092</v>
      </c>
      <c r="B766" s="20" t="s">
        <v>861</v>
      </c>
      <c r="C766" s="20" t="s">
        <v>861</v>
      </c>
      <c r="D766" s="23" t="s">
        <v>1628</v>
      </c>
      <c r="E766" s="23"/>
      <c r="F766" s="20" t="s">
        <v>898</v>
      </c>
      <c r="G766" s="20" t="s">
        <v>1973</v>
      </c>
      <c r="H766" s="22">
        <v>40800</v>
      </c>
      <c r="I766" s="57" t="str">
        <f>IF(COUNTIF(MASUK[Kode Barang],REKAP[[#This Row],[ID
Barang]])=0,"",COUNTIF(MASUK[Kode Barang],REKAP[[#This Row],[ID
Barang]]))</f>
        <v/>
      </c>
      <c r="J766" s="58" t="str">
        <f>IF(COUNTIF(MASUK8[Kode Barang],REKAP[[#This Row],[ID
Barang]])=0,"",COUNTIF(MASUK8[Kode Barang],REKAP[[#This Row],[ID
Barang]]))</f>
        <v/>
      </c>
      <c r="K766" s="20">
        <v>0</v>
      </c>
      <c r="L766" s="47">
        <f>SUMIF(MASUK!$C:$C,DATA!$A766,MASUK!$H:$H)</f>
        <v>0</v>
      </c>
      <c r="M766" s="47">
        <f>SUMIF(KELUAR!C:C,REKAP[[#This Row],[ID
Barang]],KELUAR!$H:$H)</f>
        <v>0</v>
      </c>
      <c r="N766" s="47">
        <f>REKAP[[#This Row],[Stok Awal]]+REKAP[[#This Row],[Masuk]]-REKAP[[#This Row],[Keluar]]</f>
        <v>0</v>
      </c>
      <c r="P766" s="42">
        <f>REKAP[[#This Row],[Harga Satuan]]*REKAP[[#This Row],[Stok Akhir]]</f>
        <v>0</v>
      </c>
      <c r="Q766" s="47" t="str">
        <f>IF(REKAP[[#This Row],[Stok Aktual]]&lt;&gt;"",REKAP[[#This Row],[Stok Akhir]]-REKAP[[#This Row],[Stok Aktual]],"")</f>
        <v/>
      </c>
    </row>
    <row r="767" spans="1:17" x14ac:dyDescent="0.25">
      <c r="A767" s="20" t="s">
        <v>1093</v>
      </c>
      <c r="B767" s="20" t="s">
        <v>861</v>
      </c>
      <c r="C767" s="20" t="s">
        <v>861</v>
      </c>
      <c r="D767" s="23" t="s">
        <v>1629</v>
      </c>
      <c r="E767" s="23"/>
      <c r="F767" s="20" t="s">
        <v>898</v>
      </c>
      <c r="G767" s="20"/>
      <c r="H767" s="22">
        <v>51000</v>
      </c>
      <c r="I767" s="57" t="str">
        <f>IF(COUNTIF(MASUK[Kode Barang],REKAP[[#This Row],[ID
Barang]])=0,"",COUNTIF(MASUK[Kode Barang],REKAP[[#This Row],[ID
Barang]]))</f>
        <v/>
      </c>
      <c r="J767" s="58" t="str">
        <f>IF(COUNTIF(MASUK8[Kode Barang],REKAP[[#This Row],[ID
Barang]])=0,"",COUNTIF(MASUK8[Kode Barang],REKAP[[#This Row],[ID
Barang]]))</f>
        <v/>
      </c>
      <c r="K767" s="20">
        <v>0</v>
      </c>
      <c r="L767" s="47">
        <f>SUMIF(MASUK!$C:$C,DATA!$A767,MASUK!$H:$H)</f>
        <v>0</v>
      </c>
      <c r="M767" s="47">
        <f>SUMIF(KELUAR!C:C,REKAP[[#This Row],[ID
Barang]],KELUAR!$H:$H)</f>
        <v>0</v>
      </c>
      <c r="N767" s="47">
        <f>REKAP[[#This Row],[Stok Awal]]+REKAP[[#This Row],[Masuk]]-REKAP[[#This Row],[Keluar]]</f>
        <v>0</v>
      </c>
      <c r="P767" s="42">
        <f>REKAP[[#This Row],[Harga Satuan]]*REKAP[[#This Row],[Stok Akhir]]</f>
        <v>0</v>
      </c>
      <c r="Q767" s="47" t="str">
        <f>IF(REKAP[[#This Row],[Stok Aktual]]&lt;&gt;"",REKAP[[#This Row],[Stok Akhir]]-REKAP[[#This Row],[Stok Aktual]],"")</f>
        <v/>
      </c>
    </row>
    <row r="768" spans="1:17" x14ac:dyDescent="0.25">
      <c r="A768" s="20" t="s">
        <v>1094</v>
      </c>
      <c r="B768" s="20" t="s">
        <v>861</v>
      </c>
      <c r="C768" s="20" t="s">
        <v>861</v>
      </c>
      <c r="D768" s="23" t="s">
        <v>1630</v>
      </c>
      <c r="E768" s="23"/>
      <c r="F768" s="20" t="s">
        <v>898</v>
      </c>
      <c r="G768" s="20" t="s">
        <v>1973</v>
      </c>
      <c r="H768" s="22">
        <v>28000</v>
      </c>
      <c r="I768" s="57" t="str">
        <f>IF(COUNTIF(MASUK[Kode Barang],REKAP[[#This Row],[ID
Barang]])=0,"",COUNTIF(MASUK[Kode Barang],REKAP[[#This Row],[ID
Barang]]))</f>
        <v/>
      </c>
      <c r="J768" s="58" t="str">
        <f>IF(COUNTIF(MASUK8[Kode Barang],REKAP[[#This Row],[ID
Barang]])=0,"",COUNTIF(MASUK8[Kode Barang],REKAP[[#This Row],[ID
Barang]]))</f>
        <v/>
      </c>
      <c r="K768" s="20">
        <v>0</v>
      </c>
      <c r="L768" s="47">
        <f>SUMIF(MASUK!$C:$C,DATA!$A768,MASUK!$H:$H)</f>
        <v>0</v>
      </c>
      <c r="M768" s="47">
        <f>SUMIF(KELUAR!C:C,REKAP[[#This Row],[ID
Barang]],KELUAR!$H:$H)</f>
        <v>0</v>
      </c>
      <c r="N768" s="47">
        <f>REKAP[[#This Row],[Stok Awal]]+REKAP[[#This Row],[Masuk]]-REKAP[[#This Row],[Keluar]]</f>
        <v>0</v>
      </c>
      <c r="P768" s="42">
        <f>REKAP[[#This Row],[Harga Satuan]]*REKAP[[#This Row],[Stok Akhir]]</f>
        <v>0</v>
      </c>
      <c r="Q768" s="47" t="str">
        <f>IF(REKAP[[#This Row],[Stok Aktual]]&lt;&gt;"",REKAP[[#This Row],[Stok Akhir]]-REKAP[[#This Row],[Stok Aktual]],"")</f>
        <v/>
      </c>
    </row>
    <row r="769" spans="1:17" x14ac:dyDescent="0.25">
      <c r="A769" s="20" t="s">
        <v>1095</v>
      </c>
      <c r="B769" s="20" t="s">
        <v>861</v>
      </c>
      <c r="C769" s="20" t="s">
        <v>861</v>
      </c>
      <c r="D769" s="23" t="s">
        <v>1631</v>
      </c>
      <c r="E769" s="23"/>
      <c r="F769" s="20" t="s">
        <v>898</v>
      </c>
      <c r="G769" s="20"/>
      <c r="H769" s="22">
        <v>26871</v>
      </c>
      <c r="I769" s="57" t="str">
        <f>IF(COUNTIF(MASUK[Kode Barang],REKAP[[#This Row],[ID
Barang]])=0,"",COUNTIF(MASUK[Kode Barang],REKAP[[#This Row],[ID
Barang]]))</f>
        <v/>
      </c>
      <c r="J769" s="58" t="str">
        <f>IF(COUNTIF(MASUK8[Kode Barang],REKAP[[#This Row],[ID
Barang]])=0,"",COUNTIF(MASUK8[Kode Barang],REKAP[[#This Row],[ID
Barang]]))</f>
        <v/>
      </c>
      <c r="K769" s="20">
        <v>0</v>
      </c>
      <c r="L769" s="47">
        <f>SUMIF(MASUK!$C:$C,DATA!$A769,MASUK!$H:$H)</f>
        <v>0</v>
      </c>
      <c r="M769" s="47">
        <f>SUMIF(KELUAR!C:C,REKAP[[#This Row],[ID
Barang]],KELUAR!$H:$H)</f>
        <v>0</v>
      </c>
      <c r="N769" s="47">
        <f>REKAP[[#This Row],[Stok Awal]]+REKAP[[#This Row],[Masuk]]-REKAP[[#This Row],[Keluar]]</f>
        <v>0</v>
      </c>
      <c r="P769" s="42">
        <f>REKAP[[#This Row],[Harga Satuan]]*REKAP[[#This Row],[Stok Akhir]]</f>
        <v>0</v>
      </c>
      <c r="Q769" s="47" t="str">
        <f>IF(REKAP[[#This Row],[Stok Aktual]]&lt;&gt;"",REKAP[[#This Row],[Stok Akhir]]-REKAP[[#This Row],[Stok Aktual]],"")</f>
        <v/>
      </c>
    </row>
    <row r="770" spans="1:17" x14ac:dyDescent="0.25">
      <c r="A770" s="20" t="s">
        <v>1096</v>
      </c>
      <c r="B770" s="20" t="s">
        <v>861</v>
      </c>
      <c r="C770" s="20" t="s">
        <v>861</v>
      </c>
      <c r="D770" s="23" t="s">
        <v>1632</v>
      </c>
      <c r="E770" s="23"/>
      <c r="F770" s="20" t="s">
        <v>898</v>
      </c>
      <c r="G770" s="20"/>
      <c r="H770" s="22">
        <v>18255</v>
      </c>
      <c r="I770" s="57" t="str">
        <f>IF(COUNTIF(MASUK[Kode Barang],REKAP[[#This Row],[ID
Barang]])=0,"",COUNTIF(MASUK[Kode Barang],REKAP[[#This Row],[ID
Barang]]))</f>
        <v/>
      </c>
      <c r="J770" s="58" t="str">
        <f>IF(COUNTIF(MASUK8[Kode Barang],REKAP[[#This Row],[ID
Barang]])=0,"",COUNTIF(MASUK8[Kode Barang],REKAP[[#This Row],[ID
Barang]]))</f>
        <v/>
      </c>
      <c r="K770" s="20">
        <v>1</v>
      </c>
      <c r="L770" s="47">
        <f>SUMIF(MASUK!$C:$C,DATA!$A770,MASUK!$H:$H)</f>
        <v>0</v>
      </c>
      <c r="M770" s="47">
        <f>SUMIF(KELUAR!C:C,REKAP[[#This Row],[ID
Barang]],KELUAR!$H:$H)</f>
        <v>0</v>
      </c>
      <c r="N770" s="47">
        <f>REKAP[[#This Row],[Stok Awal]]+REKAP[[#This Row],[Masuk]]-REKAP[[#This Row],[Keluar]]</f>
        <v>1</v>
      </c>
      <c r="P770" s="42">
        <f>REKAP[[#This Row],[Harga Satuan]]*REKAP[[#This Row],[Stok Akhir]]</f>
        <v>18255</v>
      </c>
      <c r="Q770" s="47" t="str">
        <f>IF(REKAP[[#This Row],[Stok Aktual]]&lt;&gt;"",REKAP[[#This Row],[Stok Akhir]]-REKAP[[#This Row],[Stok Aktual]],"")</f>
        <v/>
      </c>
    </row>
    <row r="771" spans="1:17" x14ac:dyDescent="0.25">
      <c r="A771" s="20" t="s">
        <v>1097</v>
      </c>
      <c r="B771" s="20" t="s">
        <v>861</v>
      </c>
      <c r="C771" s="20" t="s">
        <v>861</v>
      </c>
      <c r="D771" s="23" t="s">
        <v>1633</v>
      </c>
      <c r="E771" s="23"/>
      <c r="F771" s="20" t="s">
        <v>898</v>
      </c>
      <c r="G771" s="20"/>
      <c r="H771" s="22">
        <v>22000</v>
      </c>
      <c r="I771" s="57" t="str">
        <f>IF(COUNTIF(MASUK[Kode Barang],REKAP[[#This Row],[ID
Barang]])=0,"",COUNTIF(MASUK[Kode Barang],REKAP[[#This Row],[ID
Barang]]))</f>
        <v/>
      </c>
      <c r="J771" s="58" t="str">
        <f>IF(COUNTIF(MASUK8[Kode Barang],REKAP[[#This Row],[ID
Barang]])=0,"",COUNTIF(MASUK8[Kode Barang],REKAP[[#This Row],[ID
Barang]]))</f>
        <v/>
      </c>
      <c r="K771" s="20">
        <v>0</v>
      </c>
      <c r="L771" s="47">
        <f>SUMIF(MASUK!$C:$C,DATA!$A771,MASUK!$H:$H)</f>
        <v>0</v>
      </c>
      <c r="M771" s="47">
        <f>SUMIF(KELUAR!C:C,REKAP[[#This Row],[ID
Barang]],KELUAR!$H:$H)</f>
        <v>0</v>
      </c>
      <c r="N771" s="47">
        <f>REKAP[[#This Row],[Stok Awal]]+REKAP[[#This Row],[Masuk]]-REKAP[[#This Row],[Keluar]]</f>
        <v>0</v>
      </c>
      <c r="P771" s="42">
        <f>REKAP[[#This Row],[Harga Satuan]]*REKAP[[#This Row],[Stok Akhir]]</f>
        <v>0</v>
      </c>
      <c r="Q771" s="47" t="str">
        <f>IF(REKAP[[#This Row],[Stok Aktual]]&lt;&gt;"",REKAP[[#This Row],[Stok Akhir]]-REKAP[[#This Row],[Stok Aktual]],"")</f>
        <v/>
      </c>
    </row>
    <row r="772" spans="1:17" x14ac:dyDescent="0.25">
      <c r="A772" s="20" t="s">
        <v>1098</v>
      </c>
      <c r="B772" s="20" t="s">
        <v>861</v>
      </c>
      <c r="C772" s="20" t="s">
        <v>861</v>
      </c>
      <c r="D772" s="23" t="s">
        <v>1634</v>
      </c>
      <c r="E772" s="23"/>
      <c r="F772" s="20" t="s">
        <v>898</v>
      </c>
      <c r="G772" s="20"/>
      <c r="H772" s="22">
        <v>25527</v>
      </c>
      <c r="I772" s="57" t="str">
        <f>IF(COUNTIF(MASUK[Kode Barang],REKAP[[#This Row],[ID
Barang]])=0,"",COUNTIF(MASUK[Kode Barang],REKAP[[#This Row],[ID
Barang]]))</f>
        <v/>
      </c>
      <c r="J772" s="58" t="str">
        <f>IF(COUNTIF(MASUK8[Kode Barang],REKAP[[#This Row],[ID
Barang]])=0,"",COUNTIF(MASUK8[Kode Barang],REKAP[[#This Row],[ID
Barang]]))</f>
        <v/>
      </c>
      <c r="K772" s="20">
        <v>0</v>
      </c>
      <c r="L772" s="47">
        <f>SUMIF(MASUK!$C:$C,DATA!$A772,MASUK!$H:$H)</f>
        <v>0</v>
      </c>
      <c r="M772" s="47">
        <f>SUMIF(KELUAR!C:C,REKAP[[#This Row],[ID
Barang]],KELUAR!$H:$H)</f>
        <v>0</v>
      </c>
      <c r="N772" s="47">
        <f>REKAP[[#This Row],[Stok Awal]]+REKAP[[#This Row],[Masuk]]-REKAP[[#This Row],[Keluar]]</f>
        <v>0</v>
      </c>
      <c r="P772" s="42">
        <f>REKAP[[#This Row],[Harga Satuan]]*REKAP[[#This Row],[Stok Akhir]]</f>
        <v>0</v>
      </c>
      <c r="Q772" s="47" t="str">
        <f>IF(REKAP[[#This Row],[Stok Aktual]]&lt;&gt;"",REKAP[[#This Row],[Stok Akhir]]-REKAP[[#This Row],[Stok Aktual]],"")</f>
        <v/>
      </c>
    </row>
    <row r="773" spans="1:17" x14ac:dyDescent="0.25">
      <c r="A773" s="20" t="s">
        <v>1099</v>
      </c>
      <c r="B773" s="20" t="s">
        <v>861</v>
      </c>
      <c r="C773" s="20" t="s">
        <v>861</v>
      </c>
      <c r="D773" s="23" t="s">
        <v>1635</v>
      </c>
      <c r="E773" s="23"/>
      <c r="F773" s="20" t="s">
        <v>898</v>
      </c>
      <c r="G773" s="20"/>
      <c r="H773" s="22">
        <v>16500</v>
      </c>
      <c r="I773" s="57" t="str">
        <f>IF(COUNTIF(MASUK[Kode Barang],REKAP[[#This Row],[ID
Barang]])=0,"",COUNTIF(MASUK[Kode Barang],REKAP[[#This Row],[ID
Barang]]))</f>
        <v/>
      </c>
      <c r="J773" s="58" t="str">
        <f>IF(COUNTIF(MASUK8[Kode Barang],REKAP[[#This Row],[ID
Barang]])=0,"",COUNTIF(MASUK8[Kode Barang],REKAP[[#This Row],[ID
Barang]]))</f>
        <v/>
      </c>
      <c r="K773" s="20">
        <v>2</v>
      </c>
      <c r="L773" s="47">
        <f>SUMIF(MASUK!$C:$C,DATA!$A773,MASUK!$H:$H)</f>
        <v>0</v>
      </c>
      <c r="M773" s="47">
        <f>SUMIF(KELUAR!C:C,REKAP[[#This Row],[ID
Barang]],KELUAR!$H:$H)</f>
        <v>0</v>
      </c>
      <c r="N773" s="47">
        <f>REKAP[[#This Row],[Stok Awal]]+REKAP[[#This Row],[Masuk]]-REKAP[[#This Row],[Keluar]]</f>
        <v>2</v>
      </c>
      <c r="P773" s="42">
        <f>REKAP[[#This Row],[Harga Satuan]]*REKAP[[#This Row],[Stok Akhir]]</f>
        <v>33000</v>
      </c>
      <c r="Q773" s="47" t="str">
        <f>IF(REKAP[[#This Row],[Stok Aktual]]&lt;&gt;"",REKAP[[#This Row],[Stok Akhir]]-REKAP[[#This Row],[Stok Aktual]],"")</f>
        <v/>
      </c>
    </row>
    <row r="774" spans="1:17" x14ac:dyDescent="0.25">
      <c r="A774" s="20" t="s">
        <v>1100</v>
      </c>
      <c r="B774" s="20" t="s">
        <v>861</v>
      </c>
      <c r="C774" s="20" t="s">
        <v>861</v>
      </c>
      <c r="D774" s="23" t="s">
        <v>1636</v>
      </c>
      <c r="E774" s="23"/>
      <c r="F774" s="20" t="s">
        <v>898</v>
      </c>
      <c r="G774" s="20"/>
      <c r="H774" s="22">
        <v>26000</v>
      </c>
      <c r="I774" s="57" t="str">
        <f>IF(COUNTIF(MASUK[Kode Barang],REKAP[[#This Row],[ID
Barang]])=0,"",COUNTIF(MASUK[Kode Barang],REKAP[[#This Row],[ID
Barang]]))</f>
        <v/>
      </c>
      <c r="J774" s="58" t="str">
        <f>IF(COUNTIF(MASUK8[Kode Barang],REKAP[[#This Row],[ID
Barang]])=0,"",COUNTIF(MASUK8[Kode Barang],REKAP[[#This Row],[ID
Barang]]))</f>
        <v/>
      </c>
      <c r="K774" s="20">
        <v>2</v>
      </c>
      <c r="L774" s="47">
        <f>SUMIF(MASUK!$C:$C,DATA!$A774,MASUK!$H:$H)</f>
        <v>0</v>
      </c>
      <c r="M774" s="47">
        <f>SUMIF(KELUAR!C:C,REKAP[[#This Row],[ID
Barang]],KELUAR!$H:$H)</f>
        <v>0</v>
      </c>
      <c r="N774" s="47">
        <f>REKAP[[#This Row],[Stok Awal]]+REKAP[[#This Row],[Masuk]]-REKAP[[#This Row],[Keluar]]</f>
        <v>2</v>
      </c>
      <c r="P774" s="42">
        <f>REKAP[[#This Row],[Harga Satuan]]*REKAP[[#This Row],[Stok Akhir]]</f>
        <v>52000</v>
      </c>
      <c r="Q774" s="47" t="str">
        <f>IF(REKAP[[#This Row],[Stok Aktual]]&lt;&gt;"",REKAP[[#This Row],[Stok Akhir]]-REKAP[[#This Row],[Stok Aktual]],"")</f>
        <v/>
      </c>
    </row>
    <row r="775" spans="1:17" x14ac:dyDescent="0.25">
      <c r="A775" s="20" t="s">
        <v>1101</v>
      </c>
      <c r="B775" s="20" t="s">
        <v>861</v>
      </c>
      <c r="C775" s="20" t="s">
        <v>861</v>
      </c>
      <c r="D775" s="23" t="s">
        <v>1637</v>
      </c>
      <c r="E775" s="23"/>
      <c r="F775" s="20" t="s">
        <v>898</v>
      </c>
      <c r="G775" s="20"/>
      <c r="H775" s="22">
        <v>15500</v>
      </c>
      <c r="I775" s="57" t="str">
        <f>IF(COUNTIF(MASUK[Kode Barang],REKAP[[#This Row],[ID
Barang]])=0,"",COUNTIF(MASUK[Kode Barang],REKAP[[#This Row],[ID
Barang]]))</f>
        <v/>
      </c>
      <c r="J775" s="58" t="str">
        <f>IF(COUNTIF(MASUK8[Kode Barang],REKAP[[#This Row],[ID
Barang]])=0,"",COUNTIF(MASUK8[Kode Barang],REKAP[[#This Row],[ID
Barang]]))</f>
        <v/>
      </c>
      <c r="K775" s="20">
        <v>3</v>
      </c>
      <c r="L775" s="47">
        <f>SUMIF(MASUK!$C:$C,DATA!$A775,MASUK!$H:$H)</f>
        <v>0</v>
      </c>
      <c r="M775" s="47">
        <f>SUMIF(KELUAR!C:C,REKAP[[#This Row],[ID
Barang]],KELUAR!$H:$H)</f>
        <v>0</v>
      </c>
      <c r="N775" s="47">
        <f>REKAP[[#This Row],[Stok Awal]]+REKAP[[#This Row],[Masuk]]-REKAP[[#This Row],[Keluar]]</f>
        <v>3</v>
      </c>
      <c r="P775" s="42">
        <f>REKAP[[#This Row],[Harga Satuan]]*REKAP[[#This Row],[Stok Akhir]]</f>
        <v>46500</v>
      </c>
      <c r="Q775" s="47" t="str">
        <f>IF(REKAP[[#This Row],[Stok Aktual]]&lt;&gt;"",REKAP[[#This Row],[Stok Akhir]]-REKAP[[#This Row],[Stok Aktual]],"")</f>
        <v/>
      </c>
    </row>
    <row r="776" spans="1:17" x14ac:dyDescent="0.25">
      <c r="A776" s="20" t="s">
        <v>1102</v>
      </c>
      <c r="B776" s="20" t="s">
        <v>861</v>
      </c>
      <c r="C776" s="20" t="s">
        <v>861</v>
      </c>
      <c r="D776" s="23" t="s">
        <v>1638</v>
      </c>
      <c r="E776" s="23"/>
      <c r="F776" s="20" t="s">
        <v>898</v>
      </c>
      <c r="G776" s="20"/>
      <c r="H776" s="22">
        <v>31800</v>
      </c>
      <c r="I776" s="57" t="str">
        <f>IF(COUNTIF(MASUK[Kode Barang],REKAP[[#This Row],[ID
Barang]])=0,"",COUNTIF(MASUK[Kode Barang],REKAP[[#This Row],[ID
Barang]]))</f>
        <v/>
      </c>
      <c r="J776" s="58" t="str">
        <f>IF(COUNTIF(MASUK8[Kode Barang],REKAP[[#This Row],[ID
Barang]])=0,"",COUNTIF(MASUK8[Kode Barang],REKAP[[#This Row],[ID
Barang]]))</f>
        <v/>
      </c>
      <c r="K776" s="20">
        <v>0</v>
      </c>
      <c r="L776" s="47">
        <f>SUMIF(MASUK!$C:$C,DATA!$A776,MASUK!$H:$H)</f>
        <v>0</v>
      </c>
      <c r="M776" s="47">
        <f>SUMIF(KELUAR!C:C,REKAP[[#This Row],[ID
Barang]],KELUAR!$H:$H)</f>
        <v>0</v>
      </c>
      <c r="N776" s="47">
        <f>REKAP[[#This Row],[Stok Awal]]+REKAP[[#This Row],[Masuk]]-REKAP[[#This Row],[Keluar]]</f>
        <v>0</v>
      </c>
      <c r="P776" s="42">
        <f>REKAP[[#This Row],[Harga Satuan]]*REKAP[[#This Row],[Stok Akhir]]</f>
        <v>0</v>
      </c>
      <c r="Q776" s="47" t="str">
        <f>IF(REKAP[[#This Row],[Stok Aktual]]&lt;&gt;"",REKAP[[#This Row],[Stok Akhir]]-REKAP[[#This Row],[Stok Aktual]],"")</f>
        <v/>
      </c>
    </row>
    <row r="777" spans="1:17" x14ac:dyDescent="0.25">
      <c r="A777" s="20" t="s">
        <v>1103</v>
      </c>
      <c r="B777" s="20" t="s">
        <v>861</v>
      </c>
      <c r="C777" s="20" t="s">
        <v>861</v>
      </c>
      <c r="D777" s="23" t="s">
        <v>1639</v>
      </c>
      <c r="E777" s="23"/>
      <c r="F777" s="20" t="s">
        <v>898</v>
      </c>
      <c r="G777" s="20"/>
      <c r="H777" s="22">
        <v>34400</v>
      </c>
      <c r="I777" s="57" t="str">
        <f>IF(COUNTIF(MASUK[Kode Barang],REKAP[[#This Row],[ID
Barang]])=0,"",COUNTIF(MASUK[Kode Barang],REKAP[[#This Row],[ID
Barang]]))</f>
        <v/>
      </c>
      <c r="J777" s="58" t="str">
        <f>IF(COUNTIF(MASUK8[Kode Barang],REKAP[[#This Row],[ID
Barang]])=0,"",COUNTIF(MASUK8[Kode Barang],REKAP[[#This Row],[ID
Barang]]))</f>
        <v/>
      </c>
      <c r="K777" s="20">
        <v>0</v>
      </c>
      <c r="L777" s="47">
        <f>SUMIF(MASUK!$C:$C,DATA!$A777,MASUK!$H:$H)</f>
        <v>0</v>
      </c>
      <c r="M777" s="47">
        <f>SUMIF(KELUAR!C:C,REKAP[[#This Row],[ID
Barang]],KELUAR!$H:$H)</f>
        <v>0</v>
      </c>
      <c r="N777" s="47">
        <f>REKAP[[#This Row],[Stok Awal]]+REKAP[[#This Row],[Masuk]]-REKAP[[#This Row],[Keluar]]</f>
        <v>0</v>
      </c>
      <c r="P777" s="42">
        <f>REKAP[[#This Row],[Harga Satuan]]*REKAP[[#This Row],[Stok Akhir]]</f>
        <v>0</v>
      </c>
      <c r="Q777" s="47" t="str">
        <f>IF(REKAP[[#This Row],[Stok Aktual]]&lt;&gt;"",REKAP[[#This Row],[Stok Akhir]]-REKAP[[#This Row],[Stok Aktual]],"")</f>
        <v/>
      </c>
    </row>
    <row r="778" spans="1:17" x14ac:dyDescent="0.25">
      <c r="A778" s="20" t="s">
        <v>1104</v>
      </c>
      <c r="B778" s="20" t="s">
        <v>861</v>
      </c>
      <c r="C778" s="20" t="s">
        <v>861</v>
      </c>
      <c r="D778" s="23" t="s">
        <v>1640</v>
      </c>
      <c r="E778" s="23"/>
      <c r="F778" s="20" t="s">
        <v>898</v>
      </c>
      <c r="G778" s="20"/>
      <c r="H778" s="22"/>
      <c r="I778" s="57" t="str">
        <f>IF(COUNTIF(MASUK[Kode Barang],REKAP[[#This Row],[ID
Barang]])=0,"",COUNTIF(MASUK[Kode Barang],REKAP[[#This Row],[ID
Barang]]))</f>
        <v/>
      </c>
      <c r="J778" s="58" t="str">
        <f>IF(COUNTIF(MASUK8[Kode Barang],REKAP[[#This Row],[ID
Barang]])=0,"",COUNTIF(MASUK8[Kode Barang],REKAP[[#This Row],[ID
Barang]]))</f>
        <v/>
      </c>
      <c r="K778" s="20">
        <v>0</v>
      </c>
      <c r="L778" s="47">
        <f>SUMIF(MASUK!$C:$C,DATA!$A778,MASUK!$H:$H)</f>
        <v>0</v>
      </c>
      <c r="M778" s="47">
        <f>SUMIF(KELUAR!C:C,REKAP[[#This Row],[ID
Barang]],KELUAR!$H:$H)</f>
        <v>0</v>
      </c>
      <c r="N778" s="47">
        <f>REKAP[[#This Row],[Stok Awal]]+REKAP[[#This Row],[Masuk]]-REKAP[[#This Row],[Keluar]]</f>
        <v>0</v>
      </c>
      <c r="P778" s="42">
        <f>REKAP[[#This Row],[Harga Satuan]]*REKAP[[#This Row],[Stok Akhir]]</f>
        <v>0</v>
      </c>
      <c r="Q778" s="47" t="str">
        <f>IF(REKAP[[#This Row],[Stok Aktual]]&lt;&gt;"",REKAP[[#This Row],[Stok Akhir]]-REKAP[[#This Row],[Stok Aktual]],"")</f>
        <v/>
      </c>
    </row>
    <row r="779" spans="1:17" x14ac:dyDescent="0.25">
      <c r="A779" s="20" t="s">
        <v>1105</v>
      </c>
      <c r="B779" s="20" t="s">
        <v>861</v>
      </c>
      <c r="C779" s="20" t="s">
        <v>861</v>
      </c>
      <c r="D779" s="23" t="s">
        <v>1641</v>
      </c>
      <c r="E779" s="23"/>
      <c r="F779" s="20" t="s">
        <v>898</v>
      </c>
      <c r="G779" s="20"/>
      <c r="H779" s="22"/>
      <c r="I779" s="57" t="str">
        <f>IF(COUNTIF(MASUK[Kode Barang],REKAP[[#This Row],[ID
Barang]])=0,"",COUNTIF(MASUK[Kode Barang],REKAP[[#This Row],[ID
Barang]]))</f>
        <v/>
      </c>
      <c r="J779" s="58" t="str">
        <f>IF(COUNTIF(MASUK8[Kode Barang],REKAP[[#This Row],[ID
Barang]])=0,"",COUNTIF(MASUK8[Kode Barang],REKAP[[#This Row],[ID
Barang]]))</f>
        <v/>
      </c>
      <c r="K779" s="20">
        <v>0</v>
      </c>
      <c r="L779" s="47">
        <f>SUMIF(MASUK!$C:$C,DATA!$A779,MASUK!$H:$H)</f>
        <v>0</v>
      </c>
      <c r="M779" s="47">
        <f>SUMIF(KELUAR!C:C,REKAP[[#This Row],[ID
Barang]],KELUAR!$H:$H)</f>
        <v>0</v>
      </c>
      <c r="N779" s="47">
        <f>REKAP[[#This Row],[Stok Awal]]+REKAP[[#This Row],[Masuk]]-REKAP[[#This Row],[Keluar]]</f>
        <v>0</v>
      </c>
      <c r="P779" s="42">
        <f>REKAP[[#This Row],[Harga Satuan]]*REKAP[[#This Row],[Stok Akhir]]</f>
        <v>0</v>
      </c>
      <c r="Q779" s="47" t="str">
        <f>IF(REKAP[[#This Row],[Stok Aktual]]&lt;&gt;"",REKAP[[#This Row],[Stok Akhir]]-REKAP[[#This Row],[Stok Aktual]],"")</f>
        <v/>
      </c>
    </row>
    <row r="780" spans="1:17" x14ac:dyDescent="0.25">
      <c r="A780" s="20" t="s">
        <v>1106</v>
      </c>
      <c r="B780" s="20" t="s">
        <v>861</v>
      </c>
      <c r="C780" s="20" t="s">
        <v>861</v>
      </c>
      <c r="D780" s="23" t="s">
        <v>1642</v>
      </c>
      <c r="E780" s="23"/>
      <c r="F780" s="20" t="s">
        <v>898</v>
      </c>
      <c r="G780" s="20"/>
      <c r="H780" s="22">
        <v>12000</v>
      </c>
      <c r="I780" s="57" t="str">
        <f>IF(COUNTIF(MASUK[Kode Barang],REKAP[[#This Row],[ID
Barang]])=0,"",COUNTIF(MASUK[Kode Barang],REKAP[[#This Row],[ID
Barang]]))</f>
        <v/>
      </c>
      <c r="J780" s="58" t="str">
        <f>IF(COUNTIF(MASUK8[Kode Barang],REKAP[[#This Row],[ID
Barang]])=0,"",COUNTIF(MASUK8[Kode Barang],REKAP[[#This Row],[ID
Barang]]))</f>
        <v/>
      </c>
      <c r="K780" s="20">
        <v>0</v>
      </c>
      <c r="L780" s="47">
        <f>SUMIF(MASUK!$C:$C,DATA!$A780,MASUK!$H:$H)</f>
        <v>0</v>
      </c>
      <c r="M780" s="47">
        <f>SUMIF(KELUAR!C:C,REKAP[[#This Row],[ID
Barang]],KELUAR!$H:$H)</f>
        <v>0</v>
      </c>
      <c r="N780" s="47">
        <f>REKAP[[#This Row],[Stok Awal]]+REKAP[[#This Row],[Masuk]]-REKAP[[#This Row],[Keluar]]</f>
        <v>0</v>
      </c>
      <c r="P780" s="42">
        <f>REKAP[[#This Row],[Harga Satuan]]*REKAP[[#This Row],[Stok Akhir]]</f>
        <v>0</v>
      </c>
      <c r="Q780" s="47" t="str">
        <f>IF(REKAP[[#This Row],[Stok Aktual]]&lt;&gt;"",REKAP[[#This Row],[Stok Akhir]]-REKAP[[#This Row],[Stok Aktual]],"")</f>
        <v/>
      </c>
    </row>
    <row r="781" spans="1:17" x14ac:dyDescent="0.25">
      <c r="A781" s="20" t="s">
        <v>1107</v>
      </c>
      <c r="B781" s="20" t="s">
        <v>861</v>
      </c>
      <c r="C781" s="20" t="s">
        <v>861</v>
      </c>
      <c r="D781" s="23" t="s">
        <v>1643</v>
      </c>
      <c r="E781" s="23"/>
      <c r="F781" s="20" t="s">
        <v>898</v>
      </c>
      <c r="G781" s="20"/>
      <c r="H781" s="22">
        <v>18000</v>
      </c>
      <c r="I781" s="57" t="str">
        <f>IF(COUNTIF(MASUK[Kode Barang],REKAP[[#This Row],[ID
Barang]])=0,"",COUNTIF(MASUK[Kode Barang],REKAP[[#This Row],[ID
Barang]]))</f>
        <v/>
      </c>
      <c r="J781" s="58" t="str">
        <f>IF(COUNTIF(MASUK8[Kode Barang],REKAP[[#This Row],[ID
Barang]])=0,"",COUNTIF(MASUK8[Kode Barang],REKAP[[#This Row],[ID
Barang]]))</f>
        <v/>
      </c>
      <c r="K781" s="20">
        <v>7</v>
      </c>
      <c r="L781" s="47">
        <f>SUMIF(MASUK!$C:$C,DATA!$A781,MASUK!$H:$H)</f>
        <v>0</v>
      </c>
      <c r="M781" s="47">
        <f>SUMIF(KELUAR!C:C,REKAP[[#This Row],[ID
Barang]],KELUAR!$H:$H)</f>
        <v>0</v>
      </c>
      <c r="N781" s="47">
        <f>REKAP[[#This Row],[Stok Awal]]+REKAP[[#This Row],[Masuk]]-REKAP[[#This Row],[Keluar]]</f>
        <v>7</v>
      </c>
      <c r="P781" s="42">
        <f>REKAP[[#This Row],[Harga Satuan]]*REKAP[[#This Row],[Stok Akhir]]</f>
        <v>126000</v>
      </c>
      <c r="Q781" s="47" t="str">
        <f>IF(REKAP[[#This Row],[Stok Aktual]]&lt;&gt;"",REKAP[[#This Row],[Stok Akhir]]-REKAP[[#This Row],[Stok Aktual]],"")</f>
        <v/>
      </c>
    </row>
    <row r="782" spans="1:17" x14ac:dyDescent="0.25">
      <c r="A782" s="20" t="s">
        <v>1108</v>
      </c>
      <c r="B782" s="20" t="s">
        <v>861</v>
      </c>
      <c r="C782" s="20" t="s">
        <v>861</v>
      </c>
      <c r="D782" s="23" t="s">
        <v>1644</v>
      </c>
      <c r="E782" s="23"/>
      <c r="F782" s="20" t="s">
        <v>898</v>
      </c>
      <c r="G782" s="20"/>
      <c r="H782" s="22">
        <v>16778</v>
      </c>
      <c r="I782" s="57" t="str">
        <f>IF(COUNTIF(MASUK[Kode Barang],REKAP[[#This Row],[ID
Barang]])=0,"",COUNTIF(MASUK[Kode Barang],REKAP[[#This Row],[ID
Barang]]))</f>
        <v/>
      </c>
      <c r="J782" s="58" t="str">
        <f>IF(COUNTIF(MASUK8[Kode Barang],REKAP[[#This Row],[ID
Barang]])=0,"",COUNTIF(MASUK8[Kode Barang],REKAP[[#This Row],[ID
Barang]]))</f>
        <v/>
      </c>
      <c r="K782" s="20">
        <v>0</v>
      </c>
      <c r="L782" s="47">
        <f>SUMIF(MASUK!$C:$C,DATA!$A782,MASUK!$H:$H)</f>
        <v>0</v>
      </c>
      <c r="M782" s="47">
        <f>SUMIF(KELUAR!C:C,REKAP[[#This Row],[ID
Barang]],KELUAR!$H:$H)</f>
        <v>0</v>
      </c>
      <c r="N782" s="47">
        <f>REKAP[[#This Row],[Stok Awal]]+REKAP[[#This Row],[Masuk]]-REKAP[[#This Row],[Keluar]]</f>
        <v>0</v>
      </c>
      <c r="P782" s="42">
        <f>REKAP[[#This Row],[Harga Satuan]]*REKAP[[#This Row],[Stok Akhir]]</f>
        <v>0</v>
      </c>
      <c r="Q782" s="47" t="str">
        <f>IF(REKAP[[#This Row],[Stok Aktual]]&lt;&gt;"",REKAP[[#This Row],[Stok Akhir]]-REKAP[[#This Row],[Stok Aktual]],"")</f>
        <v/>
      </c>
    </row>
    <row r="783" spans="1:17" x14ac:dyDescent="0.25">
      <c r="A783" s="20" t="s">
        <v>1109</v>
      </c>
      <c r="B783" s="20" t="s">
        <v>861</v>
      </c>
      <c r="C783" s="20" t="s">
        <v>861</v>
      </c>
      <c r="D783" s="23" t="s">
        <v>1645</v>
      </c>
      <c r="E783" s="23"/>
      <c r="F783" s="20" t="s">
        <v>898</v>
      </c>
      <c r="G783" s="20" t="s">
        <v>1973</v>
      </c>
      <c r="H783" s="22">
        <v>38800</v>
      </c>
      <c r="I783" s="57" t="str">
        <f>IF(COUNTIF(MASUK[Kode Barang],REKAP[[#This Row],[ID
Barang]])=0,"",COUNTIF(MASUK[Kode Barang],REKAP[[#This Row],[ID
Barang]]))</f>
        <v/>
      </c>
      <c r="J783" s="58" t="str">
        <f>IF(COUNTIF(MASUK8[Kode Barang],REKAP[[#This Row],[ID
Barang]])=0,"",COUNTIF(MASUK8[Kode Barang],REKAP[[#This Row],[ID
Barang]]))</f>
        <v/>
      </c>
      <c r="K783" s="20">
        <v>0</v>
      </c>
      <c r="L783" s="47">
        <f>SUMIF(MASUK!$C:$C,DATA!$A783,MASUK!$H:$H)</f>
        <v>0</v>
      </c>
      <c r="M783" s="47">
        <f>SUMIF(KELUAR!C:C,REKAP[[#This Row],[ID
Barang]],KELUAR!$H:$H)</f>
        <v>0</v>
      </c>
      <c r="N783" s="47">
        <f>REKAP[[#This Row],[Stok Awal]]+REKAP[[#This Row],[Masuk]]-REKAP[[#This Row],[Keluar]]</f>
        <v>0</v>
      </c>
      <c r="P783" s="42">
        <f>REKAP[[#This Row],[Harga Satuan]]*REKAP[[#This Row],[Stok Akhir]]</f>
        <v>0</v>
      </c>
      <c r="Q783" s="47" t="str">
        <f>IF(REKAP[[#This Row],[Stok Aktual]]&lt;&gt;"",REKAP[[#This Row],[Stok Akhir]]-REKAP[[#This Row],[Stok Aktual]],"")</f>
        <v/>
      </c>
    </row>
    <row r="784" spans="1:17" x14ac:dyDescent="0.25">
      <c r="A784" s="20" t="s">
        <v>1110</v>
      </c>
      <c r="B784" s="20" t="s">
        <v>861</v>
      </c>
      <c r="C784" s="20" t="s">
        <v>861</v>
      </c>
      <c r="D784" s="23" t="s">
        <v>1646</v>
      </c>
      <c r="E784" s="23"/>
      <c r="F784" s="20" t="s">
        <v>898</v>
      </c>
      <c r="G784" s="20"/>
      <c r="H784" s="22">
        <v>10179</v>
      </c>
      <c r="I784" s="57" t="str">
        <f>IF(COUNTIF(MASUK[Kode Barang],REKAP[[#This Row],[ID
Barang]])=0,"",COUNTIF(MASUK[Kode Barang],REKAP[[#This Row],[ID
Barang]]))</f>
        <v/>
      </c>
      <c r="J784" s="58" t="str">
        <f>IF(COUNTIF(MASUK8[Kode Barang],REKAP[[#This Row],[ID
Barang]])=0,"",COUNTIF(MASUK8[Kode Barang],REKAP[[#This Row],[ID
Barang]]))</f>
        <v/>
      </c>
      <c r="K784" s="20">
        <v>8</v>
      </c>
      <c r="L784" s="47">
        <f>SUMIF(MASUK!$C:$C,DATA!$A784,MASUK!$H:$H)</f>
        <v>0</v>
      </c>
      <c r="M784" s="47">
        <f>SUMIF(KELUAR!C:C,REKAP[[#This Row],[ID
Barang]],KELUAR!$H:$H)</f>
        <v>0</v>
      </c>
      <c r="N784" s="47">
        <f>REKAP[[#This Row],[Stok Awal]]+REKAP[[#This Row],[Masuk]]-REKAP[[#This Row],[Keluar]]</f>
        <v>8</v>
      </c>
      <c r="P784" s="42">
        <f>REKAP[[#This Row],[Harga Satuan]]*REKAP[[#This Row],[Stok Akhir]]</f>
        <v>81432</v>
      </c>
      <c r="Q784" s="47" t="str">
        <f>IF(REKAP[[#This Row],[Stok Aktual]]&lt;&gt;"",REKAP[[#This Row],[Stok Akhir]]-REKAP[[#This Row],[Stok Aktual]],"")</f>
        <v/>
      </c>
    </row>
    <row r="785" spans="1:17" x14ac:dyDescent="0.25">
      <c r="A785" s="20" t="s">
        <v>1111</v>
      </c>
      <c r="B785" s="20" t="s">
        <v>861</v>
      </c>
      <c r="C785" s="20" t="s">
        <v>861</v>
      </c>
      <c r="D785" s="23" t="s">
        <v>1647</v>
      </c>
      <c r="E785" s="23"/>
      <c r="F785" s="20" t="s">
        <v>898</v>
      </c>
      <c r="G785" s="20"/>
      <c r="H785" s="22">
        <v>35000</v>
      </c>
      <c r="I785" s="57" t="str">
        <f>IF(COUNTIF(MASUK[Kode Barang],REKAP[[#This Row],[ID
Barang]])=0,"",COUNTIF(MASUK[Kode Barang],REKAP[[#This Row],[ID
Barang]]))</f>
        <v/>
      </c>
      <c r="J785" s="58" t="str">
        <f>IF(COUNTIF(MASUK8[Kode Barang],REKAP[[#This Row],[ID
Barang]])=0,"",COUNTIF(MASUK8[Kode Barang],REKAP[[#This Row],[ID
Barang]]))</f>
        <v/>
      </c>
      <c r="K785" s="20">
        <v>0</v>
      </c>
      <c r="L785" s="47">
        <f>SUMIF(MASUK!$C:$C,DATA!$A785,MASUK!$H:$H)</f>
        <v>0</v>
      </c>
      <c r="M785" s="47">
        <f>SUMIF(KELUAR!C:C,REKAP[[#This Row],[ID
Barang]],KELUAR!$H:$H)</f>
        <v>0</v>
      </c>
      <c r="N785" s="47">
        <f>REKAP[[#This Row],[Stok Awal]]+REKAP[[#This Row],[Masuk]]-REKAP[[#This Row],[Keluar]]</f>
        <v>0</v>
      </c>
      <c r="P785" s="42">
        <f>REKAP[[#This Row],[Harga Satuan]]*REKAP[[#This Row],[Stok Akhir]]</f>
        <v>0</v>
      </c>
      <c r="Q785" s="47" t="str">
        <f>IF(REKAP[[#This Row],[Stok Aktual]]&lt;&gt;"",REKAP[[#This Row],[Stok Akhir]]-REKAP[[#This Row],[Stok Aktual]],"")</f>
        <v/>
      </c>
    </row>
    <row r="786" spans="1:17" x14ac:dyDescent="0.25">
      <c r="A786" s="20" t="s">
        <v>1112</v>
      </c>
      <c r="B786" s="20" t="s">
        <v>861</v>
      </c>
      <c r="C786" s="20" t="s">
        <v>861</v>
      </c>
      <c r="D786" s="23" t="s">
        <v>1648</v>
      </c>
      <c r="E786" s="23"/>
      <c r="F786" s="20" t="s">
        <v>898</v>
      </c>
      <c r="G786" s="20" t="s">
        <v>1974</v>
      </c>
      <c r="H786" s="22">
        <v>35000</v>
      </c>
      <c r="I786" s="57" t="str">
        <f>IF(COUNTIF(MASUK[Kode Barang],REKAP[[#This Row],[ID
Barang]])=0,"",COUNTIF(MASUK[Kode Barang],REKAP[[#This Row],[ID
Barang]]))</f>
        <v/>
      </c>
      <c r="J786" s="58" t="str">
        <f>IF(COUNTIF(MASUK8[Kode Barang],REKAP[[#This Row],[ID
Barang]])=0,"",COUNTIF(MASUK8[Kode Barang],REKAP[[#This Row],[ID
Barang]]))</f>
        <v/>
      </c>
      <c r="K786" s="20">
        <v>0</v>
      </c>
      <c r="L786" s="47">
        <f>SUMIF(MASUK!$C:$C,DATA!$A786,MASUK!$H:$H)</f>
        <v>0</v>
      </c>
      <c r="M786" s="47">
        <f>SUMIF(KELUAR!C:C,REKAP[[#This Row],[ID
Barang]],KELUAR!$H:$H)</f>
        <v>0</v>
      </c>
      <c r="N786" s="47">
        <f>REKAP[[#This Row],[Stok Awal]]+REKAP[[#This Row],[Masuk]]-REKAP[[#This Row],[Keluar]]</f>
        <v>0</v>
      </c>
      <c r="P786" s="42">
        <f>REKAP[[#This Row],[Harga Satuan]]*REKAP[[#This Row],[Stok Akhir]]</f>
        <v>0</v>
      </c>
      <c r="Q786" s="47" t="str">
        <f>IF(REKAP[[#This Row],[Stok Aktual]]&lt;&gt;"",REKAP[[#This Row],[Stok Akhir]]-REKAP[[#This Row],[Stok Aktual]],"")</f>
        <v/>
      </c>
    </row>
    <row r="787" spans="1:17" x14ac:dyDescent="0.25">
      <c r="A787" s="20" t="s">
        <v>1113</v>
      </c>
      <c r="B787" s="20" t="s">
        <v>861</v>
      </c>
      <c r="C787" s="20" t="s">
        <v>861</v>
      </c>
      <c r="D787" s="23" t="s">
        <v>1649</v>
      </c>
      <c r="E787" s="23"/>
      <c r="F787" s="20" t="s">
        <v>898</v>
      </c>
      <c r="G787" s="20"/>
      <c r="H787" s="22">
        <v>11366</v>
      </c>
      <c r="I787" s="57" t="str">
        <f>IF(COUNTIF(MASUK[Kode Barang],REKAP[[#This Row],[ID
Barang]])=0,"",COUNTIF(MASUK[Kode Barang],REKAP[[#This Row],[ID
Barang]]))</f>
        <v/>
      </c>
      <c r="J787" s="58" t="str">
        <f>IF(COUNTIF(MASUK8[Kode Barang],REKAP[[#This Row],[ID
Barang]])=0,"",COUNTIF(MASUK8[Kode Barang],REKAP[[#This Row],[ID
Barang]]))</f>
        <v/>
      </c>
      <c r="K787" s="20">
        <v>0</v>
      </c>
      <c r="L787" s="47">
        <f>SUMIF(MASUK!$C:$C,DATA!$A787,MASUK!$H:$H)</f>
        <v>0</v>
      </c>
      <c r="M787" s="47">
        <f>SUMIF(KELUAR!C:C,REKAP[[#This Row],[ID
Barang]],KELUAR!$H:$H)</f>
        <v>0</v>
      </c>
      <c r="N787" s="47">
        <f>REKAP[[#This Row],[Stok Awal]]+REKAP[[#This Row],[Masuk]]-REKAP[[#This Row],[Keluar]]</f>
        <v>0</v>
      </c>
      <c r="P787" s="42">
        <f>REKAP[[#This Row],[Harga Satuan]]*REKAP[[#This Row],[Stok Akhir]]</f>
        <v>0</v>
      </c>
      <c r="Q787" s="47" t="str">
        <f>IF(REKAP[[#This Row],[Stok Aktual]]&lt;&gt;"",REKAP[[#This Row],[Stok Akhir]]-REKAP[[#This Row],[Stok Aktual]],"")</f>
        <v/>
      </c>
    </row>
    <row r="788" spans="1:17" x14ac:dyDescent="0.25">
      <c r="A788" s="20" t="s">
        <v>1114</v>
      </c>
      <c r="B788" s="20" t="s">
        <v>861</v>
      </c>
      <c r="C788" s="20" t="s">
        <v>861</v>
      </c>
      <c r="D788" s="23" t="s">
        <v>1650</v>
      </c>
      <c r="E788" s="23"/>
      <c r="F788" s="20" t="s">
        <v>898</v>
      </c>
      <c r="G788" s="20"/>
      <c r="H788" s="22">
        <v>28000</v>
      </c>
      <c r="I788" s="57" t="str">
        <f>IF(COUNTIF(MASUK[Kode Barang],REKAP[[#This Row],[ID
Barang]])=0,"",COUNTIF(MASUK[Kode Barang],REKAP[[#This Row],[ID
Barang]]))</f>
        <v/>
      </c>
      <c r="J788" s="58" t="str">
        <f>IF(COUNTIF(MASUK8[Kode Barang],REKAP[[#This Row],[ID
Barang]])=0,"",COUNTIF(MASUK8[Kode Barang],REKAP[[#This Row],[ID
Barang]]))</f>
        <v/>
      </c>
      <c r="K788" s="20">
        <v>0</v>
      </c>
      <c r="L788" s="47">
        <f>SUMIF(MASUK!$C:$C,DATA!$A788,MASUK!$H:$H)</f>
        <v>0</v>
      </c>
      <c r="M788" s="47">
        <f>SUMIF(KELUAR!C:C,REKAP[[#This Row],[ID
Barang]],KELUAR!$H:$H)</f>
        <v>0</v>
      </c>
      <c r="N788" s="47">
        <f>REKAP[[#This Row],[Stok Awal]]+REKAP[[#This Row],[Masuk]]-REKAP[[#This Row],[Keluar]]</f>
        <v>0</v>
      </c>
      <c r="P788" s="42">
        <f>REKAP[[#This Row],[Harga Satuan]]*REKAP[[#This Row],[Stok Akhir]]</f>
        <v>0</v>
      </c>
      <c r="Q788" s="47" t="str">
        <f>IF(REKAP[[#This Row],[Stok Aktual]]&lt;&gt;"",REKAP[[#This Row],[Stok Akhir]]-REKAP[[#This Row],[Stok Aktual]],"")</f>
        <v/>
      </c>
    </row>
    <row r="789" spans="1:17" x14ac:dyDescent="0.25">
      <c r="A789" s="20" t="s">
        <v>1115</v>
      </c>
      <c r="B789" s="20" t="s">
        <v>861</v>
      </c>
      <c r="C789" s="20" t="s">
        <v>861</v>
      </c>
      <c r="D789" s="23" t="s">
        <v>1651</v>
      </c>
      <c r="E789" s="23"/>
      <c r="F789" s="20" t="s">
        <v>898</v>
      </c>
      <c r="G789" s="20"/>
      <c r="H789" s="22">
        <v>27000</v>
      </c>
      <c r="I789" s="57" t="str">
        <f>IF(COUNTIF(MASUK[Kode Barang],REKAP[[#This Row],[ID
Barang]])=0,"",COUNTIF(MASUK[Kode Barang],REKAP[[#This Row],[ID
Barang]]))</f>
        <v/>
      </c>
      <c r="J789" s="58" t="str">
        <f>IF(COUNTIF(MASUK8[Kode Barang],REKAP[[#This Row],[ID
Barang]])=0,"",COUNTIF(MASUK8[Kode Barang],REKAP[[#This Row],[ID
Barang]]))</f>
        <v/>
      </c>
      <c r="K789" s="20">
        <v>2</v>
      </c>
      <c r="L789" s="47">
        <f>SUMIF(MASUK!$C:$C,DATA!$A789,MASUK!$H:$H)</f>
        <v>0</v>
      </c>
      <c r="M789" s="47">
        <f>SUMIF(KELUAR!C:C,REKAP[[#This Row],[ID
Barang]],KELUAR!$H:$H)</f>
        <v>0</v>
      </c>
      <c r="N789" s="47">
        <f>REKAP[[#This Row],[Stok Awal]]+REKAP[[#This Row],[Masuk]]-REKAP[[#This Row],[Keluar]]</f>
        <v>2</v>
      </c>
      <c r="P789" s="42">
        <f>REKAP[[#This Row],[Harga Satuan]]*REKAP[[#This Row],[Stok Akhir]]</f>
        <v>54000</v>
      </c>
      <c r="Q789" s="47" t="str">
        <f>IF(REKAP[[#This Row],[Stok Aktual]]&lt;&gt;"",REKAP[[#This Row],[Stok Akhir]]-REKAP[[#This Row],[Stok Aktual]],"")</f>
        <v/>
      </c>
    </row>
    <row r="790" spans="1:17" x14ac:dyDescent="0.25">
      <c r="A790" s="20" t="s">
        <v>1116</v>
      </c>
      <c r="B790" s="20" t="s">
        <v>861</v>
      </c>
      <c r="C790" s="20" t="s">
        <v>861</v>
      </c>
      <c r="D790" s="23" t="s">
        <v>1652</v>
      </c>
      <c r="E790" s="23"/>
      <c r="F790" s="20" t="s">
        <v>898</v>
      </c>
      <c r="G790" s="20"/>
      <c r="H790" s="22">
        <v>33000</v>
      </c>
      <c r="I790" s="57" t="str">
        <f>IF(COUNTIF(MASUK[Kode Barang],REKAP[[#This Row],[ID
Barang]])=0,"",COUNTIF(MASUK[Kode Barang],REKAP[[#This Row],[ID
Barang]]))</f>
        <v/>
      </c>
      <c r="J790" s="58" t="str">
        <f>IF(COUNTIF(MASUK8[Kode Barang],REKAP[[#This Row],[ID
Barang]])=0,"",COUNTIF(MASUK8[Kode Barang],REKAP[[#This Row],[ID
Barang]]))</f>
        <v/>
      </c>
      <c r="K790" s="20">
        <v>0</v>
      </c>
      <c r="L790" s="47">
        <f>SUMIF(MASUK!$C:$C,DATA!$A790,MASUK!$H:$H)</f>
        <v>0</v>
      </c>
      <c r="M790" s="47">
        <f>SUMIF(KELUAR!C:C,REKAP[[#This Row],[ID
Barang]],KELUAR!$H:$H)</f>
        <v>0</v>
      </c>
      <c r="N790" s="47">
        <f>REKAP[[#This Row],[Stok Awal]]+REKAP[[#This Row],[Masuk]]-REKAP[[#This Row],[Keluar]]</f>
        <v>0</v>
      </c>
      <c r="P790" s="42">
        <f>REKAP[[#This Row],[Harga Satuan]]*REKAP[[#This Row],[Stok Akhir]]</f>
        <v>0</v>
      </c>
      <c r="Q790" s="47" t="str">
        <f>IF(REKAP[[#This Row],[Stok Aktual]]&lt;&gt;"",REKAP[[#This Row],[Stok Akhir]]-REKAP[[#This Row],[Stok Aktual]],"")</f>
        <v/>
      </c>
    </row>
    <row r="791" spans="1:17" x14ac:dyDescent="0.25">
      <c r="A791" s="20" t="s">
        <v>1117</v>
      </c>
      <c r="B791" s="20" t="s">
        <v>861</v>
      </c>
      <c r="C791" s="20" t="s">
        <v>861</v>
      </c>
      <c r="D791" s="23" t="s">
        <v>1653</v>
      </c>
      <c r="E791" s="23"/>
      <c r="F791" s="20" t="s">
        <v>898</v>
      </c>
      <c r="G791" s="20"/>
      <c r="H791" s="22"/>
      <c r="I791" s="57" t="str">
        <f>IF(COUNTIF(MASUK[Kode Barang],REKAP[[#This Row],[ID
Barang]])=0,"",COUNTIF(MASUK[Kode Barang],REKAP[[#This Row],[ID
Barang]]))</f>
        <v/>
      </c>
      <c r="J791" s="58" t="str">
        <f>IF(COUNTIF(MASUK8[Kode Barang],REKAP[[#This Row],[ID
Barang]])=0,"",COUNTIF(MASUK8[Kode Barang],REKAP[[#This Row],[ID
Barang]]))</f>
        <v/>
      </c>
      <c r="K791" s="20">
        <v>8</v>
      </c>
      <c r="L791" s="47">
        <f>SUMIF(MASUK!$C:$C,DATA!$A791,MASUK!$H:$H)</f>
        <v>0</v>
      </c>
      <c r="M791" s="47">
        <f>SUMIF(KELUAR!C:C,REKAP[[#This Row],[ID
Barang]],KELUAR!$H:$H)</f>
        <v>0</v>
      </c>
      <c r="N791" s="47">
        <f>REKAP[[#This Row],[Stok Awal]]+REKAP[[#This Row],[Masuk]]-REKAP[[#This Row],[Keluar]]</f>
        <v>8</v>
      </c>
      <c r="P791" s="42">
        <f>REKAP[[#This Row],[Harga Satuan]]*REKAP[[#This Row],[Stok Akhir]]</f>
        <v>0</v>
      </c>
      <c r="Q791" s="47" t="str">
        <f>IF(REKAP[[#This Row],[Stok Aktual]]&lt;&gt;"",REKAP[[#This Row],[Stok Akhir]]-REKAP[[#This Row],[Stok Aktual]],"")</f>
        <v/>
      </c>
    </row>
    <row r="792" spans="1:17" x14ac:dyDescent="0.25">
      <c r="A792" s="20" t="s">
        <v>1118</v>
      </c>
      <c r="B792" s="20" t="s">
        <v>861</v>
      </c>
      <c r="C792" s="20" t="s">
        <v>861</v>
      </c>
      <c r="D792" s="23" t="s">
        <v>1654</v>
      </c>
      <c r="E792" s="23"/>
      <c r="F792" s="20" t="s">
        <v>898</v>
      </c>
      <c r="G792" s="20"/>
      <c r="H792" s="22">
        <v>35273</v>
      </c>
      <c r="I792" s="57" t="str">
        <f>IF(COUNTIF(MASUK[Kode Barang],REKAP[[#This Row],[ID
Barang]])=0,"",COUNTIF(MASUK[Kode Barang],REKAP[[#This Row],[ID
Barang]]))</f>
        <v/>
      </c>
      <c r="J792" s="58" t="str">
        <f>IF(COUNTIF(MASUK8[Kode Barang],REKAP[[#This Row],[ID
Barang]])=0,"",COUNTIF(MASUK8[Kode Barang],REKAP[[#This Row],[ID
Barang]]))</f>
        <v/>
      </c>
      <c r="K792" s="20">
        <v>0</v>
      </c>
      <c r="L792" s="47">
        <f>SUMIF(MASUK!$C:$C,DATA!$A792,MASUK!$H:$H)</f>
        <v>0</v>
      </c>
      <c r="M792" s="47">
        <f>SUMIF(KELUAR!C:C,REKAP[[#This Row],[ID
Barang]],KELUAR!$H:$H)</f>
        <v>0</v>
      </c>
      <c r="N792" s="47">
        <f>REKAP[[#This Row],[Stok Awal]]+REKAP[[#This Row],[Masuk]]-REKAP[[#This Row],[Keluar]]</f>
        <v>0</v>
      </c>
      <c r="P792" s="42">
        <f>REKAP[[#This Row],[Harga Satuan]]*REKAP[[#This Row],[Stok Akhir]]</f>
        <v>0</v>
      </c>
      <c r="Q792" s="47" t="str">
        <f>IF(REKAP[[#This Row],[Stok Aktual]]&lt;&gt;"",REKAP[[#This Row],[Stok Akhir]]-REKAP[[#This Row],[Stok Aktual]],"")</f>
        <v/>
      </c>
    </row>
    <row r="793" spans="1:17" x14ac:dyDescent="0.25">
      <c r="A793" s="20" t="s">
        <v>1119</v>
      </c>
      <c r="B793" s="20" t="s">
        <v>861</v>
      </c>
      <c r="C793" s="20" t="s">
        <v>861</v>
      </c>
      <c r="D793" s="23" t="s">
        <v>1655</v>
      </c>
      <c r="E793" s="23"/>
      <c r="F793" s="20" t="s">
        <v>898</v>
      </c>
      <c r="G793" s="20"/>
      <c r="H793" s="22">
        <v>17000</v>
      </c>
      <c r="I793" s="57" t="str">
        <f>IF(COUNTIF(MASUK[Kode Barang],REKAP[[#This Row],[ID
Barang]])=0,"",COUNTIF(MASUK[Kode Barang],REKAP[[#This Row],[ID
Barang]]))</f>
        <v/>
      </c>
      <c r="J793" s="58" t="str">
        <f>IF(COUNTIF(MASUK8[Kode Barang],REKAP[[#This Row],[ID
Barang]])=0,"",COUNTIF(MASUK8[Kode Barang],REKAP[[#This Row],[ID
Barang]]))</f>
        <v/>
      </c>
      <c r="K793" s="20">
        <v>0</v>
      </c>
      <c r="L793" s="47">
        <f>SUMIF(MASUK!$C:$C,DATA!$A793,MASUK!$H:$H)</f>
        <v>0</v>
      </c>
      <c r="M793" s="47">
        <f>SUMIF(KELUAR!C:C,REKAP[[#This Row],[ID
Barang]],KELUAR!$H:$H)</f>
        <v>0</v>
      </c>
      <c r="N793" s="47">
        <f>REKAP[[#This Row],[Stok Awal]]+REKAP[[#This Row],[Masuk]]-REKAP[[#This Row],[Keluar]]</f>
        <v>0</v>
      </c>
      <c r="P793" s="42">
        <f>REKAP[[#This Row],[Harga Satuan]]*REKAP[[#This Row],[Stok Akhir]]</f>
        <v>0</v>
      </c>
      <c r="Q793" s="47" t="str">
        <f>IF(REKAP[[#This Row],[Stok Aktual]]&lt;&gt;"",REKAP[[#This Row],[Stok Akhir]]-REKAP[[#This Row],[Stok Aktual]],"")</f>
        <v/>
      </c>
    </row>
    <row r="794" spans="1:17" x14ac:dyDescent="0.25">
      <c r="A794" s="20" t="s">
        <v>1120</v>
      </c>
      <c r="B794" s="20" t="s">
        <v>861</v>
      </c>
      <c r="C794" s="20" t="s">
        <v>861</v>
      </c>
      <c r="D794" s="23" t="s">
        <v>1656</v>
      </c>
      <c r="E794" s="23"/>
      <c r="F794" s="20" t="s">
        <v>898</v>
      </c>
      <c r="G794" s="20"/>
      <c r="H794" s="22">
        <v>15762</v>
      </c>
      <c r="I794" s="57" t="str">
        <f>IF(COUNTIF(MASUK[Kode Barang],REKAP[[#This Row],[ID
Barang]])=0,"",COUNTIF(MASUK[Kode Barang],REKAP[[#This Row],[ID
Barang]]))</f>
        <v/>
      </c>
      <c r="J794" s="58" t="str">
        <f>IF(COUNTIF(MASUK8[Kode Barang],REKAP[[#This Row],[ID
Barang]])=0,"",COUNTIF(MASUK8[Kode Barang],REKAP[[#This Row],[ID
Barang]]))</f>
        <v/>
      </c>
      <c r="K794" s="20">
        <v>0</v>
      </c>
      <c r="L794" s="47">
        <f>SUMIF(MASUK!$C:$C,DATA!$A794,MASUK!$H:$H)</f>
        <v>0</v>
      </c>
      <c r="M794" s="47">
        <f>SUMIF(KELUAR!C:C,REKAP[[#This Row],[ID
Barang]],KELUAR!$H:$H)</f>
        <v>0</v>
      </c>
      <c r="N794" s="47">
        <f>REKAP[[#This Row],[Stok Awal]]+REKAP[[#This Row],[Masuk]]-REKAP[[#This Row],[Keluar]]</f>
        <v>0</v>
      </c>
      <c r="P794" s="42">
        <f>REKAP[[#This Row],[Harga Satuan]]*REKAP[[#This Row],[Stok Akhir]]</f>
        <v>0</v>
      </c>
      <c r="Q794" s="47" t="str">
        <f>IF(REKAP[[#This Row],[Stok Aktual]]&lt;&gt;"",REKAP[[#This Row],[Stok Akhir]]-REKAP[[#This Row],[Stok Aktual]],"")</f>
        <v/>
      </c>
    </row>
    <row r="795" spans="1:17" x14ac:dyDescent="0.25">
      <c r="A795" s="20" t="s">
        <v>1121</v>
      </c>
      <c r="B795" s="20" t="s">
        <v>861</v>
      </c>
      <c r="C795" s="20" t="s">
        <v>861</v>
      </c>
      <c r="D795" s="23" t="s">
        <v>1657</v>
      </c>
      <c r="E795" s="23"/>
      <c r="F795" s="20" t="s">
        <v>898</v>
      </c>
      <c r="G795" s="20"/>
      <c r="H795" s="22">
        <v>18549</v>
      </c>
      <c r="I795" s="57" t="str">
        <f>IF(COUNTIF(MASUK[Kode Barang],REKAP[[#This Row],[ID
Barang]])=0,"",COUNTIF(MASUK[Kode Barang],REKAP[[#This Row],[ID
Barang]]))</f>
        <v/>
      </c>
      <c r="J795" s="58" t="str">
        <f>IF(COUNTIF(MASUK8[Kode Barang],REKAP[[#This Row],[ID
Barang]])=0,"",COUNTIF(MASUK8[Kode Barang],REKAP[[#This Row],[ID
Barang]]))</f>
        <v/>
      </c>
      <c r="K795" s="20">
        <v>1</v>
      </c>
      <c r="L795" s="47">
        <f>SUMIF(MASUK!$C:$C,DATA!$A795,MASUK!$H:$H)</f>
        <v>0</v>
      </c>
      <c r="M795" s="47">
        <f>SUMIF(KELUAR!C:C,REKAP[[#This Row],[ID
Barang]],KELUAR!$H:$H)</f>
        <v>0</v>
      </c>
      <c r="N795" s="47">
        <f>REKAP[[#This Row],[Stok Awal]]+REKAP[[#This Row],[Masuk]]-REKAP[[#This Row],[Keluar]]</f>
        <v>1</v>
      </c>
      <c r="P795" s="42">
        <f>REKAP[[#This Row],[Harga Satuan]]*REKAP[[#This Row],[Stok Akhir]]</f>
        <v>18549</v>
      </c>
      <c r="Q795" s="47" t="str">
        <f>IF(REKAP[[#This Row],[Stok Aktual]]&lt;&gt;"",REKAP[[#This Row],[Stok Akhir]]-REKAP[[#This Row],[Stok Aktual]],"")</f>
        <v/>
      </c>
    </row>
    <row r="796" spans="1:17" x14ac:dyDescent="0.25">
      <c r="A796" s="20" t="s">
        <v>1122</v>
      </c>
      <c r="B796" s="20" t="s">
        <v>861</v>
      </c>
      <c r="C796" s="20" t="s">
        <v>861</v>
      </c>
      <c r="D796" s="23" t="s">
        <v>1658</v>
      </c>
      <c r="E796" s="23"/>
      <c r="F796" s="20" t="s">
        <v>898</v>
      </c>
      <c r="G796" s="20" t="s">
        <v>1973</v>
      </c>
      <c r="H796" s="22">
        <v>62400</v>
      </c>
      <c r="I796" s="57" t="str">
        <f>IF(COUNTIF(MASUK[Kode Barang],REKAP[[#This Row],[ID
Barang]])=0,"",COUNTIF(MASUK[Kode Barang],REKAP[[#This Row],[ID
Barang]]))</f>
        <v/>
      </c>
      <c r="J796" s="58" t="str">
        <f>IF(COUNTIF(MASUK8[Kode Barang],REKAP[[#This Row],[ID
Barang]])=0,"",COUNTIF(MASUK8[Kode Barang],REKAP[[#This Row],[ID
Barang]]))</f>
        <v/>
      </c>
      <c r="K796" s="20">
        <v>0</v>
      </c>
      <c r="L796" s="47">
        <f>SUMIF(MASUK!$C:$C,DATA!$A796,MASUK!$H:$H)</f>
        <v>0</v>
      </c>
      <c r="M796" s="47">
        <f>SUMIF(KELUAR!C:C,REKAP[[#This Row],[ID
Barang]],KELUAR!$H:$H)</f>
        <v>0</v>
      </c>
      <c r="N796" s="47">
        <f>REKAP[[#This Row],[Stok Awal]]+REKAP[[#This Row],[Masuk]]-REKAP[[#This Row],[Keluar]]</f>
        <v>0</v>
      </c>
      <c r="P796" s="42">
        <f>REKAP[[#This Row],[Harga Satuan]]*REKAP[[#This Row],[Stok Akhir]]</f>
        <v>0</v>
      </c>
      <c r="Q796" s="47" t="str">
        <f>IF(REKAP[[#This Row],[Stok Aktual]]&lt;&gt;"",REKAP[[#This Row],[Stok Akhir]]-REKAP[[#This Row],[Stok Aktual]],"")</f>
        <v/>
      </c>
    </row>
    <row r="797" spans="1:17" x14ac:dyDescent="0.25">
      <c r="A797" s="20" t="s">
        <v>1123</v>
      </c>
      <c r="B797" s="20" t="s">
        <v>861</v>
      </c>
      <c r="C797" s="20" t="s">
        <v>861</v>
      </c>
      <c r="D797" s="23" t="s">
        <v>1659</v>
      </c>
      <c r="E797" s="23"/>
      <c r="F797" s="20" t="s">
        <v>898</v>
      </c>
      <c r="G797" s="20"/>
      <c r="H797" s="22">
        <v>23274</v>
      </c>
      <c r="I797" s="57" t="str">
        <f>IF(COUNTIF(MASUK[Kode Barang],REKAP[[#This Row],[ID
Barang]])=0,"",COUNTIF(MASUK[Kode Barang],REKAP[[#This Row],[ID
Barang]]))</f>
        <v/>
      </c>
      <c r="J797" s="58" t="str">
        <f>IF(COUNTIF(MASUK8[Kode Barang],REKAP[[#This Row],[ID
Barang]])=0,"",COUNTIF(MASUK8[Kode Barang],REKAP[[#This Row],[ID
Barang]]))</f>
        <v/>
      </c>
      <c r="K797" s="20">
        <v>1</v>
      </c>
      <c r="L797" s="47">
        <f>SUMIF(MASUK!$C:$C,DATA!$A797,MASUK!$H:$H)</f>
        <v>0</v>
      </c>
      <c r="M797" s="47">
        <f>SUMIF(KELUAR!C:C,REKAP[[#This Row],[ID
Barang]],KELUAR!$H:$H)</f>
        <v>0</v>
      </c>
      <c r="N797" s="47">
        <f>REKAP[[#This Row],[Stok Awal]]+REKAP[[#This Row],[Masuk]]-REKAP[[#This Row],[Keluar]]</f>
        <v>1</v>
      </c>
      <c r="P797" s="42">
        <f>REKAP[[#This Row],[Harga Satuan]]*REKAP[[#This Row],[Stok Akhir]]</f>
        <v>23274</v>
      </c>
      <c r="Q797" s="47" t="str">
        <f>IF(REKAP[[#This Row],[Stok Aktual]]&lt;&gt;"",REKAP[[#This Row],[Stok Akhir]]-REKAP[[#This Row],[Stok Aktual]],"")</f>
        <v/>
      </c>
    </row>
    <row r="798" spans="1:17" x14ac:dyDescent="0.25">
      <c r="A798" s="20" t="s">
        <v>1124</v>
      </c>
      <c r="B798" s="20" t="s">
        <v>861</v>
      </c>
      <c r="C798" s="20" t="s">
        <v>861</v>
      </c>
      <c r="D798" s="23" t="s">
        <v>1660</v>
      </c>
      <c r="E798" s="23"/>
      <c r="F798" s="20" t="s">
        <v>898</v>
      </c>
      <c r="G798" s="20"/>
      <c r="H798" s="22">
        <v>25320</v>
      </c>
      <c r="I798" s="57" t="str">
        <f>IF(COUNTIF(MASUK[Kode Barang],REKAP[[#This Row],[ID
Barang]])=0,"",COUNTIF(MASUK[Kode Barang],REKAP[[#This Row],[ID
Barang]]))</f>
        <v/>
      </c>
      <c r="J798" s="58" t="str">
        <f>IF(COUNTIF(MASUK8[Kode Barang],REKAP[[#This Row],[ID
Barang]])=0,"",COUNTIF(MASUK8[Kode Barang],REKAP[[#This Row],[ID
Barang]]))</f>
        <v/>
      </c>
      <c r="K798" s="20">
        <v>0</v>
      </c>
      <c r="L798" s="47">
        <f>SUMIF(MASUK!$C:$C,DATA!$A798,MASUK!$H:$H)</f>
        <v>0</v>
      </c>
      <c r="M798" s="47">
        <f>SUMIF(KELUAR!C:C,REKAP[[#This Row],[ID
Barang]],KELUAR!$H:$H)</f>
        <v>0</v>
      </c>
      <c r="N798" s="47">
        <f>REKAP[[#This Row],[Stok Awal]]+REKAP[[#This Row],[Masuk]]-REKAP[[#This Row],[Keluar]]</f>
        <v>0</v>
      </c>
      <c r="P798" s="42">
        <f>REKAP[[#This Row],[Harga Satuan]]*REKAP[[#This Row],[Stok Akhir]]</f>
        <v>0</v>
      </c>
      <c r="Q798" s="47" t="str">
        <f>IF(REKAP[[#This Row],[Stok Aktual]]&lt;&gt;"",REKAP[[#This Row],[Stok Akhir]]-REKAP[[#This Row],[Stok Aktual]],"")</f>
        <v/>
      </c>
    </row>
    <row r="799" spans="1:17" x14ac:dyDescent="0.25">
      <c r="A799" s="20" t="s">
        <v>1125</v>
      </c>
      <c r="B799" s="20" t="s">
        <v>861</v>
      </c>
      <c r="C799" s="20" t="s">
        <v>861</v>
      </c>
      <c r="D799" s="23" t="s">
        <v>1661</v>
      </c>
      <c r="E799" s="23"/>
      <c r="F799" s="20" t="s">
        <v>898</v>
      </c>
      <c r="G799" s="20"/>
      <c r="H799" s="22">
        <v>26500</v>
      </c>
      <c r="I799" s="57" t="str">
        <f>IF(COUNTIF(MASUK[Kode Barang],REKAP[[#This Row],[ID
Barang]])=0,"",COUNTIF(MASUK[Kode Barang],REKAP[[#This Row],[ID
Barang]]))</f>
        <v/>
      </c>
      <c r="J799" s="58" t="str">
        <f>IF(COUNTIF(MASUK8[Kode Barang],REKAP[[#This Row],[ID
Barang]])=0,"",COUNTIF(MASUK8[Kode Barang],REKAP[[#This Row],[ID
Barang]]))</f>
        <v/>
      </c>
      <c r="K799" s="20">
        <v>0</v>
      </c>
      <c r="L799" s="47">
        <f>SUMIF(MASUK!$C:$C,DATA!$A799,MASUK!$H:$H)</f>
        <v>0</v>
      </c>
      <c r="M799" s="47">
        <f>SUMIF(KELUAR!C:C,REKAP[[#This Row],[ID
Barang]],KELUAR!$H:$H)</f>
        <v>0</v>
      </c>
      <c r="N799" s="47">
        <f>REKAP[[#This Row],[Stok Awal]]+REKAP[[#This Row],[Masuk]]-REKAP[[#This Row],[Keluar]]</f>
        <v>0</v>
      </c>
      <c r="P799" s="42">
        <f>REKAP[[#This Row],[Harga Satuan]]*REKAP[[#This Row],[Stok Akhir]]</f>
        <v>0</v>
      </c>
      <c r="Q799" s="47" t="str">
        <f>IF(REKAP[[#This Row],[Stok Aktual]]&lt;&gt;"",REKAP[[#This Row],[Stok Akhir]]-REKAP[[#This Row],[Stok Aktual]],"")</f>
        <v/>
      </c>
    </row>
    <row r="800" spans="1:17" x14ac:dyDescent="0.25">
      <c r="A800" s="20" t="s">
        <v>1126</v>
      </c>
      <c r="B800" s="20" t="s">
        <v>861</v>
      </c>
      <c r="C800" s="20" t="s">
        <v>861</v>
      </c>
      <c r="D800" s="23" t="s">
        <v>1662</v>
      </c>
      <c r="E800" s="23"/>
      <c r="F800" s="20" t="s">
        <v>898</v>
      </c>
      <c r="G800" s="20"/>
      <c r="H800" s="22">
        <v>20500</v>
      </c>
      <c r="I800" s="57" t="str">
        <f>IF(COUNTIF(MASUK[Kode Barang],REKAP[[#This Row],[ID
Barang]])=0,"",COUNTIF(MASUK[Kode Barang],REKAP[[#This Row],[ID
Barang]]))</f>
        <v/>
      </c>
      <c r="J800" s="58" t="str">
        <f>IF(COUNTIF(MASUK8[Kode Barang],REKAP[[#This Row],[ID
Barang]])=0,"",COUNTIF(MASUK8[Kode Barang],REKAP[[#This Row],[ID
Barang]]))</f>
        <v/>
      </c>
      <c r="K800" s="20">
        <v>0</v>
      </c>
      <c r="L800" s="47">
        <f>SUMIF(MASUK!$C:$C,DATA!$A800,MASUK!$H:$H)</f>
        <v>0</v>
      </c>
      <c r="M800" s="47">
        <f>SUMIF(KELUAR!C:C,REKAP[[#This Row],[ID
Barang]],KELUAR!$H:$H)</f>
        <v>0</v>
      </c>
      <c r="N800" s="47">
        <f>REKAP[[#This Row],[Stok Awal]]+REKAP[[#This Row],[Masuk]]-REKAP[[#This Row],[Keluar]]</f>
        <v>0</v>
      </c>
      <c r="P800" s="42">
        <f>REKAP[[#This Row],[Harga Satuan]]*REKAP[[#This Row],[Stok Akhir]]</f>
        <v>0</v>
      </c>
      <c r="Q800" s="47" t="str">
        <f>IF(REKAP[[#This Row],[Stok Aktual]]&lt;&gt;"",REKAP[[#This Row],[Stok Akhir]]-REKAP[[#This Row],[Stok Aktual]],"")</f>
        <v/>
      </c>
    </row>
    <row r="801" spans="1:17" x14ac:dyDescent="0.25">
      <c r="A801" s="20" t="s">
        <v>1127</v>
      </c>
      <c r="B801" s="20" t="s">
        <v>861</v>
      </c>
      <c r="C801" s="20" t="s">
        <v>861</v>
      </c>
      <c r="D801" s="23" t="s">
        <v>1663</v>
      </c>
      <c r="E801" s="23"/>
      <c r="F801" s="20" t="s">
        <v>898</v>
      </c>
      <c r="G801" s="20"/>
      <c r="H801" s="22">
        <v>18522</v>
      </c>
      <c r="I801" s="57" t="str">
        <f>IF(COUNTIF(MASUK[Kode Barang],REKAP[[#This Row],[ID
Barang]])=0,"",COUNTIF(MASUK[Kode Barang],REKAP[[#This Row],[ID
Barang]]))</f>
        <v/>
      </c>
      <c r="J801" s="58" t="str">
        <f>IF(COUNTIF(MASUK8[Kode Barang],REKAP[[#This Row],[ID
Barang]])=0,"",COUNTIF(MASUK8[Kode Barang],REKAP[[#This Row],[ID
Barang]]))</f>
        <v/>
      </c>
      <c r="K801" s="20">
        <v>0</v>
      </c>
      <c r="L801" s="47">
        <f>SUMIF(MASUK!$C:$C,DATA!$A801,MASUK!$H:$H)</f>
        <v>0</v>
      </c>
      <c r="M801" s="47">
        <f>SUMIF(KELUAR!C:C,REKAP[[#This Row],[ID
Barang]],KELUAR!$H:$H)</f>
        <v>0</v>
      </c>
      <c r="N801" s="47">
        <f>REKAP[[#This Row],[Stok Awal]]+REKAP[[#This Row],[Masuk]]-REKAP[[#This Row],[Keluar]]</f>
        <v>0</v>
      </c>
      <c r="P801" s="42">
        <f>REKAP[[#This Row],[Harga Satuan]]*REKAP[[#This Row],[Stok Akhir]]</f>
        <v>0</v>
      </c>
      <c r="Q801" s="47" t="str">
        <f>IF(REKAP[[#This Row],[Stok Aktual]]&lt;&gt;"",REKAP[[#This Row],[Stok Akhir]]-REKAP[[#This Row],[Stok Aktual]],"")</f>
        <v/>
      </c>
    </row>
    <row r="802" spans="1:17" x14ac:dyDescent="0.25">
      <c r="A802" s="20" t="s">
        <v>1128</v>
      </c>
      <c r="B802" s="20" t="s">
        <v>861</v>
      </c>
      <c r="C802" s="20" t="s">
        <v>861</v>
      </c>
      <c r="D802" s="23" t="s">
        <v>1664</v>
      </c>
      <c r="E802" s="23"/>
      <c r="F802" s="20" t="s">
        <v>898</v>
      </c>
      <c r="G802" s="20"/>
      <c r="H802" s="22">
        <v>32000</v>
      </c>
      <c r="I802" s="57" t="str">
        <f>IF(COUNTIF(MASUK[Kode Barang],REKAP[[#This Row],[ID
Barang]])=0,"",COUNTIF(MASUK[Kode Barang],REKAP[[#This Row],[ID
Barang]]))</f>
        <v/>
      </c>
      <c r="J802" s="58" t="str">
        <f>IF(COUNTIF(MASUK8[Kode Barang],REKAP[[#This Row],[ID
Barang]])=0,"",COUNTIF(MASUK8[Kode Barang],REKAP[[#This Row],[ID
Barang]]))</f>
        <v/>
      </c>
      <c r="K802" s="20">
        <v>0</v>
      </c>
      <c r="L802" s="47">
        <f>SUMIF(MASUK!$C:$C,DATA!$A802,MASUK!$H:$H)</f>
        <v>0</v>
      </c>
      <c r="M802" s="47">
        <f>SUMIF(KELUAR!C:C,REKAP[[#This Row],[ID
Barang]],KELUAR!$H:$H)</f>
        <v>0</v>
      </c>
      <c r="N802" s="47">
        <f>REKAP[[#This Row],[Stok Awal]]+REKAP[[#This Row],[Masuk]]-REKAP[[#This Row],[Keluar]]</f>
        <v>0</v>
      </c>
      <c r="P802" s="42">
        <f>REKAP[[#This Row],[Harga Satuan]]*REKAP[[#This Row],[Stok Akhir]]</f>
        <v>0</v>
      </c>
      <c r="Q802" s="47" t="str">
        <f>IF(REKAP[[#This Row],[Stok Aktual]]&lt;&gt;"",REKAP[[#This Row],[Stok Akhir]]-REKAP[[#This Row],[Stok Aktual]],"")</f>
        <v/>
      </c>
    </row>
    <row r="803" spans="1:17" x14ac:dyDescent="0.25">
      <c r="A803" s="20" t="s">
        <v>1129</v>
      </c>
      <c r="B803" s="20" t="s">
        <v>861</v>
      </c>
      <c r="C803" s="20" t="s">
        <v>861</v>
      </c>
      <c r="D803" s="23" t="s">
        <v>1665</v>
      </c>
      <c r="E803" s="23"/>
      <c r="F803" s="20" t="s">
        <v>898</v>
      </c>
      <c r="G803" s="20"/>
      <c r="H803" s="22">
        <v>4140</v>
      </c>
      <c r="I803" s="57" t="str">
        <f>IF(COUNTIF(MASUK[Kode Barang],REKAP[[#This Row],[ID
Barang]])=0,"",COUNTIF(MASUK[Kode Barang],REKAP[[#This Row],[ID
Barang]]))</f>
        <v/>
      </c>
      <c r="J803" s="58" t="str">
        <f>IF(COUNTIF(MASUK8[Kode Barang],REKAP[[#This Row],[ID
Barang]])=0,"",COUNTIF(MASUK8[Kode Barang],REKAP[[#This Row],[ID
Barang]]))</f>
        <v/>
      </c>
      <c r="K803" s="20">
        <v>8</v>
      </c>
      <c r="L803" s="47">
        <f>SUMIF(MASUK!$C:$C,DATA!$A803,MASUK!$H:$H)</f>
        <v>0</v>
      </c>
      <c r="M803" s="47">
        <f>SUMIF(KELUAR!C:C,REKAP[[#This Row],[ID
Barang]],KELUAR!$H:$H)</f>
        <v>0</v>
      </c>
      <c r="N803" s="47">
        <f>REKAP[[#This Row],[Stok Awal]]+REKAP[[#This Row],[Masuk]]-REKAP[[#This Row],[Keluar]]</f>
        <v>8</v>
      </c>
      <c r="P803" s="42">
        <f>REKAP[[#This Row],[Harga Satuan]]*REKAP[[#This Row],[Stok Akhir]]</f>
        <v>33120</v>
      </c>
      <c r="Q803" s="47" t="str">
        <f>IF(REKAP[[#This Row],[Stok Aktual]]&lt;&gt;"",REKAP[[#This Row],[Stok Akhir]]-REKAP[[#This Row],[Stok Aktual]],"")</f>
        <v/>
      </c>
    </row>
    <row r="804" spans="1:17" x14ac:dyDescent="0.25">
      <c r="A804" s="20" t="s">
        <v>1130</v>
      </c>
      <c r="B804" s="20" t="s">
        <v>861</v>
      </c>
      <c r="C804" s="20" t="s">
        <v>861</v>
      </c>
      <c r="D804" s="23" t="s">
        <v>1666</v>
      </c>
      <c r="E804" s="23"/>
      <c r="F804" s="20" t="s">
        <v>898</v>
      </c>
      <c r="G804" s="20"/>
      <c r="H804" s="22">
        <v>61830</v>
      </c>
      <c r="I804" s="57" t="str">
        <f>IF(COUNTIF(MASUK[Kode Barang],REKAP[[#This Row],[ID
Barang]])=0,"",COUNTIF(MASUK[Kode Barang],REKAP[[#This Row],[ID
Barang]]))</f>
        <v/>
      </c>
      <c r="J804" s="58" t="str">
        <f>IF(COUNTIF(MASUK8[Kode Barang],REKAP[[#This Row],[ID
Barang]])=0,"",COUNTIF(MASUK8[Kode Barang],REKAP[[#This Row],[ID
Barang]]))</f>
        <v/>
      </c>
      <c r="K804" s="20">
        <v>0</v>
      </c>
      <c r="L804" s="47">
        <f>SUMIF(MASUK!$C:$C,DATA!$A804,MASUK!$H:$H)</f>
        <v>0</v>
      </c>
      <c r="M804" s="47">
        <f>SUMIF(KELUAR!C:C,REKAP[[#This Row],[ID
Barang]],KELUAR!$H:$H)</f>
        <v>0</v>
      </c>
      <c r="N804" s="47">
        <f>REKAP[[#This Row],[Stok Awal]]+REKAP[[#This Row],[Masuk]]-REKAP[[#This Row],[Keluar]]</f>
        <v>0</v>
      </c>
      <c r="P804" s="42">
        <f>REKAP[[#This Row],[Harga Satuan]]*REKAP[[#This Row],[Stok Akhir]]</f>
        <v>0</v>
      </c>
      <c r="Q804" s="47" t="str">
        <f>IF(REKAP[[#This Row],[Stok Aktual]]&lt;&gt;"",REKAP[[#This Row],[Stok Akhir]]-REKAP[[#This Row],[Stok Aktual]],"")</f>
        <v/>
      </c>
    </row>
    <row r="805" spans="1:17" x14ac:dyDescent="0.25">
      <c r="A805" s="20" t="s">
        <v>1131</v>
      </c>
      <c r="B805" s="20" t="s">
        <v>861</v>
      </c>
      <c r="C805" s="20" t="s">
        <v>861</v>
      </c>
      <c r="D805" s="23" t="s">
        <v>1667</v>
      </c>
      <c r="E805" s="23"/>
      <c r="F805" s="20" t="s">
        <v>898</v>
      </c>
      <c r="G805" s="20"/>
      <c r="H805" s="22">
        <v>101000</v>
      </c>
      <c r="I805" s="57" t="str">
        <f>IF(COUNTIF(MASUK[Kode Barang],REKAP[[#This Row],[ID
Barang]])=0,"",COUNTIF(MASUK[Kode Barang],REKAP[[#This Row],[ID
Barang]]))</f>
        <v/>
      </c>
      <c r="J805" s="58" t="str">
        <f>IF(COUNTIF(MASUK8[Kode Barang],REKAP[[#This Row],[ID
Barang]])=0,"",COUNTIF(MASUK8[Kode Barang],REKAP[[#This Row],[ID
Barang]]))</f>
        <v/>
      </c>
      <c r="K805" s="20">
        <v>0</v>
      </c>
      <c r="L805" s="47">
        <f>SUMIF(MASUK!$C:$C,DATA!$A805,MASUK!$H:$H)</f>
        <v>0</v>
      </c>
      <c r="M805" s="47">
        <f>SUMIF(KELUAR!C:C,REKAP[[#This Row],[ID
Barang]],KELUAR!$H:$H)</f>
        <v>0</v>
      </c>
      <c r="N805" s="47">
        <f>REKAP[[#This Row],[Stok Awal]]+REKAP[[#This Row],[Masuk]]-REKAP[[#This Row],[Keluar]]</f>
        <v>0</v>
      </c>
      <c r="P805" s="42">
        <f>REKAP[[#This Row],[Harga Satuan]]*REKAP[[#This Row],[Stok Akhir]]</f>
        <v>0</v>
      </c>
      <c r="Q805" s="47" t="str">
        <f>IF(REKAP[[#This Row],[Stok Aktual]]&lt;&gt;"",REKAP[[#This Row],[Stok Akhir]]-REKAP[[#This Row],[Stok Aktual]],"")</f>
        <v/>
      </c>
    </row>
    <row r="806" spans="1:17" x14ac:dyDescent="0.25">
      <c r="A806" s="20" t="s">
        <v>1132</v>
      </c>
      <c r="B806" s="20" t="s">
        <v>861</v>
      </c>
      <c r="C806" s="20" t="s">
        <v>861</v>
      </c>
      <c r="D806" s="23" t="s">
        <v>1668</v>
      </c>
      <c r="E806" s="23"/>
      <c r="F806" s="20" t="s">
        <v>898</v>
      </c>
      <c r="G806" s="20"/>
      <c r="H806" s="22">
        <v>19000</v>
      </c>
      <c r="I806" s="57">
        <f>IF(COUNTIF(MASUK[Kode Barang],REKAP[[#This Row],[ID
Barang]])=0,"",COUNTIF(MASUK[Kode Barang],REKAP[[#This Row],[ID
Barang]]))</f>
        <v>1</v>
      </c>
      <c r="J806" s="58">
        <f>IF(COUNTIF(MASUK8[Kode Barang],REKAP[[#This Row],[ID
Barang]])=0,"",COUNTIF(MASUK8[Kode Barang],REKAP[[#This Row],[ID
Barang]]))</f>
        <v>1</v>
      </c>
      <c r="K806" s="20">
        <v>0</v>
      </c>
      <c r="L806" s="47">
        <f>SUMIF(MASUK!$C:$C,DATA!$A806,MASUK!$H:$H)</f>
        <v>8</v>
      </c>
      <c r="M806" s="47">
        <f>SUMIF(KELUAR!C:C,REKAP[[#This Row],[ID
Barang]],KELUAR!$H:$H)</f>
        <v>8</v>
      </c>
      <c r="N806" s="47">
        <f>REKAP[[#This Row],[Stok Awal]]+REKAP[[#This Row],[Masuk]]-REKAP[[#This Row],[Keluar]]</f>
        <v>0</v>
      </c>
      <c r="P806" s="42">
        <f>REKAP[[#This Row],[Harga Satuan]]*REKAP[[#This Row],[Stok Akhir]]</f>
        <v>0</v>
      </c>
      <c r="Q806" s="47" t="str">
        <f>IF(REKAP[[#This Row],[Stok Aktual]]&lt;&gt;"",REKAP[[#This Row],[Stok Akhir]]-REKAP[[#This Row],[Stok Aktual]],"")</f>
        <v/>
      </c>
    </row>
    <row r="807" spans="1:17" x14ac:dyDescent="0.25">
      <c r="A807" s="20" t="s">
        <v>1133</v>
      </c>
      <c r="B807" s="20" t="s">
        <v>861</v>
      </c>
      <c r="C807" s="20" t="s">
        <v>861</v>
      </c>
      <c r="D807" s="23" t="s">
        <v>1669</v>
      </c>
      <c r="E807" s="23"/>
      <c r="F807" s="20" t="s">
        <v>898</v>
      </c>
      <c r="G807" s="20"/>
      <c r="H807" s="22">
        <v>19000</v>
      </c>
      <c r="I807" s="57" t="str">
        <f>IF(COUNTIF(MASUK[Kode Barang],REKAP[[#This Row],[ID
Barang]])=0,"",COUNTIF(MASUK[Kode Barang],REKAP[[#This Row],[ID
Barang]]))</f>
        <v/>
      </c>
      <c r="J807" s="58" t="str">
        <f>IF(COUNTIF(MASUK8[Kode Barang],REKAP[[#This Row],[ID
Barang]])=0,"",COUNTIF(MASUK8[Kode Barang],REKAP[[#This Row],[ID
Barang]]))</f>
        <v/>
      </c>
      <c r="K807" s="20">
        <v>0</v>
      </c>
      <c r="L807" s="47">
        <f>SUMIF(MASUK!$C:$C,DATA!$A807,MASUK!$H:$H)</f>
        <v>0</v>
      </c>
      <c r="M807" s="47">
        <f>SUMIF(KELUAR!C:C,REKAP[[#This Row],[ID
Barang]],KELUAR!$H:$H)</f>
        <v>0</v>
      </c>
      <c r="N807" s="47">
        <f>REKAP[[#This Row],[Stok Awal]]+REKAP[[#This Row],[Masuk]]-REKAP[[#This Row],[Keluar]]</f>
        <v>0</v>
      </c>
      <c r="P807" s="42">
        <f>REKAP[[#This Row],[Harga Satuan]]*REKAP[[#This Row],[Stok Akhir]]</f>
        <v>0</v>
      </c>
      <c r="Q807" s="47" t="str">
        <f>IF(REKAP[[#This Row],[Stok Aktual]]&lt;&gt;"",REKAP[[#This Row],[Stok Akhir]]-REKAP[[#This Row],[Stok Aktual]],"")</f>
        <v/>
      </c>
    </row>
    <row r="808" spans="1:17" x14ac:dyDescent="0.25">
      <c r="A808" s="20" t="s">
        <v>1134</v>
      </c>
      <c r="B808" s="20" t="s">
        <v>861</v>
      </c>
      <c r="C808" s="20" t="s">
        <v>861</v>
      </c>
      <c r="D808" s="23" t="s">
        <v>1670</v>
      </c>
      <c r="E808" s="23"/>
      <c r="F808" s="20" t="s">
        <v>898</v>
      </c>
      <c r="G808" s="20"/>
      <c r="H808" s="22">
        <v>29000</v>
      </c>
      <c r="I808" s="57" t="str">
        <f>IF(COUNTIF(MASUK[Kode Barang],REKAP[[#This Row],[ID
Barang]])=0,"",COUNTIF(MASUK[Kode Barang],REKAP[[#This Row],[ID
Barang]]))</f>
        <v/>
      </c>
      <c r="J808" s="58" t="str">
        <f>IF(COUNTIF(MASUK8[Kode Barang],REKAP[[#This Row],[ID
Barang]])=0,"",COUNTIF(MASUK8[Kode Barang],REKAP[[#This Row],[ID
Barang]]))</f>
        <v/>
      </c>
      <c r="K808" s="20">
        <v>0</v>
      </c>
      <c r="L808" s="47">
        <f>SUMIF(MASUK!$C:$C,DATA!$A808,MASUK!$H:$H)</f>
        <v>0</v>
      </c>
      <c r="M808" s="47">
        <f>SUMIF(KELUAR!C:C,REKAP[[#This Row],[ID
Barang]],KELUAR!$H:$H)</f>
        <v>0</v>
      </c>
      <c r="N808" s="47">
        <f>REKAP[[#This Row],[Stok Awal]]+REKAP[[#This Row],[Masuk]]-REKAP[[#This Row],[Keluar]]</f>
        <v>0</v>
      </c>
      <c r="P808" s="42">
        <f>REKAP[[#This Row],[Harga Satuan]]*REKAP[[#This Row],[Stok Akhir]]</f>
        <v>0</v>
      </c>
      <c r="Q808" s="47" t="str">
        <f>IF(REKAP[[#This Row],[Stok Aktual]]&lt;&gt;"",REKAP[[#This Row],[Stok Akhir]]-REKAP[[#This Row],[Stok Aktual]],"")</f>
        <v/>
      </c>
    </row>
    <row r="809" spans="1:17" x14ac:dyDescent="0.25">
      <c r="A809" s="20" t="s">
        <v>1135</v>
      </c>
      <c r="B809" s="20" t="s">
        <v>861</v>
      </c>
      <c r="C809" s="20" t="s">
        <v>861</v>
      </c>
      <c r="D809" s="23" t="s">
        <v>1671</v>
      </c>
      <c r="E809" s="23"/>
      <c r="F809" s="20" t="s">
        <v>898</v>
      </c>
      <c r="G809" s="20"/>
      <c r="H809" s="22">
        <v>36000</v>
      </c>
      <c r="I809" s="57" t="str">
        <f>IF(COUNTIF(MASUK[Kode Barang],REKAP[[#This Row],[ID
Barang]])=0,"",COUNTIF(MASUK[Kode Barang],REKAP[[#This Row],[ID
Barang]]))</f>
        <v/>
      </c>
      <c r="J809" s="58" t="str">
        <f>IF(COUNTIF(MASUK8[Kode Barang],REKAP[[#This Row],[ID
Barang]])=0,"",COUNTIF(MASUK8[Kode Barang],REKAP[[#This Row],[ID
Barang]]))</f>
        <v/>
      </c>
      <c r="K809" s="20">
        <v>0</v>
      </c>
      <c r="L809" s="47">
        <f>SUMIF(MASUK!$C:$C,DATA!$A809,MASUK!$H:$H)</f>
        <v>0</v>
      </c>
      <c r="M809" s="47">
        <f>SUMIF(KELUAR!C:C,REKAP[[#This Row],[ID
Barang]],KELUAR!$H:$H)</f>
        <v>0</v>
      </c>
      <c r="N809" s="47">
        <f>REKAP[[#This Row],[Stok Awal]]+REKAP[[#This Row],[Masuk]]-REKAP[[#This Row],[Keluar]]</f>
        <v>0</v>
      </c>
      <c r="P809" s="42">
        <f>REKAP[[#This Row],[Harga Satuan]]*REKAP[[#This Row],[Stok Akhir]]</f>
        <v>0</v>
      </c>
      <c r="Q809" s="47" t="str">
        <f>IF(REKAP[[#This Row],[Stok Aktual]]&lt;&gt;"",REKAP[[#This Row],[Stok Akhir]]-REKAP[[#This Row],[Stok Aktual]],"")</f>
        <v/>
      </c>
    </row>
    <row r="810" spans="1:17" x14ac:dyDescent="0.25">
      <c r="A810" s="20" t="s">
        <v>1136</v>
      </c>
      <c r="B810" s="20" t="s">
        <v>861</v>
      </c>
      <c r="C810" s="20" t="s">
        <v>861</v>
      </c>
      <c r="D810" s="23" t="s">
        <v>1672</v>
      </c>
      <c r="E810" s="23"/>
      <c r="F810" s="20" t="s">
        <v>898</v>
      </c>
      <c r="G810" s="20"/>
      <c r="H810" s="22">
        <v>56000</v>
      </c>
      <c r="I810" s="57" t="str">
        <f>IF(COUNTIF(MASUK[Kode Barang],REKAP[[#This Row],[ID
Barang]])=0,"",COUNTIF(MASUK[Kode Barang],REKAP[[#This Row],[ID
Barang]]))</f>
        <v/>
      </c>
      <c r="J810" s="58" t="str">
        <f>IF(COUNTIF(MASUK8[Kode Barang],REKAP[[#This Row],[ID
Barang]])=0,"",COUNTIF(MASUK8[Kode Barang],REKAP[[#This Row],[ID
Barang]]))</f>
        <v/>
      </c>
      <c r="K810" s="20">
        <v>0</v>
      </c>
      <c r="L810" s="47">
        <f>SUMIF(MASUK!$C:$C,DATA!$A810,MASUK!$H:$H)</f>
        <v>0</v>
      </c>
      <c r="M810" s="47">
        <f>SUMIF(KELUAR!C:C,REKAP[[#This Row],[ID
Barang]],KELUAR!$H:$H)</f>
        <v>0</v>
      </c>
      <c r="N810" s="47">
        <f>REKAP[[#This Row],[Stok Awal]]+REKAP[[#This Row],[Masuk]]-REKAP[[#This Row],[Keluar]]</f>
        <v>0</v>
      </c>
      <c r="P810" s="42">
        <f>REKAP[[#This Row],[Harga Satuan]]*REKAP[[#This Row],[Stok Akhir]]</f>
        <v>0</v>
      </c>
      <c r="Q810" s="47" t="str">
        <f>IF(REKAP[[#This Row],[Stok Aktual]]&lt;&gt;"",REKAP[[#This Row],[Stok Akhir]]-REKAP[[#This Row],[Stok Aktual]],"")</f>
        <v/>
      </c>
    </row>
    <row r="811" spans="1:17" x14ac:dyDescent="0.25">
      <c r="A811" s="20" t="s">
        <v>1137</v>
      </c>
      <c r="B811" s="20" t="s">
        <v>861</v>
      </c>
      <c r="C811" s="20" t="s">
        <v>861</v>
      </c>
      <c r="D811" s="23" t="s">
        <v>1673</v>
      </c>
      <c r="E811" s="23"/>
      <c r="F811" s="20" t="s">
        <v>898</v>
      </c>
      <c r="G811" s="20"/>
      <c r="H811" s="22">
        <v>78000</v>
      </c>
      <c r="I811" s="57" t="str">
        <f>IF(COUNTIF(MASUK[Kode Barang],REKAP[[#This Row],[ID
Barang]])=0,"",COUNTIF(MASUK[Kode Barang],REKAP[[#This Row],[ID
Barang]]))</f>
        <v/>
      </c>
      <c r="J811" s="58" t="str">
        <f>IF(COUNTIF(MASUK8[Kode Barang],REKAP[[#This Row],[ID
Barang]])=0,"",COUNTIF(MASUK8[Kode Barang],REKAP[[#This Row],[ID
Barang]]))</f>
        <v/>
      </c>
      <c r="K811" s="20">
        <v>0</v>
      </c>
      <c r="L811" s="47">
        <f>SUMIF(MASUK!$C:$C,DATA!$A811,MASUK!$H:$H)</f>
        <v>0</v>
      </c>
      <c r="M811" s="47">
        <f>SUMIF(KELUAR!C:C,REKAP[[#This Row],[ID
Barang]],KELUAR!$H:$H)</f>
        <v>0</v>
      </c>
      <c r="N811" s="47">
        <f>REKAP[[#This Row],[Stok Awal]]+REKAP[[#This Row],[Masuk]]-REKAP[[#This Row],[Keluar]]</f>
        <v>0</v>
      </c>
      <c r="P811" s="42">
        <f>REKAP[[#This Row],[Harga Satuan]]*REKAP[[#This Row],[Stok Akhir]]</f>
        <v>0</v>
      </c>
      <c r="Q811" s="47" t="str">
        <f>IF(REKAP[[#This Row],[Stok Aktual]]&lt;&gt;"",REKAP[[#This Row],[Stok Akhir]]-REKAP[[#This Row],[Stok Aktual]],"")</f>
        <v/>
      </c>
    </row>
    <row r="812" spans="1:17" x14ac:dyDescent="0.25">
      <c r="A812" s="20" t="s">
        <v>1138</v>
      </c>
      <c r="B812" s="20" t="s">
        <v>861</v>
      </c>
      <c r="C812" s="20" t="s">
        <v>861</v>
      </c>
      <c r="D812" s="23" t="s">
        <v>1674</v>
      </c>
      <c r="E812" s="23"/>
      <c r="F812" s="20" t="s">
        <v>898</v>
      </c>
      <c r="G812" s="20"/>
      <c r="H812" s="22">
        <v>22500</v>
      </c>
      <c r="I812" s="57" t="str">
        <f>IF(COUNTIF(MASUK[Kode Barang],REKAP[[#This Row],[ID
Barang]])=0,"",COUNTIF(MASUK[Kode Barang],REKAP[[#This Row],[ID
Barang]]))</f>
        <v/>
      </c>
      <c r="J812" s="58" t="str">
        <f>IF(COUNTIF(MASUK8[Kode Barang],REKAP[[#This Row],[ID
Barang]])=0,"",COUNTIF(MASUK8[Kode Barang],REKAP[[#This Row],[ID
Barang]]))</f>
        <v/>
      </c>
      <c r="K812" s="20">
        <v>0</v>
      </c>
      <c r="L812" s="47">
        <f>SUMIF(MASUK!$C:$C,DATA!$A812,MASUK!$H:$H)</f>
        <v>0</v>
      </c>
      <c r="M812" s="47">
        <f>SUMIF(KELUAR!C:C,REKAP[[#This Row],[ID
Barang]],KELUAR!$H:$H)</f>
        <v>0</v>
      </c>
      <c r="N812" s="47">
        <f>REKAP[[#This Row],[Stok Awal]]+REKAP[[#This Row],[Masuk]]-REKAP[[#This Row],[Keluar]]</f>
        <v>0</v>
      </c>
      <c r="P812" s="42">
        <f>REKAP[[#This Row],[Harga Satuan]]*REKAP[[#This Row],[Stok Akhir]]</f>
        <v>0</v>
      </c>
      <c r="Q812" s="47" t="str">
        <f>IF(REKAP[[#This Row],[Stok Aktual]]&lt;&gt;"",REKAP[[#This Row],[Stok Akhir]]-REKAP[[#This Row],[Stok Aktual]],"")</f>
        <v/>
      </c>
    </row>
    <row r="813" spans="1:17" x14ac:dyDescent="0.25">
      <c r="A813" s="20" t="s">
        <v>1139</v>
      </c>
      <c r="B813" s="20" t="s">
        <v>861</v>
      </c>
      <c r="C813" s="20" t="s">
        <v>861</v>
      </c>
      <c r="D813" s="23" t="s">
        <v>1675</v>
      </c>
      <c r="E813" s="23"/>
      <c r="F813" s="20" t="s">
        <v>898</v>
      </c>
      <c r="G813" s="20"/>
      <c r="H813" s="22">
        <v>44000</v>
      </c>
      <c r="I813" s="57" t="str">
        <f>IF(COUNTIF(MASUK[Kode Barang],REKAP[[#This Row],[ID
Barang]])=0,"",COUNTIF(MASUK[Kode Barang],REKAP[[#This Row],[ID
Barang]]))</f>
        <v/>
      </c>
      <c r="J813" s="58" t="str">
        <f>IF(COUNTIF(MASUK8[Kode Barang],REKAP[[#This Row],[ID
Barang]])=0,"",COUNTIF(MASUK8[Kode Barang],REKAP[[#This Row],[ID
Barang]]))</f>
        <v/>
      </c>
      <c r="K813" s="20">
        <v>0</v>
      </c>
      <c r="L813" s="47">
        <f>SUMIF(MASUK!$C:$C,DATA!$A813,MASUK!$H:$H)</f>
        <v>0</v>
      </c>
      <c r="M813" s="47">
        <f>SUMIF(KELUAR!C:C,REKAP[[#This Row],[ID
Barang]],KELUAR!$H:$H)</f>
        <v>0</v>
      </c>
      <c r="N813" s="47">
        <f>REKAP[[#This Row],[Stok Awal]]+REKAP[[#This Row],[Masuk]]-REKAP[[#This Row],[Keluar]]</f>
        <v>0</v>
      </c>
      <c r="P813" s="42">
        <f>REKAP[[#This Row],[Harga Satuan]]*REKAP[[#This Row],[Stok Akhir]]</f>
        <v>0</v>
      </c>
      <c r="Q813" s="47" t="str">
        <f>IF(REKAP[[#This Row],[Stok Aktual]]&lt;&gt;"",REKAP[[#This Row],[Stok Akhir]]-REKAP[[#This Row],[Stok Aktual]],"")</f>
        <v/>
      </c>
    </row>
    <row r="814" spans="1:17" x14ac:dyDescent="0.25">
      <c r="A814" s="20" t="s">
        <v>1140</v>
      </c>
      <c r="B814" s="20" t="s">
        <v>861</v>
      </c>
      <c r="C814" s="20" t="s">
        <v>861</v>
      </c>
      <c r="D814" s="23" t="s">
        <v>1676</v>
      </c>
      <c r="E814" s="23"/>
      <c r="F814" s="20" t="s">
        <v>898</v>
      </c>
      <c r="G814" s="20"/>
      <c r="H814" s="22">
        <v>21500</v>
      </c>
      <c r="I814" s="57">
        <f>IF(COUNTIF(MASUK[Kode Barang],REKAP[[#This Row],[ID
Barang]])=0,"",COUNTIF(MASUK[Kode Barang],REKAP[[#This Row],[ID
Barang]]))</f>
        <v>2</v>
      </c>
      <c r="J814" s="58">
        <f>IF(COUNTIF(MASUK8[Kode Barang],REKAP[[#This Row],[ID
Barang]])=0,"",COUNTIF(MASUK8[Kode Barang],REKAP[[#This Row],[ID
Barang]]))</f>
        <v>2</v>
      </c>
      <c r="K814" s="20">
        <v>1</v>
      </c>
      <c r="L814" s="47">
        <f>SUMIF(MASUK!$C:$C,DATA!$A814,MASUK!$H:$H)</f>
        <v>12</v>
      </c>
      <c r="M814" s="47">
        <f>SUMIF(KELUAR!C:C,REKAP[[#This Row],[ID
Barang]],KELUAR!$H:$H)</f>
        <v>12</v>
      </c>
      <c r="N814" s="47">
        <f>REKAP[[#This Row],[Stok Awal]]+REKAP[[#This Row],[Masuk]]-REKAP[[#This Row],[Keluar]]</f>
        <v>1</v>
      </c>
      <c r="P814" s="42">
        <f>REKAP[[#This Row],[Harga Satuan]]*REKAP[[#This Row],[Stok Akhir]]</f>
        <v>21500</v>
      </c>
      <c r="Q814" s="47" t="str">
        <f>IF(REKAP[[#This Row],[Stok Aktual]]&lt;&gt;"",REKAP[[#This Row],[Stok Akhir]]-REKAP[[#This Row],[Stok Aktual]],"")</f>
        <v/>
      </c>
    </row>
    <row r="815" spans="1:17" x14ac:dyDescent="0.25">
      <c r="A815" s="20" t="s">
        <v>1141</v>
      </c>
      <c r="B815" s="20" t="s">
        <v>861</v>
      </c>
      <c r="C815" s="20" t="s">
        <v>861</v>
      </c>
      <c r="D815" s="23" t="s">
        <v>1677</v>
      </c>
      <c r="E815" s="23"/>
      <c r="F815" s="20" t="s">
        <v>898</v>
      </c>
      <c r="G815" s="20"/>
      <c r="H815" s="22">
        <v>28000</v>
      </c>
      <c r="I815" s="57" t="str">
        <f>IF(COUNTIF(MASUK[Kode Barang],REKAP[[#This Row],[ID
Barang]])=0,"",COUNTIF(MASUK[Kode Barang],REKAP[[#This Row],[ID
Barang]]))</f>
        <v/>
      </c>
      <c r="J815" s="58" t="str">
        <f>IF(COUNTIF(MASUK8[Kode Barang],REKAP[[#This Row],[ID
Barang]])=0,"",COUNTIF(MASUK8[Kode Barang],REKAP[[#This Row],[ID
Barang]]))</f>
        <v/>
      </c>
      <c r="K815" s="20">
        <v>1</v>
      </c>
      <c r="L815" s="47">
        <f>SUMIF(MASUK!$C:$C,DATA!$A815,MASUK!$H:$H)</f>
        <v>0</v>
      </c>
      <c r="M815" s="47">
        <f>SUMIF(KELUAR!C:C,REKAP[[#This Row],[ID
Barang]],KELUAR!$H:$H)</f>
        <v>0</v>
      </c>
      <c r="N815" s="47">
        <f>REKAP[[#This Row],[Stok Awal]]+REKAP[[#This Row],[Masuk]]-REKAP[[#This Row],[Keluar]]</f>
        <v>1</v>
      </c>
      <c r="P815" s="42">
        <f>REKAP[[#This Row],[Harga Satuan]]*REKAP[[#This Row],[Stok Akhir]]</f>
        <v>28000</v>
      </c>
      <c r="Q815" s="47" t="str">
        <f>IF(REKAP[[#This Row],[Stok Aktual]]&lt;&gt;"",REKAP[[#This Row],[Stok Akhir]]-REKAP[[#This Row],[Stok Aktual]],"")</f>
        <v/>
      </c>
    </row>
    <row r="816" spans="1:17" x14ac:dyDescent="0.25">
      <c r="A816" s="20" t="s">
        <v>1142</v>
      </c>
      <c r="B816" s="20" t="s">
        <v>861</v>
      </c>
      <c r="C816" s="20" t="s">
        <v>861</v>
      </c>
      <c r="D816" s="23" t="s">
        <v>1678</v>
      </c>
      <c r="E816" s="23"/>
      <c r="F816" s="20" t="s">
        <v>898</v>
      </c>
      <c r="G816" s="20"/>
      <c r="H816" s="22">
        <v>33000</v>
      </c>
      <c r="I816" s="57" t="str">
        <f>IF(COUNTIF(MASUK[Kode Barang],REKAP[[#This Row],[ID
Barang]])=0,"",COUNTIF(MASUK[Kode Barang],REKAP[[#This Row],[ID
Barang]]))</f>
        <v/>
      </c>
      <c r="J816" s="58" t="str">
        <f>IF(COUNTIF(MASUK8[Kode Barang],REKAP[[#This Row],[ID
Barang]])=0,"",COUNTIF(MASUK8[Kode Barang],REKAP[[#This Row],[ID
Barang]]))</f>
        <v/>
      </c>
      <c r="K816" s="20">
        <v>0</v>
      </c>
      <c r="L816" s="47">
        <f>SUMIF(MASUK!$C:$C,DATA!$A816,MASUK!$H:$H)</f>
        <v>0</v>
      </c>
      <c r="M816" s="47">
        <f>SUMIF(KELUAR!C:C,REKAP[[#This Row],[ID
Barang]],KELUAR!$H:$H)</f>
        <v>0</v>
      </c>
      <c r="N816" s="47">
        <f>REKAP[[#This Row],[Stok Awal]]+REKAP[[#This Row],[Masuk]]-REKAP[[#This Row],[Keluar]]</f>
        <v>0</v>
      </c>
      <c r="P816" s="42">
        <f>REKAP[[#This Row],[Harga Satuan]]*REKAP[[#This Row],[Stok Akhir]]</f>
        <v>0</v>
      </c>
      <c r="Q816" s="47" t="str">
        <f>IF(REKAP[[#This Row],[Stok Aktual]]&lt;&gt;"",REKAP[[#This Row],[Stok Akhir]]-REKAP[[#This Row],[Stok Aktual]],"")</f>
        <v/>
      </c>
    </row>
    <row r="817" spans="1:17" x14ac:dyDescent="0.25">
      <c r="A817" s="20" t="s">
        <v>1143</v>
      </c>
      <c r="B817" s="20" t="s">
        <v>861</v>
      </c>
      <c r="C817" s="20" t="s">
        <v>861</v>
      </c>
      <c r="D817" s="23" t="s">
        <v>1679</v>
      </c>
      <c r="E817" s="23"/>
      <c r="F817" s="20" t="s">
        <v>898</v>
      </c>
      <c r="G817" s="20"/>
      <c r="H817" s="22">
        <v>31374</v>
      </c>
      <c r="I817" s="57" t="str">
        <f>IF(COUNTIF(MASUK[Kode Barang],REKAP[[#This Row],[ID
Barang]])=0,"",COUNTIF(MASUK[Kode Barang],REKAP[[#This Row],[ID
Barang]]))</f>
        <v/>
      </c>
      <c r="J817" s="58" t="str">
        <f>IF(COUNTIF(MASUK8[Kode Barang],REKAP[[#This Row],[ID
Barang]])=0,"",COUNTIF(MASUK8[Kode Barang],REKAP[[#This Row],[ID
Barang]]))</f>
        <v/>
      </c>
      <c r="K817" s="20">
        <v>0</v>
      </c>
      <c r="L817" s="47">
        <f>SUMIF(MASUK!$C:$C,DATA!$A817,MASUK!$H:$H)</f>
        <v>0</v>
      </c>
      <c r="M817" s="47">
        <f>SUMIF(KELUAR!C:C,REKAP[[#This Row],[ID
Barang]],KELUAR!$H:$H)</f>
        <v>0</v>
      </c>
      <c r="N817" s="47">
        <f>REKAP[[#This Row],[Stok Awal]]+REKAP[[#This Row],[Masuk]]-REKAP[[#This Row],[Keluar]]</f>
        <v>0</v>
      </c>
      <c r="P817" s="42">
        <f>REKAP[[#This Row],[Harga Satuan]]*REKAP[[#This Row],[Stok Akhir]]</f>
        <v>0</v>
      </c>
      <c r="Q817" s="47" t="str">
        <f>IF(REKAP[[#This Row],[Stok Aktual]]&lt;&gt;"",REKAP[[#This Row],[Stok Akhir]]-REKAP[[#This Row],[Stok Aktual]],"")</f>
        <v/>
      </c>
    </row>
    <row r="818" spans="1:17" x14ac:dyDescent="0.25">
      <c r="A818" s="20" t="s">
        <v>1144</v>
      </c>
      <c r="B818" s="20" t="s">
        <v>861</v>
      </c>
      <c r="C818" s="20" t="s">
        <v>861</v>
      </c>
      <c r="D818" s="23" t="s">
        <v>1680</v>
      </c>
      <c r="E818" s="23"/>
      <c r="F818" s="20" t="s">
        <v>898</v>
      </c>
      <c r="G818" s="20"/>
      <c r="H818" s="22">
        <v>24765</v>
      </c>
      <c r="I818" s="57" t="str">
        <f>IF(COUNTIF(MASUK[Kode Barang],REKAP[[#This Row],[ID
Barang]])=0,"",COUNTIF(MASUK[Kode Barang],REKAP[[#This Row],[ID
Barang]]))</f>
        <v/>
      </c>
      <c r="J818" s="58" t="str">
        <f>IF(COUNTIF(MASUK8[Kode Barang],REKAP[[#This Row],[ID
Barang]])=0,"",COUNTIF(MASUK8[Kode Barang],REKAP[[#This Row],[ID
Barang]]))</f>
        <v/>
      </c>
      <c r="K818" s="20">
        <v>0</v>
      </c>
      <c r="L818" s="47">
        <f>SUMIF(MASUK!$C:$C,DATA!$A818,MASUK!$H:$H)</f>
        <v>0</v>
      </c>
      <c r="M818" s="47">
        <f>SUMIF(KELUAR!C:C,REKAP[[#This Row],[ID
Barang]],KELUAR!$H:$H)</f>
        <v>0</v>
      </c>
      <c r="N818" s="47">
        <f>REKAP[[#This Row],[Stok Awal]]+REKAP[[#This Row],[Masuk]]-REKAP[[#This Row],[Keluar]]</f>
        <v>0</v>
      </c>
      <c r="P818" s="42">
        <f>REKAP[[#This Row],[Harga Satuan]]*REKAP[[#This Row],[Stok Akhir]]</f>
        <v>0</v>
      </c>
      <c r="Q818" s="47" t="str">
        <f>IF(REKAP[[#This Row],[Stok Aktual]]&lt;&gt;"",REKAP[[#This Row],[Stok Akhir]]-REKAP[[#This Row],[Stok Aktual]],"")</f>
        <v/>
      </c>
    </row>
    <row r="819" spans="1:17" x14ac:dyDescent="0.25">
      <c r="A819" s="20" t="s">
        <v>1145</v>
      </c>
      <c r="B819" s="20" t="s">
        <v>861</v>
      </c>
      <c r="C819" s="20" t="s">
        <v>861</v>
      </c>
      <c r="D819" s="23" t="s">
        <v>1681</v>
      </c>
      <c r="E819" s="23"/>
      <c r="F819" s="20" t="s">
        <v>898</v>
      </c>
      <c r="G819" s="20"/>
      <c r="H819" s="22">
        <v>90000</v>
      </c>
      <c r="I819" s="57" t="str">
        <f>IF(COUNTIF(MASUK[Kode Barang],REKAP[[#This Row],[ID
Barang]])=0,"",COUNTIF(MASUK[Kode Barang],REKAP[[#This Row],[ID
Barang]]))</f>
        <v/>
      </c>
      <c r="J819" s="58" t="str">
        <f>IF(COUNTIF(MASUK8[Kode Barang],REKAP[[#This Row],[ID
Barang]])=0,"",COUNTIF(MASUK8[Kode Barang],REKAP[[#This Row],[ID
Barang]]))</f>
        <v/>
      </c>
      <c r="K819" s="20">
        <v>0</v>
      </c>
      <c r="L819" s="47">
        <f>SUMIF(MASUK!$C:$C,DATA!$A819,MASUK!$H:$H)</f>
        <v>0</v>
      </c>
      <c r="M819" s="47">
        <f>SUMIF(KELUAR!C:C,REKAP[[#This Row],[ID
Barang]],KELUAR!$H:$H)</f>
        <v>0</v>
      </c>
      <c r="N819" s="47">
        <f>REKAP[[#This Row],[Stok Awal]]+REKAP[[#This Row],[Masuk]]-REKAP[[#This Row],[Keluar]]</f>
        <v>0</v>
      </c>
      <c r="P819" s="42">
        <f>REKAP[[#This Row],[Harga Satuan]]*REKAP[[#This Row],[Stok Akhir]]</f>
        <v>0</v>
      </c>
      <c r="Q819" s="47" t="str">
        <f>IF(REKAP[[#This Row],[Stok Aktual]]&lt;&gt;"",REKAP[[#This Row],[Stok Akhir]]-REKAP[[#This Row],[Stok Aktual]],"")</f>
        <v/>
      </c>
    </row>
    <row r="820" spans="1:17" x14ac:dyDescent="0.25">
      <c r="A820" s="20" t="s">
        <v>1146</v>
      </c>
      <c r="B820" s="20" t="s">
        <v>861</v>
      </c>
      <c r="C820" s="20" t="s">
        <v>861</v>
      </c>
      <c r="D820" s="23" t="s">
        <v>1682</v>
      </c>
      <c r="E820" s="23"/>
      <c r="F820" s="20" t="s">
        <v>898</v>
      </c>
      <c r="G820" s="20"/>
      <c r="H820" s="22">
        <v>111092</v>
      </c>
      <c r="I820" s="57" t="str">
        <f>IF(COUNTIF(MASUK[Kode Barang],REKAP[[#This Row],[ID
Barang]])=0,"",COUNTIF(MASUK[Kode Barang],REKAP[[#This Row],[ID
Barang]]))</f>
        <v/>
      </c>
      <c r="J820" s="58" t="str">
        <f>IF(COUNTIF(MASUK8[Kode Barang],REKAP[[#This Row],[ID
Barang]])=0,"",COUNTIF(MASUK8[Kode Barang],REKAP[[#This Row],[ID
Barang]]))</f>
        <v/>
      </c>
      <c r="K820" s="20">
        <v>10</v>
      </c>
      <c r="L820" s="47">
        <f>SUMIF(MASUK!$C:$C,DATA!$A820,MASUK!$H:$H)</f>
        <v>0</v>
      </c>
      <c r="M820" s="47">
        <f>SUMIF(KELUAR!C:C,REKAP[[#This Row],[ID
Barang]],KELUAR!$H:$H)</f>
        <v>0</v>
      </c>
      <c r="N820" s="47">
        <f>REKAP[[#This Row],[Stok Awal]]+REKAP[[#This Row],[Masuk]]-REKAP[[#This Row],[Keluar]]</f>
        <v>10</v>
      </c>
      <c r="P820" s="42">
        <f>REKAP[[#This Row],[Harga Satuan]]*REKAP[[#This Row],[Stok Akhir]]</f>
        <v>1110920</v>
      </c>
      <c r="Q820" s="47" t="str">
        <f>IF(REKAP[[#This Row],[Stok Aktual]]&lt;&gt;"",REKAP[[#This Row],[Stok Akhir]]-REKAP[[#This Row],[Stok Aktual]],"")</f>
        <v/>
      </c>
    </row>
    <row r="821" spans="1:17" x14ac:dyDescent="0.25">
      <c r="A821" s="20" t="s">
        <v>1147</v>
      </c>
      <c r="B821" s="20" t="s">
        <v>861</v>
      </c>
      <c r="C821" s="20" t="s">
        <v>861</v>
      </c>
      <c r="D821" s="23" t="s">
        <v>1683</v>
      </c>
      <c r="E821" s="23"/>
      <c r="F821" s="20" t="s">
        <v>898</v>
      </c>
      <c r="G821" s="20"/>
      <c r="H821" s="22">
        <v>25000</v>
      </c>
      <c r="I821" s="57" t="str">
        <f>IF(COUNTIF(MASUK[Kode Barang],REKAP[[#This Row],[ID
Barang]])=0,"",COUNTIF(MASUK[Kode Barang],REKAP[[#This Row],[ID
Barang]]))</f>
        <v/>
      </c>
      <c r="J821" s="58" t="str">
        <f>IF(COUNTIF(MASUK8[Kode Barang],REKAP[[#This Row],[ID
Barang]])=0,"",COUNTIF(MASUK8[Kode Barang],REKAP[[#This Row],[ID
Barang]]))</f>
        <v/>
      </c>
      <c r="K821" s="20">
        <v>0</v>
      </c>
      <c r="L821" s="47">
        <f>SUMIF(MASUK!$C:$C,DATA!$A821,MASUK!$H:$H)</f>
        <v>0</v>
      </c>
      <c r="M821" s="47">
        <f>SUMIF(KELUAR!C:C,REKAP[[#This Row],[ID
Barang]],KELUAR!$H:$H)</f>
        <v>0</v>
      </c>
      <c r="N821" s="47">
        <f>REKAP[[#This Row],[Stok Awal]]+REKAP[[#This Row],[Masuk]]-REKAP[[#This Row],[Keluar]]</f>
        <v>0</v>
      </c>
      <c r="P821" s="42">
        <f>REKAP[[#This Row],[Harga Satuan]]*REKAP[[#This Row],[Stok Akhir]]</f>
        <v>0</v>
      </c>
      <c r="Q821" s="47" t="str">
        <f>IF(REKAP[[#This Row],[Stok Aktual]]&lt;&gt;"",REKAP[[#This Row],[Stok Akhir]]-REKAP[[#This Row],[Stok Aktual]],"")</f>
        <v/>
      </c>
    </row>
    <row r="822" spans="1:17" x14ac:dyDescent="0.25">
      <c r="A822" s="20" t="s">
        <v>1148</v>
      </c>
      <c r="B822" s="20" t="s">
        <v>861</v>
      </c>
      <c r="C822" s="20" t="s">
        <v>861</v>
      </c>
      <c r="D822" s="23" t="s">
        <v>1684</v>
      </c>
      <c r="E822" s="23"/>
      <c r="F822" s="20" t="s">
        <v>898</v>
      </c>
      <c r="G822" s="20"/>
      <c r="H822" s="22">
        <v>26000</v>
      </c>
      <c r="I822" s="57" t="str">
        <f>IF(COUNTIF(MASUK[Kode Barang],REKAP[[#This Row],[ID
Barang]])=0,"",COUNTIF(MASUK[Kode Barang],REKAP[[#This Row],[ID
Barang]]))</f>
        <v/>
      </c>
      <c r="J822" s="58" t="str">
        <f>IF(COUNTIF(MASUK8[Kode Barang],REKAP[[#This Row],[ID
Barang]])=0,"",COUNTIF(MASUK8[Kode Barang],REKAP[[#This Row],[ID
Barang]]))</f>
        <v/>
      </c>
      <c r="K822" s="20">
        <v>5</v>
      </c>
      <c r="L822" s="47">
        <f>SUMIF(MASUK!$C:$C,DATA!$A822,MASUK!$H:$H)</f>
        <v>0</v>
      </c>
      <c r="M822" s="47">
        <f>SUMIF(KELUAR!C:C,REKAP[[#This Row],[ID
Barang]],KELUAR!$H:$H)</f>
        <v>0</v>
      </c>
      <c r="N822" s="47">
        <f>REKAP[[#This Row],[Stok Awal]]+REKAP[[#This Row],[Masuk]]-REKAP[[#This Row],[Keluar]]</f>
        <v>5</v>
      </c>
      <c r="P822" s="42">
        <f>REKAP[[#This Row],[Harga Satuan]]*REKAP[[#This Row],[Stok Akhir]]</f>
        <v>130000</v>
      </c>
      <c r="Q822" s="47" t="str">
        <f>IF(REKAP[[#This Row],[Stok Aktual]]&lt;&gt;"",REKAP[[#This Row],[Stok Akhir]]-REKAP[[#This Row],[Stok Aktual]],"")</f>
        <v/>
      </c>
    </row>
    <row r="823" spans="1:17" x14ac:dyDescent="0.25">
      <c r="A823" s="20" t="s">
        <v>1149</v>
      </c>
      <c r="B823" s="20" t="s">
        <v>861</v>
      </c>
      <c r="C823" s="20" t="s">
        <v>861</v>
      </c>
      <c r="D823" s="23" t="s">
        <v>1685</v>
      </c>
      <c r="E823" s="23"/>
      <c r="F823" s="20" t="s">
        <v>898</v>
      </c>
      <c r="G823" s="20"/>
      <c r="H823" s="22"/>
      <c r="I823" s="57" t="str">
        <f>IF(COUNTIF(MASUK[Kode Barang],REKAP[[#This Row],[ID
Barang]])=0,"",COUNTIF(MASUK[Kode Barang],REKAP[[#This Row],[ID
Barang]]))</f>
        <v/>
      </c>
      <c r="J823" s="58" t="str">
        <f>IF(COUNTIF(MASUK8[Kode Barang],REKAP[[#This Row],[ID
Barang]])=0,"",COUNTIF(MASUK8[Kode Barang],REKAP[[#This Row],[ID
Barang]]))</f>
        <v/>
      </c>
      <c r="K823" s="20">
        <v>0</v>
      </c>
      <c r="L823" s="47">
        <f>SUMIF(MASUK!$C:$C,DATA!$A823,MASUK!$H:$H)</f>
        <v>0</v>
      </c>
      <c r="M823" s="47">
        <f>SUMIF(KELUAR!C:C,REKAP[[#This Row],[ID
Barang]],KELUAR!$H:$H)</f>
        <v>0</v>
      </c>
      <c r="N823" s="47">
        <f>REKAP[[#This Row],[Stok Awal]]+REKAP[[#This Row],[Masuk]]-REKAP[[#This Row],[Keluar]]</f>
        <v>0</v>
      </c>
      <c r="P823" s="42">
        <f>REKAP[[#This Row],[Harga Satuan]]*REKAP[[#This Row],[Stok Akhir]]</f>
        <v>0</v>
      </c>
      <c r="Q823" s="47" t="str">
        <f>IF(REKAP[[#This Row],[Stok Aktual]]&lt;&gt;"",REKAP[[#This Row],[Stok Akhir]]-REKAP[[#This Row],[Stok Aktual]],"")</f>
        <v/>
      </c>
    </row>
    <row r="824" spans="1:17" x14ac:dyDescent="0.25">
      <c r="A824" s="20" t="s">
        <v>1150</v>
      </c>
      <c r="B824" s="20" t="s">
        <v>861</v>
      </c>
      <c r="C824" s="20" t="s">
        <v>861</v>
      </c>
      <c r="D824" s="23" t="s">
        <v>1686</v>
      </c>
      <c r="E824" s="23"/>
      <c r="F824" s="20" t="s">
        <v>898</v>
      </c>
      <c r="G824" s="20"/>
      <c r="H824" s="22">
        <v>33000</v>
      </c>
      <c r="I824" s="57" t="str">
        <f>IF(COUNTIF(MASUK[Kode Barang],REKAP[[#This Row],[ID
Barang]])=0,"",COUNTIF(MASUK[Kode Barang],REKAP[[#This Row],[ID
Barang]]))</f>
        <v/>
      </c>
      <c r="J824" s="58" t="str">
        <f>IF(COUNTIF(MASUK8[Kode Barang],REKAP[[#This Row],[ID
Barang]])=0,"",COUNTIF(MASUK8[Kode Barang],REKAP[[#This Row],[ID
Barang]]))</f>
        <v/>
      </c>
      <c r="K824" s="20">
        <v>0</v>
      </c>
      <c r="L824" s="47">
        <f>SUMIF(MASUK!$C:$C,DATA!$A824,MASUK!$H:$H)</f>
        <v>0</v>
      </c>
      <c r="M824" s="47">
        <f>SUMIF(KELUAR!C:C,REKAP[[#This Row],[ID
Barang]],KELUAR!$H:$H)</f>
        <v>0</v>
      </c>
      <c r="N824" s="47">
        <f>REKAP[[#This Row],[Stok Awal]]+REKAP[[#This Row],[Masuk]]-REKAP[[#This Row],[Keluar]]</f>
        <v>0</v>
      </c>
      <c r="P824" s="42">
        <f>REKAP[[#This Row],[Harga Satuan]]*REKAP[[#This Row],[Stok Akhir]]</f>
        <v>0</v>
      </c>
      <c r="Q824" s="47" t="str">
        <f>IF(REKAP[[#This Row],[Stok Aktual]]&lt;&gt;"",REKAP[[#This Row],[Stok Akhir]]-REKAP[[#This Row],[Stok Aktual]],"")</f>
        <v/>
      </c>
    </row>
    <row r="825" spans="1:17" x14ac:dyDescent="0.25">
      <c r="A825" s="20" t="s">
        <v>1151</v>
      </c>
      <c r="B825" s="20" t="s">
        <v>861</v>
      </c>
      <c r="C825" s="20" t="s">
        <v>861</v>
      </c>
      <c r="D825" s="23" t="s">
        <v>1687</v>
      </c>
      <c r="E825" s="23"/>
      <c r="F825" s="20" t="s">
        <v>898</v>
      </c>
      <c r="G825" s="20"/>
      <c r="H825" s="22">
        <v>25000</v>
      </c>
      <c r="I825" s="57" t="str">
        <f>IF(COUNTIF(MASUK[Kode Barang],REKAP[[#This Row],[ID
Barang]])=0,"",COUNTIF(MASUK[Kode Barang],REKAP[[#This Row],[ID
Barang]]))</f>
        <v/>
      </c>
      <c r="J825" s="58" t="str">
        <f>IF(COUNTIF(MASUK8[Kode Barang],REKAP[[#This Row],[ID
Barang]])=0,"",COUNTIF(MASUK8[Kode Barang],REKAP[[#This Row],[ID
Barang]]))</f>
        <v/>
      </c>
      <c r="K825" s="20">
        <v>0</v>
      </c>
      <c r="L825" s="47">
        <f>SUMIF(MASUK!$C:$C,DATA!$A825,MASUK!$H:$H)</f>
        <v>0</v>
      </c>
      <c r="M825" s="47">
        <f>SUMIF(KELUAR!C:C,REKAP[[#This Row],[ID
Barang]],KELUAR!$H:$H)</f>
        <v>0</v>
      </c>
      <c r="N825" s="47">
        <f>REKAP[[#This Row],[Stok Awal]]+REKAP[[#This Row],[Masuk]]-REKAP[[#This Row],[Keluar]]</f>
        <v>0</v>
      </c>
      <c r="P825" s="42">
        <f>REKAP[[#This Row],[Harga Satuan]]*REKAP[[#This Row],[Stok Akhir]]</f>
        <v>0</v>
      </c>
      <c r="Q825" s="47" t="str">
        <f>IF(REKAP[[#This Row],[Stok Aktual]]&lt;&gt;"",REKAP[[#This Row],[Stok Akhir]]-REKAP[[#This Row],[Stok Aktual]],"")</f>
        <v/>
      </c>
    </row>
    <row r="826" spans="1:17" x14ac:dyDescent="0.25">
      <c r="A826" s="20" t="s">
        <v>1152</v>
      </c>
      <c r="B826" s="20" t="s">
        <v>861</v>
      </c>
      <c r="C826" s="20" t="s">
        <v>861</v>
      </c>
      <c r="D826" s="23" t="s">
        <v>1688</v>
      </c>
      <c r="E826" s="23"/>
      <c r="F826" s="20" t="s">
        <v>898</v>
      </c>
      <c r="G826" s="20"/>
      <c r="H826" s="22">
        <v>42000</v>
      </c>
      <c r="I826" s="57" t="str">
        <f>IF(COUNTIF(MASUK[Kode Barang],REKAP[[#This Row],[ID
Barang]])=0,"",COUNTIF(MASUK[Kode Barang],REKAP[[#This Row],[ID
Barang]]))</f>
        <v/>
      </c>
      <c r="J826" s="58" t="str">
        <f>IF(COUNTIF(MASUK8[Kode Barang],REKAP[[#This Row],[ID
Barang]])=0,"",COUNTIF(MASUK8[Kode Barang],REKAP[[#This Row],[ID
Barang]]))</f>
        <v/>
      </c>
      <c r="K826" s="20">
        <v>0</v>
      </c>
      <c r="L826" s="47">
        <f>SUMIF(MASUK!$C:$C,DATA!$A826,MASUK!$H:$H)</f>
        <v>0</v>
      </c>
      <c r="M826" s="47">
        <f>SUMIF(KELUAR!C:C,REKAP[[#This Row],[ID
Barang]],KELUAR!$H:$H)</f>
        <v>0</v>
      </c>
      <c r="N826" s="47">
        <f>REKAP[[#This Row],[Stok Awal]]+REKAP[[#This Row],[Masuk]]-REKAP[[#This Row],[Keluar]]</f>
        <v>0</v>
      </c>
      <c r="P826" s="42">
        <f>REKAP[[#This Row],[Harga Satuan]]*REKAP[[#This Row],[Stok Akhir]]</f>
        <v>0</v>
      </c>
      <c r="Q826" s="47" t="str">
        <f>IF(REKAP[[#This Row],[Stok Aktual]]&lt;&gt;"",REKAP[[#This Row],[Stok Akhir]]-REKAP[[#This Row],[Stok Aktual]],"")</f>
        <v/>
      </c>
    </row>
    <row r="827" spans="1:17" x14ac:dyDescent="0.25">
      <c r="A827" s="20" t="s">
        <v>1153</v>
      </c>
      <c r="B827" s="20" t="s">
        <v>861</v>
      </c>
      <c r="C827" s="20" t="s">
        <v>861</v>
      </c>
      <c r="D827" s="23" t="s">
        <v>1689</v>
      </c>
      <c r="E827" s="23"/>
      <c r="F827" s="20" t="s">
        <v>898</v>
      </c>
      <c r="G827" s="20"/>
      <c r="H827" s="22">
        <v>30000</v>
      </c>
      <c r="I827" s="57" t="str">
        <f>IF(COUNTIF(MASUK[Kode Barang],REKAP[[#This Row],[ID
Barang]])=0,"",COUNTIF(MASUK[Kode Barang],REKAP[[#This Row],[ID
Barang]]))</f>
        <v/>
      </c>
      <c r="J827" s="58" t="str">
        <f>IF(COUNTIF(MASUK8[Kode Barang],REKAP[[#This Row],[ID
Barang]])=0,"",COUNTIF(MASUK8[Kode Barang],REKAP[[#This Row],[ID
Barang]]))</f>
        <v/>
      </c>
      <c r="K827" s="20">
        <v>0</v>
      </c>
      <c r="L827" s="47">
        <f>SUMIF(MASUK!$C:$C,DATA!$A827,MASUK!$H:$H)</f>
        <v>0</v>
      </c>
      <c r="M827" s="47">
        <f>SUMIF(KELUAR!C:C,REKAP[[#This Row],[ID
Barang]],KELUAR!$H:$H)</f>
        <v>0</v>
      </c>
      <c r="N827" s="47">
        <f>REKAP[[#This Row],[Stok Awal]]+REKAP[[#This Row],[Masuk]]-REKAP[[#This Row],[Keluar]]</f>
        <v>0</v>
      </c>
      <c r="P827" s="42">
        <f>REKAP[[#This Row],[Harga Satuan]]*REKAP[[#This Row],[Stok Akhir]]</f>
        <v>0</v>
      </c>
      <c r="Q827" s="47" t="str">
        <f>IF(REKAP[[#This Row],[Stok Aktual]]&lt;&gt;"",REKAP[[#This Row],[Stok Akhir]]-REKAP[[#This Row],[Stok Aktual]],"")</f>
        <v/>
      </c>
    </row>
    <row r="828" spans="1:17" x14ac:dyDescent="0.25">
      <c r="A828" s="20" t="s">
        <v>1154</v>
      </c>
      <c r="B828" s="20" t="s">
        <v>861</v>
      </c>
      <c r="C828" s="20" t="s">
        <v>861</v>
      </c>
      <c r="D828" s="23" t="s">
        <v>1690</v>
      </c>
      <c r="E828" s="23"/>
      <c r="F828" s="20" t="s">
        <v>898</v>
      </c>
      <c r="G828" s="20"/>
      <c r="H828" s="22">
        <v>39000</v>
      </c>
      <c r="I828" s="57" t="str">
        <f>IF(COUNTIF(MASUK[Kode Barang],REKAP[[#This Row],[ID
Barang]])=0,"",COUNTIF(MASUK[Kode Barang],REKAP[[#This Row],[ID
Barang]]))</f>
        <v/>
      </c>
      <c r="J828" s="58" t="str">
        <f>IF(COUNTIF(MASUK8[Kode Barang],REKAP[[#This Row],[ID
Barang]])=0,"",COUNTIF(MASUK8[Kode Barang],REKAP[[#This Row],[ID
Barang]]))</f>
        <v/>
      </c>
      <c r="K828" s="20">
        <v>0</v>
      </c>
      <c r="L828" s="47">
        <f>SUMIF(MASUK!$C:$C,DATA!$A828,MASUK!$H:$H)</f>
        <v>0</v>
      </c>
      <c r="M828" s="47">
        <f>SUMIF(KELUAR!C:C,REKAP[[#This Row],[ID
Barang]],KELUAR!$H:$H)</f>
        <v>0</v>
      </c>
      <c r="N828" s="47">
        <f>REKAP[[#This Row],[Stok Awal]]+REKAP[[#This Row],[Masuk]]-REKAP[[#This Row],[Keluar]]</f>
        <v>0</v>
      </c>
      <c r="P828" s="42">
        <f>REKAP[[#This Row],[Harga Satuan]]*REKAP[[#This Row],[Stok Akhir]]</f>
        <v>0</v>
      </c>
      <c r="Q828" s="47" t="str">
        <f>IF(REKAP[[#This Row],[Stok Aktual]]&lt;&gt;"",REKAP[[#This Row],[Stok Akhir]]-REKAP[[#This Row],[Stok Aktual]],"")</f>
        <v/>
      </c>
    </row>
    <row r="829" spans="1:17" x14ac:dyDescent="0.25">
      <c r="A829" s="20" t="s">
        <v>1155</v>
      </c>
      <c r="B829" s="20" t="s">
        <v>861</v>
      </c>
      <c r="C829" s="20" t="s">
        <v>861</v>
      </c>
      <c r="D829" s="23" t="s">
        <v>1691</v>
      </c>
      <c r="E829" s="23"/>
      <c r="F829" s="20" t="s">
        <v>898</v>
      </c>
      <c r="G829" s="20"/>
      <c r="H829" s="22">
        <v>47000</v>
      </c>
      <c r="I829" s="57" t="str">
        <f>IF(COUNTIF(MASUK[Kode Barang],REKAP[[#This Row],[ID
Barang]])=0,"",COUNTIF(MASUK[Kode Barang],REKAP[[#This Row],[ID
Barang]]))</f>
        <v/>
      </c>
      <c r="J829" s="58" t="str">
        <f>IF(COUNTIF(MASUK8[Kode Barang],REKAP[[#This Row],[ID
Barang]])=0,"",COUNTIF(MASUK8[Kode Barang],REKAP[[#This Row],[ID
Barang]]))</f>
        <v/>
      </c>
      <c r="K829" s="20">
        <v>0</v>
      </c>
      <c r="L829" s="47">
        <f>SUMIF(MASUK!$C:$C,DATA!$A829,MASUK!$H:$H)</f>
        <v>0</v>
      </c>
      <c r="M829" s="47">
        <f>SUMIF(KELUAR!C:C,REKAP[[#This Row],[ID
Barang]],KELUAR!$H:$H)</f>
        <v>0</v>
      </c>
      <c r="N829" s="47">
        <f>REKAP[[#This Row],[Stok Awal]]+REKAP[[#This Row],[Masuk]]-REKAP[[#This Row],[Keluar]]</f>
        <v>0</v>
      </c>
      <c r="P829" s="42">
        <f>REKAP[[#This Row],[Harga Satuan]]*REKAP[[#This Row],[Stok Akhir]]</f>
        <v>0</v>
      </c>
      <c r="Q829" s="47" t="str">
        <f>IF(REKAP[[#This Row],[Stok Aktual]]&lt;&gt;"",REKAP[[#This Row],[Stok Akhir]]-REKAP[[#This Row],[Stok Aktual]],"")</f>
        <v/>
      </c>
    </row>
    <row r="830" spans="1:17" x14ac:dyDescent="0.25">
      <c r="A830" s="20" t="s">
        <v>1156</v>
      </c>
      <c r="B830" s="20" t="s">
        <v>861</v>
      </c>
      <c r="C830" s="20" t="s">
        <v>861</v>
      </c>
      <c r="D830" s="23" t="s">
        <v>1692</v>
      </c>
      <c r="E830" s="23"/>
      <c r="F830" s="20" t="s">
        <v>898</v>
      </c>
      <c r="G830" s="20"/>
      <c r="H830" s="22">
        <v>55549</v>
      </c>
      <c r="I830" s="57" t="str">
        <f>IF(COUNTIF(MASUK[Kode Barang],REKAP[[#This Row],[ID
Barang]])=0,"",COUNTIF(MASUK[Kode Barang],REKAP[[#This Row],[ID
Barang]]))</f>
        <v/>
      </c>
      <c r="J830" s="58" t="str">
        <f>IF(COUNTIF(MASUK8[Kode Barang],REKAP[[#This Row],[ID
Barang]])=0,"",COUNTIF(MASUK8[Kode Barang],REKAP[[#This Row],[ID
Barang]]))</f>
        <v/>
      </c>
      <c r="K830" s="20">
        <v>0</v>
      </c>
      <c r="L830" s="47">
        <f>SUMIF(MASUK!$C:$C,DATA!$A830,MASUK!$H:$H)</f>
        <v>0</v>
      </c>
      <c r="M830" s="47">
        <f>SUMIF(KELUAR!C:C,REKAP[[#This Row],[ID
Barang]],KELUAR!$H:$H)</f>
        <v>0</v>
      </c>
      <c r="N830" s="47">
        <f>REKAP[[#This Row],[Stok Awal]]+REKAP[[#This Row],[Masuk]]-REKAP[[#This Row],[Keluar]]</f>
        <v>0</v>
      </c>
      <c r="P830" s="42">
        <f>REKAP[[#This Row],[Harga Satuan]]*REKAP[[#This Row],[Stok Akhir]]</f>
        <v>0</v>
      </c>
      <c r="Q830" s="47" t="str">
        <f>IF(REKAP[[#This Row],[Stok Aktual]]&lt;&gt;"",REKAP[[#This Row],[Stok Akhir]]-REKAP[[#This Row],[Stok Aktual]],"")</f>
        <v/>
      </c>
    </row>
    <row r="831" spans="1:17" x14ac:dyDescent="0.25">
      <c r="A831" s="20" t="s">
        <v>1157</v>
      </c>
      <c r="B831" s="20" t="s">
        <v>861</v>
      </c>
      <c r="C831" s="20" t="s">
        <v>861</v>
      </c>
      <c r="D831" s="23" t="s">
        <v>1693</v>
      </c>
      <c r="E831" s="23"/>
      <c r="F831" s="20" t="s">
        <v>898</v>
      </c>
      <c r="G831" s="20"/>
      <c r="H831" s="22">
        <v>59898</v>
      </c>
      <c r="I831" s="57" t="str">
        <f>IF(COUNTIF(MASUK[Kode Barang],REKAP[[#This Row],[ID
Barang]])=0,"",COUNTIF(MASUK[Kode Barang],REKAP[[#This Row],[ID
Barang]]))</f>
        <v/>
      </c>
      <c r="J831" s="58" t="str">
        <f>IF(COUNTIF(MASUK8[Kode Barang],REKAP[[#This Row],[ID
Barang]])=0,"",COUNTIF(MASUK8[Kode Barang],REKAP[[#This Row],[ID
Barang]]))</f>
        <v/>
      </c>
      <c r="K831" s="20">
        <v>0</v>
      </c>
      <c r="L831" s="47">
        <f>SUMIF(MASUK!$C:$C,DATA!$A831,MASUK!$H:$H)</f>
        <v>0</v>
      </c>
      <c r="M831" s="47">
        <f>SUMIF(KELUAR!C:C,REKAP[[#This Row],[ID
Barang]],KELUAR!$H:$H)</f>
        <v>0</v>
      </c>
      <c r="N831" s="47">
        <f>REKAP[[#This Row],[Stok Awal]]+REKAP[[#This Row],[Masuk]]-REKAP[[#This Row],[Keluar]]</f>
        <v>0</v>
      </c>
      <c r="P831" s="42">
        <f>REKAP[[#This Row],[Harga Satuan]]*REKAP[[#This Row],[Stok Akhir]]</f>
        <v>0</v>
      </c>
      <c r="Q831" s="47" t="str">
        <f>IF(REKAP[[#This Row],[Stok Aktual]]&lt;&gt;"",REKAP[[#This Row],[Stok Akhir]]-REKAP[[#This Row],[Stok Aktual]],"")</f>
        <v/>
      </c>
    </row>
    <row r="832" spans="1:17" x14ac:dyDescent="0.25">
      <c r="A832" s="20" t="s">
        <v>1158</v>
      </c>
      <c r="B832" s="20" t="s">
        <v>861</v>
      </c>
      <c r="C832" s="20" t="s">
        <v>861</v>
      </c>
      <c r="D832" s="23" t="s">
        <v>1694</v>
      </c>
      <c r="E832" s="23"/>
      <c r="F832" s="20" t="s">
        <v>898</v>
      </c>
      <c r="G832" s="20"/>
      <c r="H832" s="22">
        <v>39768</v>
      </c>
      <c r="I832" s="57" t="str">
        <f>IF(COUNTIF(MASUK[Kode Barang],REKAP[[#This Row],[ID
Barang]])=0,"",COUNTIF(MASUK[Kode Barang],REKAP[[#This Row],[ID
Barang]]))</f>
        <v/>
      </c>
      <c r="J832" s="58" t="str">
        <f>IF(COUNTIF(MASUK8[Kode Barang],REKAP[[#This Row],[ID
Barang]])=0,"",COUNTIF(MASUK8[Kode Barang],REKAP[[#This Row],[ID
Barang]]))</f>
        <v/>
      </c>
      <c r="K832" s="20">
        <v>0</v>
      </c>
      <c r="L832" s="47">
        <f>SUMIF(MASUK!$C:$C,DATA!$A832,MASUK!$H:$H)</f>
        <v>0</v>
      </c>
      <c r="M832" s="47">
        <f>SUMIF(KELUAR!C:C,REKAP[[#This Row],[ID
Barang]],KELUAR!$H:$H)</f>
        <v>0</v>
      </c>
      <c r="N832" s="47">
        <f>REKAP[[#This Row],[Stok Awal]]+REKAP[[#This Row],[Masuk]]-REKAP[[#This Row],[Keluar]]</f>
        <v>0</v>
      </c>
      <c r="P832" s="42">
        <f>REKAP[[#This Row],[Harga Satuan]]*REKAP[[#This Row],[Stok Akhir]]</f>
        <v>0</v>
      </c>
      <c r="Q832" s="47" t="str">
        <f>IF(REKAP[[#This Row],[Stok Aktual]]&lt;&gt;"",REKAP[[#This Row],[Stok Akhir]]-REKAP[[#This Row],[Stok Aktual]],"")</f>
        <v/>
      </c>
    </row>
    <row r="833" spans="1:17" x14ac:dyDescent="0.25">
      <c r="A833" s="20" t="s">
        <v>1159</v>
      </c>
      <c r="B833" s="20" t="s">
        <v>861</v>
      </c>
      <c r="C833" s="20" t="s">
        <v>861</v>
      </c>
      <c r="D833" s="23" t="s">
        <v>1695</v>
      </c>
      <c r="E833" s="23"/>
      <c r="F833" s="20" t="s">
        <v>898</v>
      </c>
      <c r="G833" s="20"/>
      <c r="H833" s="22">
        <v>131612</v>
      </c>
      <c r="I833" s="57" t="str">
        <f>IF(COUNTIF(MASUK[Kode Barang],REKAP[[#This Row],[ID
Barang]])=0,"",COUNTIF(MASUK[Kode Barang],REKAP[[#This Row],[ID
Barang]]))</f>
        <v/>
      </c>
      <c r="J833" s="58" t="str">
        <f>IF(COUNTIF(MASUK8[Kode Barang],REKAP[[#This Row],[ID
Barang]])=0,"",COUNTIF(MASUK8[Kode Barang],REKAP[[#This Row],[ID
Barang]]))</f>
        <v/>
      </c>
      <c r="K833" s="20">
        <v>20</v>
      </c>
      <c r="L833" s="47">
        <f>SUMIF(MASUK!$C:$C,DATA!$A833,MASUK!$H:$H)</f>
        <v>0</v>
      </c>
      <c r="M833" s="47">
        <f>SUMIF(KELUAR!C:C,REKAP[[#This Row],[ID
Barang]],KELUAR!$H:$H)</f>
        <v>0</v>
      </c>
      <c r="N833" s="47">
        <f>REKAP[[#This Row],[Stok Awal]]+REKAP[[#This Row],[Masuk]]-REKAP[[#This Row],[Keluar]]</f>
        <v>20</v>
      </c>
      <c r="P833" s="42">
        <f>REKAP[[#This Row],[Harga Satuan]]*REKAP[[#This Row],[Stok Akhir]]</f>
        <v>2632240</v>
      </c>
      <c r="Q833" s="47" t="str">
        <f>IF(REKAP[[#This Row],[Stok Aktual]]&lt;&gt;"",REKAP[[#This Row],[Stok Akhir]]-REKAP[[#This Row],[Stok Aktual]],"")</f>
        <v/>
      </c>
    </row>
    <row r="834" spans="1:17" x14ac:dyDescent="0.25">
      <c r="A834" s="20" t="s">
        <v>1160</v>
      </c>
      <c r="B834" s="20" t="s">
        <v>861</v>
      </c>
      <c r="C834" s="20" t="s">
        <v>861</v>
      </c>
      <c r="D834" s="23" t="s">
        <v>1696</v>
      </c>
      <c r="E834" s="23"/>
      <c r="F834" s="20" t="s">
        <v>898</v>
      </c>
      <c r="G834" s="20"/>
      <c r="H834" s="22">
        <v>34791</v>
      </c>
      <c r="I834" s="57" t="str">
        <f>IF(COUNTIF(MASUK[Kode Barang],REKAP[[#This Row],[ID
Barang]])=0,"",COUNTIF(MASUK[Kode Barang],REKAP[[#This Row],[ID
Barang]]))</f>
        <v/>
      </c>
      <c r="J834" s="58" t="str">
        <f>IF(COUNTIF(MASUK8[Kode Barang],REKAP[[#This Row],[ID
Barang]])=0,"",COUNTIF(MASUK8[Kode Barang],REKAP[[#This Row],[ID
Barang]]))</f>
        <v/>
      </c>
      <c r="K834" s="20">
        <v>0</v>
      </c>
      <c r="L834" s="47">
        <f>SUMIF(MASUK!$C:$C,DATA!$A834,MASUK!$H:$H)</f>
        <v>0</v>
      </c>
      <c r="M834" s="47">
        <f>SUMIF(KELUAR!C:C,REKAP[[#This Row],[ID
Barang]],KELUAR!$H:$H)</f>
        <v>0</v>
      </c>
      <c r="N834" s="47">
        <f>REKAP[[#This Row],[Stok Awal]]+REKAP[[#This Row],[Masuk]]-REKAP[[#This Row],[Keluar]]</f>
        <v>0</v>
      </c>
      <c r="P834" s="42">
        <f>REKAP[[#This Row],[Harga Satuan]]*REKAP[[#This Row],[Stok Akhir]]</f>
        <v>0</v>
      </c>
      <c r="Q834" s="47" t="str">
        <f>IF(REKAP[[#This Row],[Stok Aktual]]&lt;&gt;"",REKAP[[#This Row],[Stok Akhir]]-REKAP[[#This Row],[Stok Aktual]],"")</f>
        <v/>
      </c>
    </row>
    <row r="835" spans="1:17" x14ac:dyDescent="0.25">
      <c r="A835" s="20" t="s">
        <v>1161</v>
      </c>
      <c r="B835" s="20" t="s">
        <v>861</v>
      </c>
      <c r="C835" s="20" t="s">
        <v>861</v>
      </c>
      <c r="D835" s="23" t="s">
        <v>1697</v>
      </c>
      <c r="E835" s="23"/>
      <c r="F835" s="20" t="s">
        <v>898</v>
      </c>
      <c r="G835" s="20"/>
      <c r="H835" s="22">
        <v>54000</v>
      </c>
      <c r="I835" s="57" t="str">
        <f>IF(COUNTIF(MASUK[Kode Barang],REKAP[[#This Row],[ID
Barang]])=0,"",COUNTIF(MASUK[Kode Barang],REKAP[[#This Row],[ID
Barang]]))</f>
        <v/>
      </c>
      <c r="J835" s="58" t="str">
        <f>IF(COUNTIF(MASUK8[Kode Barang],REKAP[[#This Row],[ID
Barang]])=0,"",COUNTIF(MASUK8[Kode Barang],REKAP[[#This Row],[ID
Barang]]))</f>
        <v/>
      </c>
      <c r="K835" s="20">
        <v>0</v>
      </c>
      <c r="L835" s="47">
        <f>SUMIF(MASUK!$C:$C,DATA!$A835,MASUK!$H:$H)</f>
        <v>0</v>
      </c>
      <c r="M835" s="47">
        <f>SUMIF(KELUAR!C:C,REKAP[[#This Row],[ID
Barang]],KELUAR!$H:$H)</f>
        <v>0</v>
      </c>
      <c r="N835" s="47">
        <f>REKAP[[#This Row],[Stok Awal]]+REKAP[[#This Row],[Masuk]]-REKAP[[#This Row],[Keluar]]</f>
        <v>0</v>
      </c>
      <c r="P835" s="42">
        <f>REKAP[[#This Row],[Harga Satuan]]*REKAP[[#This Row],[Stok Akhir]]</f>
        <v>0</v>
      </c>
      <c r="Q835" s="47" t="str">
        <f>IF(REKAP[[#This Row],[Stok Aktual]]&lt;&gt;"",REKAP[[#This Row],[Stok Akhir]]-REKAP[[#This Row],[Stok Aktual]],"")</f>
        <v/>
      </c>
    </row>
    <row r="836" spans="1:17" x14ac:dyDescent="0.25">
      <c r="A836" s="20" t="s">
        <v>1162</v>
      </c>
      <c r="B836" s="20" t="s">
        <v>861</v>
      </c>
      <c r="C836" s="20" t="s">
        <v>861</v>
      </c>
      <c r="D836" s="23" t="s">
        <v>1698</v>
      </c>
      <c r="E836" s="23"/>
      <c r="F836" s="20" t="s">
        <v>898</v>
      </c>
      <c r="G836" s="20"/>
      <c r="H836" s="22">
        <v>32000</v>
      </c>
      <c r="I836" s="57" t="str">
        <f>IF(COUNTIF(MASUK[Kode Barang],REKAP[[#This Row],[ID
Barang]])=0,"",COUNTIF(MASUK[Kode Barang],REKAP[[#This Row],[ID
Barang]]))</f>
        <v/>
      </c>
      <c r="J836" s="58" t="str">
        <f>IF(COUNTIF(MASUK8[Kode Barang],REKAP[[#This Row],[ID
Barang]])=0,"",COUNTIF(MASUK8[Kode Barang],REKAP[[#This Row],[ID
Barang]]))</f>
        <v/>
      </c>
      <c r="K836" s="20">
        <v>0</v>
      </c>
      <c r="L836" s="47">
        <f>SUMIF(MASUK!$C:$C,DATA!$A836,MASUK!$H:$H)</f>
        <v>0</v>
      </c>
      <c r="M836" s="47">
        <f>SUMIF(KELUAR!C:C,REKAP[[#This Row],[ID
Barang]],KELUAR!$H:$H)</f>
        <v>0</v>
      </c>
      <c r="N836" s="47">
        <f>REKAP[[#This Row],[Stok Awal]]+REKAP[[#This Row],[Masuk]]-REKAP[[#This Row],[Keluar]]</f>
        <v>0</v>
      </c>
      <c r="P836" s="42">
        <f>REKAP[[#This Row],[Harga Satuan]]*REKAP[[#This Row],[Stok Akhir]]</f>
        <v>0</v>
      </c>
      <c r="Q836" s="47" t="str">
        <f>IF(REKAP[[#This Row],[Stok Aktual]]&lt;&gt;"",REKAP[[#This Row],[Stok Akhir]]-REKAP[[#This Row],[Stok Aktual]],"")</f>
        <v/>
      </c>
    </row>
    <row r="837" spans="1:17" x14ac:dyDescent="0.25">
      <c r="A837" s="20" t="s">
        <v>1163</v>
      </c>
      <c r="B837" s="20" t="s">
        <v>861</v>
      </c>
      <c r="C837" s="20" t="s">
        <v>861</v>
      </c>
      <c r="D837" s="23" t="s">
        <v>1699</v>
      </c>
      <c r="E837" s="23"/>
      <c r="F837" s="20" t="s">
        <v>898</v>
      </c>
      <c r="G837" s="20"/>
      <c r="H837" s="22">
        <v>40000</v>
      </c>
      <c r="I837" s="57" t="str">
        <f>IF(COUNTIF(MASUK[Kode Barang],REKAP[[#This Row],[ID
Barang]])=0,"",COUNTIF(MASUK[Kode Barang],REKAP[[#This Row],[ID
Barang]]))</f>
        <v/>
      </c>
      <c r="J837" s="58" t="str">
        <f>IF(COUNTIF(MASUK8[Kode Barang],REKAP[[#This Row],[ID
Barang]])=0,"",COUNTIF(MASUK8[Kode Barang],REKAP[[#This Row],[ID
Barang]]))</f>
        <v/>
      </c>
      <c r="K837" s="20">
        <v>0</v>
      </c>
      <c r="L837" s="47">
        <f>SUMIF(MASUK!$C:$C,DATA!$A837,MASUK!$H:$H)</f>
        <v>0</v>
      </c>
      <c r="M837" s="47">
        <f>SUMIF(KELUAR!C:C,REKAP[[#This Row],[ID
Barang]],KELUAR!$H:$H)</f>
        <v>0</v>
      </c>
      <c r="N837" s="47">
        <f>REKAP[[#This Row],[Stok Awal]]+REKAP[[#This Row],[Masuk]]-REKAP[[#This Row],[Keluar]]</f>
        <v>0</v>
      </c>
      <c r="P837" s="42">
        <f>REKAP[[#This Row],[Harga Satuan]]*REKAP[[#This Row],[Stok Akhir]]</f>
        <v>0</v>
      </c>
      <c r="Q837" s="47" t="str">
        <f>IF(REKAP[[#This Row],[Stok Aktual]]&lt;&gt;"",REKAP[[#This Row],[Stok Akhir]]-REKAP[[#This Row],[Stok Aktual]],"")</f>
        <v/>
      </c>
    </row>
    <row r="838" spans="1:17" x14ac:dyDescent="0.25">
      <c r="A838" s="20" t="s">
        <v>1164</v>
      </c>
      <c r="B838" s="20" t="s">
        <v>861</v>
      </c>
      <c r="C838" s="20" t="s">
        <v>861</v>
      </c>
      <c r="D838" s="23" t="s">
        <v>1700</v>
      </c>
      <c r="E838" s="23"/>
      <c r="F838" s="20" t="s">
        <v>898</v>
      </c>
      <c r="G838" s="20"/>
      <c r="H838" s="22">
        <v>54000</v>
      </c>
      <c r="I838" s="57" t="str">
        <f>IF(COUNTIF(MASUK[Kode Barang],REKAP[[#This Row],[ID
Barang]])=0,"",COUNTIF(MASUK[Kode Barang],REKAP[[#This Row],[ID
Barang]]))</f>
        <v/>
      </c>
      <c r="J838" s="58" t="str">
        <f>IF(COUNTIF(MASUK8[Kode Barang],REKAP[[#This Row],[ID
Barang]])=0,"",COUNTIF(MASUK8[Kode Barang],REKAP[[#This Row],[ID
Barang]]))</f>
        <v/>
      </c>
      <c r="K838" s="20">
        <v>0</v>
      </c>
      <c r="L838" s="47">
        <f>SUMIF(MASUK!$C:$C,DATA!$A838,MASUK!$H:$H)</f>
        <v>0</v>
      </c>
      <c r="M838" s="47">
        <f>SUMIF(KELUAR!C:C,REKAP[[#This Row],[ID
Barang]],KELUAR!$H:$H)</f>
        <v>0</v>
      </c>
      <c r="N838" s="47">
        <f>REKAP[[#This Row],[Stok Awal]]+REKAP[[#This Row],[Masuk]]-REKAP[[#This Row],[Keluar]]</f>
        <v>0</v>
      </c>
      <c r="P838" s="42">
        <f>REKAP[[#This Row],[Harga Satuan]]*REKAP[[#This Row],[Stok Akhir]]</f>
        <v>0</v>
      </c>
      <c r="Q838" s="47" t="str">
        <f>IF(REKAP[[#This Row],[Stok Aktual]]&lt;&gt;"",REKAP[[#This Row],[Stok Akhir]]-REKAP[[#This Row],[Stok Aktual]],"")</f>
        <v/>
      </c>
    </row>
    <row r="839" spans="1:17" x14ac:dyDescent="0.25">
      <c r="A839" s="20" t="s">
        <v>1165</v>
      </c>
      <c r="B839" s="20" t="s">
        <v>861</v>
      </c>
      <c r="C839" s="20" t="s">
        <v>861</v>
      </c>
      <c r="D839" s="23" t="s">
        <v>1701</v>
      </c>
      <c r="E839" s="23"/>
      <c r="F839" s="20" t="s">
        <v>898</v>
      </c>
      <c r="G839" s="20"/>
      <c r="H839" s="22">
        <v>68855</v>
      </c>
      <c r="I839" s="57" t="str">
        <f>IF(COUNTIF(MASUK[Kode Barang],REKAP[[#This Row],[ID
Barang]])=0,"",COUNTIF(MASUK[Kode Barang],REKAP[[#This Row],[ID
Barang]]))</f>
        <v/>
      </c>
      <c r="J839" s="58" t="str">
        <f>IF(COUNTIF(MASUK8[Kode Barang],REKAP[[#This Row],[ID
Barang]])=0,"",COUNTIF(MASUK8[Kode Barang],REKAP[[#This Row],[ID
Barang]]))</f>
        <v/>
      </c>
      <c r="K839" s="20">
        <v>0</v>
      </c>
      <c r="L839" s="47">
        <f>SUMIF(MASUK!$C:$C,DATA!$A839,MASUK!$H:$H)</f>
        <v>0</v>
      </c>
      <c r="M839" s="47">
        <f>SUMIF(KELUAR!C:C,REKAP[[#This Row],[ID
Barang]],KELUAR!$H:$H)</f>
        <v>0</v>
      </c>
      <c r="N839" s="47">
        <f>REKAP[[#This Row],[Stok Awal]]+REKAP[[#This Row],[Masuk]]-REKAP[[#This Row],[Keluar]]</f>
        <v>0</v>
      </c>
      <c r="P839" s="42">
        <f>REKAP[[#This Row],[Harga Satuan]]*REKAP[[#This Row],[Stok Akhir]]</f>
        <v>0</v>
      </c>
      <c r="Q839" s="47" t="str">
        <f>IF(REKAP[[#This Row],[Stok Aktual]]&lt;&gt;"",REKAP[[#This Row],[Stok Akhir]]-REKAP[[#This Row],[Stok Aktual]],"")</f>
        <v/>
      </c>
    </row>
    <row r="840" spans="1:17" x14ac:dyDescent="0.25">
      <c r="A840" s="20" t="s">
        <v>1166</v>
      </c>
      <c r="B840" s="20" t="s">
        <v>861</v>
      </c>
      <c r="C840" s="20" t="s">
        <v>861</v>
      </c>
      <c r="D840" s="23" t="s">
        <v>1702</v>
      </c>
      <c r="E840" s="23"/>
      <c r="F840" s="20" t="s">
        <v>898</v>
      </c>
      <c r="G840" s="20"/>
      <c r="H840" s="22">
        <v>23877</v>
      </c>
      <c r="I840" s="57" t="str">
        <f>IF(COUNTIF(MASUK[Kode Barang],REKAP[[#This Row],[ID
Barang]])=0,"",COUNTIF(MASUK[Kode Barang],REKAP[[#This Row],[ID
Barang]]))</f>
        <v/>
      </c>
      <c r="J840" s="58" t="str">
        <f>IF(COUNTIF(MASUK8[Kode Barang],REKAP[[#This Row],[ID
Barang]])=0,"",COUNTIF(MASUK8[Kode Barang],REKAP[[#This Row],[ID
Barang]]))</f>
        <v/>
      </c>
      <c r="K840" s="20">
        <v>0</v>
      </c>
      <c r="L840" s="47">
        <f>SUMIF(MASUK!$C:$C,DATA!$A840,MASUK!$H:$H)</f>
        <v>0</v>
      </c>
      <c r="M840" s="47">
        <f>SUMIF(KELUAR!C:C,REKAP[[#This Row],[ID
Barang]],KELUAR!$H:$H)</f>
        <v>0</v>
      </c>
      <c r="N840" s="47">
        <f>REKAP[[#This Row],[Stok Awal]]+REKAP[[#This Row],[Masuk]]-REKAP[[#This Row],[Keluar]]</f>
        <v>0</v>
      </c>
      <c r="P840" s="42">
        <f>REKAP[[#This Row],[Harga Satuan]]*REKAP[[#This Row],[Stok Akhir]]</f>
        <v>0</v>
      </c>
      <c r="Q840" s="47" t="str">
        <f>IF(REKAP[[#This Row],[Stok Aktual]]&lt;&gt;"",REKAP[[#This Row],[Stok Akhir]]-REKAP[[#This Row],[Stok Aktual]],"")</f>
        <v/>
      </c>
    </row>
    <row r="841" spans="1:17" x14ac:dyDescent="0.25">
      <c r="A841" s="20" t="s">
        <v>1167</v>
      </c>
      <c r="B841" s="20" t="s">
        <v>861</v>
      </c>
      <c r="C841" s="20" t="s">
        <v>861</v>
      </c>
      <c r="D841" s="23" t="s">
        <v>1703</v>
      </c>
      <c r="E841" s="23"/>
      <c r="F841" s="20" t="s">
        <v>898</v>
      </c>
      <c r="G841" s="20"/>
      <c r="H841" s="22">
        <v>185868</v>
      </c>
      <c r="I841" s="57" t="str">
        <f>IF(COUNTIF(MASUK[Kode Barang],REKAP[[#This Row],[ID
Barang]])=0,"",COUNTIF(MASUK[Kode Barang],REKAP[[#This Row],[ID
Barang]]))</f>
        <v/>
      </c>
      <c r="J841" s="58" t="str">
        <f>IF(COUNTIF(MASUK8[Kode Barang],REKAP[[#This Row],[ID
Barang]])=0,"",COUNTIF(MASUK8[Kode Barang],REKAP[[#This Row],[ID
Barang]]))</f>
        <v/>
      </c>
      <c r="K841" s="20">
        <v>20</v>
      </c>
      <c r="L841" s="47">
        <f>SUMIF(MASUK!$C:$C,DATA!$A841,MASUK!$H:$H)</f>
        <v>0</v>
      </c>
      <c r="M841" s="47">
        <f>SUMIF(KELUAR!C:C,REKAP[[#This Row],[ID
Barang]],KELUAR!$H:$H)</f>
        <v>0</v>
      </c>
      <c r="N841" s="47">
        <f>REKAP[[#This Row],[Stok Awal]]+REKAP[[#This Row],[Masuk]]-REKAP[[#This Row],[Keluar]]</f>
        <v>20</v>
      </c>
      <c r="P841" s="42">
        <f>REKAP[[#This Row],[Harga Satuan]]*REKAP[[#This Row],[Stok Akhir]]</f>
        <v>3717360</v>
      </c>
      <c r="Q841" s="47" t="str">
        <f>IF(REKAP[[#This Row],[Stok Aktual]]&lt;&gt;"",REKAP[[#This Row],[Stok Akhir]]-REKAP[[#This Row],[Stok Aktual]],"")</f>
        <v/>
      </c>
    </row>
    <row r="842" spans="1:17" x14ac:dyDescent="0.25">
      <c r="A842" s="20" t="s">
        <v>1168</v>
      </c>
      <c r="B842" s="20" t="s">
        <v>861</v>
      </c>
      <c r="C842" s="20" t="s">
        <v>861</v>
      </c>
      <c r="D842" s="23" t="s">
        <v>1704</v>
      </c>
      <c r="E842" s="23"/>
      <c r="F842" s="20" t="s">
        <v>898</v>
      </c>
      <c r="G842" s="20"/>
      <c r="H842" s="22">
        <v>45438</v>
      </c>
      <c r="I842" s="57" t="str">
        <f>IF(COUNTIF(MASUK[Kode Barang],REKAP[[#This Row],[ID
Barang]])=0,"",COUNTIF(MASUK[Kode Barang],REKAP[[#This Row],[ID
Barang]]))</f>
        <v/>
      </c>
      <c r="J842" s="58" t="str">
        <f>IF(COUNTIF(MASUK8[Kode Barang],REKAP[[#This Row],[ID
Barang]])=0,"",COUNTIF(MASUK8[Kode Barang],REKAP[[#This Row],[ID
Barang]]))</f>
        <v/>
      </c>
      <c r="K842" s="20">
        <v>0</v>
      </c>
      <c r="L842" s="47">
        <f>SUMIF(MASUK!$C:$C,DATA!$A842,MASUK!$H:$H)</f>
        <v>0</v>
      </c>
      <c r="M842" s="47">
        <f>SUMIF(KELUAR!C:C,REKAP[[#This Row],[ID
Barang]],KELUAR!$H:$H)</f>
        <v>0</v>
      </c>
      <c r="N842" s="47">
        <f>REKAP[[#This Row],[Stok Awal]]+REKAP[[#This Row],[Masuk]]-REKAP[[#This Row],[Keluar]]</f>
        <v>0</v>
      </c>
      <c r="P842" s="42">
        <f>REKAP[[#This Row],[Harga Satuan]]*REKAP[[#This Row],[Stok Akhir]]</f>
        <v>0</v>
      </c>
      <c r="Q842" s="47" t="str">
        <f>IF(REKAP[[#This Row],[Stok Aktual]]&lt;&gt;"",REKAP[[#This Row],[Stok Akhir]]-REKAP[[#This Row],[Stok Aktual]],"")</f>
        <v/>
      </c>
    </row>
    <row r="843" spans="1:17" x14ac:dyDescent="0.25">
      <c r="A843" s="20" t="s">
        <v>1169</v>
      </c>
      <c r="B843" s="20" t="s">
        <v>861</v>
      </c>
      <c r="C843" s="20" t="s">
        <v>861</v>
      </c>
      <c r="D843" s="23" t="s">
        <v>1705</v>
      </c>
      <c r="E843" s="23"/>
      <c r="F843" s="20" t="s">
        <v>898</v>
      </c>
      <c r="G843" s="20"/>
      <c r="H843" s="22">
        <v>42000</v>
      </c>
      <c r="I843" s="57" t="str">
        <f>IF(COUNTIF(MASUK[Kode Barang],REKAP[[#This Row],[ID
Barang]])=0,"",COUNTIF(MASUK[Kode Barang],REKAP[[#This Row],[ID
Barang]]))</f>
        <v/>
      </c>
      <c r="J843" s="58" t="str">
        <f>IF(COUNTIF(MASUK8[Kode Barang],REKAP[[#This Row],[ID
Barang]])=0,"",COUNTIF(MASUK8[Kode Barang],REKAP[[#This Row],[ID
Barang]]))</f>
        <v/>
      </c>
      <c r="K843" s="20">
        <v>25</v>
      </c>
      <c r="L843" s="47">
        <f>SUMIF(MASUK!$C:$C,DATA!$A843,MASUK!$H:$H)</f>
        <v>0</v>
      </c>
      <c r="M843" s="47">
        <f>SUMIF(KELUAR!C:C,REKAP[[#This Row],[ID
Barang]],KELUAR!$H:$H)</f>
        <v>0</v>
      </c>
      <c r="N843" s="47">
        <f>REKAP[[#This Row],[Stok Awal]]+REKAP[[#This Row],[Masuk]]-REKAP[[#This Row],[Keluar]]</f>
        <v>25</v>
      </c>
      <c r="P843" s="42">
        <f>REKAP[[#This Row],[Harga Satuan]]*REKAP[[#This Row],[Stok Akhir]]</f>
        <v>1050000</v>
      </c>
      <c r="Q843" s="47" t="str">
        <f>IF(REKAP[[#This Row],[Stok Aktual]]&lt;&gt;"",REKAP[[#This Row],[Stok Akhir]]-REKAP[[#This Row],[Stok Aktual]],"")</f>
        <v/>
      </c>
    </row>
    <row r="844" spans="1:17" x14ac:dyDescent="0.25">
      <c r="A844" s="20" t="s">
        <v>1170</v>
      </c>
      <c r="B844" s="20" t="s">
        <v>861</v>
      </c>
      <c r="C844" s="20" t="s">
        <v>861</v>
      </c>
      <c r="D844" s="23" t="s">
        <v>1706</v>
      </c>
      <c r="E844" s="23"/>
      <c r="F844" s="20" t="s">
        <v>898</v>
      </c>
      <c r="G844" s="20"/>
      <c r="H844" s="22">
        <v>47398</v>
      </c>
      <c r="I844" s="57" t="str">
        <f>IF(COUNTIF(MASUK[Kode Barang],REKAP[[#This Row],[ID
Barang]])=0,"",COUNTIF(MASUK[Kode Barang],REKAP[[#This Row],[ID
Barang]]))</f>
        <v/>
      </c>
      <c r="J844" s="58" t="str">
        <f>IF(COUNTIF(MASUK8[Kode Barang],REKAP[[#This Row],[ID
Barang]])=0,"",COUNTIF(MASUK8[Kode Barang],REKAP[[#This Row],[ID
Barang]]))</f>
        <v/>
      </c>
      <c r="K844" s="20">
        <v>0</v>
      </c>
      <c r="L844" s="47">
        <f>SUMIF(MASUK!$C:$C,DATA!$A844,MASUK!$H:$H)</f>
        <v>0</v>
      </c>
      <c r="M844" s="47">
        <f>SUMIF(KELUAR!C:C,REKAP[[#This Row],[ID
Barang]],KELUAR!$H:$H)</f>
        <v>0</v>
      </c>
      <c r="N844" s="47">
        <f>REKAP[[#This Row],[Stok Awal]]+REKAP[[#This Row],[Masuk]]-REKAP[[#This Row],[Keluar]]</f>
        <v>0</v>
      </c>
      <c r="P844" s="42">
        <f>REKAP[[#This Row],[Harga Satuan]]*REKAP[[#This Row],[Stok Akhir]]</f>
        <v>0</v>
      </c>
      <c r="Q844" s="47" t="str">
        <f>IF(REKAP[[#This Row],[Stok Aktual]]&lt;&gt;"",REKAP[[#This Row],[Stok Akhir]]-REKAP[[#This Row],[Stok Aktual]],"")</f>
        <v/>
      </c>
    </row>
    <row r="845" spans="1:17" x14ac:dyDescent="0.25">
      <c r="A845" s="20" t="s">
        <v>1171</v>
      </c>
      <c r="B845" s="20" t="s">
        <v>861</v>
      </c>
      <c r="C845" s="20" t="s">
        <v>861</v>
      </c>
      <c r="D845" s="23" t="s">
        <v>1707</v>
      </c>
      <c r="E845" s="23"/>
      <c r="F845" s="20" t="s">
        <v>898</v>
      </c>
      <c r="G845" s="20"/>
      <c r="H845" s="22">
        <v>125000</v>
      </c>
      <c r="I845" s="57" t="str">
        <f>IF(COUNTIF(MASUK[Kode Barang],REKAP[[#This Row],[ID
Barang]])=0,"",COUNTIF(MASUK[Kode Barang],REKAP[[#This Row],[ID
Barang]]))</f>
        <v/>
      </c>
      <c r="J845" s="58" t="str">
        <f>IF(COUNTIF(MASUK8[Kode Barang],REKAP[[#This Row],[ID
Barang]])=0,"",COUNTIF(MASUK8[Kode Barang],REKAP[[#This Row],[ID
Barang]]))</f>
        <v/>
      </c>
      <c r="K845" s="20">
        <v>0</v>
      </c>
      <c r="L845" s="47">
        <f>SUMIF(MASUK!$C:$C,DATA!$A845,MASUK!$H:$H)</f>
        <v>0</v>
      </c>
      <c r="M845" s="47">
        <f>SUMIF(KELUAR!C:C,REKAP[[#This Row],[ID
Barang]],KELUAR!$H:$H)</f>
        <v>0</v>
      </c>
      <c r="N845" s="47">
        <f>REKAP[[#This Row],[Stok Awal]]+REKAP[[#This Row],[Masuk]]-REKAP[[#This Row],[Keluar]]</f>
        <v>0</v>
      </c>
      <c r="P845" s="42">
        <f>REKAP[[#This Row],[Harga Satuan]]*REKAP[[#This Row],[Stok Akhir]]</f>
        <v>0</v>
      </c>
      <c r="Q845" s="47" t="str">
        <f>IF(REKAP[[#This Row],[Stok Aktual]]&lt;&gt;"",REKAP[[#This Row],[Stok Akhir]]-REKAP[[#This Row],[Stok Aktual]],"")</f>
        <v/>
      </c>
    </row>
    <row r="846" spans="1:17" x14ac:dyDescent="0.25">
      <c r="A846" s="20" t="s">
        <v>1172</v>
      </c>
      <c r="B846" s="20" t="s">
        <v>861</v>
      </c>
      <c r="C846" s="20" t="s">
        <v>861</v>
      </c>
      <c r="D846" s="23" t="s">
        <v>1708</v>
      </c>
      <c r="E846" s="23"/>
      <c r="F846" s="20" t="s">
        <v>898</v>
      </c>
      <c r="G846" s="20"/>
      <c r="H846" s="22">
        <v>244023</v>
      </c>
      <c r="I846" s="57" t="str">
        <f>IF(COUNTIF(MASUK[Kode Barang],REKAP[[#This Row],[ID
Barang]])=0,"",COUNTIF(MASUK[Kode Barang],REKAP[[#This Row],[ID
Barang]]))</f>
        <v/>
      </c>
      <c r="J846" s="58" t="str">
        <f>IF(COUNTIF(MASUK8[Kode Barang],REKAP[[#This Row],[ID
Barang]])=0,"",COUNTIF(MASUK8[Kode Barang],REKAP[[#This Row],[ID
Barang]]))</f>
        <v/>
      </c>
      <c r="K846" s="20">
        <v>9</v>
      </c>
      <c r="L846" s="47">
        <f>SUMIF(MASUK!$C:$C,DATA!$A846,MASUK!$H:$H)</f>
        <v>0</v>
      </c>
      <c r="M846" s="47">
        <f>SUMIF(KELUAR!C:C,REKAP[[#This Row],[ID
Barang]],KELUAR!$H:$H)</f>
        <v>0</v>
      </c>
      <c r="N846" s="47">
        <f>REKAP[[#This Row],[Stok Awal]]+REKAP[[#This Row],[Masuk]]-REKAP[[#This Row],[Keluar]]</f>
        <v>9</v>
      </c>
      <c r="P846" s="42">
        <f>REKAP[[#This Row],[Harga Satuan]]*REKAP[[#This Row],[Stok Akhir]]</f>
        <v>2196207</v>
      </c>
      <c r="Q846" s="47" t="str">
        <f>IF(REKAP[[#This Row],[Stok Aktual]]&lt;&gt;"",REKAP[[#This Row],[Stok Akhir]]-REKAP[[#This Row],[Stok Aktual]],"")</f>
        <v/>
      </c>
    </row>
    <row r="847" spans="1:17" x14ac:dyDescent="0.25">
      <c r="A847" s="20" t="s">
        <v>1173</v>
      </c>
      <c r="B847" s="20" t="s">
        <v>861</v>
      </c>
      <c r="C847" s="20" t="s">
        <v>861</v>
      </c>
      <c r="D847" s="23" t="s">
        <v>1709</v>
      </c>
      <c r="E847" s="23"/>
      <c r="F847" s="20" t="s">
        <v>898</v>
      </c>
      <c r="G847" s="20"/>
      <c r="H847" s="22">
        <v>70000</v>
      </c>
      <c r="I847" s="57" t="str">
        <f>IF(COUNTIF(MASUK[Kode Barang],REKAP[[#This Row],[ID
Barang]])=0,"",COUNTIF(MASUK[Kode Barang],REKAP[[#This Row],[ID
Barang]]))</f>
        <v/>
      </c>
      <c r="J847" s="58" t="str">
        <f>IF(COUNTIF(MASUK8[Kode Barang],REKAP[[#This Row],[ID
Barang]])=0,"",COUNTIF(MASUK8[Kode Barang],REKAP[[#This Row],[ID
Barang]]))</f>
        <v/>
      </c>
      <c r="K847" s="20">
        <v>0</v>
      </c>
      <c r="L847" s="47">
        <f>SUMIF(MASUK!$C:$C,DATA!$A847,MASUK!$H:$H)</f>
        <v>0</v>
      </c>
      <c r="M847" s="47">
        <f>SUMIF(KELUAR!C:C,REKAP[[#This Row],[ID
Barang]],KELUAR!$H:$H)</f>
        <v>0</v>
      </c>
      <c r="N847" s="47">
        <f>REKAP[[#This Row],[Stok Awal]]+REKAP[[#This Row],[Masuk]]-REKAP[[#This Row],[Keluar]]</f>
        <v>0</v>
      </c>
      <c r="P847" s="42">
        <f>REKAP[[#This Row],[Harga Satuan]]*REKAP[[#This Row],[Stok Akhir]]</f>
        <v>0</v>
      </c>
      <c r="Q847" s="47" t="str">
        <f>IF(REKAP[[#This Row],[Stok Aktual]]&lt;&gt;"",REKAP[[#This Row],[Stok Akhir]]-REKAP[[#This Row],[Stok Aktual]],"")</f>
        <v/>
      </c>
    </row>
    <row r="848" spans="1:17" x14ac:dyDescent="0.25">
      <c r="A848" s="20" t="s">
        <v>1174</v>
      </c>
      <c r="B848" s="20" t="s">
        <v>861</v>
      </c>
      <c r="C848" s="20" t="s">
        <v>861</v>
      </c>
      <c r="D848" s="23" t="s">
        <v>1710</v>
      </c>
      <c r="E848" s="23"/>
      <c r="F848" s="20" t="s">
        <v>898</v>
      </c>
      <c r="G848" s="20"/>
      <c r="H848" s="22"/>
      <c r="I848" s="57" t="str">
        <f>IF(COUNTIF(MASUK[Kode Barang],REKAP[[#This Row],[ID
Barang]])=0,"",COUNTIF(MASUK[Kode Barang],REKAP[[#This Row],[ID
Barang]]))</f>
        <v/>
      </c>
      <c r="J848" s="58" t="str">
        <f>IF(COUNTIF(MASUK8[Kode Barang],REKAP[[#This Row],[ID
Barang]])=0,"",COUNTIF(MASUK8[Kode Barang],REKAP[[#This Row],[ID
Barang]]))</f>
        <v/>
      </c>
      <c r="K848" s="20">
        <v>0</v>
      </c>
      <c r="L848" s="47">
        <f>SUMIF(MASUK!$C:$C,DATA!$A848,MASUK!$H:$H)</f>
        <v>0</v>
      </c>
      <c r="M848" s="47">
        <f>SUMIF(KELUAR!C:C,REKAP[[#This Row],[ID
Barang]],KELUAR!$H:$H)</f>
        <v>0</v>
      </c>
      <c r="N848" s="47">
        <f>REKAP[[#This Row],[Stok Awal]]+REKAP[[#This Row],[Masuk]]-REKAP[[#This Row],[Keluar]]</f>
        <v>0</v>
      </c>
      <c r="P848" s="42">
        <f>REKAP[[#This Row],[Harga Satuan]]*REKAP[[#This Row],[Stok Akhir]]</f>
        <v>0</v>
      </c>
      <c r="Q848" s="47" t="str">
        <f>IF(REKAP[[#This Row],[Stok Aktual]]&lt;&gt;"",REKAP[[#This Row],[Stok Akhir]]-REKAP[[#This Row],[Stok Aktual]],"")</f>
        <v/>
      </c>
    </row>
    <row r="849" spans="1:17" x14ac:dyDescent="0.25">
      <c r="A849" s="20" t="s">
        <v>1175</v>
      </c>
      <c r="B849" s="20" t="s">
        <v>861</v>
      </c>
      <c r="C849" s="20" t="s">
        <v>861</v>
      </c>
      <c r="D849" s="23" t="s">
        <v>1711</v>
      </c>
      <c r="E849" s="23"/>
      <c r="F849" s="20" t="s">
        <v>898</v>
      </c>
      <c r="G849" s="20"/>
      <c r="H849" s="22">
        <v>77000</v>
      </c>
      <c r="I849" s="57" t="str">
        <f>IF(COUNTIF(MASUK[Kode Barang],REKAP[[#This Row],[ID
Barang]])=0,"",COUNTIF(MASUK[Kode Barang],REKAP[[#This Row],[ID
Barang]]))</f>
        <v/>
      </c>
      <c r="J849" s="58" t="str">
        <f>IF(COUNTIF(MASUK8[Kode Barang],REKAP[[#This Row],[ID
Barang]])=0,"",COUNTIF(MASUK8[Kode Barang],REKAP[[#This Row],[ID
Barang]]))</f>
        <v/>
      </c>
      <c r="K849" s="20">
        <v>0</v>
      </c>
      <c r="L849" s="47">
        <f>SUMIF(MASUK!$C:$C,DATA!$A849,MASUK!$H:$H)</f>
        <v>0</v>
      </c>
      <c r="M849" s="47">
        <f>SUMIF(KELUAR!C:C,REKAP[[#This Row],[ID
Barang]],KELUAR!$H:$H)</f>
        <v>0</v>
      </c>
      <c r="N849" s="47">
        <f>REKAP[[#This Row],[Stok Awal]]+REKAP[[#This Row],[Masuk]]-REKAP[[#This Row],[Keluar]]</f>
        <v>0</v>
      </c>
      <c r="P849" s="42">
        <f>REKAP[[#This Row],[Harga Satuan]]*REKAP[[#This Row],[Stok Akhir]]</f>
        <v>0</v>
      </c>
      <c r="Q849" s="47" t="str">
        <f>IF(REKAP[[#This Row],[Stok Aktual]]&lt;&gt;"",REKAP[[#This Row],[Stok Akhir]]-REKAP[[#This Row],[Stok Aktual]],"")</f>
        <v/>
      </c>
    </row>
    <row r="850" spans="1:17" x14ac:dyDescent="0.25">
      <c r="A850" s="20" t="s">
        <v>1176</v>
      </c>
      <c r="B850" s="20" t="s">
        <v>861</v>
      </c>
      <c r="C850" s="20" t="s">
        <v>861</v>
      </c>
      <c r="D850" s="23" t="s">
        <v>1712</v>
      </c>
      <c r="E850" s="23"/>
      <c r="F850" s="20" t="s">
        <v>898</v>
      </c>
      <c r="G850" s="20"/>
      <c r="H850" s="22">
        <v>68000</v>
      </c>
      <c r="I850" s="57" t="str">
        <f>IF(COUNTIF(MASUK[Kode Barang],REKAP[[#This Row],[ID
Barang]])=0,"",COUNTIF(MASUK[Kode Barang],REKAP[[#This Row],[ID
Barang]]))</f>
        <v/>
      </c>
      <c r="J850" s="58" t="str">
        <f>IF(COUNTIF(MASUK8[Kode Barang],REKAP[[#This Row],[ID
Barang]])=0,"",COUNTIF(MASUK8[Kode Barang],REKAP[[#This Row],[ID
Barang]]))</f>
        <v/>
      </c>
      <c r="K850" s="20">
        <v>10</v>
      </c>
      <c r="L850" s="47">
        <f>SUMIF(MASUK!$C:$C,DATA!$A850,MASUK!$H:$H)</f>
        <v>0</v>
      </c>
      <c r="M850" s="47">
        <f>SUMIF(KELUAR!C:C,REKAP[[#This Row],[ID
Barang]],KELUAR!$H:$H)</f>
        <v>0</v>
      </c>
      <c r="N850" s="47">
        <f>REKAP[[#This Row],[Stok Awal]]+REKAP[[#This Row],[Masuk]]-REKAP[[#This Row],[Keluar]]</f>
        <v>10</v>
      </c>
      <c r="P850" s="42">
        <f>REKAP[[#This Row],[Harga Satuan]]*REKAP[[#This Row],[Stok Akhir]]</f>
        <v>680000</v>
      </c>
      <c r="Q850" s="47" t="str">
        <f>IF(REKAP[[#This Row],[Stok Aktual]]&lt;&gt;"",REKAP[[#This Row],[Stok Akhir]]-REKAP[[#This Row],[Stok Aktual]],"")</f>
        <v/>
      </c>
    </row>
    <row r="851" spans="1:17" x14ac:dyDescent="0.25">
      <c r="A851" s="20" t="s">
        <v>1177</v>
      </c>
      <c r="B851" s="20" t="s">
        <v>861</v>
      </c>
      <c r="C851" s="20" t="s">
        <v>861</v>
      </c>
      <c r="D851" s="23" t="s">
        <v>1713</v>
      </c>
      <c r="E851" s="23"/>
      <c r="F851" s="20" t="s">
        <v>898</v>
      </c>
      <c r="G851" s="20"/>
      <c r="H851" s="22">
        <v>68000</v>
      </c>
      <c r="I851" s="57" t="str">
        <f>IF(COUNTIF(MASUK[Kode Barang],REKAP[[#This Row],[ID
Barang]])=0,"",COUNTIF(MASUK[Kode Barang],REKAP[[#This Row],[ID
Barang]]))</f>
        <v/>
      </c>
      <c r="J851" s="58" t="str">
        <f>IF(COUNTIF(MASUK8[Kode Barang],REKAP[[#This Row],[ID
Barang]])=0,"",COUNTIF(MASUK8[Kode Barang],REKAP[[#This Row],[ID
Barang]]))</f>
        <v/>
      </c>
      <c r="K851" s="20">
        <v>1</v>
      </c>
      <c r="L851" s="47">
        <f>SUMIF(MASUK!$C:$C,DATA!$A851,MASUK!$H:$H)</f>
        <v>0</v>
      </c>
      <c r="M851" s="47">
        <f>SUMIF(KELUAR!C:C,REKAP[[#This Row],[ID
Barang]],KELUAR!$H:$H)</f>
        <v>0</v>
      </c>
      <c r="N851" s="47">
        <f>REKAP[[#This Row],[Stok Awal]]+REKAP[[#This Row],[Masuk]]-REKAP[[#This Row],[Keluar]]</f>
        <v>1</v>
      </c>
      <c r="P851" s="42">
        <f>REKAP[[#This Row],[Harga Satuan]]*REKAP[[#This Row],[Stok Akhir]]</f>
        <v>68000</v>
      </c>
      <c r="Q851" s="47" t="str">
        <f>IF(REKAP[[#This Row],[Stok Aktual]]&lt;&gt;"",REKAP[[#This Row],[Stok Akhir]]-REKAP[[#This Row],[Stok Aktual]],"")</f>
        <v/>
      </c>
    </row>
    <row r="852" spans="1:17" x14ac:dyDescent="0.25">
      <c r="A852" s="20" t="s">
        <v>1178</v>
      </c>
      <c r="B852" s="20" t="s">
        <v>862</v>
      </c>
      <c r="C852" s="20" t="s">
        <v>862</v>
      </c>
      <c r="D852" s="23" t="s">
        <v>1714</v>
      </c>
      <c r="E852" s="23"/>
      <c r="F852" s="20" t="s">
        <v>898</v>
      </c>
      <c r="G852" s="20"/>
      <c r="H852" s="22">
        <v>180000</v>
      </c>
      <c r="I852" s="57">
        <f>IF(COUNTIF(MASUK[Kode Barang],REKAP[[#This Row],[ID
Barang]])=0,"",COUNTIF(MASUK[Kode Barang],REKAP[[#This Row],[ID
Barang]]))</f>
        <v>1</v>
      </c>
      <c r="J852" s="58">
        <f>IF(COUNTIF(MASUK8[Kode Barang],REKAP[[#This Row],[ID
Barang]])=0,"",COUNTIF(MASUK8[Kode Barang],REKAP[[#This Row],[ID
Barang]]))</f>
        <v>1</v>
      </c>
      <c r="K852" s="20">
        <v>6</v>
      </c>
      <c r="L852" s="47">
        <f>SUMIF(MASUK!$C:$C,DATA!$A852,MASUK!$H:$H)</f>
        <v>7</v>
      </c>
      <c r="M852" s="47">
        <f>SUMIF(KELUAR!C:C,REKAP[[#This Row],[ID
Barang]],KELUAR!$H:$H)</f>
        <v>7</v>
      </c>
      <c r="N852" s="47">
        <f>REKAP[[#This Row],[Stok Awal]]+REKAP[[#This Row],[Masuk]]-REKAP[[#This Row],[Keluar]]</f>
        <v>6</v>
      </c>
      <c r="P852" s="42">
        <f>REKAP[[#This Row],[Harga Satuan]]*REKAP[[#This Row],[Stok Akhir]]</f>
        <v>1080000</v>
      </c>
      <c r="Q852" s="47" t="str">
        <f>IF(REKAP[[#This Row],[Stok Aktual]]&lt;&gt;"",REKAP[[#This Row],[Stok Akhir]]-REKAP[[#This Row],[Stok Aktual]],"")</f>
        <v/>
      </c>
    </row>
    <row r="853" spans="1:17" x14ac:dyDescent="0.25">
      <c r="A853" s="20" t="s">
        <v>1179</v>
      </c>
      <c r="B853" s="20" t="s">
        <v>862</v>
      </c>
      <c r="C853" s="20" t="s">
        <v>862</v>
      </c>
      <c r="D853" s="23" t="s">
        <v>1715</v>
      </c>
      <c r="E853" s="23"/>
      <c r="F853" s="20" t="s">
        <v>898</v>
      </c>
      <c r="G853" s="20"/>
      <c r="H853" s="22">
        <v>315936</v>
      </c>
      <c r="I853" s="57" t="str">
        <f>IF(COUNTIF(MASUK[Kode Barang],REKAP[[#This Row],[ID
Barang]])=0,"",COUNTIF(MASUK[Kode Barang],REKAP[[#This Row],[ID
Barang]]))</f>
        <v/>
      </c>
      <c r="J853" s="58" t="str">
        <f>IF(COUNTIF(MASUK8[Kode Barang],REKAP[[#This Row],[ID
Barang]])=0,"",COUNTIF(MASUK8[Kode Barang],REKAP[[#This Row],[ID
Barang]]))</f>
        <v/>
      </c>
      <c r="K853" s="20">
        <v>0</v>
      </c>
      <c r="L853" s="47">
        <f>SUMIF(MASUK!$C:$C,DATA!$A853,MASUK!$H:$H)</f>
        <v>0</v>
      </c>
      <c r="M853" s="47">
        <f>SUMIF(KELUAR!C:C,REKAP[[#This Row],[ID
Barang]],KELUAR!$H:$H)</f>
        <v>0</v>
      </c>
      <c r="N853" s="47">
        <f>REKAP[[#This Row],[Stok Awal]]+REKAP[[#This Row],[Masuk]]-REKAP[[#This Row],[Keluar]]</f>
        <v>0</v>
      </c>
      <c r="P853" s="42">
        <f>REKAP[[#This Row],[Harga Satuan]]*REKAP[[#This Row],[Stok Akhir]]</f>
        <v>0</v>
      </c>
      <c r="Q853" s="47" t="str">
        <f>IF(REKAP[[#This Row],[Stok Aktual]]&lt;&gt;"",REKAP[[#This Row],[Stok Akhir]]-REKAP[[#This Row],[Stok Aktual]],"")</f>
        <v/>
      </c>
    </row>
    <row r="854" spans="1:17" x14ac:dyDescent="0.25">
      <c r="A854" s="20" t="s">
        <v>1180</v>
      </c>
      <c r="B854" s="20" t="s">
        <v>862</v>
      </c>
      <c r="C854" s="20" t="s">
        <v>862</v>
      </c>
      <c r="D854" s="23" t="s">
        <v>1716</v>
      </c>
      <c r="E854" s="23"/>
      <c r="F854" s="20" t="s">
        <v>898</v>
      </c>
      <c r="G854" s="20"/>
      <c r="H854" s="22">
        <v>207526</v>
      </c>
      <c r="I854" s="57" t="str">
        <f>IF(COUNTIF(MASUK[Kode Barang],REKAP[[#This Row],[ID
Barang]])=0,"",COUNTIF(MASUK[Kode Barang],REKAP[[#This Row],[ID
Barang]]))</f>
        <v/>
      </c>
      <c r="J854" s="58" t="str">
        <f>IF(COUNTIF(MASUK8[Kode Barang],REKAP[[#This Row],[ID
Barang]])=0,"",COUNTIF(MASUK8[Kode Barang],REKAP[[#This Row],[ID
Barang]]))</f>
        <v/>
      </c>
      <c r="K854" s="20">
        <v>2</v>
      </c>
      <c r="L854" s="47">
        <f>SUMIF(MASUK!$C:$C,DATA!$A854,MASUK!$H:$H)</f>
        <v>0</v>
      </c>
      <c r="M854" s="47">
        <f>SUMIF(KELUAR!C:C,REKAP[[#This Row],[ID
Barang]],KELUAR!$H:$H)</f>
        <v>0</v>
      </c>
      <c r="N854" s="47">
        <f>REKAP[[#This Row],[Stok Awal]]+REKAP[[#This Row],[Masuk]]-REKAP[[#This Row],[Keluar]]</f>
        <v>2</v>
      </c>
      <c r="P854" s="42">
        <f>REKAP[[#This Row],[Harga Satuan]]*REKAP[[#This Row],[Stok Akhir]]</f>
        <v>415052</v>
      </c>
      <c r="Q854" s="47" t="str">
        <f>IF(REKAP[[#This Row],[Stok Aktual]]&lt;&gt;"",REKAP[[#This Row],[Stok Akhir]]-REKAP[[#This Row],[Stok Aktual]],"")</f>
        <v/>
      </c>
    </row>
    <row r="855" spans="1:17" x14ac:dyDescent="0.25">
      <c r="A855" s="20" t="s">
        <v>1181</v>
      </c>
      <c r="B855" s="20" t="s">
        <v>862</v>
      </c>
      <c r="C855" s="20" t="s">
        <v>862</v>
      </c>
      <c r="D855" s="23" t="s">
        <v>1717</v>
      </c>
      <c r="E855" s="23"/>
      <c r="F855" s="20" t="s">
        <v>898</v>
      </c>
      <c r="G855" s="20"/>
      <c r="H855" s="22">
        <v>174000</v>
      </c>
      <c r="I855" s="57" t="str">
        <f>IF(COUNTIF(MASUK[Kode Barang],REKAP[[#This Row],[ID
Barang]])=0,"",COUNTIF(MASUK[Kode Barang],REKAP[[#This Row],[ID
Barang]]))</f>
        <v/>
      </c>
      <c r="J855" s="58" t="str">
        <f>IF(COUNTIF(MASUK8[Kode Barang],REKAP[[#This Row],[ID
Barang]])=0,"",COUNTIF(MASUK8[Kode Barang],REKAP[[#This Row],[ID
Barang]]))</f>
        <v/>
      </c>
      <c r="K855" s="20">
        <v>6</v>
      </c>
      <c r="L855" s="47">
        <f>SUMIF(MASUK!$C:$C,DATA!$A855,MASUK!$H:$H)</f>
        <v>0</v>
      </c>
      <c r="M855" s="47">
        <f>SUMIF(KELUAR!C:C,REKAP[[#This Row],[ID
Barang]],KELUAR!$H:$H)</f>
        <v>0</v>
      </c>
      <c r="N855" s="47">
        <f>REKAP[[#This Row],[Stok Awal]]+REKAP[[#This Row],[Masuk]]-REKAP[[#This Row],[Keluar]]</f>
        <v>6</v>
      </c>
      <c r="P855" s="42">
        <f>REKAP[[#This Row],[Harga Satuan]]*REKAP[[#This Row],[Stok Akhir]]</f>
        <v>1044000</v>
      </c>
      <c r="Q855" s="47" t="str">
        <f>IF(REKAP[[#This Row],[Stok Aktual]]&lt;&gt;"",REKAP[[#This Row],[Stok Akhir]]-REKAP[[#This Row],[Stok Aktual]],"")</f>
        <v/>
      </c>
    </row>
    <row r="856" spans="1:17" x14ac:dyDescent="0.25">
      <c r="A856" s="20" t="s">
        <v>1182</v>
      </c>
      <c r="B856" s="20" t="s">
        <v>862</v>
      </c>
      <c r="C856" s="20" t="s">
        <v>862</v>
      </c>
      <c r="D856" s="23" t="s">
        <v>1718</v>
      </c>
      <c r="E856" s="23"/>
      <c r="F856" s="20" t="s">
        <v>898</v>
      </c>
      <c r="G856" s="20"/>
      <c r="H856" s="22"/>
      <c r="I856" s="57" t="str">
        <f>IF(COUNTIF(MASUK[Kode Barang],REKAP[[#This Row],[ID
Barang]])=0,"",COUNTIF(MASUK[Kode Barang],REKAP[[#This Row],[ID
Barang]]))</f>
        <v/>
      </c>
      <c r="J856" s="58" t="str">
        <f>IF(COUNTIF(MASUK8[Kode Barang],REKAP[[#This Row],[ID
Barang]])=0,"",COUNTIF(MASUK8[Kode Barang],REKAP[[#This Row],[ID
Barang]]))</f>
        <v/>
      </c>
      <c r="K856" s="20">
        <v>2</v>
      </c>
      <c r="L856" s="47">
        <f>SUMIF(MASUK!$C:$C,DATA!$A856,MASUK!$H:$H)</f>
        <v>0</v>
      </c>
      <c r="M856" s="47">
        <f>SUMIF(KELUAR!C:C,REKAP[[#This Row],[ID
Barang]],KELUAR!$H:$H)</f>
        <v>0</v>
      </c>
      <c r="N856" s="47">
        <f>REKAP[[#This Row],[Stok Awal]]+REKAP[[#This Row],[Masuk]]-REKAP[[#This Row],[Keluar]]</f>
        <v>2</v>
      </c>
      <c r="P856" s="42">
        <f>REKAP[[#This Row],[Harga Satuan]]*REKAP[[#This Row],[Stok Akhir]]</f>
        <v>0</v>
      </c>
      <c r="Q856" s="47" t="str">
        <f>IF(REKAP[[#This Row],[Stok Aktual]]&lt;&gt;"",REKAP[[#This Row],[Stok Akhir]]-REKAP[[#This Row],[Stok Aktual]],"")</f>
        <v/>
      </c>
    </row>
    <row r="857" spans="1:17" x14ac:dyDescent="0.25">
      <c r="A857" s="20" t="s">
        <v>1183</v>
      </c>
      <c r="B857" s="20" t="s">
        <v>862</v>
      </c>
      <c r="C857" s="20" t="s">
        <v>862</v>
      </c>
      <c r="D857" s="23" t="s">
        <v>1719</v>
      </c>
      <c r="E857" s="23"/>
      <c r="F857" s="20" t="s">
        <v>898</v>
      </c>
      <c r="G857" s="20"/>
      <c r="H857" s="22">
        <v>325410</v>
      </c>
      <c r="I857" s="57" t="str">
        <f>IF(COUNTIF(MASUK[Kode Barang],REKAP[[#This Row],[ID
Barang]])=0,"",COUNTIF(MASUK[Kode Barang],REKAP[[#This Row],[ID
Barang]]))</f>
        <v/>
      </c>
      <c r="J857" s="58" t="str">
        <f>IF(COUNTIF(MASUK8[Kode Barang],REKAP[[#This Row],[ID
Barang]])=0,"",COUNTIF(MASUK8[Kode Barang],REKAP[[#This Row],[ID
Barang]]))</f>
        <v/>
      </c>
      <c r="K857" s="20">
        <v>0</v>
      </c>
      <c r="L857" s="47">
        <f>SUMIF(MASUK!$C:$C,DATA!$A857,MASUK!$H:$H)</f>
        <v>0</v>
      </c>
      <c r="M857" s="47">
        <f>SUMIF(KELUAR!C:C,REKAP[[#This Row],[ID
Barang]],KELUAR!$H:$H)</f>
        <v>0</v>
      </c>
      <c r="N857" s="47">
        <f>REKAP[[#This Row],[Stok Awal]]+REKAP[[#This Row],[Masuk]]-REKAP[[#This Row],[Keluar]]</f>
        <v>0</v>
      </c>
      <c r="P857" s="42">
        <f>REKAP[[#This Row],[Harga Satuan]]*REKAP[[#This Row],[Stok Akhir]]</f>
        <v>0</v>
      </c>
      <c r="Q857" s="47" t="str">
        <f>IF(REKAP[[#This Row],[Stok Aktual]]&lt;&gt;"",REKAP[[#This Row],[Stok Akhir]]-REKAP[[#This Row],[Stok Aktual]],"")</f>
        <v/>
      </c>
    </row>
    <row r="858" spans="1:17" x14ac:dyDescent="0.25">
      <c r="A858" s="20" t="s">
        <v>1184</v>
      </c>
      <c r="B858" s="20" t="s">
        <v>862</v>
      </c>
      <c r="C858" s="20" t="s">
        <v>862</v>
      </c>
      <c r="D858" s="23" t="s">
        <v>1720</v>
      </c>
      <c r="E858" s="23"/>
      <c r="F858" s="20" t="s">
        <v>898</v>
      </c>
      <c r="G858" s="20"/>
      <c r="H858" s="22">
        <v>164268</v>
      </c>
      <c r="I858" s="57" t="str">
        <f>IF(COUNTIF(MASUK[Kode Barang],REKAP[[#This Row],[ID
Barang]])=0,"",COUNTIF(MASUK[Kode Barang],REKAP[[#This Row],[ID
Barang]]))</f>
        <v/>
      </c>
      <c r="J858" s="58" t="str">
        <f>IF(COUNTIF(MASUK8[Kode Barang],REKAP[[#This Row],[ID
Barang]])=0,"",COUNTIF(MASUK8[Kode Barang],REKAP[[#This Row],[ID
Barang]]))</f>
        <v/>
      </c>
      <c r="K858" s="20">
        <v>2</v>
      </c>
      <c r="L858" s="47">
        <f>SUMIF(MASUK!$C:$C,DATA!$A858,MASUK!$H:$H)</f>
        <v>0</v>
      </c>
      <c r="M858" s="47">
        <f>SUMIF(KELUAR!C:C,REKAP[[#This Row],[ID
Barang]],KELUAR!$H:$H)</f>
        <v>0</v>
      </c>
      <c r="N858" s="47">
        <f>REKAP[[#This Row],[Stok Awal]]+REKAP[[#This Row],[Masuk]]-REKAP[[#This Row],[Keluar]]</f>
        <v>2</v>
      </c>
      <c r="P858" s="42">
        <f>REKAP[[#This Row],[Harga Satuan]]*REKAP[[#This Row],[Stok Akhir]]</f>
        <v>328536</v>
      </c>
      <c r="Q858" s="47" t="str">
        <f>IF(REKAP[[#This Row],[Stok Aktual]]&lt;&gt;"",REKAP[[#This Row],[Stok Akhir]]-REKAP[[#This Row],[Stok Aktual]],"")</f>
        <v/>
      </c>
    </row>
    <row r="859" spans="1:17" x14ac:dyDescent="0.25">
      <c r="A859" s="20" t="s">
        <v>1185</v>
      </c>
      <c r="B859" s="20" t="s">
        <v>862</v>
      </c>
      <c r="C859" s="20" t="s">
        <v>862</v>
      </c>
      <c r="D859" s="23" t="s">
        <v>1721</v>
      </c>
      <c r="E859" s="23"/>
      <c r="F859" s="20" t="s">
        <v>898</v>
      </c>
      <c r="G859" s="20"/>
      <c r="H859" s="22">
        <v>145000</v>
      </c>
      <c r="I859" s="57" t="str">
        <f>IF(COUNTIF(MASUK[Kode Barang],REKAP[[#This Row],[ID
Barang]])=0,"",COUNTIF(MASUK[Kode Barang],REKAP[[#This Row],[ID
Barang]]))</f>
        <v/>
      </c>
      <c r="J859" s="58" t="str">
        <f>IF(COUNTIF(MASUK8[Kode Barang],REKAP[[#This Row],[ID
Barang]])=0,"",COUNTIF(MASUK8[Kode Barang],REKAP[[#This Row],[ID
Barang]]))</f>
        <v/>
      </c>
      <c r="K859" s="20">
        <v>0</v>
      </c>
      <c r="L859" s="47">
        <f>SUMIF(MASUK!$C:$C,DATA!$A859,MASUK!$H:$H)</f>
        <v>0</v>
      </c>
      <c r="M859" s="47">
        <f>SUMIF(KELUAR!C:C,REKAP[[#This Row],[ID
Barang]],KELUAR!$H:$H)</f>
        <v>0</v>
      </c>
      <c r="N859" s="47">
        <f>REKAP[[#This Row],[Stok Awal]]+REKAP[[#This Row],[Masuk]]-REKAP[[#This Row],[Keluar]]</f>
        <v>0</v>
      </c>
      <c r="P859" s="42">
        <f>REKAP[[#This Row],[Harga Satuan]]*REKAP[[#This Row],[Stok Akhir]]</f>
        <v>0</v>
      </c>
      <c r="Q859" s="47" t="str">
        <f>IF(REKAP[[#This Row],[Stok Aktual]]&lt;&gt;"",REKAP[[#This Row],[Stok Akhir]]-REKAP[[#This Row],[Stok Aktual]],"")</f>
        <v/>
      </c>
    </row>
    <row r="860" spans="1:17" x14ac:dyDescent="0.25">
      <c r="A860" s="20" t="s">
        <v>1186</v>
      </c>
      <c r="B860" s="20" t="s">
        <v>862</v>
      </c>
      <c r="C860" s="20" t="s">
        <v>862</v>
      </c>
      <c r="D860" s="23" t="s">
        <v>1722</v>
      </c>
      <c r="E860" s="23"/>
      <c r="F860" s="20" t="s">
        <v>898</v>
      </c>
      <c r="G860" s="20"/>
      <c r="H860" s="22">
        <v>210000</v>
      </c>
      <c r="I860" s="57" t="str">
        <f>IF(COUNTIF(MASUK[Kode Barang],REKAP[[#This Row],[ID
Barang]])=0,"",COUNTIF(MASUK[Kode Barang],REKAP[[#This Row],[ID
Barang]]))</f>
        <v/>
      </c>
      <c r="J860" s="58" t="str">
        <f>IF(COUNTIF(MASUK8[Kode Barang],REKAP[[#This Row],[ID
Barang]])=0,"",COUNTIF(MASUK8[Kode Barang],REKAP[[#This Row],[ID
Barang]]))</f>
        <v/>
      </c>
      <c r="K860" s="20">
        <v>2</v>
      </c>
      <c r="L860" s="47">
        <f>SUMIF(MASUK!$C:$C,DATA!$A860,MASUK!$H:$H)</f>
        <v>0</v>
      </c>
      <c r="M860" s="47">
        <f>SUMIF(KELUAR!C:C,REKAP[[#This Row],[ID
Barang]],KELUAR!$H:$H)</f>
        <v>0</v>
      </c>
      <c r="N860" s="47">
        <f>REKAP[[#This Row],[Stok Awal]]+REKAP[[#This Row],[Masuk]]-REKAP[[#This Row],[Keluar]]</f>
        <v>2</v>
      </c>
      <c r="P860" s="42">
        <f>REKAP[[#This Row],[Harga Satuan]]*REKAP[[#This Row],[Stok Akhir]]</f>
        <v>420000</v>
      </c>
      <c r="Q860" s="47" t="str">
        <f>IF(REKAP[[#This Row],[Stok Aktual]]&lt;&gt;"",REKAP[[#This Row],[Stok Akhir]]-REKAP[[#This Row],[Stok Aktual]],"")</f>
        <v/>
      </c>
    </row>
    <row r="861" spans="1:17" x14ac:dyDescent="0.25">
      <c r="A861" s="20" t="s">
        <v>1187</v>
      </c>
      <c r="B861" s="20" t="s">
        <v>862</v>
      </c>
      <c r="C861" s="20" t="s">
        <v>862</v>
      </c>
      <c r="D861" s="23" t="s">
        <v>1723</v>
      </c>
      <c r="E861" s="23"/>
      <c r="F861" s="20" t="s">
        <v>898</v>
      </c>
      <c r="G861" s="20"/>
      <c r="H861" s="22"/>
      <c r="I861" s="57" t="str">
        <f>IF(COUNTIF(MASUK[Kode Barang],REKAP[[#This Row],[ID
Barang]])=0,"",COUNTIF(MASUK[Kode Barang],REKAP[[#This Row],[ID
Barang]]))</f>
        <v/>
      </c>
      <c r="J861" s="58" t="str">
        <f>IF(COUNTIF(MASUK8[Kode Barang],REKAP[[#This Row],[ID
Barang]])=0,"",COUNTIF(MASUK8[Kode Barang],REKAP[[#This Row],[ID
Barang]]))</f>
        <v/>
      </c>
      <c r="K861" s="20">
        <v>2</v>
      </c>
      <c r="L861" s="47">
        <f>SUMIF(MASUK!$C:$C,DATA!$A861,MASUK!$H:$H)</f>
        <v>0</v>
      </c>
      <c r="M861" s="47">
        <f>SUMIF(KELUAR!C:C,REKAP[[#This Row],[ID
Barang]],KELUAR!$H:$H)</f>
        <v>0</v>
      </c>
      <c r="N861" s="47">
        <f>REKAP[[#This Row],[Stok Awal]]+REKAP[[#This Row],[Masuk]]-REKAP[[#This Row],[Keluar]]</f>
        <v>2</v>
      </c>
      <c r="P861" s="42">
        <f>REKAP[[#This Row],[Harga Satuan]]*REKAP[[#This Row],[Stok Akhir]]</f>
        <v>0</v>
      </c>
      <c r="Q861" s="47" t="str">
        <f>IF(REKAP[[#This Row],[Stok Aktual]]&lt;&gt;"",REKAP[[#This Row],[Stok Akhir]]-REKAP[[#This Row],[Stok Aktual]],"")</f>
        <v/>
      </c>
    </row>
    <row r="862" spans="1:17" x14ac:dyDescent="0.25">
      <c r="A862" s="20" t="s">
        <v>1188</v>
      </c>
      <c r="B862" s="20" t="s">
        <v>862</v>
      </c>
      <c r="C862" s="20" t="s">
        <v>862</v>
      </c>
      <c r="D862" s="23" t="s">
        <v>1724</v>
      </c>
      <c r="E862" s="23"/>
      <c r="F862" s="20" t="s">
        <v>898</v>
      </c>
      <c r="G862" s="20"/>
      <c r="H862" s="22">
        <v>270000</v>
      </c>
      <c r="I862" s="57" t="str">
        <f>IF(COUNTIF(MASUK[Kode Barang],REKAP[[#This Row],[ID
Barang]])=0,"",COUNTIF(MASUK[Kode Barang],REKAP[[#This Row],[ID
Barang]]))</f>
        <v/>
      </c>
      <c r="J862" s="58" t="str">
        <f>IF(COUNTIF(MASUK8[Kode Barang],REKAP[[#This Row],[ID
Barang]])=0,"",COUNTIF(MASUK8[Kode Barang],REKAP[[#This Row],[ID
Barang]]))</f>
        <v/>
      </c>
      <c r="K862" s="20">
        <v>0</v>
      </c>
      <c r="L862" s="47">
        <f>SUMIF(MASUK!$C:$C,DATA!$A862,MASUK!$H:$H)</f>
        <v>0</v>
      </c>
      <c r="M862" s="47">
        <f>SUMIF(KELUAR!C:C,REKAP[[#This Row],[ID
Barang]],KELUAR!$H:$H)</f>
        <v>0</v>
      </c>
      <c r="N862" s="47">
        <f>REKAP[[#This Row],[Stok Awal]]+REKAP[[#This Row],[Masuk]]-REKAP[[#This Row],[Keluar]]</f>
        <v>0</v>
      </c>
      <c r="P862" s="42">
        <f>REKAP[[#This Row],[Harga Satuan]]*REKAP[[#This Row],[Stok Akhir]]</f>
        <v>0</v>
      </c>
      <c r="Q862" s="47" t="str">
        <f>IF(REKAP[[#This Row],[Stok Aktual]]&lt;&gt;"",REKAP[[#This Row],[Stok Akhir]]-REKAP[[#This Row],[Stok Aktual]],"")</f>
        <v/>
      </c>
    </row>
    <row r="863" spans="1:17" x14ac:dyDescent="0.25">
      <c r="A863" s="20" t="s">
        <v>1189</v>
      </c>
      <c r="B863" s="20" t="s">
        <v>862</v>
      </c>
      <c r="C863" s="20" t="s">
        <v>862</v>
      </c>
      <c r="D863" s="23" t="s">
        <v>1725</v>
      </c>
      <c r="E863" s="23"/>
      <c r="F863" s="20" t="s">
        <v>898</v>
      </c>
      <c r="G863" s="20"/>
      <c r="H863" s="22">
        <v>590910</v>
      </c>
      <c r="I863" s="57" t="str">
        <f>IF(COUNTIF(MASUK[Kode Barang],REKAP[[#This Row],[ID
Barang]])=0,"",COUNTIF(MASUK[Kode Barang],REKAP[[#This Row],[ID
Barang]]))</f>
        <v/>
      </c>
      <c r="J863" s="58" t="str">
        <f>IF(COUNTIF(MASUK8[Kode Barang],REKAP[[#This Row],[ID
Barang]])=0,"",COUNTIF(MASUK8[Kode Barang],REKAP[[#This Row],[ID
Barang]]))</f>
        <v/>
      </c>
      <c r="K863" s="20">
        <v>0</v>
      </c>
      <c r="L863" s="47">
        <f>SUMIF(MASUK!$C:$C,DATA!$A863,MASUK!$H:$H)</f>
        <v>0</v>
      </c>
      <c r="M863" s="47">
        <f>SUMIF(KELUAR!C:C,REKAP[[#This Row],[ID
Barang]],KELUAR!$H:$H)</f>
        <v>0</v>
      </c>
      <c r="N863" s="47">
        <f>REKAP[[#This Row],[Stok Awal]]+REKAP[[#This Row],[Masuk]]-REKAP[[#This Row],[Keluar]]</f>
        <v>0</v>
      </c>
      <c r="P863" s="42">
        <f>REKAP[[#This Row],[Harga Satuan]]*REKAP[[#This Row],[Stok Akhir]]</f>
        <v>0</v>
      </c>
      <c r="Q863" s="47" t="str">
        <f>IF(REKAP[[#This Row],[Stok Aktual]]&lt;&gt;"",REKAP[[#This Row],[Stok Akhir]]-REKAP[[#This Row],[Stok Aktual]],"")</f>
        <v/>
      </c>
    </row>
    <row r="864" spans="1:17" x14ac:dyDescent="0.25">
      <c r="A864" s="20" t="s">
        <v>1190</v>
      </c>
      <c r="B864" s="20" t="s">
        <v>862</v>
      </c>
      <c r="C864" s="20" t="s">
        <v>862</v>
      </c>
      <c r="D864" s="23" t="s">
        <v>1726</v>
      </c>
      <c r="E864" s="23"/>
      <c r="F864" s="20" t="s">
        <v>898</v>
      </c>
      <c r="G864" s="20"/>
      <c r="H864" s="22">
        <v>318480</v>
      </c>
      <c r="I864" s="57" t="str">
        <f>IF(COUNTIF(MASUK[Kode Barang],REKAP[[#This Row],[ID
Barang]])=0,"",COUNTIF(MASUK[Kode Barang],REKAP[[#This Row],[ID
Barang]]))</f>
        <v/>
      </c>
      <c r="J864" s="58" t="str">
        <f>IF(COUNTIF(MASUK8[Kode Barang],REKAP[[#This Row],[ID
Barang]])=0,"",COUNTIF(MASUK8[Kode Barang],REKAP[[#This Row],[ID
Barang]]))</f>
        <v/>
      </c>
      <c r="K864" s="20">
        <v>1</v>
      </c>
      <c r="L864" s="47">
        <f>SUMIF(MASUK!$C:$C,DATA!$A864,MASUK!$H:$H)</f>
        <v>0</v>
      </c>
      <c r="M864" s="47">
        <f>SUMIF(KELUAR!C:C,REKAP[[#This Row],[ID
Barang]],KELUAR!$H:$H)</f>
        <v>0</v>
      </c>
      <c r="N864" s="47">
        <f>REKAP[[#This Row],[Stok Awal]]+REKAP[[#This Row],[Masuk]]-REKAP[[#This Row],[Keluar]]</f>
        <v>1</v>
      </c>
      <c r="P864" s="42">
        <f>REKAP[[#This Row],[Harga Satuan]]*REKAP[[#This Row],[Stok Akhir]]</f>
        <v>318480</v>
      </c>
      <c r="Q864" s="47" t="str">
        <f>IF(REKAP[[#This Row],[Stok Aktual]]&lt;&gt;"",REKAP[[#This Row],[Stok Akhir]]-REKAP[[#This Row],[Stok Aktual]],"")</f>
        <v/>
      </c>
    </row>
    <row r="865" spans="1:17" x14ac:dyDescent="0.25">
      <c r="A865" s="20" t="s">
        <v>1191</v>
      </c>
      <c r="B865" s="20" t="s">
        <v>862</v>
      </c>
      <c r="C865" s="20" t="s">
        <v>862</v>
      </c>
      <c r="D865" s="23" t="s">
        <v>1727</v>
      </c>
      <c r="E865" s="23"/>
      <c r="F865" s="20" t="s">
        <v>898</v>
      </c>
      <c r="G865" s="20"/>
      <c r="H865" s="22">
        <v>540000</v>
      </c>
      <c r="I865" s="57" t="str">
        <f>IF(COUNTIF(MASUK[Kode Barang],REKAP[[#This Row],[ID
Barang]])=0,"",COUNTIF(MASUK[Kode Barang],REKAP[[#This Row],[ID
Barang]]))</f>
        <v/>
      </c>
      <c r="J865" s="58" t="str">
        <f>IF(COUNTIF(MASUK8[Kode Barang],REKAP[[#This Row],[ID
Barang]])=0,"",COUNTIF(MASUK8[Kode Barang],REKAP[[#This Row],[ID
Barang]]))</f>
        <v/>
      </c>
      <c r="K865" s="20">
        <v>0</v>
      </c>
      <c r="L865" s="47">
        <f>SUMIF(MASUK!$C:$C,DATA!$A865,MASUK!$H:$H)</f>
        <v>0</v>
      </c>
      <c r="M865" s="47">
        <f>SUMIF(KELUAR!C:C,REKAP[[#This Row],[ID
Barang]],KELUAR!$H:$H)</f>
        <v>0</v>
      </c>
      <c r="N865" s="47">
        <f>REKAP[[#This Row],[Stok Awal]]+REKAP[[#This Row],[Masuk]]-REKAP[[#This Row],[Keluar]]</f>
        <v>0</v>
      </c>
      <c r="P865" s="42">
        <f>REKAP[[#This Row],[Harga Satuan]]*REKAP[[#This Row],[Stok Akhir]]</f>
        <v>0</v>
      </c>
      <c r="Q865" s="47" t="str">
        <f>IF(REKAP[[#This Row],[Stok Aktual]]&lt;&gt;"",REKAP[[#This Row],[Stok Akhir]]-REKAP[[#This Row],[Stok Aktual]],"")</f>
        <v/>
      </c>
    </row>
    <row r="866" spans="1:17" x14ac:dyDescent="0.25">
      <c r="A866" s="20" t="s">
        <v>1192</v>
      </c>
      <c r="B866" s="20" t="s">
        <v>862</v>
      </c>
      <c r="C866" s="20" t="s">
        <v>862</v>
      </c>
      <c r="D866" s="23" t="s">
        <v>1728</v>
      </c>
      <c r="E866" s="23"/>
      <c r="F866" s="20" t="s">
        <v>898</v>
      </c>
      <c r="G866" s="20"/>
      <c r="H866" s="22">
        <v>1344474</v>
      </c>
      <c r="I866" s="57" t="str">
        <f>IF(COUNTIF(MASUK[Kode Barang],REKAP[[#This Row],[ID
Barang]])=0,"",COUNTIF(MASUK[Kode Barang],REKAP[[#This Row],[ID
Barang]]))</f>
        <v/>
      </c>
      <c r="J866" s="58" t="str">
        <f>IF(COUNTIF(MASUK8[Kode Barang],REKAP[[#This Row],[ID
Barang]])=0,"",COUNTIF(MASUK8[Kode Barang],REKAP[[#This Row],[ID
Barang]]))</f>
        <v/>
      </c>
      <c r="K866" s="20">
        <v>0</v>
      </c>
      <c r="L866" s="47">
        <f>SUMIF(MASUK!$C:$C,DATA!$A866,MASUK!$H:$H)</f>
        <v>0</v>
      </c>
      <c r="M866" s="47">
        <f>SUMIF(KELUAR!C:C,REKAP[[#This Row],[ID
Barang]],KELUAR!$H:$H)</f>
        <v>0</v>
      </c>
      <c r="N866" s="47">
        <f>REKAP[[#This Row],[Stok Awal]]+REKAP[[#This Row],[Masuk]]-REKAP[[#This Row],[Keluar]]</f>
        <v>0</v>
      </c>
      <c r="P866" s="42">
        <f>REKAP[[#This Row],[Harga Satuan]]*REKAP[[#This Row],[Stok Akhir]]</f>
        <v>0</v>
      </c>
      <c r="Q866" s="47" t="str">
        <f>IF(REKAP[[#This Row],[Stok Aktual]]&lt;&gt;"",REKAP[[#This Row],[Stok Akhir]]-REKAP[[#This Row],[Stok Aktual]],"")</f>
        <v/>
      </c>
    </row>
    <row r="867" spans="1:17" x14ac:dyDescent="0.25">
      <c r="A867" s="20" t="s">
        <v>1193</v>
      </c>
      <c r="B867" s="20" t="s">
        <v>863</v>
      </c>
      <c r="C867" s="20" t="s">
        <v>863</v>
      </c>
      <c r="D867" s="23" t="s">
        <v>1729</v>
      </c>
      <c r="E867" s="23"/>
      <c r="F867" s="20" t="s">
        <v>898</v>
      </c>
      <c r="G867" s="20"/>
      <c r="H867" s="22">
        <v>21872</v>
      </c>
      <c r="I867" s="57" t="str">
        <f>IF(COUNTIF(MASUK[Kode Barang],REKAP[[#This Row],[ID
Barang]])=0,"",COUNTIF(MASUK[Kode Barang],REKAP[[#This Row],[ID
Barang]]))</f>
        <v/>
      </c>
      <c r="J867" s="58" t="str">
        <f>IF(COUNTIF(MASUK8[Kode Barang],REKAP[[#This Row],[ID
Barang]])=0,"",COUNTIF(MASUK8[Kode Barang],REKAP[[#This Row],[ID
Barang]]))</f>
        <v/>
      </c>
      <c r="K867" s="20">
        <v>2</v>
      </c>
      <c r="L867" s="47">
        <f>SUMIF(MASUK!$C:$C,DATA!$A867,MASUK!$H:$H)</f>
        <v>0</v>
      </c>
      <c r="M867" s="47">
        <f>SUMIF(KELUAR!C:C,REKAP[[#This Row],[ID
Barang]],KELUAR!$H:$H)</f>
        <v>0</v>
      </c>
      <c r="N867" s="47">
        <f>REKAP[[#This Row],[Stok Awal]]+REKAP[[#This Row],[Masuk]]-REKAP[[#This Row],[Keluar]]</f>
        <v>2</v>
      </c>
      <c r="P867" s="42">
        <f>REKAP[[#This Row],[Harga Satuan]]*REKAP[[#This Row],[Stok Akhir]]</f>
        <v>43744</v>
      </c>
      <c r="Q867" s="47" t="str">
        <f>IF(REKAP[[#This Row],[Stok Aktual]]&lt;&gt;"",REKAP[[#This Row],[Stok Akhir]]-REKAP[[#This Row],[Stok Aktual]],"")</f>
        <v/>
      </c>
    </row>
    <row r="868" spans="1:17" x14ac:dyDescent="0.25">
      <c r="A868" s="20" t="s">
        <v>1194</v>
      </c>
      <c r="B868" s="20" t="s">
        <v>863</v>
      </c>
      <c r="C868" s="20" t="s">
        <v>863</v>
      </c>
      <c r="D868" s="23" t="s">
        <v>1730</v>
      </c>
      <c r="E868" s="23"/>
      <c r="F868" s="20" t="s">
        <v>898</v>
      </c>
      <c r="G868" s="20"/>
      <c r="H868" s="22">
        <v>40000</v>
      </c>
      <c r="I868" s="57">
        <f>IF(COUNTIF(MASUK[Kode Barang],REKAP[[#This Row],[ID
Barang]])=0,"",COUNTIF(MASUK[Kode Barang],REKAP[[#This Row],[ID
Barang]]))</f>
        <v>1</v>
      </c>
      <c r="J868" s="58">
        <f>IF(COUNTIF(MASUK8[Kode Barang],REKAP[[#This Row],[ID
Barang]])=0,"",COUNTIF(MASUK8[Kode Barang],REKAP[[#This Row],[ID
Barang]]))</f>
        <v>1</v>
      </c>
      <c r="K868" s="20">
        <v>0</v>
      </c>
      <c r="L868" s="47">
        <f>SUMIF(MASUK!$C:$C,DATA!$A868,MASUK!$H:$H)</f>
        <v>2</v>
      </c>
      <c r="M868" s="47">
        <f>SUMIF(KELUAR!C:C,REKAP[[#This Row],[ID
Barang]],KELUAR!$H:$H)</f>
        <v>2</v>
      </c>
      <c r="N868" s="47">
        <f>REKAP[[#This Row],[Stok Awal]]+REKAP[[#This Row],[Masuk]]-REKAP[[#This Row],[Keluar]]</f>
        <v>0</v>
      </c>
      <c r="P868" s="42">
        <f>REKAP[[#This Row],[Harga Satuan]]*REKAP[[#This Row],[Stok Akhir]]</f>
        <v>0</v>
      </c>
      <c r="Q868" s="47" t="str">
        <f>IF(REKAP[[#This Row],[Stok Aktual]]&lt;&gt;"",REKAP[[#This Row],[Stok Akhir]]-REKAP[[#This Row],[Stok Aktual]],"")</f>
        <v/>
      </c>
    </row>
    <row r="869" spans="1:17" x14ac:dyDescent="0.25">
      <c r="A869" s="20" t="s">
        <v>1195</v>
      </c>
      <c r="B869" s="20" t="s">
        <v>863</v>
      </c>
      <c r="C869" s="20" t="s">
        <v>863</v>
      </c>
      <c r="D869" s="23" t="s">
        <v>1731</v>
      </c>
      <c r="E869" s="23"/>
      <c r="F869" s="20" t="s">
        <v>898</v>
      </c>
      <c r="G869" s="20"/>
      <c r="H869" s="22">
        <v>43000</v>
      </c>
      <c r="I869" s="57">
        <f>IF(COUNTIF(MASUK[Kode Barang],REKAP[[#This Row],[ID
Barang]])=0,"",COUNTIF(MASUK[Kode Barang],REKAP[[#This Row],[ID
Barang]]))</f>
        <v>2</v>
      </c>
      <c r="J869" s="58">
        <f>IF(COUNTIF(MASUK8[Kode Barang],REKAP[[#This Row],[ID
Barang]])=0,"",COUNTIF(MASUK8[Kode Barang],REKAP[[#This Row],[ID
Barang]]))</f>
        <v>2</v>
      </c>
      <c r="K869" s="20">
        <v>0</v>
      </c>
      <c r="L869" s="47">
        <f>SUMIF(MASUK!$C:$C,DATA!$A869,MASUK!$H:$H)</f>
        <v>4</v>
      </c>
      <c r="M869" s="47">
        <f>SUMIF(KELUAR!C:C,REKAP[[#This Row],[ID
Barang]],KELUAR!$H:$H)</f>
        <v>4</v>
      </c>
      <c r="N869" s="47">
        <f>REKAP[[#This Row],[Stok Awal]]+REKAP[[#This Row],[Masuk]]-REKAP[[#This Row],[Keluar]]</f>
        <v>0</v>
      </c>
      <c r="P869" s="42">
        <f>REKAP[[#This Row],[Harga Satuan]]*REKAP[[#This Row],[Stok Akhir]]</f>
        <v>0</v>
      </c>
      <c r="Q869" s="47" t="str">
        <f>IF(REKAP[[#This Row],[Stok Aktual]]&lt;&gt;"",REKAP[[#This Row],[Stok Akhir]]-REKAP[[#This Row],[Stok Aktual]],"")</f>
        <v/>
      </c>
    </row>
    <row r="870" spans="1:17" x14ac:dyDescent="0.25">
      <c r="A870" s="20" t="s">
        <v>1196</v>
      </c>
      <c r="B870" s="20" t="s">
        <v>863</v>
      </c>
      <c r="C870" s="20" t="s">
        <v>863</v>
      </c>
      <c r="D870" s="23" t="s">
        <v>1732</v>
      </c>
      <c r="E870" s="23"/>
      <c r="F870" s="20" t="s">
        <v>898</v>
      </c>
      <c r="G870" s="20"/>
      <c r="H870" s="22">
        <v>65000</v>
      </c>
      <c r="I870" s="57">
        <f>IF(COUNTIF(MASUK[Kode Barang],REKAP[[#This Row],[ID
Barang]])=0,"",COUNTIF(MASUK[Kode Barang],REKAP[[#This Row],[ID
Barang]]))</f>
        <v>1</v>
      </c>
      <c r="J870" s="58">
        <f>IF(COUNTIF(MASUK8[Kode Barang],REKAP[[#This Row],[ID
Barang]])=0,"",COUNTIF(MASUK8[Kode Barang],REKAP[[#This Row],[ID
Barang]]))</f>
        <v>2</v>
      </c>
      <c r="K870" s="20">
        <v>1</v>
      </c>
      <c r="L870" s="47">
        <f>SUMIF(MASUK!$C:$C,DATA!$A870,MASUK!$H:$H)</f>
        <v>18</v>
      </c>
      <c r="M870" s="47">
        <f>SUMIF(KELUAR!C:C,REKAP[[#This Row],[ID
Barang]],KELUAR!$H:$H)</f>
        <v>18</v>
      </c>
      <c r="N870" s="47">
        <f>REKAP[[#This Row],[Stok Awal]]+REKAP[[#This Row],[Masuk]]-REKAP[[#This Row],[Keluar]]</f>
        <v>1</v>
      </c>
      <c r="P870" s="42">
        <f>REKAP[[#This Row],[Harga Satuan]]*REKAP[[#This Row],[Stok Akhir]]</f>
        <v>65000</v>
      </c>
      <c r="Q870" s="47" t="str">
        <f>IF(REKAP[[#This Row],[Stok Aktual]]&lt;&gt;"",REKAP[[#This Row],[Stok Akhir]]-REKAP[[#This Row],[Stok Aktual]],"")</f>
        <v/>
      </c>
    </row>
    <row r="871" spans="1:17" x14ac:dyDescent="0.25">
      <c r="A871" s="20" t="s">
        <v>1197</v>
      </c>
      <c r="B871" s="20" t="s">
        <v>863</v>
      </c>
      <c r="C871" s="20" t="s">
        <v>863</v>
      </c>
      <c r="D871" s="23" t="s">
        <v>1733</v>
      </c>
      <c r="E871" s="23"/>
      <c r="F871" s="20" t="s">
        <v>898</v>
      </c>
      <c r="G871" s="20"/>
      <c r="H871" s="22">
        <v>170000</v>
      </c>
      <c r="I871" s="57">
        <f>IF(COUNTIF(MASUK[Kode Barang],REKAP[[#This Row],[ID
Barang]])=0,"",COUNTIF(MASUK[Kode Barang],REKAP[[#This Row],[ID
Barang]]))</f>
        <v>2</v>
      </c>
      <c r="J871" s="58">
        <f>IF(COUNTIF(MASUK8[Kode Barang],REKAP[[#This Row],[ID
Barang]])=0,"",COUNTIF(MASUK8[Kode Barang],REKAP[[#This Row],[ID
Barang]]))</f>
        <v>2</v>
      </c>
      <c r="K871" s="20">
        <v>0</v>
      </c>
      <c r="L871" s="47">
        <f>SUMIF(MASUK!$C:$C,DATA!$A871,MASUK!$H:$H)</f>
        <v>4</v>
      </c>
      <c r="M871" s="47">
        <f>SUMIF(KELUAR!C:C,REKAP[[#This Row],[ID
Barang]],KELUAR!$H:$H)</f>
        <v>4</v>
      </c>
      <c r="N871" s="47">
        <f>REKAP[[#This Row],[Stok Awal]]+REKAP[[#This Row],[Masuk]]-REKAP[[#This Row],[Keluar]]</f>
        <v>0</v>
      </c>
      <c r="P871" s="42">
        <f>REKAP[[#This Row],[Harga Satuan]]*REKAP[[#This Row],[Stok Akhir]]</f>
        <v>0</v>
      </c>
      <c r="Q871" s="47" t="str">
        <f>IF(REKAP[[#This Row],[Stok Aktual]]&lt;&gt;"",REKAP[[#This Row],[Stok Akhir]]-REKAP[[#This Row],[Stok Aktual]],"")</f>
        <v/>
      </c>
    </row>
    <row r="872" spans="1:17" x14ac:dyDescent="0.25">
      <c r="A872" s="20" t="s">
        <v>1198</v>
      </c>
      <c r="B872" s="20" t="s">
        <v>863</v>
      </c>
      <c r="C872" s="20" t="s">
        <v>863</v>
      </c>
      <c r="D872" s="23" t="s">
        <v>1734</v>
      </c>
      <c r="E872" s="23"/>
      <c r="F872" s="20" t="s">
        <v>898</v>
      </c>
      <c r="G872" s="20"/>
      <c r="H872" s="22">
        <v>350000</v>
      </c>
      <c r="I872" s="57" t="str">
        <f>IF(COUNTIF(MASUK[Kode Barang],REKAP[[#This Row],[ID
Barang]])=0,"",COUNTIF(MASUK[Kode Barang],REKAP[[#This Row],[ID
Barang]]))</f>
        <v/>
      </c>
      <c r="J872" s="58" t="str">
        <f>IF(COUNTIF(MASUK8[Kode Barang],REKAP[[#This Row],[ID
Barang]])=0,"",COUNTIF(MASUK8[Kode Barang],REKAP[[#This Row],[ID
Barang]]))</f>
        <v/>
      </c>
      <c r="K872" s="20">
        <v>0</v>
      </c>
      <c r="L872" s="47">
        <f>SUMIF(MASUK!$C:$C,DATA!$A872,MASUK!$H:$H)</f>
        <v>0</v>
      </c>
      <c r="M872" s="47">
        <f>SUMIF(KELUAR!C:C,REKAP[[#This Row],[ID
Barang]],KELUAR!$H:$H)</f>
        <v>0</v>
      </c>
      <c r="N872" s="47">
        <f>REKAP[[#This Row],[Stok Awal]]+REKAP[[#This Row],[Masuk]]-REKAP[[#This Row],[Keluar]]</f>
        <v>0</v>
      </c>
      <c r="P872" s="42">
        <f>REKAP[[#This Row],[Harga Satuan]]*REKAP[[#This Row],[Stok Akhir]]</f>
        <v>0</v>
      </c>
      <c r="Q872" s="47" t="str">
        <f>IF(REKAP[[#This Row],[Stok Aktual]]&lt;&gt;"",REKAP[[#This Row],[Stok Akhir]]-REKAP[[#This Row],[Stok Aktual]],"")</f>
        <v/>
      </c>
    </row>
    <row r="873" spans="1:17" x14ac:dyDescent="0.25">
      <c r="A873" s="20" t="s">
        <v>1199</v>
      </c>
      <c r="B873" s="20" t="s">
        <v>863</v>
      </c>
      <c r="C873" s="20" t="s">
        <v>863</v>
      </c>
      <c r="D873" s="23" t="s">
        <v>1735</v>
      </c>
      <c r="E873" s="23"/>
      <c r="F873" s="20" t="s">
        <v>898</v>
      </c>
      <c r="G873" s="20"/>
      <c r="H873" s="22">
        <v>420000</v>
      </c>
      <c r="I873" s="57" t="str">
        <f>IF(COUNTIF(MASUK[Kode Barang],REKAP[[#This Row],[ID
Barang]])=0,"",COUNTIF(MASUK[Kode Barang],REKAP[[#This Row],[ID
Barang]]))</f>
        <v/>
      </c>
      <c r="J873" s="58" t="str">
        <f>IF(COUNTIF(MASUK8[Kode Barang],REKAP[[#This Row],[ID
Barang]])=0,"",COUNTIF(MASUK8[Kode Barang],REKAP[[#This Row],[ID
Barang]]))</f>
        <v/>
      </c>
      <c r="K873" s="20">
        <v>4</v>
      </c>
      <c r="L873" s="47">
        <f>SUMIF(MASUK!$C:$C,DATA!$A873,MASUK!$H:$H)</f>
        <v>0</v>
      </c>
      <c r="M873" s="47">
        <f>SUMIF(KELUAR!C:C,REKAP[[#This Row],[ID
Barang]],KELUAR!$H:$H)</f>
        <v>0</v>
      </c>
      <c r="N873" s="47">
        <f>REKAP[[#This Row],[Stok Awal]]+REKAP[[#This Row],[Masuk]]-REKAP[[#This Row],[Keluar]]</f>
        <v>4</v>
      </c>
      <c r="P873" s="42">
        <f>REKAP[[#This Row],[Harga Satuan]]*REKAP[[#This Row],[Stok Akhir]]</f>
        <v>1680000</v>
      </c>
      <c r="Q873" s="47" t="str">
        <f>IF(REKAP[[#This Row],[Stok Aktual]]&lt;&gt;"",REKAP[[#This Row],[Stok Akhir]]-REKAP[[#This Row],[Stok Aktual]],"")</f>
        <v/>
      </c>
    </row>
    <row r="874" spans="1:17" x14ac:dyDescent="0.25">
      <c r="A874" s="20" t="s">
        <v>1200</v>
      </c>
      <c r="B874" s="20" t="s">
        <v>864</v>
      </c>
      <c r="C874" s="20" t="s">
        <v>864</v>
      </c>
      <c r="D874" s="23" t="s">
        <v>1736</v>
      </c>
      <c r="E874" s="23"/>
      <c r="F874" s="20" t="s">
        <v>898</v>
      </c>
      <c r="G874" s="20" t="s">
        <v>1973</v>
      </c>
      <c r="H874" s="22">
        <v>15900</v>
      </c>
      <c r="I874" s="57">
        <f>IF(COUNTIF(MASUK[Kode Barang],REKAP[[#This Row],[ID
Barang]])=0,"",COUNTIF(MASUK[Kode Barang],REKAP[[#This Row],[ID
Barang]]))</f>
        <v>1</v>
      </c>
      <c r="J874" s="58">
        <f>IF(COUNTIF(MASUK8[Kode Barang],REKAP[[#This Row],[ID
Barang]])=0,"",COUNTIF(MASUK8[Kode Barang],REKAP[[#This Row],[ID
Barang]]))</f>
        <v>1</v>
      </c>
      <c r="K874" s="20">
        <v>0</v>
      </c>
      <c r="L874" s="47">
        <f>SUMIF(MASUK!$C:$C,DATA!$A874,MASUK!$H:$H)</f>
        <v>19</v>
      </c>
      <c r="M874" s="47">
        <f>SUMIF(KELUAR!C:C,REKAP[[#This Row],[ID
Barang]],KELUAR!$H:$H)</f>
        <v>19</v>
      </c>
      <c r="N874" s="47">
        <f>REKAP[[#This Row],[Stok Awal]]+REKAP[[#This Row],[Masuk]]-REKAP[[#This Row],[Keluar]]</f>
        <v>0</v>
      </c>
      <c r="P874" s="42">
        <f>REKAP[[#This Row],[Harga Satuan]]*REKAP[[#This Row],[Stok Akhir]]</f>
        <v>0</v>
      </c>
      <c r="Q874" s="47" t="str">
        <f>IF(REKAP[[#This Row],[Stok Aktual]]&lt;&gt;"",REKAP[[#This Row],[Stok Akhir]]-REKAP[[#This Row],[Stok Aktual]],"")</f>
        <v/>
      </c>
    </row>
    <row r="875" spans="1:17" x14ac:dyDescent="0.25">
      <c r="A875" s="20" t="s">
        <v>1201</v>
      </c>
      <c r="B875" s="20" t="s">
        <v>865</v>
      </c>
      <c r="C875" s="20" t="s">
        <v>865</v>
      </c>
      <c r="D875" s="23" t="s">
        <v>1737</v>
      </c>
      <c r="E875" s="23"/>
      <c r="F875" s="20" t="s">
        <v>898</v>
      </c>
      <c r="G875" s="20"/>
      <c r="H875" s="22">
        <v>106112</v>
      </c>
      <c r="I875" s="57" t="str">
        <f>IF(COUNTIF(MASUK[Kode Barang],REKAP[[#This Row],[ID
Barang]])=0,"",COUNTIF(MASUK[Kode Barang],REKAP[[#This Row],[ID
Barang]]))</f>
        <v/>
      </c>
      <c r="J875" s="58" t="str">
        <f>IF(COUNTIF(MASUK8[Kode Barang],REKAP[[#This Row],[ID
Barang]])=0,"",COUNTIF(MASUK8[Kode Barang],REKAP[[#This Row],[ID
Barang]]))</f>
        <v/>
      </c>
      <c r="K875" s="20">
        <v>0</v>
      </c>
      <c r="L875" s="47">
        <f>SUMIF(MASUK!$C:$C,DATA!$A875,MASUK!$H:$H)</f>
        <v>0</v>
      </c>
      <c r="M875" s="47">
        <f>SUMIF(KELUAR!C:C,REKAP[[#This Row],[ID
Barang]],KELUAR!$H:$H)</f>
        <v>0</v>
      </c>
      <c r="N875" s="47">
        <f>REKAP[[#This Row],[Stok Awal]]+REKAP[[#This Row],[Masuk]]-REKAP[[#This Row],[Keluar]]</f>
        <v>0</v>
      </c>
      <c r="P875" s="42">
        <f>REKAP[[#This Row],[Harga Satuan]]*REKAP[[#This Row],[Stok Akhir]]</f>
        <v>0</v>
      </c>
      <c r="Q875" s="47" t="str">
        <f>IF(REKAP[[#This Row],[Stok Aktual]]&lt;&gt;"",REKAP[[#This Row],[Stok Akhir]]-REKAP[[#This Row],[Stok Aktual]],"")</f>
        <v/>
      </c>
    </row>
    <row r="876" spans="1:17" x14ac:dyDescent="0.25">
      <c r="A876" s="20" t="s">
        <v>1202</v>
      </c>
      <c r="B876" s="20" t="s">
        <v>865</v>
      </c>
      <c r="C876" s="20" t="s">
        <v>865</v>
      </c>
      <c r="D876" s="23" t="s">
        <v>1738</v>
      </c>
      <c r="E876" s="23"/>
      <c r="F876" s="20" t="s">
        <v>898</v>
      </c>
      <c r="G876" s="20"/>
      <c r="H876" s="22">
        <v>93000</v>
      </c>
      <c r="I876" s="57" t="str">
        <f>IF(COUNTIF(MASUK[Kode Barang],REKAP[[#This Row],[ID
Barang]])=0,"",COUNTIF(MASUK[Kode Barang],REKAP[[#This Row],[ID
Barang]]))</f>
        <v/>
      </c>
      <c r="J876" s="58" t="str">
        <f>IF(COUNTIF(MASUK8[Kode Barang],REKAP[[#This Row],[ID
Barang]])=0,"",COUNTIF(MASUK8[Kode Barang],REKAP[[#This Row],[ID
Barang]]))</f>
        <v/>
      </c>
      <c r="K876" s="20">
        <v>0</v>
      </c>
      <c r="L876" s="47">
        <f>SUMIF(MASUK!$C:$C,DATA!$A876,MASUK!$H:$H)</f>
        <v>0</v>
      </c>
      <c r="M876" s="47">
        <f>SUMIF(KELUAR!C:C,REKAP[[#This Row],[ID
Barang]],KELUAR!$H:$H)</f>
        <v>0</v>
      </c>
      <c r="N876" s="47">
        <f>REKAP[[#This Row],[Stok Awal]]+REKAP[[#This Row],[Masuk]]-REKAP[[#This Row],[Keluar]]</f>
        <v>0</v>
      </c>
      <c r="P876" s="42">
        <f>REKAP[[#This Row],[Harga Satuan]]*REKAP[[#This Row],[Stok Akhir]]</f>
        <v>0</v>
      </c>
      <c r="Q876" s="47" t="str">
        <f>IF(REKAP[[#This Row],[Stok Aktual]]&lt;&gt;"",REKAP[[#This Row],[Stok Akhir]]-REKAP[[#This Row],[Stok Aktual]],"")</f>
        <v/>
      </c>
    </row>
    <row r="877" spans="1:17" x14ac:dyDescent="0.25">
      <c r="A877" s="20" t="s">
        <v>1203</v>
      </c>
      <c r="B877" s="20" t="s">
        <v>865</v>
      </c>
      <c r="C877" s="20" t="s">
        <v>865</v>
      </c>
      <c r="D877" s="23" t="s">
        <v>1739</v>
      </c>
      <c r="E877" s="23"/>
      <c r="F877" s="20" t="s">
        <v>898</v>
      </c>
      <c r="G877" s="20"/>
      <c r="H877" s="22">
        <v>94000</v>
      </c>
      <c r="I877" s="57" t="str">
        <f>IF(COUNTIF(MASUK[Kode Barang],REKAP[[#This Row],[ID
Barang]])=0,"",COUNTIF(MASUK[Kode Barang],REKAP[[#This Row],[ID
Barang]]))</f>
        <v/>
      </c>
      <c r="J877" s="58" t="str">
        <f>IF(COUNTIF(MASUK8[Kode Barang],REKAP[[#This Row],[ID
Barang]])=0,"",COUNTIF(MASUK8[Kode Barang],REKAP[[#This Row],[ID
Barang]]))</f>
        <v/>
      </c>
      <c r="K877" s="20">
        <v>0</v>
      </c>
      <c r="L877" s="47">
        <f>SUMIF(MASUK!$C:$C,DATA!$A877,MASUK!$H:$H)</f>
        <v>0</v>
      </c>
      <c r="M877" s="47">
        <f>SUMIF(KELUAR!C:C,REKAP[[#This Row],[ID
Barang]],KELUAR!$H:$H)</f>
        <v>0</v>
      </c>
      <c r="N877" s="47">
        <f>REKAP[[#This Row],[Stok Awal]]+REKAP[[#This Row],[Masuk]]-REKAP[[#This Row],[Keluar]]</f>
        <v>0</v>
      </c>
      <c r="P877" s="42">
        <f>REKAP[[#This Row],[Harga Satuan]]*REKAP[[#This Row],[Stok Akhir]]</f>
        <v>0</v>
      </c>
      <c r="Q877" s="47" t="str">
        <f>IF(REKAP[[#This Row],[Stok Aktual]]&lt;&gt;"",REKAP[[#This Row],[Stok Akhir]]-REKAP[[#This Row],[Stok Aktual]],"")</f>
        <v/>
      </c>
    </row>
    <row r="878" spans="1:17" x14ac:dyDescent="0.25">
      <c r="A878" s="20" t="s">
        <v>1204</v>
      </c>
      <c r="B878" s="20" t="s">
        <v>865</v>
      </c>
      <c r="C878" s="20" t="s">
        <v>865</v>
      </c>
      <c r="D878" s="23" t="s">
        <v>1740</v>
      </c>
      <c r="E878" s="23"/>
      <c r="F878" s="20" t="s">
        <v>898</v>
      </c>
      <c r="G878" s="20"/>
      <c r="H878" s="22">
        <v>110000</v>
      </c>
      <c r="I878" s="57">
        <f>IF(COUNTIF(MASUK[Kode Barang],REKAP[[#This Row],[ID
Barang]])=0,"",COUNTIF(MASUK[Kode Barang],REKAP[[#This Row],[ID
Barang]]))</f>
        <v>1</v>
      </c>
      <c r="J878" s="58">
        <f>IF(COUNTIF(MASUK8[Kode Barang],REKAP[[#This Row],[ID
Barang]])=0,"",COUNTIF(MASUK8[Kode Barang],REKAP[[#This Row],[ID
Barang]]))</f>
        <v>1</v>
      </c>
      <c r="K878" s="20">
        <v>0</v>
      </c>
      <c r="L878" s="47">
        <f>SUMIF(MASUK!$C:$C,DATA!$A878,MASUK!$H:$H)</f>
        <v>2</v>
      </c>
      <c r="M878" s="47">
        <f>SUMIF(KELUAR!C:C,REKAP[[#This Row],[ID
Barang]],KELUAR!$H:$H)</f>
        <v>2</v>
      </c>
      <c r="N878" s="47">
        <f>REKAP[[#This Row],[Stok Awal]]+REKAP[[#This Row],[Masuk]]-REKAP[[#This Row],[Keluar]]</f>
        <v>0</v>
      </c>
      <c r="P878" s="42">
        <f>REKAP[[#This Row],[Harga Satuan]]*REKAP[[#This Row],[Stok Akhir]]</f>
        <v>0</v>
      </c>
      <c r="Q878" s="47" t="str">
        <f>IF(REKAP[[#This Row],[Stok Aktual]]&lt;&gt;"",REKAP[[#This Row],[Stok Akhir]]-REKAP[[#This Row],[Stok Aktual]],"")</f>
        <v/>
      </c>
    </row>
    <row r="879" spans="1:17" x14ac:dyDescent="0.25">
      <c r="A879" s="20" t="s">
        <v>1205</v>
      </c>
      <c r="B879" s="20" t="s">
        <v>865</v>
      </c>
      <c r="C879" s="20" t="s">
        <v>865</v>
      </c>
      <c r="D879" s="23" t="s">
        <v>1741</v>
      </c>
      <c r="E879" s="23"/>
      <c r="F879" s="20" t="s">
        <v>898</v>
      </c>
      <c r="G879" s="20"/>
      <c r="H879" s="22">
        <v>126000</v>
      </c>
      <c r="I879" s="57" t="str">
        <f>IF(COUNTIF(MASUK[Kode Barang],REKAP[[#This Row],[ID
Barang]])=0,"",COUNTIF(MASUK[Kode Barang],REKAP[[#This Row],[ID
Barang]]))</f>
        <v/>
      </c>
      <c r="J879" s="58" t="str">
        <f>IF(COUNTIF(MASUK8[Kode Barang],REKAP[[#This Row],[ID
Barang]])=0,"",COUNTIF(MASUK8[Kode Barang],REKAP[[#This Row],[ID
Barang]]))</f>
        <v/>
      </c>
      <c r="K879" s="20">
        <v>2</v>
      </c>
      <c r="L879" s="47">
        <f>SUMIF(MASUK!$C:$C,DATA!$A879,MASUK!$H:$H)</f>
        <v>0</v>
      </c>
      <c r="M879" s="47">
        <f>SUMIF(KELUAR!C:C,REKAP[[#This Row],[ID
Barang]],KELUAR!$H:$H)</f>
        <v>0</v>
      </c>
      <c r="N879" s="47">
        <f>REKAP[[#This Row],[Stok Awal]]+REKAP[[#This Row],[Masuk]]-REKAP[[#This Row],[Keluar]]</f>
        <v>2</v>
      </c>
      <c r="P879" s="42">
        <f>REKAP[[#This Row],[Harga Satuan]]*REKAP[[#This Row],[Stok Akhir]]</f>
        <v>252000</v>
      </c>
      <c r="Q879" s="47" t="str">
        <f>IF(REKAP[[#This Row],[Stok Aktual]]&lt;&gt;"",REKAP[[#This Row],[Stok Akhir]]-REKAP[[#This Row],[Stok Aktual]],"")</f>
        <v/>
      </c>
    </row>
    <row r="880" spans="1:17" x14ac:dyDescent="0.25">
      <c r="A880" s="20" t="s">
        <v>1206</v>
      </c>
      <c r="B880" s="20" t="s">
        <v>865</v>
      </c>
      <c r="C880" s="20" t="s">
        <v>865</v>
      </c>
      <c r="D880" s="23" t="s">
        <v>1742</v>
      </c>
      <c r="E880" s="23"/>
      <c r="F880" s="20" t="s">
        <v>898</v>
      </c>
      <c r="G880" s="20"/>
      <c r="H880" s="22">
        <v>105872</v>
      </c>
      <c r="I880" s="57" t="str">
        <f>IF(COUNTIF(MASUK[Kode Barang],REKAP[[#This Row],[ID
Barang]])=0,"",COUNTIF(MASUK[Kode Barang],REKAP[[#This Row],[ID
Barang]]))</f>
        <v/>
      </c>
      <c r="J880" s="58" t="str">
        <f>IF(COUNTIF(MASUK8[Kode Barang],REKAP[[#This Row],[ID
Barang]])=0,"",COUNTIF(MASUK8[Kode Barang],REKAP[[#This Row],[ID
Barang]]))</f>
        <v/>
      </c>
      <c r="K880" s="20">
        <v>0</v>
      </c>
      <c r="L880" s="47">
        <f>SUMIF(MASUK!$C:$C,DATA!$A880,MASUK!$H:$H)</f>
        <v>0</v>
      </c>
      <c r="M880" s="47">
        <f>SUMIF(KELUAR!C:C,REKAP[[#This Row],[ID
Barang]],KELUAR!$H:$H)</f>
        <v>0</v>
      </c>
      <c r="N880" s="47">
        <f>REKAP[[#This Row],[Stok Awal]]+REKAP[[#This Row],[Masuk]]-REKAP[[#This Row],[Keluar]]</f>
        <v>0</v>
      </c>
      <c r="P880" s="42">
        <f>REKAP[[#This Row],[Harga Satuan]]*REKAP[[#This Row],[Stok Akhir]]</f>
        <v>0</v>
      </c>
      <c r="Q880" s="47" t="str">
        <f>IF(REKAP[[#This Row],[Stok Aktual]]&lt;&gt;"",REKAP[[#This Row],[Stok Akhir]]-REKAP[[#This Row],[Stok Aktual]],"")</f>
        <v/>
      </c>
    </row>
    <row r="881" spans="1:17" x14ac:dyDescent="0.25">
      <c r="A881" s="20" t="s">
        <v>1207</v>
      </c>
      <c r="B881" s="20" t="s">
        <v>865</v>
      </c>
      <c r="C881" s="20" t="s">
        <v>865</v>
      </c>
      <c r="D881" s="23" t="s">
        <v>1743</v>
      </c>
      <c r="E881" s="23"/>
      <c r="F881" s="20" t="s">
        <v>898</v>
      </c>
      <c r="G881" s="20"/>
      <c r="H881" s="22">
        <v>114000</v>
      </c>
      <c r="I881" s="57" t="str">
        <f>IF(COUNTIF(MASUK[Kode Barang],REKAP[[#This Row],[ID
Barang]])=0,"",COUNTIF(MASUK[Kode Barang],REKAP[[#This Row],[ID
Barang]]))</f>
        <v/>
      </c>
      <c r="J881" s="58" t="str">
        <f>IF(COUNTIF(MASUK8[Kode Barang],REKAP[[#This Row],[ID
Barang]])=0,"",COUNTIF(MASUK8[Kode Barang],REKAP[[#This Row],[ID
Barang]]))</f>
        <v/>
      </c>
      <c r="K881" s="20">
        <v>0</v>
      </c>
      <c r="L881" s="47">
        <f>SUMIF(MASUK!$C:$C,DATA!$A881,MASUK!$H:$H)</f>
        <v>0</v>
      </c>
      <c r="M881" s="47">
        <f>SUMIF(KELUAR!C:C,REKAP[[#This Row],[ID
Barang]],KELUAR!$H:$H)</f>
        <v>0</v>
      </c>
      <c r="N881" s="47">
        <f>REKAP[[#This Row],[Stok Awal]]+REKAP[[#This Row],[Masuk]]-REKAP[[#This Row],[Keluar]]</f>
        <v>0</v>
      </c>
      <c r="P881" s="42">
        <f>REKAP[[#This Row],[Harga Satuan]]*REKAP[[#This Row],[Stok Akhir]]</f>
        <v>0</v>
      </c>
      <c r="Q881" s="47" t="str">
        <f>IF(REKAP[[#This Row],[Stok Aktual]]&lt;&gt;"",REKAP[[#This Row],[Stok Akhir]]-REKAP[[#This Row],[Stok Aktual]],"")</f>
        <v/>
      </c>
    </row>
    <row r="882" spans="1:17" x14ac:dyDescent="0.25">
      <c r="A882" s="20" t="s">
        <v>1208</v>
      </c>
      <c r="B882" s="20" t="s">
        <v>865</v>
      </c>
      <c r="C882" s="20" t="s">
        <v>865</v>
      </c>
      <c r="D882" s="23" t="s">
        <v>1744</v>
      </c>
      <c r="E882" s="23"/>
      <c r="F882" s="20" t="s">
        <v>898</v>
      </c>
      <c r="G882" s="20"/>
      <c r="H882" s="22">
        <v>107580</v>
      </c>
      <c r="I882" s="57">
        <f>IF(COUNTIF(MASUK[Kode Barang],REKAP[[#This Row],[ID
Barang]])=0,"",COUNTIF(MASUK[Kode Barang],REKAP[[#This Row],[ID
Barang]]))</f>
        <v>1</v>
      </c>
      <c r="J882" s="58">
        <f>IF(COUNTIF(MASUK8[Kode Barang],REKAP[[#This Row],[ID
Barang]])=0,"",COUNTIF(MASUK8[Kode Barang],REKAP[[#This Row],[ID
Barang]]))</f>
        <v>1</v>
      </c>
      <c r="K882" s="20">
        <v>0</v>
      </c>
      <c r="L882" s="47">
        <f>SUMIF(MASUK!$C:$C,DATA!$A882,MASUK!$H:$H)</f>
        <v>4</v>
      </c>
      <c r="M882" s="47">
        <f>SUMIF(KELUAR!C:C,REKAP[[#This Row],[ID
Barang]],KELUAR!$H:$H)</f>
        <v>4</v>
      </c>
      <c r="N882" s="47">
        <f>REKAP[[#This Row],[Stok Awal]]+REKAP[[#This Row],[Masuk]]-REKAP[[#This Row],[Keluar]]</f>
        <v>0</v>
      </c>
      <c r="P882" s="42">
        <f>REKAP[[#This Row],[Harga Satuan]]*REKAP[[#This Row],[Stok Akhir]]</f>
        <v>0</v>
      </c>
      <c r="Q882" s="47" t="str">
        <f>IF(REKAP[[#This Row],[Stok Aktual]]&lt;&gt;"",REKAP[[#This Row],[Stok Akhir]]-REKAP[[#This Row],[Stok Aktual]],"")</f>
        <v/>
      </c>
    </row>
    <row r="883" spans="1:17" x14ac:dyDescent="0.25">
      <c r="A883" s="20" t="s">
        <v>1209</v>
      </c>
      <c r="B883" s="20" t="s">
        <v>865</v>
      </c>
      <c r="C883" s="20" t="s">
        <v>865</v>
      </c>
      <c r="D883" s="23" t="s">
        <v>1745</v>
      </c>
      <c r="E883" s="23"/>
      <c r="F883" s="20" t="s">
        <v>898</v>
      </c>
      <c r="G883" s="20"/>
      <c r="H883" s="22">
        <v>205000</v>
      </c>
      <c r="I883" s="57" t="str">
        <f>IF(COUNTIF(MASUK[Kode Barang],REKAP[[#This Row],[ID
Barang]])=0,"",COUNTIF(MASUK[Kode Barang],REKAP[[#This Row],[ID
Barang]]))</f>
        <v/>
      </c>
      <c r="J883" s="58" t="str">
        <f>IF(COUNTIF(MASUK8[Kode Barang],REKAP[[#This Row],[ID
Barang]])=0,"",COUNTIF(MASUK8[Kode Barang],REKAP[[#This Row],[ID
Barang]]))</f>
        <v/>
      </c>
      <c r="K883" s="20">
        <v>2</v>
      </c>
      <c r="L883" s="47">
        <f>SUMIF(MASUK!$C:$C,DATA!$A883,MASUK!$H:$H)</f>
        <v>0</v>
      </c>
      <c r="M883" s="47">
        <f>SUMIF(KELUAR!C:C,REKAP[[#This Row],[ID
Barang]],KELUAR!$H:$H)</f>
        <v>0</v>
      </c>
      <c r="N883" s="47">
        <f>REKAP[[#This Row],[Stok Awal]]+REKAP[[#This Row],[Masuk]]-REKAP[[#This Row],[Keluar]]</f>
        <v>2</v>
      </c>
      <c r="P883" s="42">
        <f>REKAP[[#This Row],[Harga Satuan]]*REKAP[[#This Row],[Stok Akhir]]</f>
        <v>410000</v>
      </c>
      <c r="Q883" s="47" t="str">
        <f>IF(REKAP[[#This Row],[Stok Aktual]]&lt;&gt;"",REKAP[[#This Row],[Stok Akhir]]-REKAP[[#This Row],[Stok Aktual]],"")</f>
        <v/>
      </c>
    </row>
    <row r="884" spans="1:17" x14ac:dyDescent="0.25">
      <c r="A884" s="20" t="s">
        <v>1210</v>
      </c>
      <c r="B884" s="20" t="s">
        <v>865</v>
      </c>
      <c r="C884" s="20" t="s">
        <v>865</v>
      </c>
      <c r="D884" s="23" t="s">
        <v>1746</v>
      </c>
      <c r="E884" s="23"/>
      <c r="F884" s="20" t="s">
        <v>898</v>
      </c>
      <c r="G884" s="20"/>
      <c r="H884" s="22">
        <v>47476</v>
      </c>
      <c r="I884" s="57" t="str">
        <f>IF(COUNTIF(MASUK[Kode Barang],REKAP[[#This Row],[ID
Barang]])=0,"",COUNTIF(MASUK[Kode Barang],REKAP[[#This Row],[ID
Barang]]))</f>
        <v/>
      </c>
      <c r="J884" s="58" t="str">
        <f>IF(COUNTIF(MASUK8[Kode Barang],REKAP[[#This Row],[ID
Barang]])=0,"",COUNTIF(MASUK8[Kode Barang],REKAP[[#This Row],[ID
Barang]]))</f>
        <v/>
      </c>
      <c r="K884" s="20">
        <v>4</v>
      </c>
      <c r="L884" s="47">
        <f>SUMIF(MASUK!$C:$C,DATA!$A884,MASUK!$H:$H)</f>
        <v>0</v>
      </c>
      <c r="M884" s="47">
        <f>SUMIF(KELUAR!C:C,REKAP[[#This Row],[ID
Barang]],KELUAR!$H:$H)</f>
        <v>0</v>
      </c>
      <c r="N884" s="47">
        <f>REKAP[[#This Row],[Stok Awal]]+REKAP[[#This Row],[Masuk]]-REKAP[[#This Row],[Keluar]]</f>
        <v>4</v>
      </c>
      <c r="P884" s="42">
        <f>REKAP[[#This Row],[Harga Satuan]]*REKAP[[#This Row],[Stok Akhir]]</f>
        <v>189904</v>
      </c>
      <c r="Q884" s="47" t="str">
        <f>IF(REKAP[[#This Row],[Stok Aktual]]&lt;&gt;"",REKAP[[#This Row],[Stok Akhir]]-REKAP[[#This Row],[Stok Aktual]],"")</f>
        <v/>
      </c>
    </row>
    <row r="885" spans="1:17" x14ac:dyDescent="0.25">
      <c r="A885" s="20" t="s">
        <v>1211</v>
      </c>
      <c r="B885" s="20" t="s">
        <v>865</v>
      </c>
      <c r="C885" s="20" t="s">
        <v>865</v>
      </c>
      <c r="D885" s="23" t="s">
        <v>1747</v>
      </c>
      <c r="E885" s="23"/>
      <c r="F885" s="20" t="s">
        <v>898</v>
      </c>
      <c r="G885" s="20"/>
      <c r="H885" s="22">
        <v>67635</v>
      </c>
      <c r="I885" s="57" t="str">
        <f>IF(COUNTIF(MASUK[Kode Barang],REKAP[[#This Row],[ID
Barang]])=0,"",COUNTIF(MASUK[Kode Barang],REKAP[[#This Row],[ID
Barang]]))</f>
        <v/>
      </c>
      <c r="J885" s="58" t="str">
        <f>IF(COUNTIF(MASUK8[Kode Barang],REKAP[[#This Row],[ID
Barang]])=0,"",COUNTIF(MASUK8[Kode Barang],REKAP[[#This Row],[ID
Barang]]))</f>
        <v/>
      </c>
      <c r="K885" s="20">
        <v>0</v>
      </c>
      <c r="L885" s="47">
        <f>SUMIF(MASUK!$C:$C,DATA!$A885,MASUK!$H:$H)</f>
        <v>0</v>
      </c>
      <c r="M885" s="47">
        <f>SUMIF(KELUAR!C:C,REKAP[[#This Row],[ID
Barang]],KELUAR!$H:$H)</f>
        <v>0</v>
      </c>
      <c r="N885" s="47">
        <f>REKAP[[#This Row],[Stok Awal]]+REKAP[[#This Row],[Masuk]]-REKAP[[#This Row],[Keluar]]</f>
        <v>0</v>
      </c>
      <c r="P885" s="42">
        <f>REKAP[[#This Row],[Harga Satuan]]*REKAP[[#This Row],[Stok Akhir]]</f>
        <v>0</v>
      </c>
      <c r="Q885" s="47" t="str">
        <f>IF(REKAP[[#This Row],[Stok Aktual]]&lt;&gt;"",REKAP[[#This Row],[Stok Akhir]]-REKAP[[#This Row],[Stok Aktual]],"")</f>
        <v/>
      </c>
    </row>
    <row r="886" spans="1:17" x14ac:dyDescent="0.25">
      <c r="A886" s="20" t="s">
        <v>1212</v>
      </c>
      <c r="B886" s="20" t="s">
        <v>865</v>
      </c>
      <c r="C886" s="20" t="s">
        <v>865</v>
      </c>
      <c r="D886" s="23" t="s">
        <v>1748</v>
      </c>
      <c r="E886" s="23"/>
      <c r="F886" s="20" t="s">
        <v>898</v>
      </c>
      <c r="G886" s="20"/>
      <c r="H886" s="22">
        <v>73060</v>
      </c>
      <c r="I886" s="57" t="str">
        <f>IF(COUNTIF(MASUK[Kode Barang],REKAP[[#This Row],[ID
Barang]])=0,"",COUNTIF(MASUK[Kode Barang],REKAP[[#This Row],[ID
Barang]]))</f>
        <v/>
      </c>
      <c r="J886" s="58" t="str">
        <f>IF(COUNTIF(MASUK8[Kode Barang],REKAP[[#This Row],[ID
Barang]])=0,"",COUNTIF(MASUK8[Kode Barang],REKAP[[#This Row],[ID
Barang]]))</f>
        <v/>
      </c>
      <c r="K886" s="20">
        <v>1</v>
      </c>
      <c r="L886" s="47">
        <f>SUMIF(MASUK!$C:$C,DATA!$A886,MASUK!$H:$H)</f>
        <v>0</v>
      </c>
      <c r="M886" s="47">
        <f>SUMIF(KELUAR!C:C,REKAP[[#This Row],[ID
Barang]],KELUAR!$H:$H)</f>
        <v>0</v>
      </c>
      <c r="N886" s="47">
        <f>REKAP[[#This Row],[Stok Awal]]+REKAP[[#This Row],[Masuk]]-REKAP[[#This Row],[Keluar]]</f>
        <v>1</v>
      </c>
      <c r="P886" s="42">
        <f>REKAP[[#This Row],[Harga Satuan]]*REKAP[[#This Row],[Stok Akhir]]</f>
        <v>73060</v>
      </c>
      <c r="Q886" s="47" t="str">
        <f>IF(REKAP[[#This Row],[Stok Aktual]]&lt;&gt;"",REKAP[[#This Row],[Stok Akhir]]-REKAP[[#This Row],[Stok Aktual]],"")</f>
        <v/>
      </c>
    </row>
    <row r="887" spans="1:17" x14ac:dyDescent="0.25">
      <c r="A887" s="20" t="s">
        <v>1213</v>
      </c>
      <c r="B887" s="20" t="s">
        <v>865</v>
      </c>
      <c r="C887" s="20" t="s">
        <v>865</v>
      </c>
      <c r="D887" s="23" t="s">
        <v>1749</v>
      </c>
      <c r="E887" s="23"/>
      <c r="F887" s="20" t="s">
        <v>898</v>
      </c>
      <c r="G887" s="20"/>
      <c r="H887" s="22">
        <v>75000</v>
      </c>
      <c r="I887" s="57" t="str">
        <f>IF(COUNTIF(MASUK[Kode Barang],REKAP[[#This Row],[ID
Barang]])=0,"",COUNTIF(MASUK[Kode Barang],REKAP[[#This Row],[ID
Barang]]))</f>
        <v/>
      </c>
      <c r="J887" s="58" t="str">
        <f>IF(COUNTIF(MASUK8[Kode Barang],REKAP[[#This Row],[ID
Barang]])=0,"",COUNTIF(MASUK8[Kode Barang],REKAP[[#This Row],[ID
Barang]]))</f>
        <v/>
      </c>
      <c r="K887" s="20">
        <v>0</v>
      </c>
      <c r="L887" s="47">
        <f>SUMIF(MASUK!$C:$C,DATA!$A887,MASUK!$H:$H)</f>
        <v>0</v>
      </c>
      <c r="M887" s="47">
        <f>SUMIF(KELUAR!C:C,REKAP[[#This Row],[ID
Barang]],KELUAR!$H:$H)</f>
        <v>0</v>
      </c>
      <c r="N887" s="47">
        <f>REKAP[[#This Row],[Stok Awal]]+REKAP[[#This Row],[Masuk]]-REKAP[[#This Row],[Keluar]]</f>
        <v>0</v>
      </c>
      <c r="P887" s="42">
        <f>REKAP[[#This Row],[Harga Satuan]]*REKAP[[#This Row],[Stok Akhir]]</f>
        <v>0</v>
      </c>
      <c r="Q887" s="47" t="str">
        <f>IF(REKAP[[#This Row],[Stok Aktual]]&lt;&gt;"",REKAP[[#This Row],[Stok Akhir]]-REKAP[[#This Row],[Stok Aktual]],"")</f>
        <v/>
      </c>
    </row>
    <row r="888" spans="1:17" x14ac:dyDescent="0.25">
      <c r="A888" s="20" t="s">
        <v>1214</v>
      </c>
      <c r="B888" s="20" t="s">
        <v>865</v>
      </c>
      <c r="C888" s="20" t="s">
        <v>865</v>
      </c>
      <c r="D888" s="23" t="s">
        <v>1750</v>
      </c>
      <c r="E888" s="23"/>
      <c r="F888" s="20" t="s">
        <v>898</v>
      </c>
      <c r="G888" s="20"/>
      <c r="H888" s="22"/>
      <c r="I888" s="57" t="str">
        <f>IF(COUNTIF(MASUK[Kode Barang],REKAP[[#This Row],[ID
Barang]])=0,"",COUNTIF(MASUK[Kode Barang],REKAP[[#This Row],[ID
Barang]]))</f>
        <v/>
      </c>
      <c r="J888" s="58" t="str">
        <f>IF(COUNTIF(MASUK8[Kode Barang],REKAP[[#This Row],[ID
Barang]])=0,"",COUNTIF(MASUK8[Kode Barang],REKAP[[#This Row],[ID
Barang]]))</f>
        <v/>
      </c>
      <c r="K888" s="20">
        <v>0</v>
      </c>
      <c r="L888" s="47">
        <f>SUMIF(MASUK!$C:$C,DATA!$A888,MASUK!$H:$H)</f>
        <v>0</v>
      </c>
      <c r="M888" s="47">
        <f>SUMIF(KELUAR!C:C,REKAP[[#This Row],[ID
Barang]],KELUAR!$H:$H)</f>
        <v>0</v>
      </c>
      <c r="N888" s="47">
        <f>REKAP[[#This Row],[Stok Awal]]+REKAP[[#This Row],[Masuk]]-REKAP[[#This Row],[Keluar]]</f>
        <v>0</v>
      </c>
      <c r="P888" s="42">
        <f>REKAP[[#This Row],[Harga Satuan]]*REKAP[[#This Row],[Stok Akhir]]</f>
        <v>0</v>
      </c>
      <c r="Q888" s="47" t="str">
        <f>IF(REKAP[[#This Row],[Stok Aktual]]&lt;&gt;"",REKAP[[#This Row],[Stok Akhir]]-REKAP[[#This Row],[Stok Aktual]],"")</f>
        <v/>
      </c>
    </row>
    <row r="889" spans="1:17" x14ac:dyDescent="0.25">
      <c r="A889" s="20" t="s">
        <v>1215</v>
      </c>
      <c r="B889" s="20" t="s">
        <v>865</v>
      </c>
      <c r="C889" s="20" t="s">
        <v>865</v>
      </c>
      <c r="D889" s="23" t="s">
        <v>1751</v>
      </c>
      <c r="E889" s="23"/>
      <c r="F889" s="20" t="s">
        <v>898</v>
      </c>
      <c r="G889" s="20"/>
      <c r="H889" s="22">
        <v>64500</v>
      </c>
      <c r="I889" s="57" t="str">
        <f>IF(COUNTIF(MASUK[Kode Barang],REKAP[[#This Row],[ID
Barang]])=0,"",COUNTIF(MASUK[Kode Barang],REKAP[[#This Row],[ID
Barang]]))</f>
        <v/>
      </c>
      <c r="J889" s="58" t="str">
        <f>IF(COUNTIF(MASUK8[Kode Barang],REKAP[[#This Row],[ID
Barang]])=0,"",COUNTIF(MASUK8[Kode Barang],REKAP[[#This Row],[ID
Barang]]))</f>
        <v/>
      </c>
      <c r="K889" s="20">
        <v>4</v>
      </c>
      <c r="L889" s="47">
        <f>SUMIF(MASUK!$C:$C,DATA!$A889,MASUK!$H:$H)</f>
        <v>0</v>
      </c>
      <c r="M889" s="47">
        <f>SUMIF(KELUAR!C:C,REKAP[[#This Row],[ID
Barang]],KELUAR!$H:$H)</f>
        <v>0</v>
      </c>
      <c r="N889" s="47">
        <f>REKAP[[#This Row],[Stok Awal]]+REKAP[[#This Row],[Masuk]]-REKAP[[#This Row],[Keluar]]</f>
        <v>4</v>
      </c>
      <c r="P889" s="42">
        <f>REKAP[[#This Row],[Harga Satuan]]*REKAP[[#This Row],[Stok Akhir]]</f>
        <v>258000</v>
      </c>
      <c r="Q889" s="47" t="str">
        <f>IF(REKAP[[#This Row],[Stok Aktual]]&lt;&gt;"",REKAP[[#This Row],[Stok Akhir]]-REKAP[[#This Row],[Stok Aktual]],"")</f>
        <v/>
      </c>
    </row>
    <row r="890" spans="1:17" x14ac:dyDescent="0.25">
      <c r="A890" s="20" t="s">
        <v>1216</v>
      </c>
      <c r="B890" s="20" t="s">
        <v>865</v>
      </c>
      <c r="C890" s="20" t="s">
        <v>865</v>
      </c>
      <c r="D890" s="23" t="s">
        <v>1752</v>
      </c>
      <c r="E890" s="23"/>
      <c r="F890" s="20" t="s">
        <v>898</v>
      </c>
      <c r="G890" s="20"/>
      <c r="H890" s="22">
        <v>107751</v>
      </c>
      <c r="I890" s="57" t="str">
        <f>IF(COUNTIF(MASUK[Kode Barang],REKAP[[#This Row],[ID
Barang]])=0,"",COUNTIF(MASUK[Kode Barang],REKAP[[#This Row],[ID
Barang]]))</f>
        <v/>
      </c>
      <c r="J890" s="58" t="str">
        <f>IF(COUNTIF(MASUK8[Kode Barang],REKAP[[#This Row],[ID
Barang]])=0,"",COUNTIF(MASUK8[Kode Barang],REKAP[[#This Row],[ID
Barang]]))</f>
        <v/>
      </c>
      <c r="K890" s="20">
        <v>0</v>
      </c>
      <c r="L890" s="47">
        <f>SUMIF(MASUK!$C:$C,DATA!$A890,MASUK!$H:$H)</f>
        <v>0</v>
      </c>
      <c r="M890" s="47">
        <f>SUMIF(KELUAR!C:C,REKAP[[#This Row],[ID
Barang]],KELUAR!$H:$H)</f>
        <v>0</v>
      </c>
      <c r="N890" s="47">
        <f>REKAP[[#This Row],[Stok Awal]]+REKAP[[#This Row],[Masuk]]-REKAP[[#This Row],[Keluar]]</f>
        <v>0</v>
      </c>
      <c r="P890" s="42">
        <f>REKAP[[#This Row],[Harga Satuan]]*REKAP[[#This Row],[Stok Akhir]]</f>
        <v>0</v>
      </c>
      <c r="Q890" s="47" t="str">
        <f>IF(REKAP[[#This Row],[Stok Aktual]]&lt;&gt;"",REKAP[[#This Row],[Stok Akhir]]-REKAP[[#This Row],[Stok Aktual]],"")</f>
        <v/>
      </c>
    </row>
    <row r="891" spans="1:17" x14ac:dyDescent="0.25">
      <c r="A891" s="20" t="s">
        <v>1217</v>
      </c>
      <c r="B891" s="20" t="s">
        <v>865</v>
      </c>
      <c r="C891" s="20" t="s">
        <v>865</v>
      </c>
      <c r="D891" s="23" t="s">
        <v>1753</v>
      </c>
      <c r="E891" s="23"/>
      <c r="F891" s="20" t="s">
        <v>898</v>
      </c>
      <c r="G891" s="20"/>
      <c r="H891" s="22"/>
      <c r="I891" s="57" t="str">
        <f>IF(COUNTIF(MASUK[Kode Barang],REKAP[[#This Row],[ID
Barang]])=0,"",COUNTIF(MASUK[Kode Barang],REKAP[[#This Row],[ID
Barang]]))</f>
        <v/>
      </c>
      <c r="J891" s="58" t="str">
        <f>IF(COUNTIF(MASUK8[Kode Barang],REKAP[[#This Row],[ID
Barang]])=0,"",COUNTIF(MASUK8[Kode Barang],REKAP[[#This Row],[ID
Barang]]))</f>
        <v/>
      </c>
      <c r="K891" s="20">
        <v>0</v>
      </c>
      <c r="L891" s="47">
        <f>SUMIF(MASUK!$C:$C,DATA!$A891,MASUK!$H:$H)</f>
        <v>0</v>
      </c>
      <c r="M891" s="47">
        <f>SUMIF(KELUAR!C:C,REKAP[[#This Row],[ID
Barang]],KELUAR!$H:$H)</f>
        <v>0</v>
      </c>
      <c r="N891" s="47">
        <f>REKAP[[#This Row],[Stok Awal]]+REKAP[[#This Row],[Masuk]]-REKAP[[#This Row],[Keluar]]</f>
        <v>0</v>
      </c>
      <c r="P891" s="42">
        <f>REKAP[[#This Row],[Harga Satuan]]*REKAP[[#This Row],[Stok Akhir]]</f>
        <v>0</v>
      </c>
      <c r="Q891" s="47" t="str">
        <f>IF(REKAP[[#This Row],[Stok Aktual]]&lt;&gt;"",REKAP[[#This Row],[Stok Akhir]]-REKAP[[#This Row],[Stok Aktual]],"")</f>
        <v/>
      </c>
    </row>
    <row r="892" spans="1:17" x14ac:dyDescent="0.25">
      <c r="A892" s="20" t="s">
        <v>1218</v>
      </c>
      <c r="B892" s="20" t="s">
        <v>865</v>
      </c>
      <c r="C892" s="20" t="s">
        <v>865</v>
      </c>
      <c r="D892" s="23" t="s">
        <v>1754</v>
      </c>
      <c r="E892" s="23"/>
      <c r="F892" s="20" t="s">
        <v>898</v>
      </c>
      <c r="G892" s="20"/>
      <c r="H892" s="22"/>
      <c r="I892" s="57" t="str">
        <f>IF(COUNTIF(MASUK[Kode Barang],REKAP[[#This Row],[ID
Barang]])=0,"",COUNTIF(MASUK[Kode Barang],REKAP[[#This Row],[ID
Barang]]))</f>
        <v/>
      </c>
      <c r="J892" s="58" t="str">
        <f>IF(COUNTIF(MASUK8[Kode Barang],REKAP[[#This Row],[ID
Barang]])=0,"",COUNTIF(MASUK8[Kode Barang],REKAP[[#This Row],[ID
Barang]]))</f>
        <v/>
      </c>
      <c r="K892" s="20">
        <v>0</v>
      </c>
      <c r="L892" s="47">
        <f>SUMIF(MASUK!$C:$C,DATA!$A892,MASUK!$H:$H)</f>
        <v>0</v>
      </c>
      <c r="M892" s="47">
        <f>SUMIF(KELUAR!C:C,REKAP[[#This Row],[ID
Barang]],KELUAR!$H:$H)</f>
        <v>0</v>
      </c>
      <c r="N892" s="47">
        <f>REKAP[[#This Row],[Stok Awal]]+REKAP[[#This Row],[Masuk]]-REKAP[[#This Row],[Keluar]]</f>
        <v>0</v>
      </c>
      <c r="P892" s="42">
        <f>REKAP[[#This Row],[Harga Satuan]]*REKAP[[#This Row],[Stok Akhir]]</f>
        <v>0</v>
      </c>
      <c r="Q892" s="47" t="str">
        <f>IF(REKAP[[#This Row],[Stok Aktual]]&lt;&gt;"",REKAP[[#This Row],[Stok Akhir]]-REKAP[[#This Row],[Stok Aktual]],"")</f>
        <v/>
      </c>
    </row>
    <row r="893" spans="1:17" x14ac:dyDescent="0.25">
      <c r="A893" s="20" t="s">
        <v>1219</v>
      </c>
      <c r="B893" s="20" t="s">
        <v>865</v>
      </c>
      <c r="C893" s="20" t="s">
        <v>865</v>
      </c>
      <c r="D893" s="23" t="s">
        <v>1755</v>
      </c>
      <c r="E893" s="23"/>
      <c r="F893" s="20" t="s">
        <v>898</v>
      </c>
      <c r="G893" s="20"/>
      <c r="H893" s="22"/>
      <c r="I893" s="57" t="str">
        <f>IF(COUNTIF(MASUK[Kode Barang],REKAP[[#This Row],[ID
Barang]])=0,"",COUNTIF(MASUK[Kode Barang],REKAP[[#This Row],[ID
Barang]]))</f>
        <v/>
      </c>
      <c r="J893" s="58" t="str">
        <f>IF(COUNTIF(MASUK8[Kode Barang],REKAP[[#This Row],[ID
Barang]])=0,"",COUNTIF(MASUK8[Kode Barang],REKAP[[#This Row],[ID
Barang]]))</f>
        <v/>
      </c>
      <c r="K893" s="20">
        <v>0</v>
      </c>
      <c r="L893" s="47">
        <f>SUMIF(MASUK!$C:$C,DATA!$A893,MASUK!$H:$H)</f>
        <v>0</v>
      </c>
      <c r="M893" s="47">
        <f>SUMIF(KELUAR!C:C,REKAP[[#This Row],[ID
Barang]],KELUAR!$H:$H)</f>
        <v>0</v>
      </c>
      <c r="N893" s="47">
        <f>REKAP[[#This Row],[Stok Awal]]+REKAP[[#This Row],[Masuk]]-REKAP[[#This Row],[Keluar]]</f>
        <v>0</v>
      </c>
      <c r="P893" s="42">
        <f>REKAP[[#This Row],[Harga Satuan]]*REKAP[[#This Row],[Stok Akhir]]</f>
        <v>0</v>
      </c>
      <c r="Q893" s="47" t="str">
        <f>IF(REKAP[[#This Row],[Stok Aktual]]&lt;&gt;"",REKAP[[#This Row],[Stok Akhir]]-REKAP[[#This Row],[Stok Aktual]],"")</f>
        <v/>
      </c>
    </row>
    <row r="894" spans="1:17" x14ac:dyDescent="0.25">
      <c r="A894" s="20" t="s">
        <v>1220</v>
      </c>
      <c r="B894" s="20" t="s">
        <v>865</v>
      </c>
      <c r="C894" s="20" t="s">
        <v>865</v>
      </c>
      <c r="D894" s="23" t="s">
        <v>1756</v>
      </c>
      <c r="E894" s="23"/>
      <c r="F894" s="20" t="s">
        <v>898</v>
      </c>
      <c r="G894" s="20"/>
      <c r="H894" s="22"/>
      <c r="I894" s="57" t="str">
        <f>IF(COUNTIF(MASUK[Kode Barang],REKAP[[#This Row],[ID
Barang]])=0,"",COUNTIF(MASUK[Kode Barang],REKAP[[#This Row],[ID
Barang]]))</f>
        <v/>
      </c>
      <c r="J894" s="58" t="str">
        <f>IF(COUNTIF(MASUK8[Kode Barang],REKAP[[#This Row],[ID
Barang]])=0,"",COUNTIF(MASUK8[Kode Barang],REKAP[[#This Row],[ID
Barang]]))</f>
        <v/>
      </c>
      <c r="K894" s="20">
        <v>4</v>
      </c>
      <c r="L894" s="47">
        <f>SUMIF(MASUK!$C:$C,DATA!$A894,MASUK!$H:$H)</f>
        <v>0</v>
      </c>
      <c r="M894" s="47">
        <f>SUMIF(KELUAR!C:C,REKAP[[#This Row],[ID
Barang]],KELUAR!$H:$H)</f>
        <v>0</v>
      </c>
      <c r="N894" s="47">
        <f>REKAP[[#This Row],[Stok Awal]]+REKAP[[#This Row],[Masuk]]-REKAP[[#This Row],[Keluar]]</f>
        <v>4</v>
      </c>
      <c r="P894" s="42">
        <f>REKAP[[#This Row],[Harga Satuan]]*REKAP[[#This Row],[Stok Akhir]]</f>
        <v>0</v>
      </c>
      <c r="Q894" s="47" t="str">
        <f>IF(REKAP[[#This Row],[Stok Aktual]]&lt;&gt;"",REKAP[[#This Row],[Stok Akhir]]-REKAP[[#This Row],[Stok Aktual]],"")</f>
        <v/>
      </c>
    </row>
    <row r="895" spans="1:17" x14ac:dyDescent="0.25">
      <c r="A895" s="20" t="s">
        <v>1221</v>
      </c>
      <c r="B895" s="20" t="s">
        <v>865</v>
      </c>
      <c r="C895" s="20" t="s">
        <v>865</v>
      </c>
      <c r="D895" s="23" t="s">
        <v>1757</v>
      </c>
      <c r="E895" s="23"/>
      <c r="F895" s="20" t="s">
        <v>898</v>
      </c>
      <c r="G895" s="20"/>
      <c r="H895" s="22"/>
      <c r="I895" s="57" t="str">
        <f>IF(COUNTIF(MASUK[Kode Barang],REKAP[[#This Row],[ID
Barang]])=0,"",COUNTIF(MASUK[Kode Barang],REKAP[[#This Row],[ID
Barang]]))</f>
        <v/>
      </c>
      <c r="J895" s="58" t="str">
        <f>IF(COUNTIF(MASUK8[Kode Barang],REKAP[[#This Row],[ID
Barang]])=0,"",COUNTIF(MASUK8[Kode Barang],REKAP[[#This Row],[ID
Barang]]))</f>
        <v/>
      </c>
      <c r="K895" s="20">
        <v>0</v>
      </c>
      <c r="L895" s="47">
        <f>SUMIF(MASUK!$C:$C,DATA!$A895,MASUK!$H:$H)</f>
        <v>0</v>
      </c>
      <c r="M895" s="47">
        <f>SUMIF(KELUAR!C:C,REKAP[[#This Row],[ID
Barang]],KELUAR!$H:$H)</f>
        <v>0</v>
      </c>
      <c r="N895" s="47">
        <f>REKAP[[#This Row],[Stok Awal]]+REKAP[[#This Row],[Masuk]]-REKAP[[#This Row],[Keluar]]</f>
        <v>0</v>
      </c>
      <c r="P895" s="42">
        <f>REKAP[[#This Row],[Harga Satuan]]*REKAP[[#This Row],[Stok Akhir]]</f>
        <v>0</v>
      </c>
      <c r="Q895" s="47" t="str">
        <f>IF(REKAP[[#This Row],[Stok Aktual]]&lt;&gt;"",REKAP[[#This Row],[Stok Akhir]]-REKAP[[#This Row],[Stok Aktual]],"")</f>
        <v/>
      </c>
    </row>
    <row r="896" spans="1:17" x14ac:dyDescent="0.25">
      <c r="A896" s="20" t="s">
        <v>1222</v>
      </c>
      <c r="B896" s="20" t="s">
        <v>865</v>
      </c>
      <c r="C896" s="20" t="s">
        <v>865</v>
      </c>
      <c r="D896" s="23" t="s">
        <v>1758</v>
      </c>
      <c r="E896" s="23"/>
      <c r="F896" s="20" t="s">
        <v>898</v>
      </c>
      <c r="G896" s="20"/>
      <c r="H896" s="22">
        <v>135000</v>
      </c>
      <c r="I896" s="57" t="str">
        <f>IF(COUNTIF(MASUK[Kode Barang],REKAP[[#This Row],[ID
Barang]])=0,"",COUNTIF(MASUK[Kode Barang],REKAP[[#This Row],[ID
Barang]]))</f>
        <v/>
      </c>
      <c r="J896" s="58" t="str">
        <f>IF(COUNTIF(MASUK8[Kode Barang],REKAP[[#This Row],[ID
Barang]])=0,"",COUNTIF(MASUK8[Kode Barang],REKAP[[#This Row],[ID
Barang]]))</f>
        <v/>
      </c>
      <c r="K896" s="20">
        <v>0</v>
      </c>
      <c r="L896" s="47">
        <f>SUMIF(MASUK!$C:$C,DATA!$A896,MASUK!$H:$H)</f>
        <v>0</v>
      </c>
      <c r="M896" s="47">
        <f>SUMIF(KELUAR!C:C,REKAP[[#This Row],[ID
Barang]],KELUAR!$H:$H)</f>
        <v>0</v>
      </c>
      <c r="N896" s="47">
        <f>REKAP[[#This Row],[Stok Awal]]+REKAP[[#This Row],[Masuk]]-REKAP[[#This Row],[Keluar]]</f>
        <v>0</v>
      </c>
      <c r="P896" s="42">
        <f>REKAP[[#This Row],[Harga Satuan]]*REKAP[[#This Row],[Stok Akhir]]</f>
        <v>0</v>
      </c>
      <c r="Q896" s="47" t="str">
        <f>IF(REKAP[[#This Row],[Stok Aktual]]&lt;&gt;"",REKAP[[#This Row],[Stok Akhir]]-REKAP[[#This Row],[Stok Aktual]],"")</f>
        <v/>
      </c>
    </row>
    <row r="897" spans="1:17" x14ac:dyDescent="0.25">
      <c r="A897" s="20" t="s">
        <v>1223</v>
      </c>
      <c r="B897" s="20" t="s">
        <v>865</v>
      </c>
      <c r="C897" s="20" t="s">
        <v>865</v>
      </c>
      <c r="D897" s="23" t="s">
        <v>1759</v>
      </c>
      <c r="E897" s="23"/>
      <c r="F897" s="20" t="s">
        <v>898</v>
      </c>
      <c r="G897" s="20"/>
      <c r="H897" s="22">
        <v>66000</v>
      </c>
      <c r="I897" s="57" t="str">
        <f>IF(COUNTIF(MASUK[Kode Barang],REKAP[[#This Row],[ID
Barang]])=0,"",COUNTIF(MASUK[Kode Barang],REKAP[[#This Row],[ID
Barang]]))</f>
        <v/>
      </c>
      <c r="J897" s="58" t="str">
        <f>IF(COUNTIF(MASUK8[Kode Barang],REKAP[[#This Row],[ID
Barang]])=0,"",COUNTIF(MASUK8[Kode Barang],REKAP[[#This Row],[ID
Barang]]))</f>
        <v/>
      </c>
      <c r="K897" s="20">
        <v>1</v>
      </c>
      <c r="L897" s="47">
        <f>SUMIF(MASUK!$C:$C,DATA!$A897,MASUK!$H:$H)</f>
        <v>0</v>
      </c>
      <c r="M897" s="47">
        <f>SUMIF(KELUAR!C:C,REKAP[[#This Row],[ID
Barang]],KELUAR!$H:$H)</f>
        <v>0</v>
      </c>
      <c r="N897" s="47">
        <f>REKAP[[#This Row],[Stok Awal]]+REKAP[[#This Row],[Masuk]]-REKAP[[#This Row],[Keluar]]</f>
        <v>1</v>
      </c>
      <c r="P897" s="42">
        <f>REKAP[[#This Row],[Harga Satuan]]*REKAP[[#This Row],[Stok Akhir]]</f>
        <v>66000</v>
      </c>
      <c r="Q897" s="47" t="str">
        <f>IF(REKAP[[#This Row],[Stok Aktual]]&lt;&gt;"",REKAP[[#This Row],[Stok Akhir]]-REKAP[[#This Row],[Stok Aktual]],"")</f>
        <v/>
      </c>
    </row>
    <row r="898" spans="1:17" x14ac:dyDescent="0.25">
      <c r="A898" s="20" t="s">
        <v>1224</v>
      </c>
      <c r="B898" s="20" t="s">
        <v>865</v>
      </c>
      <c r="C898" s="20" t="s">
        <v>865</v>
      </c>
      <c r="D898" s="23" t="s">
        <v>1760</v>
      </c>
      <c r="E898" s="23"/>
      <c r="F898" s="20" t="s">
        <v>898</v>
      </c>
      <c r="G898" s="20"/>
      <c r="H898" s="22">
        <v>32643</v>
      </c>
      <c r="I898" s="57" t="str">
        <f>IF(COUNTIF(MASUK[Kode Barang],REKAP[[#This Row],[ID
Barang]])=0,"",COUNTIF(MASUK[Kode Barang],REKAP[[#This Row],[ID
Barang]]))</f>
        <v/>
      </c>
      <c r="J898" s="58" t="str">
        <f>IF(COUNTIF(MASUK8[Kode Barang],REKAP[[#This Row],[ID
Barang]])=0,"",COUNTIF(MASUK8[Kode Barang],REKAP[[#This Row],[ID
Barang]]))</f>
        <v/>
      </c>
      <c r="K898" s="20">
        <v>0</v>
      </c>
      <c r="L898" s="47">
        <f>SUMIF(MASUK!$C:$C,DATA!$A898,MASUK!$H:$H)</f>
        <v>0</v>
      </c>
      <c r="M898" s="47">
        <f>SUMIF(KELUAR!C:C,REKAP[[#This Row],[ID
Barang]],KELUAR!$H:$H)</f>
        <v>0</v>
      </c>
      <c r="N898" s="47">
        <f>REKAP[[#This Row],[Stok Awal]]+REKAP[[#This Row],[Masuk]]-REKAP[[#This Row],[Keluar]]</f>
        <v>0</v>
      </c>
      <c r="P898" s="42">
        <f>REKAP[[#This Row],[Harga Satuan]]*REKAP[[#This Row],[Stok Akhir]]</f>
        <v>0</v>
      </c>
      <c r="Q898" s="47" t="str">
        <f>IF(REKAP[[#This Row],[Stok Aktual]]&lt;&gt;"",REKAP[[#This Row],[Stok Akhir]]-REKAP[[#This Row],[Stok Aktual]],"")</f>
        <v/>
      </c>
    </row>
    <row r="899" spans="1:17" x14ac:dyDescent="0.25">
      <c r="A899" s="20" t="s">
        <v>1225</v>
      </c>
      <c r="B899" s="20" t="s">
        <v>866</v>
      </c>
      <c r="C899" s="20" t="s">
        <v>866</v>
      </c>
      <c r="D899" s="23" t="s">
        <v>1761</v>
      </c>
      <c r="E899" s="23"/>
      <c r="F899" s="20" t="s">
        <v>898</v>
      </c>
      <c r="G899" s="20"/>
      <c r="H899" s="22">
        <v>32643</v>
      </c>
      <c r="I899" s="57" t="str">
        <f>IF(COUNTIF(MASUK[Kode Barang],REKAP[[#This Row],[ID
Barang]])=0,"",COUNTIF(MASUK[Kode Barang],REKAP[[#This Row],[ID
Barang]]))</f>
        <v/>
      </c>
      <c r="J899" s="58" t="str">
        <f>IF(COUNTIF(MASUK8[Kode Barang],REKAP[[#This Row],[ID
Barang]])=0,"",COUNTIF(MASUK8[Kode Barang],REKAP[[#This Row],[ID
Barang]]))</f>
        <v/>
      </c>
      <c r="K899" s="20">
        <v>0</v>
      </c>
      <c r="L899" s="47">
        <f>SUMIF(MASUK!$C:$C,DATA!$A899,MASUK!$H:$H)</f>
        <v>0</v>
      </c>
      <c r="M899" s="47">
        <f>SUMIF(KELUAR!C:C,REKAP[[#This Row],[ID
Barang]],KELUAR!$H:$H)</f>
        <v>0</v>
      </c>
      <c r="N899" s="47">
        <f>REKAP[[#This Row],[Stok Awal]]+REKAP[[#This Row],[Masuk]]-REKAP[[#This Row],[Keluar]]</f>
        <v>0</v>
      </c>
      <c r="P899" s="42">
        <f>REKAP[[#This Row],[Harga Satuan]]*REKAP[[#This Row],[Stok Akhir]]</f>
        <v>0</v>
      </c>
      <c r="Q899" s="47" t="str">
        <f>IF(REKAP[[#This Row],[Stok Aktual]]&lt;&gt;"",REKAP[[#This Row],[Stok Akhir]]-REKAP[[#This Row],[Stok Aktual]],"")</f>
        <v/>
      </c>
    </row>
    <row r="900" spans="1:17" x14ac:dyDescent="0.25">
      <c r="A900" s="20" t="s">
        <v>1226</v>
      </c>
      <c r="B900" s="20" t="s">
        <v>865</v>
      </c>
      <c r="C900" s="20" t="s">
        <v>865</v>
      </c>
      <c r="D900" s="23" t="s">
        <v>1762</v>
      </c>
      <c r="E900" s="23"/>
      <c r="F900" s="20" t="s">
        <v>898</v>
      </c>
      <c r="G900" s="20"/>
      <c r="H900" s="22">
        <v>37062</v>
      </c>
      <c r="I900" s="57" t="str">
        <f>IF(COUNTIF(MASUK[Kode Barang],REKAP[[#This Row],[ID
Barang]])=0,"",COUNTIF(MASUK[Kode Barang],REKAP[[#This Row],[ID
Barang]]))</f>
        <v/>
      </c>
      <c r="J900" s="58" t="str">
        <f>IF(COUNTIF(MASUK8[Kode Barang],REKAP[[#This Row],[ID
Barang]])=0,"",COUNTIF(MASUK8[Kode Barang],REKAP[[#This Row],[ID
Barang]]))</f>
        <v/>
      </c>
      <c r="K900" s="20">
        <v>0</v>
      </c>
      <c r="L900" s="47">
        <f>SUMIF(MASUK!$C:$C,DATA!$A900,MASUK!$H:$H)</f>
        <v>0</v>
      </c>
      <c r="M900" s="47">
        <f>SUMIF(KELUAR!C:C,REKAP[[#This Row],[ID
Barang]],KELUAR!$H:$H)</f>
        <v>0</v>
      </c>
      <c r="N900" s="47">
        <f>REKAP[[#This Row],[Stok Awal]]+REKAP[[#This Row],[Masuk]]-REKAP[[#This Row],[Keluar]]</f>
        <v>0</v>
      </c>
      <c r="P900" s="42">
        <f>REKAP[[#This Row],[Harga Satuan]]*REKAP[[#This Row],[Stok Akhir]]</f>
        <v>0</v>
      </c>
      <c r="Q900" s="47" t="str">
        <f>IF(REKAP[[#This Row],[Stok Aktual]]&lt;&gt;"",REKAP[[#This Row],[Stok Akhir]]-REKAP[[#This Row],[Stok Aktual]],"")</f>
        <v/>
      </c>
    </row>
    <row r="901" spans="1:17" x14ac:dyDescent="0.25">
      <c r="A901" s="20" t="s">
        <v>1227</v>
      </c>
      <c r="B901" s="20" t="s">
        <v>865</v>
      </c>
      <c r="C901" s="20" t="s">
        <v>865</v>
      </c>
      <c r="D901" s="23" t="s">
        <v>1763</v>
      </c>
      <c r="E901" s="23"/>
      <c r="F901" s="20" t="s">
        <v>898</v>
      </c>
      <c r="G901" s="20"/>
      <c r="H901" s="22">
        <v>37329</v>
      </c>
      <c r="I901" s="57">
        <f>IF(COUNTIF(MASUK[Kode Barang],REKAP[[#This Row],[ID
Barang]])=0,"",COUNTIF(MASUK[Kode Barang],REKAP[[#This Row],[ID
Barang]]))</f>
        <v>1</v>
      </c>
      <c r="J901" s="58">
        <f>IF(COUNTIF(MASUK8[Kode Barang],REKAP[[#This Row],[ID
Barang]])=0,"",COUNTIF(MASUK8[Kode Barang],REKAP[[#This Row],[ID
Barang]]))</f>
        <v>1</v>
      </c>
      <c r="K901" s="20">
        <v>5</v>
      </c>
      <c r="L901" s="47">
        <f>SUMIF(MASUK!$C:$C,DATA!$A901,MASUK!$H:$H)</f>
        <v>4</v>
      </c>
      <c r="M901" s="47">
        <f>SUMIF(KELUAR!C:C,REKAP[[#This Row],[ID
Barang]],KELUAR!$H:$H)</f>
        <v>4</v>
      </c>
      <c r="N901" s="47">
        <f>REKAP[[#This Row],[Stok Awal]]+REKAP[[#This Row],[Masuk]]-REKAP[[#This Row],[Keluar]]</f>
        <v>5</v>
      </c>
      <c r="P901" s="42">
        <f>REKAP[[#This Row],[Harga Satuan]]*REKAP[[#This Row],[Stok Akhir]]</f>
        <v>186645</v>
      </c>
      <c r="Q901" s="47" t="str">
        <f>IF(REKAP[[#This Row],[Stok Aktual]]&lt;&gt;"",REKAP[[#This Row],[Stok Akhir]]-REKAP[[#This Row],[Stok Aktual]],"")</f>
        <v/>
      </c>
    </row>
    <row r="902" spans="1:17" x14ac:dyDescent="0.25">
      <c r="A902" s="20" t="s">
        <v>1228</v>
      </c>
      <c r="B902" s="20" t="s">
        <v>866</v>
      </c>
      <c r="C902" s="20" t="s">
        <v>866</v>
      </c>
      <c r="D902" s="23" t="s">
        <v>1764</v>
      </c>
      <c r="E902" s="23"/>
      <c r="F902" s="20" t="s">
        <v>898</v>
      </c>
      <c r="G902" s="20"/>
      <c r="H902" s="22">
        <v>40371</v>
      </c>
      <c r="I902" s="57" t="str">
        <f>IF(COUNTIF(MASUK[Kode Barang],REKAP[[#This Row],[ID
Barang]])=0,"",COUNTIF(MASUK[Kode Barang],REKAP[[#This Row],[ID
Barang]]))</f>
        <v/>
      </c>
      <c r="J902" s="58" t="str">
        <f>IF(COUNTIF(MASUK8[Kode Barang],REKAP[[#This Row],[ID
Barang]])=0,"",COUNTIF(MASUK8[Kode Barang],REKAP[[#This Row],[ID
Barang]]))</f>
        <v/>
      </c>
      <c r="K902" s="20">
        <v>0</v>
      </c>
      <c r="L902" s="47">
        <f>SUMIF(MASUK!$C:$C,DATA!$A902,MASUK!$H:$H)</f>
        <v>0</v>
      </c>
      <c r="M902" s="47">
        <f>SUMIF(KELUAR!C:C,REKAP[[#This Row],[ID
Barang]],KELUAR!$H:$H)</f>
        <v>0</v>
      </c>
      <c r="N902" s="47">
        <f>REKAP[[#This Row],[Stok Awal]]+REKAP[[#This Row],[Masuk]]-REKAP[[#This Row],[Keluar]]</f>
        <v>0</v>
      </c>
      <c r="P902" s="42">
        <f>REKAP[[#This Row],[Harga Satuan]]*REKAP[[#This Row],[Stok Akhir]]</f>
        <v>0</v>
      </c>
      <c r="Q902" s="47" t="str">
        <f>IF(REKAP[[#This Row],[Stok Aktual]]&lt;&gt;"",REKAP[[#This Row],[Stok Akhir]]-REKAP[[#This Row],[Stok Aktual]],"")</f>
        <v/>
      </c>
    </row>
    <row r="903" spans="1:17" x14ac:dyDescent="0.25">
      <c r="A903" s="20" t="s">
        <v>1229</v>
      </c>
      <c r="B903" s="20" t="s">
        <v>866</v>
      </c>
      <c r="C903" s="20" t="s">
        <v>866</v>
      </c>
      <c r="D903" s="23" t="s">
        <v>1765</v>
      </c>
      <c r="E903" s="23"/>
      <c r="F903" s="20" t="s">
        <v>898</v>
      </c>
      <c r="G903" s="20"/>
      <c r="H903" s="22">
        <v>40000</v>
      </c>
      <c r="I903" s="57" t="str">
        <f>IF(COUNTIF(MASUK[Kode Barang],REKAP[[#This Row],[ID
Barang]])=0,"",COUNTIF(MASUK[Kode Barang],REKAP[[#This Row],[ID
Barang]]))</f>
        <v/>
      </c>
      <c r="J903" s="58" t="str">
        <f>IF(COUNTIF(MASUK8[Kode Barang],REKAP[[#This Row],[ID
Barang]])=0,"",COUNTIF(MASUK8[Kode Barang],REKAP[[#This Row],[ID
Barang]]))</f>
        <v/>
      </c>
      <c r="K903" s="20">
        <v>0</v>
      </c>
      <c r="L903" s="47">
        <f>SUMIF(MASUK!$C:$C,DATA!$A903,MASUK!$H:$H)</f>
        <v>0</v>
      </c>
      <c r="M903" s="47">
        <f>SUMIF(KELUAR!C:C,REKAP[[#This Row],[ID
Barang]],KELUAR!$H:$H)</f>
        <v>0</v>
      </c>
      <c r="N903" s="47">
        <f>REKAP[[#This Row],[Stok Awal]]+REKAP[[#This Row],[Masuk]]-REKAP[[#This Row],[Keluar]]</f>
        <v>0</v>
      </c>
      <c r="P903" s="42">
        <f>REKAP[[#This Row],[Harga Satuan]]*REKAP[[#This Row],[Stok Akhir]]</f>
        <v>0</v>
      </c>
      <c r="Q903" s="47" t="str">
        <f>IF(REKAP[[#This Row],[Stok Aktual]]&lt;&gt;"",REKAP[[#This Row],[Stok Akhir]]-REKAP[[#This Row],[Stok Aktual]],"")</f>
        <v/>
      </c>
    </row>
    <row r="904" spans="1:17" x14ac:dyDescent="0.25">
      <c r="A904" s="20" t="s">
        <v>1230</v>
      </c>
      <c r="B904" s="20" t="s">
        <v>866</v>
      </c>
      <c r="C904" s="20" t="s">
        <v>866</v>
      </c>
      <c r="D904" s="23" t="s">
        <v>1766</v>
      </c>
      <c r="E904" s="23"/>
      <c r="F904" s="20" t="s">
        <v>898</v>
      </c>
      <c r="G904" s="20"/>
      <c r="H904" s="22">
        <v>49824</v>
      </c>
      <c r="I904" s="57" t="str">
        <f>IF(COUNTIF(MASUK[Kode Barang],REKAP[[#This Row],[ID
Barang]])=0,"",COUNTIF(MASUK[Kode Barang],REKAP[[#This Row],[ID
Barang]]))</f>
        <v/>
      </c>
      <c r="J904" s="58" t="str">
        <f>IF(COUNTIF(MASUK8[Kode Barang],REKAP[[#This Row],[ID
Barang]])=0,"",COUNTIF(MASUK8[Kode Barang],REKAP[[#This Row],[ID
Barang]]))</f>
        <v/>
      </c>
      <c r="K904" s="20">
        <v>3</v>
      </c>
      <c r="L904" s="47">
        <f>SUMIF(MASUK!$C:$C,DATA!$A904,MASUK!$H:$H)</f>
        <v>0</v>
      </c>
      <c r="M904" s="47">
        <f>SUMIF(KELUAR!C:C,REKAP[[#This Row],[ID
Barang]],KELUAR!$H:$H)</f>
        <v>0</v>
      </c>
      <c r="N904" s="47">
        <f>REKAP[[#This Row],[Stok Awal]]+REKAP[[#This Row],[Masuk]]-REKAP[[#This Row],[Keluar]]</f>
        <v>3</v>
      </c>
      <c r="P904" s="42">
        <f>REKAP[[#This Row],[Harga Satuan]]*REKAP[[#This Row],[Stok Akhir]]</f>
        <v>149472</v>
      </c>
      <c r="Q904" s="47" t="str">
        <f>IF(REKAP[[#This Row],[Stok Aktual]]&lt;&gt;"",REKAP[[#This Row],[Stok Akhir]]-REKAP[[#This Row],[Stok Aktual]],"")</f>
        <v/>
      </c>
    </row>
    <row r="905" spans="1:17" x14ac:dyDescent="0.25">
      <c r="A905" s="20" t="s">
        <v>1231</v>
      </c>
      <c r="B905" s="20" t="s">
        <v>866</v>
      </c>
      <c r="C905" s="20" t="s">
        <v>866</v>
      </c>
      <c r="D905" s="23" t="s">
        <v>1767</v>
      </c>
      <c r="E905" s="23"/>
      <c r="F905" s="20" t="s">
        <v>898</v>
      </c>
      <c r="G905" s="20"/>
      <c r="H905" s="22">
        <v>87909</v>
      </c>
      <c r="I905" s="57" t="str">
        <f>IF(COUNTIF(MASUK[Kode Barang],REKAP[[#This Row],[ID
Barang]])=0,"",COUNTIF(MASUK[Kode Barang],REKAP[[#This Row],[ID
Barang]]))</f>
        <v/>
      </c>
      <c r="J905" s="58" t="str">
        <f>IF(COUNTIF(MASUK8[Kode Barang],REKAP[[#This Row],[ID
Barang]])=0,"",COUNTIF(MASUK8[Kode Barang],REKAP[[#This Row],[ID
Barang]]))</f>
        <v/>
      </c>
      <c r="K905" s="20">
        <v>0</v>
      </c>
      <c r="L905" s="47">
        <f>SUMIF(MASUK!$C:$C,DATA!$A905,MASUK!$H:$H)</f>
        <v>0</v>
      </c>
      <c r="M905" s="47">
        <f>SUMIF(KELUAR!C:C,REKAP[[#This Row],[ID
Barang]],KELUAR!$H:$H)</f>
        <v>0</v>
      </c>
      <c r="N905" s="47">
        <f>REKAP[[#This Row],[Stok Awal]]+REKAP[[#This Row],[Masuk]]-REKAP[[#This Row],[Keluar]]</f>
        <v>0</v>
      </c>
      <c r="P905" s="42">
        <f>REKAP[[#This Row],[Harga Satuan]]*REKAP[[#This Row],[Stok Akhir]]</f>
        <v>0</v>
      </c>
      <c r="Q905" s="47" t="str">
        <f>IF(REKAP[[#This Row],[Stok Aktual]]&lt;&gt;"",REKAP[[#This Row],[Stok Akhir]]-REKAP[[#This Row],[Stok Aktual]],"")</f>
        <v/>
      </c>
    </row>
    <row r="906" spans="1:17" x14ac:dyDescent="0.25">
      <c r="A906" s="20" t="s">
        <v>1232</v>
      </c>
      <c r="B906" s="20" t="s">
        <v>866</v>
      </c>
      <c r="C906" s="20" t="s">
        <v>866</v>
      </c>
      <c r="D906" s="23" t="s">
        <v>1768</v>
      </c>
      <c r="E906" s="23"/>
      <c r="F906" s="20" t="s">
        <v>898</v>
      </c>
      <c r="G906" s="20"/>
      <c r="H906" s="22">
        <v>137781</v>
      </c>
      <c r="I906" s="57" t="str">
        <f>IF(COUNTIF(MASUK[Kode Barang],REKAP[[#This Row],[ID
Barang]])=0,"",COUNTIF(MASUK[Kode Barang],REKAP[[#This Row],[ID
Barang]]))</f>
        <v/>
      </c>
      <c r="J906" s="58" t="str">
        <f>IF(COUNTIF(MASUK8[Kode Barang],REKAP[[#This Row],[ID
Barang]])=0,"",COUNTIF(MASUK8[Kode Barang],REKAP[[#This Row],[ID
Barang]]))</f>
        <v/>
      </c>
      <c r="K906" s="20">
        <v>4</v>
      </c>
      <c r="L906" s="47">
        <f>SUMIF(MASUK!$C:$C,DATA!$A906,MASUK!$H:$H)</f>
        <v>0</v>
      </c>
      <c r="M906" s="47">
        <f>SUMIF(KELUAR!C:C,REKAP[[#This Row],[ID
Barang]],KELUAR!$H:$H)</f>
        <v>0</v>
      </c>
      <c r="N906" s="47">
        <f>REKAP[[#This Row],[Stok Awal]]+REKAP[[#This Row],[Masuk]]-REKAP[[#This Row],[Keluar]]</f>
        <v>4</v>
      </c>
      <c r="P906" s="42">
        <f>REKAP[[#This Row],[Harga Satuan]]*REKAP[[#This Row],[Stok Akhir]]</f>
        <v>551124</v>
      </c>
      <c r="Q906" s="47" t="str">
        <f>IF(REKAP[[#This Row],[Stok Aktual]]&lt;&gt;"",REKAP[[#This Row],[Stok Akhir]]-REKAP[[#This Row],[Stok Aktual]],"")</f>
        <v/>
      </c>
    </row>
    <row r="907" spans="1:17" x14ac:dyDescent="0.25">
      <c r="A907" s="20" t="s">
        <v>1233</v>
      </c>
      <c r="B907" s="20" t="s">
        <v>867</v>
      </c>
      <c r="C907" s="20" t="s">
        <v>867</v>
      </c>
      <c r="D907" s="23" t="s">
        <v>1769</v>
      </c>
      <c r="E907" s="23"/>
      <c r="F907" s="20" t="s">
        <v>898</v>
      </c>
      <c r="G907" s="20"/>
      <c r="H907" s="22">
        <v>40000</v>
      </c>
      <c r="I907" s="57" t="str">
        <f>IF(COUNTIF(MASUK[Kode Barang],REKAP[[#This Row],[ID
Barang]])=0,"",COUNTIF(MASUK[Kode Barang],REKAP[[#This Row],[ID
Barang]]))</f>
        <v/>
      </c>
      <c r="J907" s="58" t="str">
        <f>IF(COUNTIF(MASUK8[Kode Barang],REKAP[[#This Row],[ID
Barang]])=0,"",COUNTIF(MASUK8[Kode Barang],REKAP[[#This Row],[ID
Barang]]))</f>
        <v/>
      </c>
      <c r="K907" s="20">
        <v>0</v>
      </c>
      <c r="L907" s="47">
        <f>SUMIF(MASUK!$C:$C,DATA!$A907,MASUK!$H:$H)</f>
        <v>0</v>
      </c>
      <c r="M907" s="47">
        <f>SUMIF(KELUAR!C:C,REKAP[[#This Row],[ID
Barang]],KELUAR!$H:$H)</f>
        <v>0</v>
      </c>
      <c r="N907" s="47">
        <f>REKAP[[#This Row],[Stok Awal]]+REKAP[[#This Row],[Masuk]]-REKAP[[#This Row],[Keluar]]</f>
        <v>0</v>
      </c>
      <c r="P907" s="42">
        <f>REKAP[[#This Row],[Harga Satuan]]*REKAP[[#This Row],[Stok Akhir]]</f>
        <v>0</v>
      </c>
      <c r="Q907" s="47" t="str">
        <f>IF(REKAP[[#This Row],[Stok Aktual]]&lt;&gt;"",REKAP[[#This Row],[Stok Akhir]]-REKAP[[#This Row],[Stok Aktual]],"")</f>
        <v/>
      </c>
    </row>
    <row r="908" spans="1:17" x14ac:dyDescent="0.25">
      <c r="A908" s="20" t="s">
        <v>1234</v>
      </c>
      <c r="B908" s="20" t="s">
        <v>867</v>
      </c>
      <c r="C908" s="20" t="s">
        <v>867</v>
      </c>
      <c r="D908" s="23" t="s">
        <v>1770</v>
      </c>
      <c r="E908" s="23"/>
      <c r="F908" s="20" t="s">
        <v>898</v>
      </c>
      <c r="G908" s="20"/>
      <c r="H908" s="22">
        <v>75698</v>
      </c>
      <c r="I908" s="57" t="str">
        <f>IF(COUNTIF(MASUK[Kode Barang],REKAP[[#This Row],[ID
Barang]])=0,"",COUNTIF(MASUK[Kode Barang],REKAP[[#This Row],[ID
Barang]]))</f>
        <v/>
      </c>
      <c r="J908" s="58" t="str">
        <f>IF(COUNTIF(MASUK8[Kode Barang],REKAP[[#This Row],[ID
Barang]])=0,"",COUNTIF(MASUK8[Kode Barang],REKAP[[#This Row],[ID
Barang]]))</f>
        <v/>
      </c>
      <c r="K908" s="20">
        <v>0</v>
      </c>
      <c r="L908" s="47">
        <f>SUMIF(MASUK!$C:$C,DATA!$A908,MASUK!$H:$H)</f>
        <v>0</v>
      </c>
      <c r="M908" s="47">
        <f>SUMIF(KELUAR!C:C,REKAP[[#This Row],[ID
Barang]],KELUAR!$H:$H)</f>
        <v>0</v>
      </c>
      <c r="N908" s="47">
        <f>REKAP[[#This Row],[Stok Awal]]+REKAP[[#This Row],[Masuk]]-REKAP[[#This Row],[Keluar]]</f>
        <v>0</v>
      </c>
      <c r="P908" s="42">
        <f>REKAP[[#This Row],[Harga Satuan]]*REKAP[[#This Row],[Stok Akhir]]</f>
        <v>0</v>
      </c>
      <c r="Q908" s="47" t="str">
        <f>IF(REKAP[[#This Row],[Stok Aktual]]&lt;&gt;"",REKAP[[#This Row],[Stok Akhir]]-REKAP[[#This Row],[Stok Aktual]],"")</f>
        <v/>
      </c>
    </row>
    <row r="909" spans="1:17" x14ac:dyDescent="0.25">
      <c r="A909" s="20" t="s">
        <v>1235</v>
      </c>
      <c r="B909" s="20" t="s">
        <v>867</v>
      </c>
      <c r="C909" s="20" t="s">
        <v>867</v>
      </c>
      <c r="D909" s="23" t="s">
        <v>1771</v>
      </c>
      <c r="E909" s="23"/>
      <c r="F909" s="20" t="s">
        <v>898</v>
      </c>
      <c r="G909" s="20"/>
      <c r="H909" s="22">
        <v>45000</v>
      </c>
      <c r="I909" s="57" t="str">
        <f>IF(COUNTIF(MASUK[Kode Barang],REKAP[[#This Row],[ID
Barang]])=0,"",COUNTIF(MASUK[Kode Barang],REKAP[[#This Row],[ID
Barang]]))</f>
        <v/>
      </c>
      <c r="J909" s="58" t="str">
        <f>IF(COUNTIF(MASUK8[Kode Barang],REKAP[[#This Row],[ID
Barang]])=0,"",COUNTIF(MASUK8[Kode Barang],REKAP[[#This Row],[ID
Barang]]))</f>
        <v/>
      </c>
      <c r="K909" s="20">
        <v>0</v>
      </c>
      <c r="L909" s="47">
        <f>SUMIF(MASUK!$C:$C,DATA!$A909,MASUK!$H:$H)</f>
        <v>0</v>
      </c>
      <c r="M909" s="47">
        <f>SUMIF(KELUAR!C:C,REKAP[[#This Row],[ID
Barang]],KELUAR!$H:$H)</f>
        <v>0</v>
      </c>
      <c r="N909" s="47">
        <f>REKAP[[#This Row],[Stok Awal]]+REKAP[[#This Row],[Masuk]]-REKAP[[#This Row],[Keluar]]</f>
        <v>0</v>
      </c>
      <c r="P909" s="42">
        <f>REKAP[[#This Row],[Harga Satuan]]*REKAP[[#This Row],[Stok Akhir]]</f>
        <v>0</v>
      </c>
      <c r="Q909" s="47" t="str">
        <f>IF(REKAP[[#This Row],[Stok Aktual]]&lt;&gt;"",REKAP[[#This Row],[Stok Akhir]]-REKAP[[#This Row],[Stok Aktual]],"")</f>
        <v/>
      </c>
    </row>
    <row r="910" spans="1:17" x14ac:dyDescent="0.25">
      <c r="A910" s="20" t="s">
        <v>1236</v>
      </c>
      <c r="B910" s="20" t="s">
        <v>867</v>
      </c>
      <c r="C910" s="20" t="s">
        <v>867</v>
      </c>
      <c r="D910" s="23" t="s">
        <v>1772</v>
      </c>
      <c r="E910" s="23"/>
      <c r="F910" s="20" t="s">
        <v>898</v>
      </c>
      <c r="G910" s="20"/>
      <c r="H910" s="22">
        <v>53439</v>
      </c>
      <c r="I910" s="57" t="str">
        <f>IF(COUNTIF(MASUK[Kode Barang],REKAP[[#This Row],[ID
Barang]])=0,"",COUNTIF(MASUK[Kode Barang],REKAP[[#This Row],[ID
Barang]]))</f>
        <v/>
      </c>
      <c r="J910" s="58" t="str">
        <f>IF(COUNTIF(MASUK8[Kode Barang],REKAP[[#This Row],[ID
Barang]])=0,"",COUNTIF(MASUK8[Kode Barang],REKAP[[#This Row],[ID
Barang]]))</f>
        <v/>
      </c>
      <c r="K910" s="20">
        <v>0</v>
      </c>
      <c r="L910" s="47">
        <f>SUMIF(MASUK!$C:$C,DATA!$A910,MASUK!$H:$H)</f>
        <v>0</v>
      </c>
      <c r="M910" s="47">
        <f>SUMIF(KELUAR!C:C,REKAP[[#This Row],[ID
Barang]],KELUAR!$H:$H)</f>
        <v>0</v>
      </c>
      <c r="N910" s="47">
        <f>REKAP[[#This Row],[Stok Awal]]+REKAP[[#This Row],[Masuk]]-REKAP[[#This Row],[Keluar]]</f>
        <v>0</v>
      </c>
      <c r="P910" s="42">
        <f>REKAP[[#This Row],[Harga Satuan]]*REKAP[[#This Row],[Stok Akhir]]</f>
        <v>0</v>
      </c>
      <c r="Q910" s="47" t="str">
        <f>IF(REKAP[[#This Row],[Stok Aktual]]&lt;&gt;"",REKAP[[#This Row],[Stok Akhir]]-REKAP[[#This Row],[Stok Aktual]],"")</f>
        <v/>
      </c>
    </row>
    <row r="911" spans="1:17" x14ac:dyDescent="0.25">
      <c r="A911" s="20" t="s">
        <v>1237</v>
      </c>
      <c r="B911" s="20" t="s">
        <v>867</v>
      </c>
      <c r="C911" s="20" t="s">
        <v>867</v>
      </c>
      <c r="D911" s="23" t="s">
        <v>1773</v>
      </c>
      <c r="E911" s="23"/>
      <c r="F911" s="20" t="s">
        <v>898</v>
      </c>
      <c r="G911" s="20"/>
      <c r="H911" s="22">
        <v>55000</v>
      </c>
      <c r="I911" s="57" t="str">
        <f>IF(COUNTIF(MASUK[Kode Barang],REKAP[[#This Row],[ID
Barang]])=0,"",COUNTIF(MASUK[Kode Barang],REKAP[[#This Row],[ID
Barang]]))</f>
        <v/>
      </c>
      <c r="J911" s="58" t="str">
        <f>IF(COUNTIF(MASUK8[Kode Barang],REKAP[[#This Row],[ID
Barang]])=0,"",COUNTIF(MASUK8[Kode Barang],REKAP[[#This Row],[ID
Barang]]))</f>
        <v/>
      </c>
      <c r="K911" s="20">
        <v>0</v>
      </c>
      <c r="L911" s="47">
        <f>SUMIF(MASUK!$C:$C,DATA!$A911,MASUK!$H:$H)</f>
        <v>0</v>
      </c>
      <c r="M911" s="47">
        <f>SUMIF(KELUAR!C:C,REKAP[[#This Row],[ID
Barang]],KELUAR!$H:$H)</f>
        <v>0</v>
      </c>
      <c r="N911" s="47">
        <f>REKAP[[#This Row],[Stok Awal]]+REKAP[[#This Row],[Masuk]]-REKAP[[#This Row],[Keluar]]</f>
        <v>0</v>
      </c>
      <c r="P911" s="42">
        <f>REKAP[[#This Row],[Harga Satuan]]*REKAP[[#This Row],[Stok Akhir]]</f>
        <v>0</v>
      </c>
      <c r="Q911" s="47" t="str">
        <f>IF(REKAP[[#This Row],[Stok Aktual]]&lt;&gt;"",REKAP[[#This Row],[Stok Akhir]]-REKAP[[#This Row],[Stok Aktual]],"")</f>
        <v/>
      </c>
    </row>
    <row r="912" spans="1:17" x14ac:dyDescent="0.25">
      <c r="A912" s="20" t="s">
        <v>1238</v>
      </c>
      <c r="B912" s="20" t="s">
        <v>867</v>
      </c>
      <c r="C912" s="20" t="s">
        <v>867</v>
      </c>
      <c r="D912" s="23" t="s">
        <v>1774</v>
      </c>
      <c r="E912" s="23"/>
      <c r="F912" s="20" t="s">
        <v>898</v>
      </c>
      <c r="G912" s="20"/>
      <c r="H912" s="22">
        <v>62560</v>
      </c>
      <c r="I912" s="57" t="str">
        <f>IF(COUNTIF(MASUK[Kode Barang],REKAP[[#This Row],[ID
Barang]])=0,"",COUNTIF(MASUK[Kode Barang],REKAP[[#This Row],[ID
Barang]]))</f>
        <v/>
      </c>
      <c r="J912" s="58" t="str">
        <f>IF(COUNTIF(MASUK8[Kode Barang],REKAP[[#This Row],[ID
Barang]])=0,"",COUNTIF(MASUK8[Kode Barang],REKAP[[#This Row],[ID
Barang]]))</f>
        <v/>
      </c>
      <c r="K912" s="20">
        <v>4</v>
      </c>
      <c r="L912" s="47">
        <f>SUMIF(MASUK!$C:$C,DATA!$A912,MASUK!$H:$H)</f>
        <v>0</v>
      </c>
      <c r="M912" s="47">
        <f>SUMIF(KELUAR!C:C,REKAP[[#This Row],[ID
Barang]],KELUAR!$H:$H)</f>
        <v>0</v>
      </c>
      <c r="N912" s="47">
        <f>REKAP[[#This Row],[Stok Awal]]+REKAP[[#This Row],[Masuk]]-REKAP[[#This Row],[Keluar]]</f>
        <v>4</v>
      </c>
      <c r="P912" s="42">
        <f>REKAP[[#This Row],[Harga Satuan]]*REKAP[[#This Row],[Stok Akhir]]</f>
        <v>250240</v>
      </c>
      <c r="Q912" s="47" t="str">
        <f>IF(REKAP[[#This Row],[Stok Aktual]]&lt;&gt;"",REKAP[[#This Row],[Stok Akhir]]-REKAP[[#This Row],[Stok Aktual]],"")</f>
        <v/>
      </c>
    </row>
    <row r="913" spans="1:17" x14ac:dyDescent="0.25">
      <c r="A913" s="20" t="s">
        <v>1239</v>
      </c>
      <c r="B913" s="20" t="s">
        <v>867</v>
      </c>
      <c r="C913" s="20" t="s">
        <v>867</v>
      </c>
      <c r="D913" s="23" t="s">
        <v>1775</v>
      </c>
      <c r="E913" s="23"/>
      <c r="F913" s="20" t="s">
        <v>898</v>
      </c>
      <c r="G913" s="20"/>
      <c r="H913" s="22"/>
      <c r="I913" s="57" t="str">
        <f>IF(COUNTIF(MASUK[Kode Barang],REKAP[[#This Row],[ID
Barang]])=0,"",COUNTIF(MASUK[Kode Barang],REKAP[[#This Row],[ID
Barang]]))</f>
        <v/>
      </c>
      <c r="J913" s="58" t="str">
        <f>IF(COUNTIF(MASUK8[Kode Barang],REKAP[[#This Row],[ID
Barang]])=0,"",COUNTIF(MASUK8[Kode Barang],REKAP[[#This Row],[ID
Barang]]))</f>
        <v/>
      </c>
      <c r="K913" s="20">
        <v>4</v>
      </c>
      <c r="L913" s="47">
        <f>SUMIF(MASUK!$C:$C,DATA!$A913,MASUK!$H:$H)</f>
        <v>0</v>
      </c>
      <c r="M913" s="47">
        <f>SUMIF(KELUAR!C:C,REKAP[[#This Row],[ID
Barang]],KELUAR!$H:$H)</f>
        <v>0</v>
      </c>
      <c r="N913" s="47">
        <f>REKAP[[#This Row],[Stok Awal]]+REKAP[[#This Row],[Masuk]]-REKAP[[#This Row],[Keluar]]</f>
        <v>4</v>
      </c>
      <c r="P913" s="42">
        <f>REKAP[[#This Row],[Harga Satuan]]*REKAP[[#This Row],[Stok Akhir]]</f>
        <v>0</v>
      </c>
      <c r="Q913" s="47" t="str">
        <f>IF(REKAP[[#This Row],[Stok Aktual]]&lt;&gt;"",REKAP[[#This Row],[Stok Akhir]]-REKAP[[#This Row],[Stok Aktual]],"")</f>
        <v/>
      </c>
    </row>
    <row r="914" spans="1:17" x14ac:dyDescent="0.25">
      <c r="A914" s="20" t="s">
        <v>1240</v>
      </c>
      <c r="B914" s="20" t="s">
        <v>867</v>
      </c>
      <c r="C914" s="20" t="s">
        <v>867</v>
      </c>
      <c r="D914" s="23" t="s">
        <v>1776</v>
      </c>
      <c r="E914" s="23"/>
      <c r="F914" s="20" t="s">
        <v>898</v>
      </c>
      <c r="G914" s="20"/>
      <c r="H914" s="22">
        <v>64047</v>
      </c>
      <c r="I914" s="57" t="str">
        <f>IF(COUNTIF(MASUK[Kode Barang],REKAP[[#This Row],[ID
Barang]])=0,"",COUNTIF(MASUK[Kode Barang],REKAP[[#This Row],[ID
Barang]]))</f>
        <v/>
      </c>
      <c r="J914" s="58" t="str">
        <f>IF(COUNTIF(MASUK8[Kode Barang],REKAP[[#This Row],[ID
Barang]])=0,"",COUNTIF(MASUK8[Kode Barang],REKAP[[#This Row],[ID
Barang]]))</f>
        <v/>
      </c>
      <c r="K914" s="20">
        <v>0</v>
      </c>
      <c r="L914" s="47">
        <f>SUMIF(MASUK!$C:$C,DATA!$A914,MASUK!$H:$H)</f>
        <v>0</v>
      </c>
      <c r="M914" s="47">
        <f>SUMIF(KELUAR!C:C,REKAP[[#This Row],[ID
Barang]],KELUAR!$H:$H)</f>
        <v>0</v>
      </c>
      <c r="N914" s="47">
        <f>REKAP[[#This Row],[Stok Awal]]+REKAP[[#This Row],[Masuk]]-REKAP[[#This Row],[Keluar]]</f>
        <v>0</v>
      </c>
      <c r="P914" s="42">
        <f>REKAP[[#This Row],[Harga Satuan]]*REKAP[[#This Row],[Stok Akhir]]</f>
        <v>0</v>
      </c>
      <c r="Q914" s="47" t="str">
        <f>IF(REKAP[[#This Row],[Stok Aktual]]&lt;&gt;"",REKAP[[#This Row],[Stok Akhir]]-REKAP[[#This Row],[Stok Aktual]],"")</f>
        <v/>
      </c>
    </row>
    <row r="915" spans="1:17" x14ac:dyDescent="0.25">
      <c r="A915" s="20" t="s">
        <v>1241</v>
      </c>
      <c r="B915" s="20" t="s">
        <v>867</v>
      </c>
      <c r="C915" s="20" t="s">
        <v>867</v>
      </c>
      <c r="D915" s="23" t="s">
        <v>1777</v>
      </c>
      <c r="E915" s="23"/>
      <c r="F915" s="20" t="s">
        <v>898</v>
      </c>
      <c r="G915" s="20"/>
      <c r="H915" s="22">
        <v>54000</v>
      </c>
      <c r="I915" s="57" t="str">
        <f>IF(COUNTIF(MASUK[Kode Barang],REKAP[[#This Row],[ID
Barang]])=0,"",COUNTIF(MASUK[Kode Barang],REKAP[[#This Row],[ID
Barang]]))</f>
        <v/>
      </c>
      <c r="J915" s="58" t="str">
        <f>IF(COUNTIF(MASUK8[Kode Barang],REKAP[[#This Row],[ID
Barang]])=0,"",COUNTIF(MASUK8[Kode Barang],REKAP[[#This Row],[ID
Barang]]))</f>
        <v/>
      </c>
      <c r="K915" s="20">
        <v>0</v>
      </c>
      <c r="L915" s="47">
        <f>SUMIF(MASUK!$C:$C,DATA!$A915,MASUK!$H:$H)</f>
        <v>0</v>
      </c>
      <c r="M915" s="47">
        <f>SUMIF(KELUAR!C:C,REKAP[[#This Row],[ID
Barang]],KELUAR!$H:$H)</f>
        <v>0</v>
      </c>
      <c r="N915" s="47">
        <f>REKAP[[#This Row],[Stok Awal]]+REKAP[[#This Row],[Masuk]]-REKAP[[#This Row],[Keluar]]</f>
        <v>0</v>
      </c>
      <c r="P915" s="42">
        <f>REKAP[[#This Row],[Harga Satuan]]*REKAP[[#This Row],[Stok Akhir]]</f>
        <v>0</v>
      </c>
      <c r="Q915" s="47" t="str">
        <f>IF(REKAP[[#This Row],[Stok Aktual]]&lt;&gt;"",REKAP[[#This Row],[Stok Akhir]]-REKAP[[#This Row],[Stok Aktual]],"")</f>
        <v/>
      </c>
    </row>
    <row r="916" spans="1:17" x14ac:dyDescent="0.25">
      <c r="A916" s="20" t="s">
        <v>1242</v>
      </c>
      <c r="B916" s="20" t="s">
        <v>867</v>
      </c>
      <c r="C916" s="20" t="s">
        <v>867</v>
      </c>
      <c r="D916" s="23" t="s">
        <v>1778</v>
      </c>
      <c r="E916" s="23"/>
      <c r="F916" s="20" t="s">
        <v>898</v>
      </c>
      <c r="G916" s="20"/>
      <c r="H916" s="22">
        <v>69414</v>
      </c>
      <c r="I916" s="57" t="str">
        <f>IF(COUNTIF(MASUK[Kode Barang],REKAP[[#This Row],[ID
Barang]])=0,"",COUNTIF(MASUK[Kode Barang],REKAP[[#This Row],[ID
Barang]]))</f>
        <v/>
      </c>
      <c r="J916" s="58" t="str">
        <f>IF(COUNTIF(MASUK8[Kode Barang],REKAP[[#This Row],[ID
Barang]])=0,"",COUNTIF(MASUK8[Kode Barang],REKAP[[#This Row],[ID
Barang]]))</f>
        <v/>
      </c>
      <c r="K916" s="20">
        <v>1</v>
      </c>
      <c r="L916" s="47">
        <f>SUMIF(MASUK!$C:$C,DATA!$A916,MASUK!$H:$H)</f>
        <v>0</v>
      </c>
      <c r="M916" s="47">
        <f>SUMIF(KELUAR!C:C,REKAP[[#This Row],[ID
Barang]],KELUAR!$H:$H)</f>
        <v>0</v>
      </c>
      <c r="N916" s="47">
        <f>REKAP[[#This Row],[Stok Awal]]+REKAP[[#This Row],[Masuk]]-REKAP[[#This Row],[Keluar]]</f>
        <v>1</v>
      </c>
      <c r="P916" s="42">
        <f>REKAP[[#This Row],[Harga Satuan]]*REKAP[[#This Row],[Stok Akhir]]</f>
        <v>69414</v>
      </c>
      <c r="Q916" s="47" t="str">
        <f>IF(REKAP[[#This Row],[Stok Aktual]]&lt;&gt;"",REKAP[[#This Row],[Stok Akhir]]-REKAP[[#This Row],[Stok Aktual]],"")</f>
        <v/>
      </c>
    </row>
    <row r="917" spans="1:17" x14ac:dyDescent="0.25">
      <c r="A917" s="20" t="s">
        <v>1243</v>
      </c>
      <c r="B917" s="20" t="s">
        <v>867</v>
      </c>
      <c r="C917" s="20" t="s">
        <v>867</v>
      </c>
      <c r="D917" s="23" t="s">
        <v>1779</v>
      </c>
      <c r="E917" s="23"/>
      <c r="F917" s="20" t="s">
        <v>898</v>
      </c>
      <c r="G917" s="20"/>
      <c r="H917" s="22">
        <v>71159</v>
      </c>
      <c r="I917" s="57" t="str">
        <f>IF(COUNTIF(MASUK[Kode Barang],REKAP[[#This Row],[ID
Barang]])=0,"",COUNTIF(MASUK[Kode Barang],REKAP[[#This Row],[ID
Barang]]))</f>
        <v/>
      </c>
      <c r="J917" s="58" t="str">
        <f>IF(COUNTIF(MASUK8[Kode Barang],REKAP[[#This Row],[ID
Barang]])=0,"",COUNTIF(MASUK8[Kode Barang],REKAP[[#This Row],[ID
Barang]]))</f>
        <v/>
      </c>
      <c r="K917" s="20">
        <v>1</v>
      </c>
      <c r="L917" s="47">
        <f>SUMIF(MASUK!$C:$C,DATA!$A917,MASUK!$H:$H)</f>
        <v>0</v>
      </c>
      <c r="M917" s="47">
        <f>SUMIF(KELUAR!C:C,REKAP[[#This Row],[ID
Barang]],KELUAR!$H:$H)</f>
        <v>0</v>
      </c>
      <c r="N917" s="47">
        <f>REKAP[[#This Row],[Stok Awal]]+REKAP[[#This Row],[Masuk]]-REKAP[[#This Row],[Keluar]]</f>
        <v>1</v>
      </c>
      <c r="P917" s="42">
        <f>REKAP[[#This Row],[Harga Satuan]]*REKAP[[#This Row],[Stok Akhir]]</f>
        <v>71159</v>
      </c>
      <c r="Q917" s="47" t="str">
        <f>IF(REKAP[[#This Row],[Stok Aktual]]&lt;&gt;"",REKAP[[#This Row],[Stok Akhir]]-REKAP[[#This Row],[Stok Aktual]],"")</f>
        <v/>
      </c>
    </row>
    <row r="918" spans="1:17" x14ac:dyDescent="0.25">
      <c r="A918" s="20" t="s">
        <v>1244</v>
      </c>
      <c r="B918" s="20" t="s">
        <v>867</v>
      </c>
      <c r="C918" s="20" t="s">
        <v>867</v>
      </c>
      <c r="D918" s="23" t="s">
        <v>1780</v>
      </c>
      <c r="E918" s="23"/>
      <c r="F918" s="20" t="s">
        <v>898</v>
      </c>
      <c r="G918" s="20"/>
      <c r="H918" s="22">
        <v>66399</v>
      </c>
      <c r="I918" s="57" t="str">
        <f>IF(COUNTIF(MASUK[Kode Barang],REKAP[[#This Row],[ID
Barang]])=0,"",COUNTIF(MASUK[Kode Barang],REKAP[[#This Row],[ID
Barang]]))</f>
        <v/>
      </c>
      <c r="J918" s="58" t="str">
        <f>IF(COUNTIF(MASUK8[Kode Barang],REKAP[[#This Row],[ID
Barang]])=0,"",COUNTIF(MASUK8[Kode Barang],REKAP[[#This Row],[ID
Barang]]))</f>
        <v/>
      </c>
      <c r="K918" s="20">
        <v>0</v>
      </c>
      <c r="L918" s="47">
        <f>SUMIF(MASUK!$C:$C,DATA!$A918,MASUK!$H:$H)</f>
        <v>0</v>
      </c>
      <c r="M918" s="47">
        <f>SUMIF(KELUAR!C:C,REKAP[[#This Row],[ID
Barang]],KELUAR!$H:$H)</f>
        <v>0</v>
      </c>
      <c r="N918" s="47">
        <f>REKAP[[#This Row],[Stok Awal]]+REKAP[[#This Row],[Masuk]]-REKAP[[#This Row],[Keluar]]</f>
        <v>0</v>
      </c>
      <c r="P918" s="42">
        <f>REKAP[[#This Row],[Harga Satuan]]*REKAP[[#This Row],[Stok Akhir]]</f>
        <v>0</v>
      </c>
      <c r="Q918" s="47" t="str">
        <f>IF(REKAP[[#This Row],[Stok Aktual]]&lt;&gt;"",REKAP[[#This Row],[Stok Akhir]]-REKAP[[#This Row],[Stok Aktual]],"")</f>
        <v/>
      </c>
    </row>
    <row r="919" spans="1:17" x14ac:dyDescent="0.25">
      <c r="A919" s="20" t="s">
        <v>1245</v>
      </c>
      <c r="B919" s="20" t="s">
        <v>867</v>
      </c>
      <c r="C919" s="20" t="s">
        <v>867</v>
      </c>
      <c r="D919" s="23" t="s">
        <v>1781</v>
      </c>
      <c r="E919" s="23"/>
      <c r="F919" s="20" t="s">
        <v>898</v>
      </c>
      <c r="G919" s="20"/>
      <c r="H919" s="22">
        <v>73410</v>
      </c>
      <c r="I919" s="57" t="str">
        <f>IF(COUNTIF(MASUK[Kode Barang],REKAP[[#This Row],[ID
Barang]])=0,"",COUNTIF(MASUK[Kode Barang],REKAP[[#This Row],[ID
Barang]]))</f>
        <v/>
      </c>
      <c r="J919" s="58" t="str">
        <f>IF(COUNTIF(MASUK8[Kode Barang],REKAP[[#This Row],[ID
Barang]])=0,"",COUNTIF(MASUK8[Kode Barang],REKAP[[#This Row],[ID
Barang]]))</f>
        <v/>
      </c>
      <c r="K919" s="20">
        <v>0</v>
      </c>
      <c r="L919" s="47">
        <f>SUMIF(MASUK!$C:$C,DATA!$A919,MASUK!$H:$H)</f>
        <v>0</v>
      </c>
      <c r="M919" s="47">
        <f>SUMIF(KELUAR!C:C,REKAP[[#This Row],[ID
Barang]],KELUAR!$H:$H)</f>
        <v>0</v>
      </c>
      <c r="N919" s="47">
        <f>REKAP[[#This Row],[Stok Awal]]+REKAP[[#This Row],[Masuk]]-REKAP[[#This Row],[Keluar]]</f>
        <v>0</v>
      </c>
      <c r="P919" s="42">
        <f>REKAP[[#This Row],[Harga Satuan]]*REKAP[[#This Row],[Stok Akhir]]</f>
        <v>0</v>
      </c>
      <c r="Q919" s="47" t="str">
        <f>IF(REKAP[[#This Row],[Stok Aktual]]&lt;&gt;"",REKAP[[#This Row],[Stok Akhir]]-REKAP[[#This Row],[Stok Aktual]],"")</f>
        <v/>
      </c>
    </row>
    <row r="920" spans="1:17" x14ac:dyDescent="0.25">
      <c r="A920" s="20" t="s">
        <v>1246</v>
      </c>
      <c r="B920" s="20" t="s">
        <v>867</v>
      </c>
      <c r="C920" s="20" t="s">
        <v>867</v>
      </c>
      <c r="D920" s="23" t="s">
        <v>1782</v>
      </c>
      <c r="E920" s="23"/>
      <c r="F920" s="20" t="s">
        <v>898</v>
      </c>
      <c r="G920" s="20"/>
      <c r="H920" s="22">
        <v>70000</v>
      </c>
      <c r="I920" s="57">
        <f>IF(COUNTIF(MASUK[Kode Barang],REKAP[[#This Row],[ID
Barang]])=0,"",COUNTIF(MASUK[Kode Barang],REKAP[[#This Row],[ID
Barang]]))</f>
        <v>1</v>
      </c>
      <c r="J920" s="58">
        <f>IF(COUNTIF(MASUK8[Kode Barang],REKAP[[#This Row],[ID
Barang]])=0,"",COUNTIF(MASUK8[Kode Barang],REKAP[[#This Row],[ID
Barang]]))</f>
        <v>1</v>
      </c>
      <c r="K920" s="20">
        <v>2</v>
      </c>
      <c r="L920" s="47">
        <f>SUMIF(MASUK!$C:$C,DATA!$A920,MASUK!$H:$H)</f>
        <v>4</v>
      </c>
      <c r="M920" s="47">
        <f>SUMIF(KELUAR!C:C,REKAP[[#This Row],[ID
Barang]],KELUAR!$H:$H)</f>
        <v>4</v>
      </c>
      <c r="N920" s="47">
        <f>REKAP[[#This Row],[Stok Awal]]+REKAP[[#This Row],[Masuk]]-REKAP[[#This Row],[Keluar]]</f>
        <v>2</v>
      </c>
      <c r="P920" s="42">
        <f>REKAP[[#This Row],[Harga Satuan]]*REKAP[[#This Row],[Stok Akhir]]</f>
        <v>140000</v>
      </c>
      <c r="Q920" s="47" t="str">
        <f>IF(REKAP[[#This Row],[Stok Aktual]]&lt;&gt;"",REKAP[[#This Row],[Stok Akhir]]-REKAP[[#This Row],[Stok Aktual]],"")</f>
        <v/>
      </c>
    </row>
    <row r="921" spans="1:17" x14ac:dyDescent="0.25">
      <c r="A921" s="20" t="s">
        <v>1247</v>
      </c>
      <c r="B921" s="20" t="s">
        <v>867</v>
      </c>
      <c r="C921" s="20" t="s">
        <v>867</v>
      </c>
      <c r="D921" s="23" t="s">
        <v>1783</v>
      </c>
      <c r="E921" s="23"/>
      <c r="F921" s="20" t="s">
        <v>898</v>
      </c>
      <c r="G921" s="20"/>
      <c r="H921" s="22">
        <v>87330</v>
      </c>
      <c r="I921" s="57" t="str">
        <f>IF(COUNTIF(MASUK[Kode Barang],REKAP[[#This Row],[ID
Barang]])=0,"",COUNTIF(MASUK[Kode Barang],REKAP[[#This Row],[ID
Barang]]))</f>
        <v/>
      </c>
      <c r="J921" s="58" t="str">
        <f>IF(COUNTIF(MASUK8[Kode Barang],REKAP[[#This Row],[ID
Barang]])=0,"",COUNTIF(MASUK8[Kode Barang],REKAP[[#This Row],[ID
Barang]]))</f>
        <v/>
      </c>
      <c r="K921" s="20">
        <v>0</v>
      </c>
      <c r="L921" s="47">
        <f>SUMIF(MASUK!$C:$C,DATA!$A921,MASUK!$H:$H)</f>
        <v>0</v>
      </c>
      <c r="M921" s="47">
        <f>SUMIF(KELUAR!C:C,REKAP[[#This Row],[ID
Barang]],KELUAR!$H:$H)</f>
        <v>0</v>
      </c>
      <c r="N921" s="47">
        <f>REKAP[[#This Row],[Stok Awal]]+REKAP[[#This Row],[Masuk]]-REKAP[[#This Row],[Keluar]]</f>
        <v>0</v>
      </c>
      <c r="P921" s="42">
        <f>REKAP[[#This Row],[Harga Satuan]]*REKAP[[#This Row],[Stok Akhir]]</f>
        <v>0</v>
      </c>
      <c r="Q921" s="47" t="str">
        <f>IF(REKAP[[#This Row],[Stok Aktual]]&lt;&gt;"",REKAP[[#This Row],[Stok Akhir]]-REKAP[[#This Row],[Stok Aktual]],"")</f>
        <v/>
      </c>
    </row>
    <row r="922" spans="1:17" x14ac:dyDescent="0.25">
      <c r="A922" s="20" t="s">
        <v>1248</v>
      </c>
      <c r="B922" s="20" t="s">
        <v>867</v>
      </c>
      <c r="C922" s="20" t="s">
        <v>867</v>
      </c>
      <c r="D922" s="23" t="s">
        <v>1784</v>
      </c>
      <c r="E922" s="23"/>
      <c r="F922" s="20" t="s">
        <v>898</v>
      </c>
      <c r="G922" s="20"/>
      <c r="H922" s="22">
        <v>90767</v>
      </c>
      <c r="I922" s="57" t="str">
        <f>IF(COUNTIF(MASUK[Kode Barang],REKAP[[#This Row],[ID
Barang]])=0,"",COUNTIF(MASUK[Kode Barang],REKAP[[#This Row],[ID
Barang]]))</f>
        <v/>
      </c>
      <c r="J922" s="58" t="str">
        <f>IF(COUNTIF(MASUK8[Kode Barang],REKAP[[#This Row],[ID
Barang]])=0,"",COUNTIF(MASUK8[Kode Barang],REKAP[[#This Row],[ID
Barang]]))</f>
        <v/>
      </c>
      <c r="K922" s="20">
        <v>0</v>
      </c>
      <c r="L922" s="47">
        <f>SUMIF(MASUK!$C:$C,DATA!$A922,MASUK!$H:$H)</f>
        <v>0</v>
      </c>
      <c r="M922" s="47">
        <f>SUMIF(KELUAR!C:C,REKAP[[#This Row],[ID
Barang]],KELUAR!$H:$H)</f>
        <v>0</v>
      </c>
      <c r="N922" s="47">
        <f>REKAP[[#This Row],[Stok Awal]]+REKAP[[#This Row],[Masuk]]-REKAP[[#This Row],[Keluar]]</f>
        <v>0</v>
      </c>
      <c r="P922" s="42">
        <f>REKAP[[#This Row],[Harga Satuan]]*REKAP[[#This Row],[Stok Akhir]]</f>
        <v>0</v>
      </c>
      <c r="Q922" s="47" t="str">
        <f>IF(REKAP[[#This Row],[Stok Aktual]]&lt;&gt;"",REKAP[[#This Row],[Stok Akhir]]-REKAP[[#This Row],[Stok Aktual]],"")</f>
        <v/>
      </c>
    </row>
    <row r="923" spans="1:17" x14ac:dyDescent="0.25">
      <c r="A923" s="20" t="s">
        <v>1249</v>
      </c>
      <c r="B923" s="20" t="s">
        <v>867</v>
      </c>
      <c r="C923" s="20" t="s">
        <v>867</v>
      </c>
      <c r="D923" s="23" t="s">
        <v>1785</v>
      </c>
      <c r="E923" s="23"/>
      <c r="F923" s="20" t="s">
        <v>898</v>
      </c>
      <c r="G923" s="20"/>
      <c r="H923" s="22">
        <v>115000</v>
      </c>
      <c r="I923" s="57" t="str">
        <f>IF(COUNTIF(MASUK[Kode Barang],REKAP[[#This Row],[ID
Barang]])=0,"",COUNTIF(MASUK[Kode Barang],REKAP[[#This Row],[ID
Barang]]))</f>
        <v/>
      </c>
      <c r="J923" s="58" t="str">
        <f>IF(COUNTIF(MASUK8[Kode Barang],REKAP[[#This Row],[ID
Barang]])=0,"",COUNTIF(MASUK8[Kode Barang],REKAP[[#This Row],[ID
Barang]]))</f>
        <v/>
      </c>
      <c r="K923" s="20">
        <v>0</v>
      </c>
      <c r="L923" s="47">
        <f>SUMIF(MASUK!$C:$C,DATA!$A923,MASUK!$H:$H)</f>
        <v>0</v>
      </c>
      <c r="M923" s="47">
        <f>SUMIF(KELUAR!C:C,REKAP[[#This Row],[ID
Barang]],KELUAR!$H:$H)</f>
        <v>0</v>
      </c>
      <c r="N923" s="47">
        <f>REKAP[[#This Row],[Stok Awal]]+REKAP[[#This Row],[Masuk]]-REKAP[[#This Row],[Keluar]]</f>
        <v>0</v>
      </c>
      <c r="P923" s="42">
        <f>REKAP[[#This Row],[Harga Satuan]]*REKAP[[#This Row],[Stok Akhir]]</f>
        <v>0</v>
      </c>
      <c r="Q923" s="47" t="str">
        <f>IF(REKAP[[#This Row],[Stok Aktual]]&lt;&gt;"",REKAP[[#This Row],[Stok Akhir]]-REKAP[[#This Row],[Stok Aktual]],"")</f>
        <v/>
      </c>
    </row>
    <row r="924" spans="1:17" x14ac:dyDescent="0.25">
      <c r="A924" s="20" t="s">
        <v>1250</v>
      </c>
      <c r="B924" s="20" t="s">
        <v>867</v>
      </c>
      <c r="C924" s="20" t="s">
        <v>867</v>
      </c>
      <c r="D924" s="23" t="s">
        <v>1786</v>
      </c>
      <c r="E924" s="23"/>
      <c r="F924" s="20" t="s">
        <v>898</v>
      </c>
      <c r="G924" s="20"/>
      <c r="H924" s="22">
        <v>58994</v>
      </c>
      <c r="I924" s="57" t="str">
        <f>IF(COUNTIF(MASUK[Kode Barang],REKAP[[#This Row],[ID
Barang]])=0,"",COUNTIF(MASUK[Kode Barang],REKAP[[#This Row],[ID
Barang]]))</f>
        <v/>
      </c>
      <c r="J924" s="58" t="str">
        <f>IF(COUNTIF(MASUK8[Kode Barang],REKAP[[#This Row],[ID
Barang]])=0,"",COUNTIF(MASUK8[Kode Barang],REKAP[[#This Row],[ID
Barang]]))</f>
        <v/>
      </c>
      <c r="K924" s="20">
        <v>0</v>
      </c>
      <c r="L924" s="47">
        <f>SUMIF(MASUK!$C:$C,DATA!$A924,MASUK!$H:$H)</f>
        <v>0</v>
      </c>
      <c r="M924" s="47">
        <f>SUMIF(KELUAR!C:C,REKAP[[#This Row],[ID
Barang]],KELUAR!$H:$H)</f>
        <v>0</v>
      </c>
      <c r="N924" s="47">
        <f>REKAP[[#This Row],[Stok Awal]]+REKAP[[#This Row],[Masuk]]-REKAP[[#This Row],[Keluar]]</f>
        <v>0</v>
      </c>
      <c r="P924" s="42">
        <f>REKAP[[#This Row],[Harga Satuan]]*REKAP[[#This Row],[Stok Akhir]]</f>
        <v>0</v>
      </c>
      <c r="Q924" s="47" t="str">
        <f>IF(REKAP[[#This Row],[Stok Aktual]]&lt;&gt;"",REKAP[[#This Row],[Stok Akhir]]-REKAP[[#This Row],[Stok Aktual]],"")</f>
        <v/>
      </c>
    </row>
    <row r="925" spans="1:17" x14ac:dyDescent="0.25">
      <c r="A925" s="20" t="s">
        <v>1251</v>
      </c>
      <c r="B925" s="20" t="s">
        <v>867</v>
      </c>
      <c r="C925" s="20" t="s">
        <v>867</v>
      </c>
      <c r="D925" s="23" t="s">
        <v>1787</v>
      </c>
      <c r="E925" s="23"/>
      <c r="F925" s="20" t="s">
        <v>898</v>
      </c>
      <c r="G925" s="20"/>
      <c r="H925" s="22">
        <v>58487</v>
      </c>
      <c r="I925" s="57" t="str">
        <f>IF(COUNTIF(MASUK[Kode Barang],REKAP[[#This Row],[ID
Barang]])=0,"",COUNTIF(MASUK[Kode Barang],REKAP[[#This Row],[ID
Barang]]))</f>
        <v/>
      </c>
      <c r="J925" s="58" t="str">
        <f>IF(COUNTIF(MASUK8[Kode Barang],REKAP[[#This Row],[ID
Barang]])=0,"",COUNTIF(MASUK8[Kode Barang],REKAP[[#This Row],[ID
Barang]]))</f>
        <v/>
      </c>
      <c r="K925" s="20">
        <v>1</v>
      </c>
      <c r="L925" s="47">
        <f>SUMIF(MASUK!$C:$C,DATA!$A925,MASUK!$H:$H)</f>
        <v>0</v>
      </c>
      <c r="M925" s="47">
        <f>SUMIF(KELUAR!C:C,REKAP[[#This Row],[ID
Barang]],KELUAR!$H:$H)</f>
        <v>0</v>
      </c>
      <c r="N925" s="47">
        <f>REKAP[[#This Row],[Stok Awal]]+REKAP[[#This Row],[Masuk]]-REKAP[[#This Row],[Keluar]]</f>
        <v>1</v>
      </c>
      <c r="P925" s="42">
        <f>REKAP[[#This Row],[Harga Satuan]]*REKAP[[#This Row],[Stok Akhir]]</f>
        <v>58487</v>
      </c>
      <c r="Q925" s="47" t="str">
        <f>IF(REKAP[[#This Row],[Stok Aktual]]&lt;&gt;"",REKAP[[#This Row],[Stok Akhir]]-REKAP[[#This Row],[Stok Aktual]],"")</f>
        <v/>
      </c>
    </row>
    <row r="926" spans="1:17" x14ac:dyDescent="0.25">
      <c r="A926" s="20" t="s">
        <v>1252</v>
      </c>
      <c r="B926" s="20" t="s">
        <v>867</v>
      </c>
      <c r="C926" s="20" t="s">
        <v>867</v>
      </c>
      <c r="D926" s="23" t="s">
        <v>1788</v>
      </c>
      <c r="E926" s="23"/>
      <c r="F926" s="20" t="s">
        <v>898</v>
      </c>
      <c r="G926" s="20"/>
      <c r="H926" s="22">
        <v>134622</v>
      </c>
      <c r="I926" s="57" t="str">
        <f>IF(COUNTIF(MASUK[Kode Barang],REKAP[[#This Row],[ID
Barang]])=0,"",COUNTIF(MASUK[Kode Barang],REKAP[[#This Row],[ID
Barang]]))</f>
        <v/>
      </c>
      <c r="J926" s="58" t="str">
        <f>IF(COUNTIF(MASUK8[Kode Barang],REKAP[[#This Row],[ID
Barang]])=0,"",COUNTIF(MASUK8[Kode Barang],REKAP[[#This Row],[ID
Barang]]))</f>
        <v/>
      </c>
      <c r="K926" s="20">
        <v>2</v>
      </c>
      <c r="L926" s="47">
        <f>SUMIF(MASUK!$C:$C,DATA!$A926,MASUK!$H:$H)</f>
        <v>0</v>
      </c>
      <c r="M926" s="47">
        <f>SUMIF(KELUAR!C:C,REKAP[[#This Row],[ID
Barang]],KELUAR!$H:$H)</f>
        <v>0</v>
      </c>
      <c r="N926" s="47">
        <f>REKAP[[#This Row],[Stok Awal]]+REKAP[[#This Row],[Masuk]]-REKAP[[#This Row],[Keluar]]</f>
        <v>2</v>
      </c>
      <c r="P926" s="42">
        <f>REKAP[[#This Row],[Harga Satuan]]*REKAP[[#This Row],[Stok Akhir]]</f>
        <v>269244</v>
      </c>
      <c r="Q926" s="47" t="str">
        <f>IF(REKAP[[#This Row],[Stok Aktual]]&lt;&gt;"",REKAP[[#This Row],[Stok Akhir]]-REKAP[[#This Row],[Stok Aktual]],"")</f>
        <v/>
      </c>
    </row>
    <row r="927" spans="1:17" x14ac:dyDescent="0.25">
      <c r="A927" s="20" t="s">
        <v>1253</v>
      </c>
      <c r="B927" s="20" t="s">
        <v>867</v>
      </c>
      <c r="C927" s="20" t="s">
        <v>867</v>
      </c>
      <c r="D927" s="23" t="s">
        <v>1789</v>
      </c>
      <c r="E927" s="23"/>
      <c r="F927" s="20" t="s">
        <v>898</v>
      </c>
      <c r="G927" s="20"/>
      <c r="H927" s="22"/>
      <c r="I927" s="57" t="str">
        <f>IF(COUNTIF(MASUK[Kode Barang],REKAP[[#This Row],[ID
Barang]])=0,"",COUNTIF(MASUK[Kode Barang],REKAP[[#This Row],[ID
Barang]]))</f>
        <v/>
      </c>
      <c r="J927" s="58" t="str">
        <f>IF(COUNTIF(MASUK8[Kode Barang],REKAP[[#This Row],[ID
Barang]])=0,"",COUNTIF(MASUK8[Kode Barang],REKAP[[#This Row],[ID
Barang]]))</f>
        <v/>
      </c>
      <c r="K927" s="20">
        <v>2</v>
      </c>
      <c r="L927" s="47">
        <f>SUMIF(MASUK!$C:$C,DATA!$A927,MASUK!$H:$H)</f>
        <v>0</v>
      </c>
      <c r="M927" s="47">
        <f>SUMIF(KELUAR!C:C,REKAP[[#This Row],[ID
Barang]],KELUAR!$H:$H)</f>
        <v>0</v>
      </c>
      <c r="N927" s="47">
        <f>REKAP[[#This Row],[Stok Awal]]+REKAP[[#This Row],[Masuk]]-REKAP[[#This Row],[Keluar]]</f>
        <v>2</v>
      </c>
      <c r="P927" s="42">
        <f>REKAP[[#This Row],[Harga Satuan]]*REKAP[[#This Row],[Stok Akhir]]</f>
        <v>0</v>
      </c>
      <c r="Q927" s="47" t="str">
        <f>IF(REKAP[[#This Row],[Stok Aktual]]&lt;&gt;"",REKAP[[#This Row],[Stok Akhir]]-REKAP[[#This Row],[Stok Aktual]],"")</f>
        <v/>
      </c>
    </row>
    <row r="928" spans="1:17" x14ac:dyDescent="0.25">
      <c r="A928" s="20" t="s">
        <v>1254</v>
      </c>
      <c r="B928" s="20" t="s">
        <v>867</v>
      </c>
      <c r="C928" s="20" t="s">
        <v>867</v>
      </c>
      <c r="D928" s="23" t="s">
        <v>1790</v>
      </c>
      <c r="E928" s="23"/>
      <c r="F928" s="20" t="s">
        <v>898</v>
      </c>
      <c r="G928" s="20"/>
      <c r="H928" s="22"/>
      <c r="I928" s="57" t="str">
        <f>IF(COUNTIF(MASUK[Kode Barang],REKAP[[#This Row],[ID
Barang]])=0,"",COUNTIF(MASUK[Kode Barang],REKAP[[#This Row],[ID
Barang]]))</f>
        <v/>
      </c>
      <c r="J928" s="58" t="str">
        <f>IF(COUNTIF(MASUK8[Kode Barang],REKAP[[#This Row],[ID
Barang]])=0,"",COUNTIF(MASUK8[Kode Barang],REKAP[[#This Row],[ID
Barang]]))</f>
        <v/>
      </c>
      <c r="K928" s="20">
        <v>0</v>
      </c>
      <c r="L928" s="47">
        <f>SUMIF(MASUK!$C:$C,DATA!$A928,MASUK!$H:$H)</f>
        <v>0</v>
      </c>
      <c r="M928" s="47">
        <f>SUMIF(KELUAR!C:C,REKAP[[#This Row],[ID
Barang]],KELUAR!$H:$H)</f>
        <v>0</v>
      </c>
      <c r="N928" s="47">
        <f>REKAP[[#This Row],[Stok Awal]]+REKAP[[#This Row],[Masuk]]-REKAP[[#This Row],[Keluar]]</f>
        <v>0</v>
      </c>
      <c r="P928" s="42">
        <f>REKAP[[#This Row],[Harga Satuan]]*REKAP[[#This Row],[Stok Akhir]]</f>
        <v>0</v>
      </c>
      <c r="Q928" s="47" t="str">
        <f>IF(REKAP[[#This Row],[Stok Aktual]]&lt;&gt;"",REKAP[[#This Row],[Stok Akhir]]-REKAP[[#This Row],[Stok Aktual]],"")</f>
        <v/>
      </c>
    </row>
    <row r="929" spans="1:17" x14ac:dyDescent="0.25">
      <c r="A929" s="20" t="s">
        <v>1255</v>
      </c>
      <c r="B929" s="20" t="s">
        <v>867</v>
      </c>
      <c r="C929" s="20" t="s">
        <v>867</v>
      </c>
      <c r="D929" s="23" t="s">
        <v>1791</v>
      </c>
      <c r="E929" s="23"/>
      <c r="F929" s="20" t="s">
        <v>898</v>
      </c>
      <c r="G929" s="20"/>
      <c r="H929" s="22">
        <v>120000</v>
      </c>
      <c r="I929" s="57" t="str">
        <f>IF(COUNTIF(MASUK[Kode Barang],REKAP[[#This Row],[ID
Barang]])=0,"",COUNTIF(MASUK[Kode Barang],REKAP[[#This Row],[ID
Barang]]))</f>
        <v/>
      </c>
      <c r="J929" s="58" t="str">
        <f>IF(COUNTIF(MASUK8[Kode Barang],REKAP[[#This Row],[ID
Barang]])=0,"",COUNTIF(MASUK8[Kode Barang],REKAP[[#This Row],[ID
Barang]]))</f>
        <v/>
      </c>
      <c r="K929" s="20">
        <v>0</v>
      </c>
      <c r="L929" s="47">
        <f>SUMIF(MASUK!$C:$C,DATA!$A929,MASUK!$H:$H)</f>
        <v>0</v>
      </c>
      <c r="M929" s="47">
        <f>SUMIF(KELUAR!C:C,REKAP[[#This Row],[ID
Barang]],KELUAR!$H:$H)</f>
        <v>0</v>
      </c>
      <c r="N929" s="47">
        <f>REKAP[[#This Row],[Stok Awal]]+REKAP[[#This Row],[Masuk]]-REKAP[[#This Row],[Keluar]]</f>
        <v>0</v>
      </c>
      <c r="P929" s="42">
        <f>REKAP[[#This Row],[Harga Satuan]]*REKAP[[#This Row],[Stok Akhir]]</f>
        <v>0</v>
      </c>
      <c r="Q929" s="47" t="str">
        <f>IF(REKAP[[#This Row],[Stok Aktual]]&lt;&gt;"",REKAP[[#This Row],[Stok Akhir]]-REKAP[[#This Row],[Stok Aktual]],"")</f>
        <v/>
      </c>
    </row>
    <row r="930" spans="1:17" x14ac:dyDescent="0.25">
      <c r="A930" s="20" t="s">
        <v>1256</v>
      </c>
      <c r="B930" s="20" t="s">
        <v>867</v>
      </c>
      <c r="C930" s="20" t="s">
        <v>867</v>
      </c>
      <c r="D930" s="23" t="s">
        <v>1792</v>
      </c>
      <c r="E930" s="23"/>
      <c r="F930" s="20" t="s">
        <v>898</v>
      </c>
      <c r="G930" s="20"/>
      <c r="H930" s="22">
        <v>150000</v>
      </c>
      <c r="I930" s="57" t="str">
        <f>IF(COUNTIF(MASUK[Kode Barang],REKAP[[#This Row],[ID
Barang]])=0,"",COUNTIF(MASUK[Kode Barang],REKAP[[#This Row],[ID
Barang]]))</f>
        <v/>
      </c>
      <c r="J930" s="58" t="str">
        <f>IF(COUNTIF(MASUK8[Kode Barang],REKAP[[#This Row],[ID
Barang]])=0,"",COUNTIF(MASUK8[Kode Barang],REKAP[[#This Row],[ID
Barang]]))</f>
        <v/>
      </c>
      <c r="K930" s="20">
        <v>2</v>
      </c>
      <c r="L930" s="47">
        <f>SUMIF(MASUK!$C:$C,DATA!$A930,MASUK!$H:$H)</f>
        <v>0</v>
      </c>
      <c r="M930" s="47">
        <f>SUMIF(KELUAR!C:C,REKAP[[#This Row],[ID
Barang]],KELUAR!$H:$H)</f>
        <v>0</v>
      </c>
      <c r="N930" s="47">
        <f>REKAP[[#This Row],[Stok Awal]]+REKAP[[#This Row],[Masuk]]-REKAP[[#This Row],[Keluar]]</f>
        <v>2</v>
      </c>
      <c r="P930" s="42">
        <f>REKAP[[#This Row],[Harga Satuan]]*REKAP[[#This Row],[Stok Akhir]]</f>
        <v>300000</v>
      </c>
      <c r="Q930" s="47" t="str">
        <f>IF(REKAP[[#This Row],[Stok Aktual]]&lt;&gt;"",REKAP[[#This Row],[Stok Akhir]]-REKAP[[#This Row],[Stok Aktual]],"")</f>
        <v/>
      </c>
    </row>
    <row r="931" spans="1:17" x14ac:dyDescent="0.25">
      <c r="A931" s="20" t="s">
        <v>1257</v>
      </c>
      <c r="B931" s="20" t="s">
        <v>867</v>
      </c>
      <c r="C931" s="20" t="s">
        <v>867</v>
      </c>
      <c r="D931" s="23" t="s">
        <v>1793</v>
      </c>
      <c r="E931" s="23"/>
      <c r="F931" s="20" t="s">
        <v>898</v>
      </c>
      <c r="G931" s="20"/>
      <c r="H931" s="22"/>
      <c r="I931" s="57" t="str">
        <f>IF(COUNTIF(MASUK[Kode Barang],REKAP[[#This Row],[ID
Barang]])=0,"",COUNTIF(MASUK[Kode Barang],REKAP[[#This Row],[ID
Barang]]))</f>
        <v/>
      </c>
      <c r="J931" s="58" t="str">
        <f>IF(COUNTIF(MASUK8[Kode Barang],REKAP[[#This Row],[ID
Barang]])=0,"",COUNTIF(MASUK8[Kode Barang],REKAP[[#This Row],[ID
Barang]]))</f>
        <v/>
      </c>
      <c r="K931" s="20">
        <v>4</v>
      </c>
      <c r="L931" s="47">
        <f>SUMIF(MASUK!$C:$C,DATA!$A931,MASUK!$H:$H)</f>
        <v>0</v>
      </c>
      <c r="M931" s="47">
        <f>SUMIF(KELUAR!C:C,REKAP[[#This Row],[ID
Barang]],KELUAR!$H:$H)</f>
        <v>0</v>
      </c>
      <c r="N931" s="47">
        <f>REKAP[[#This Row],[Stok Awal]]+REKAP[[#This Row],[Masuk]]-REKAP[[#This Row],[Keluar]]</f>
        <v>4</v>
      </c>
      <c r="P931" s="42">
        <f>REKAP[[#This Row],[Harga Satuan]]*REKAP[[#This Row],[Stok Akhir]]</f>
        <v>0</v>
      </c>
      <c r="Q931" s="47" t="str">
        <f>IF(REKAP[[#This Row],[Stok Aktual]]&lt;&gt;"",REKAP[[#This Row],[Stok Akhir]]-REKAP[[#This Row],[Stok Aktual]],"")</f>
        <v/>
      </c>
    </row>
    <row r="932" spans="1:17" x14ac:dyDescent="0.25">
      <c r="A932" s="20" t="s">
        <v>1258</v>
      </c>
      <c r="B932" s="20" t="s">
        <v>867</v>
      </c>
      <c r="C932" s="20" t="s">
        <v>867</v>
      </c>
      <c r="D932" s="23" t="s">
        <v>1794</v>
      </c>
      <c r="E932" s="23"/>
      <c r="F932" s="20" t="s">
        <v>898</v>
      </c>
      <c r="G932" s="20"/>
      <c r="H932" s="22"/>
      <c r="I932" s="57" t="str">
        <f>IF(COUNTIF(MASUK[Kode Barang],REKAP[[#This Row],[ID
Barang]])=0,"",COUNTIF(MASUK[Kode Barang],REKAP[[#This Row],[ID
Barang]]))</f>
        <v/>
      </c>
      <c r="J932" s="58" t="str">
        <f>IF(COUNTIF(MASUK8[Kode Barang],REKAP[[#This Row],[ID
Barang]])=0,"",COUNTIF(MASUK8[Kode Barang],REKAP[[#This Row],[ID
Barang]]))</f>
        <v/>
      </c>
      <c r="K932" s="20">
        <v>0</v>
      </c>
      <c r="L932" s="47">
        <f>SUMIF(MASUK!$C:$C,DATA!$A932,MASUK!$H:$H)</f>
        <v>0</v>
      </c>
      <c r="M932" s="47">
        <f>SUMIF(KELUAR!C:C,REKAP[[#This Row],[ID
Barang]],KELUAR!$H:$H)</f>
        <v>0</v>
      </c>
      <c r="N932" s="47">
        <f>REKAP[[#This Row],[Stok Awal]]+REKAP[[#This Row],[Masuk]]-REKAP[[#This Row],[Keluar]]</f>
        <v>0</v>
      </c>
      <c r="P932" s="42">
        <f>REKAP[[#This Row],[Harga Satuan]]*REKAP[[#This Row],[Stok Akhir]]</f>
        <v>0</v>
      </c>
      <c r="Q932" s="47" t="str">
        <f>IF(REKAP[[#This Row],[Stok Aktual]]&lt;&gt;"",REKAP[[#This Row],[Stok Akhir]]-REKAP[[#This Row],[Stok Aktual]],"")</f>
        <v/>
      </c>
    </row>
    <row r="933" spans="1:17" x14ac:dyDescent="0.25">
      <c r="A933" s="20" t="s">
        <v>1259</v>
      </c>
      <c r="B933" s="20" t="s">
        <v>867</v>
      </c>
      <c r="C933" s="20" t="s">
        <v>867</v>
      </c>
      <c r="D933" s="23" t="s">
        <v>1795</v>
      </c>
      <c r="E933" s="23"/>
      <c r="F933" s="20" t="s">
        <v>898</v>
      </c>
      <c r="G933" s="20"/>
      <c r="H933" s="22">
        <v>68000</v>
      </c>
      <c r="I933" s="57" t="str">
        <f>IF(COUNTIF(MASUK[Kode Barang],REKAP[[#This Row],[ID
Barang]])=0,"",COUNTIF(MASUK[Kode Barang],REKAP[[#This Row],[ID
Barang]]))</f>
        <v/>
      </c>
      <c r="J933" s="58" t="str">
        <f>IF(COUNTIF(MASUK8[Kode Barang],REKAP[[#This Row],[ID
Barang]])=0,"",COUNTIF(MASUK8[Kode Barang],REKAP[[#This Row],[ID
Barang]]))</f>
        <v/>
      </c>
      <c r="K933" s="20">
        <v>2</v>
      </c>
      <c r="L933" s="47">
        <f>SUMIF(MASUK!$C:$C,DATA!$A933,MASUK!$H:$H)</f>
        <v>0</v>
      </c>
      <c r="M933" s="47">
        <f>SUMIF(KELUAR!C:C,REKAP[[#This Row],[ID
Barang]],KELUAR!$H:$H)</f>
        <v>0</v>
      </c>
      <c r="N933" s="47">
        <f>REKAP[[#This Row],[Stok Awal]]+REKAP[[#This Row],[Masuk]]-REKAP[[#This Row],[Keluar]]</f>
        <v>2</v>
      </c>
      <c r="P933" s="42">
        <f>REKAP[[#This Row],[Harga Satuan]]*REKAP[[#This Row],[Stok Akhir]]</f>
        <v>136000</v>
      </c>
      <c r="Q933" s="47" t="str">
        <f>IF(REKAP[[#This Row],[Stok Aktual]]&lt;&gt;"",REKAP[[#This Row],[Stok Akhir]]-REKAP[[#This Row],[Stok Aktual]],"")</f>
        <v/>
      </c>
    </row>
    <row r="934" spans="1:17" x14ac:dyDescent="0.25">
      <c r="A934" s="20" t="s">
        <v>1260</v>
      </c>
      <c r="B934" s="20" t="s">
        <v>868</v>
      </c>
      <c r="C934" s="20" t="s">
        <v>868</v>
      </c>
      <c r="D934" s="23" t="s">
        <v>1796</v>
      </c>
      <c r="E934" s="23"/>
      <c r="F934" s="20" t="s">
        <v>898</v>
      </c>
      <c r="G934" s="20"/>
      <c r="H934" s="22">
        <v>47476</v>
      </c>
      <c r="I934" s="57" t="str">
        <f>IF(COUNTIF(MASUK[Kode Barang],REKAP[[#This Row],[ID
Barang]])=0,"",COUNTIF(MASUK[Kode Barang],REKAP[[#This Row],[ID
Barang]]))</f>
        <v/>
      </c>
      <c r="J934" s="58" t="str">
        <f>IF(COUNTIF(MASUK8[Kode Barang],REKAP[[#This Row],[ID
Barang]])=0,"",COUNTIF(MASUK8[Kode Barang],REKAP[[#This Row],[ID
Barang]]))</f>
        <v/>
      </c>
      <c r="K934" s="20">
        <v>2</v>
      </c>
      <c r="L934" s="47">
        <f>SUMIF(MASUK!$C:$C,DATA!$A934,MASUK!$H:$H)</f>
        <v>0</v>
      </c>
      <c r="M934" s="47">
        <f>SUMIF(KELUAR!C:C,REKAP[[#This Row],[ID
Barang]],KELUAR!$H:$H)</f>
        <v>0</v>
      </c>
      <c r="N934" s="47">
        <f>REKAP[[#This Row],[Stok Awal]]+REKAP[[#This Row],[Masuk]]-REKAP[[#This Row],[Keluar]]</f>
        <v>2</v>
      </c>
      <c r="P934" s="42">
        <f>REKAP[[#This Row],[Harga Satuan]]*REKAP[[#This Row],[Stok Akhir]]</f>
        <v>94952</v>
      </c>
      <c r="Q934" s="47" t="str">
        <f>IF(REKAP[[#This Row],[Stok Aktual]]&lt;&gt;"",REKAP[[#This Row],[Stok Akhir]]-REKAP[[#This Row],[Stok Aktual]],"")</f>
        <v/>
      </c>
    </row>
    <row r="935" spans="1:17" x14ac:dyDescent="0.25">
      <c r="A935" s="20" t="s">
        <v>1261</v>
      </c>
      <c r="B935" s="20" t="s">
        <v>867</v>
      </c>
      <c r="C935" s="20" t="s">
        <v>867</v>
      </c>
      <c r="D935" s="23" t="s">
        <v>1797</v>
      </c>
      <c r="E935" s="23"/>
      <c r="F935" s="20" t="s">
        <v>898</v>
      </c>
      <c r="G935" s="20"/>
      <c r="H935" s="22">
        <v>257500</v>
      </c>
      <c r="I935" s="57" t="str">
        <f>IF(COUNTIF(MASUK[Kode Barang],REKAP[[#This Row],[ID
Barang]])=0,"",COUNTIF(MASUK[Kode Barang],REKAP[[#This Row],[ID
Barang]]))</f>
        <v/>
      </c>
      <c r="J935" s="58" t="str">
        <f>IF(COUNTIF(MASUK8[Kode Barang],REKAP[[#This Row],[ID
Barang]])=0,"",COUNTIF(MASUK8[Kode Barang],REKAP[[#This Row],[ID
Barang]]))</f>
        <v/>
      </c>
      <c r="K935" s="20">
        <v>0</v>
      </c>
      <c r="L935" s="47">
        <f>SUMIF(MASUK!$C:$C,DATA!$A935,MASUK!$H:$H)</f>
        <v>0</v>
      </c>
      <c r="M935" s="47">
        <f>SUMIF(KELUAR!C:C,REKAP[[#This Row],[ID
Barang]],KELUAR!$H:$H)</f>
        <v>0</v>
      </c>
      <c r="N935" s="47">
        <f>REKAP[[#This Row],[Stok Awal]]+REKAP[[#This Row],[Masuk]]-REKAP[[#This Row],[Keluar]]</f>
        <v>0</v>
      </c>
      <c r="P935" s="42">
        <f>REKAP[[#This Row],[Harga Satuan]]*REKAP[[#This Row],[Stok Akhir]]</f>
        <v>0</v>
      </c>
      <c r="Q935" s="47" t="str">
        <f>IF(REKAP[[#This Row],[Stok Aktual]]&lt;&gt;"",REKAP[[#This Row],[Stok Akhir]]-REKAP[[#This Row],[Stok Aktual]],"")</f>
        <v/>
      </c>
    </row>
    <row r="936" spans="1:17" x14ac:dyDescent="0.25">
      <c r="A936" s="20" t="s">
        <v>1262</v>
      </c>
      <c r="B936" s="20" t="s">
        <v>867</v>
      </c>
      <c r="C936" s="20" t="s">
        <v>867</v>
      </c>
      <c r="D936" s="23" t="s">
        <v>1798</v>
      </c>
      <c r="E936" s="23"/>
      <c r="F936" s="20" t="s">
        <v>898</v>
      </c>
      <c r="G936" s="20"/>
      <c r="H936" s="22"/>
      <c r="I936" s="57" t="str">
        <f>IF(COUNTIF(MASUK[Kode Barang],REKAP[[#This Row],[ID
Barang]])=0,"",COUNTIF(MASUK[Kode Barang],REKAP[[#This Row],[ID
Barang]]))</f>
        <v/>
      </c>
      <c r="J936" s="58" t="str">
        <f>IF(COUNTIF(MASUK8[Kode Barang],REKAP[[#This Row],[ID
Barang]])=0,"",COUNTIF(MASUK8[Kode Barang],REKAP[[#This Row],[ID
Barang]]))</f>
        <v/>
      </c>
      <c r="K936" s="20">
        <v>2</v>
      </c>
      <c r="L936" s="47">
        <f>SUMIF(MASUK!$C:$C,DATA!$A936,MASUK!$H:$H)</f>
        <v>0</v>
      </c>
      <c r="M936" s="47">
        <f>SUMIF(KELUAR!C:C,REKAP[[#This Row],[ID
Barang]],KELUAR!$H:$H)</f>
        <v>0</v>
      </c>
      <c r="N936" s="47">
        <f>REKAP[[#This Row],[Stok Awal]]+REKAP[[#This Row],[Masuk]]-REKAP[[#This Row],[Keluar]]</f>
        <v>2</v>
      </c>
      <c r="P936" s="42">
        <f>REKAP[[#This Row],[Harga Satuan]]*REKAP[[#This Row],[Stok Akhir]]</f>
        <v>0</v>
      </c>
      <c r="Q936" s="47" t="str">
        <f>IF(REKAP[[#This Row],[Stok Aktual]]&lt;&gt;"",REKAP[[#This Row],[Stok Akhir]]-REKAP[[#This Row],[Stok Aktual]],"")</f>
        <v/>
      </c>
    </row>
    <row r="937" spans="1:17" x14ac:dyDescent="0.25">
      <c r="A937" s="20" t="s">
        <v>1263</v>
      </c>
      <c r="B937" s="20" t="s">
        <v>869</v>
      </c>
      <c r="C937" s="20" t="s">
        <v>869</v>
      </c>
      <c r="D937" s="23" t="s">
        <v>1799</v>
      </c>
      <c r="E937" s="23"/>
      <c r="F937" s="20" t="s">
        <v>898</v>
      </c>
      <c r="G937" s="20"/>
      <c r="H937" s="22">
        <v>81359</v>
      </c>
      <c r="I937" s="57" t="str">
        <f>IF(COUNTIF(MASUK[Kode Barang],REKAP[[#This Row],[ID
Barang]])=0,"",COUNTIF(MASUK[Kode Barang],REKAP[[#This Row],[ID
Barang]]))</f>
        <v/>
      </c>
      <c r="J937" s="58" t="str">
        <f>IF(COUNTIF(MASUK8[Kode Barang],REKAP[[#This Row],[ID
Barang]])=0,"",COUNTIF(MASUK8[Kode Barang],REKAP[[#This Row],[ID
Barang]]))</f>
        <v/>
      </c>
      <c r="K937" s="20">
        <v>0</v>
      </c>
      <c r="L937" s="47">
        <f>SUMIF(MASUK!$C:$C,DATA!$A937,MASUK!$H:$H)</f>
        <v>0</v>
      </c>
      <c r="M937" s="47">
        <f>SUMIF(KELUAR!C:C,REKAP[[#This Row],[ID
Barang]],KELUAR!$H:$H)</f>
        <v>0</v>
      </c>
      <c r="N937" s="47">
        <f>REKAP[[#This Row],[Stok Awal]]+REKAP[[#This Row],[Masuk]]-REKAP[[#This Row],[Keluar]]</f>
        <v>0</v>
      </c>
      <c r="P937" s="42">
        <f>REKAP[[#This Row],[Harga Satuan]]*REKAP[[#This Row],[Stok Akhir]]</f>
        <v>0</v>
      </c>
      <c r="Q937" s="47" t="str">
        <f>IF(REKAP[[#This Row],[Stok Aktual]]&lt;&gt;"",REKAP[[#This Row],[Stok Akhir]]-REKAP[[#This Row],[Stok Aktual]],"")</f>
        <v/>
      </c>
    </row>
    <row r="938" spans="1:17" x14ac:dyDescent="0.25">
      <c r="A938" s="20" t="s">
        <v>1264</v>
      </c>
      <c r="B938" s="20" t="s">
        <v>870</v>
      </c>
      <c r="C938" s="20" t="s">
        <v>870</v>
      </c>
      <c r="D938" s="23" t="s">
        <v>1800</v>
      </c>
      <c r="E938" s="23"/>
      <c r="F938" s="20" t="s">
        <v>898</v>
      </c>
      <c r="G938" s="20"/>
      <c r="H938" s="22">
        <v>220000</v>
      </c>
      <c r="I938" s="57">
        <f>IF(COUNTIF(MASUK[Kode Barang],REKAP[[#This Row],[ID
Barang]])=0,"",COUNTIF(MASUK[Kode Barang],REKAP[[#This Row],[ID
Barang]]))</f>
        <v>1</v>
      </c>
      <c r="J938" s="58">
        <f>IF(COUNTIF(MASUK8[Kode Barang],REKAP[[#This Row],[ID
Barang]])=0,"",COUNTIF(MASUK8[Kode Barang],REKAP[[#This Row],[ID
Barang]]))</f>
        <v>1</v>
      </c>
      <c r="K938" s="20">
        <v>0</v>
      </c>
      <c r="L938" s="47">
        <f>SUMIF(MASUK!$C:$C,DATA!$A938,MASUK!$H:$H)</f>
        <v>2</v>
      </c>
      <c r="M938" s="47">
        <f>SUMIF(KELUAR!C:C,REKAP[[#This Row],[ID
Barang]],KELUAR!$H:$H)</f>
        <v>2</v>
      </c>
      <c r="N938" s="47">
        <f>REKAP[[#This Row],[Stok Awal]]+REKAP[[#This Row],[Masuk]]-REKAP[[#This Row],[Keluar]]</f>
        <v>0</v>
      </c>
      <c r="P938" s="42">
        <f>REKAP[[#This Row],[Harga Satuan]]*REKAP[[#This Row],[Stok Akhir]]</f>
        <v>0</v>
      </c>
      <c r="Q938" s="47" t="str">
        <f>IF(REKAP[[#This Row],[Stok Aktual]]&lt;&gt;"",REKAP[[#This Row],[Stok Akhir]]-REKAP[[#This Row],[Stok Aktual]],"")</f>
        <v/>
      </c>
    </row>
    <row r="939" spans="1:17" x14ac:dyDescent="0.25">
      <c r="A939" s="20" t="s">
        <v>1265</v>
      </c>
      <c r="B939" s="20" t="s">
        <v>871</v>
      </c>
      <c r="C939" s="20" t="s">
        <v>871</v>
      </c>
      <c r="D939" s="23" t="s">
        <v>1801</v>
      </c>
      <c r="E939" s="23"/>
      <c r="F939" s="20" t="s">
        <v>898</v>
      </c>
      <c r="G939" s="20"/>
      <c r="H939" s="22">
        <v>180000</v>
      </c>
      <c r="I939" s="57" t="str">
        <f>IF(COUNTIF(MASUK[Kode Barang],REKAP[[#This Row],[ID
Barang]])=0,"",COUNTIF(MASUK[Kode Barang],REKAP[[#This Row],[ID
Barang]]))</f>
        <v/>
      </c>
      <c r="J939" s="58" t="str">
        <f>IF(COUNTIF(MASUK8[Kode Barang],REKAP[[#This Row],[ID
Barang]])=0,"",COUNTIF(MASUK8[Kode Barang],REKAP[[#This Row],[ID
Barang]]))</f>
        <v/>
      </c>
      <c r="K939" s="20">
        <v>0</v>
      </c>
      <c r="L939" s="47">
        <f>SUMIF(MASUK!$C:$C,DATA!$A939,MASUK!$H:$H)</f>
        <v>0</v>
      </c>
      <c r="M939" s="47">
        <f>SUMIF(KELUAR!C:C,REKAP[[#This Row],[ID
Barang]],KELUAR!$H:$H)</f>
        <v>0</v>
      </c>
      <c r="N939" s="47">
        <f>REKAP[[#This Row],[Stok Awal]]+REKAP[[#This Row],[Masuk]]-REKAP[[#This Row],[Keluar]]</f>
        <v>0</v>
      </c>
      <c r="P939" s="42">
        <f>REKAP[[#This Row],[Harga Satuan]]*REKAP[[#This Row],[Stok Akhir]]</f>
        <v>0</v>
      </c>
      <c r="Q939" s="47" t="str">
        <f>IF(REKAP[[#This Row],[Stok Aktual]]&lt;&gt;"",REKAP[[#This Row],[Stok Akhir]]-REKAP[[#This Row],[Stok Aktual]],"")</f>
        <v/>
      </c>
    </row>
    <row r="940" spans="1:17" x14ac:dyDescent="0.25">
      <c r="A940" s="20" t="s">
        <v>1266</v>
      </c>
      <c r="B940" s="20" t="s">
        <v>872</v>
      </c>
      <c r="C940" s="20" t="s">
        <v>872</v>
      </c>
      <c r="D940" s="23" t="s">
        <v>1802</v>
      </c>
      <c r="E940" s="23"/>
      <c r="F940" s="20" t="s">
        <v>898</v>
      </c>
      <c r="G940" s="20" t="s">
        <v>1973</v>
      </c>
      <c r="H940" s="22">
        <v>287400</v>
      </c>
      <c r="I940" s="57" t="str">
        <f>IF(COUNTIF(MASUK[Kode Barang],REKAP[[#This Row],[ID
Barang]])=0,"",COUNTIF(MASUK[Kode Barang],REKAP[[#This Row],[ID
Barang]]))</f>
        <v/>
      </c>
      <c r="J940" s="58" t="str">
        <f>IF(COUNTIF(MASUK8[Kode Barang],REKAP[[#This Row],[ID
Barang]])=0,"",COUNTIF(MASUK8[Kode Barang],REKAP[[#This Row],[ID
Barang]]))</f>
        <v/>
      </c>
      <c r="K940" s="20">
        <v>0</v>
      </c>
      <c r="L940" s="47">
        <f>SUMIF(MASUK!$C:$C,DATA!$A940,MASUK!$H:$H)</f>
        <v>0</v>
      </c>
      <c r="M940" s="47">
        <f>SUMIF(KELUAR!C:C,REKAP[[#This Row],[ID
Barang]],KELUAR!$H:$H)</f>
        <v>0</v>
      </c>
      <c r="N940" s="47">
        <f>REKAP[[#This Row],[Stok Awal]]+REKAP[[#This Row],[Masuk]]-REKAP[[#This Row],[Keluar]]</f>
        <v>0</v>
      </c>
      <c r="P940" s="42">
        <f>REKAP[[#This Row],[Harga Satuan]]*REKAP[[#This Row],[Stok Akhir]]</f>
        <v>0</v>
      </c>
      <c r="Q940" s="47" t="str">
        <f>IF(REKAP[[#This Row],[Stok Aktual]]&lt;&gt;"",REKAP[[#This Row],[Stok Akhir]]-REKAP[[#This Row],[Stok Aktual]],"")</f>
        <v/>
      </c>
    </row>
    <row r="941" spans="1:17" x14ac:dyDescent="0.25">
      <c r="A941" s="20" t="s">
        <v>1267</v>
      </c>
      <c r="B941" s="20" t="s">
        <v>873</v>
      </c>
      <c r="C941" s="20" t="s">
        <v>873</v>
      </c>
      <c r="D941" s="23" t="s">
        <v>1803</v>
      </c>
      <c r="E941" s="23"/>
      <c r="F941" s="20" t="s">
        <v>898</v>
      </c>
      <c r="G941" s="20"/>
      <c r="H941" s="22">
        <v>12518</v>
      </c>
      <c r="I941" s="57" t="str">
        <f>IF(COUNTIF(MASUK[Kode Barang],REKAP[[#This Row],[ID
Barang]])=0,"",COUNTIF(MASUK[Kode Barang],REKAP[[#This Row],[ID
Barang]]))</f>
        <v/>
      </c>
      <c r="J941" s="58" t="str">
        <f>IF(COUNTIF(MASUK8[Kode Barang],REKAP[[#This Row],[ID
Barang]])=0,"",COUNTIF(MASUK8[Kode Barang],REKAP[[#This Row],[ID
Barang]]))</f>
        <v/>
      </c>
      <c r="K941" s="20">
        <v>8</v>
      </c>
      <c r="L941" s="47">
        <f>SUMIF(MASUK!$C:$C,DATA!$A941,MASUK!$H:$H)</f>
        <v>0</v>
      </c>
      <c r="M941" s="47">
        <f>SUMIF(KELUAR!C:C,REKAP[[#This Row],[ID
Barang]],KELUAR!$H:$H)</f>
        <v>0</v>
      </c>
      <c r="N941" s="47">
        <f>REKAP[[#This Row],[Stok Awal]]+REKAP[[#This Row],[Masuk]]-REKAP[[#This Row],[Keluar]]</f>
        <v>8</v>
      </c>
      <c r="P941" s="42">
        <f>REKAP[[#This Row],[Harga Satuan]]*REKAP[[#This Row],[Stok Akhir]]</f>
        <v>100144</v>
      </c>
      <c r="Q941" s="47" t="str">
        <f>IF(REKAP[[#This Row],[Stok Aktual]]&lt;&gt;"",REKAP[[#This Row],[Stok Akhir]]-REKAP[[#This Row],[Stok Aktual]],"")</f>
        <v/>
      </c>
    </row>
    <row r="942" spans="1:17" x14ac:dyDescent="0.25">
      <c r="A942" s="20" t="s">
        <v>1268</v>
      </c>
      <c r="B942" s="20" t="s">
        <v>873</v>
      </c>
      <c r="C942" s="20" t="s">
        <v>873</v>
      </c>
      <c r="D942" s="23" t="s">
        <v>1804</v>
      </c>
      <c r="E942" s="23"/>
      <c r="F942" s="20" t="s">
        <v>898</v>
      </c>
      <c r="G942" s="20"/>
      <c r="H942" s="22">
        <v>257500</v>
      </c>
      <c r="I942" s="57" t="str">
        <f>IF(COUNTIF(MASUK[Kode Barang],REKAP[[#This Row],[ID
Barang]])=0,"",COUNTIF(MASUK[Kode Barang],REKAP[[#This Row],[ID
Barang]]))</f>
        <v/>
      </c>
      <c r="J942" s="58" t="str">
        <f>IF(COUNTIF(MASUK8[Kode Barang],REKAP[[#This Row],[ID
Barang]])=0,"",COUNTIF(MASUK8[Kode Barang],REKAP[[#This Row],[ID
Barang]]))</f>
        <v/>
      </c>
      <c r="K942" s="20">
        <v>3</v>
      </c>
      <c r="L942" s="47">
        <f>SUMIF(MASUK!$C:$C,DATA!$A942,MASUK!$H:$H)</f>
        <v>0</v>
      </c>
      <c r="M942" s="47">
        <f>SUMIF(KELUAR!C:C,REKAP[[#This Row],[ID
Barang]],KELUAR!$H:$H)</f>
        <v>0</v>
      </c>
      <c r="N942" s="47">
        <f>REKAP[[#This Row],[Stok Awal]]+REKAP[[#This Row],[Masuk]]-REKAP[[#This Row],[Keluar]]</f>
        <v>3</v>
      </c>
      <c r="P942" s="42">
        <f>REKAP[[#This Row],[Harga Satuan]]*REKAP[[#This Row],[Stok Akhir]]</f>
        <v>772500</v>
      </c>
      <c r="Q942" s="47" t="str">
        <f>IF(REKAP[[#This Row],[Stok Aktual]]&lt;&gt;"",REKAP[[#This Row],[Stok Akhir]]-REKAP[[#This Row],[Stok Aktual]],"")</f>
        <v/>
      </c>
    </row>
    <row r="943" spans="1:17" x14ac:dyDescent="0.25">
      <c r="A943" s="20" t="s">
        <v>1269</v>
      </c>
      <c r="B943" s="20" t="s">
        <v>873</v>
      </c>
      <c r="C943" s="20" t="s">
        <v>873</v>
      </c>
      <c r="D943" s="23" t="s">
        <v>1805</v>
      </c>
      <c r="E943" s="23"/>
      <c r="F943" s="20" t="s">
        <v>898</v>
      </c>
      <c r="G943" s="20"/>
      <c r="H943" s="22">
        <v>22253</v>
      </c>
      <c r="I943" s="57" t="str">
        <f>IF(COUNTIF(MASUK[Kode Barang],REKAP[[#This Row],[ID
Barang]])=0,"",COUNTIF(MASUK[Kode Barang],REKAP[[#This Row],[ID
Barang]]))</f>
        <v/>
      </c>
      <c r="J943" s="58" t="str">
        <f>IF(COUNTIF(MASUK8[Kode Barang],REKAP[[#This Row],[ID
Barang]])=0,"",COUNTIF(MASUK8[Kode Barang],REKAP[[#This Row],[ID
Barang]]))</f>
        <v/>
      </c>
      <c r="K943" s="20">
        <v>6</v>
      </c>
      <c r="L943" s="47">
        <f>SUMIF(MASUK!$C:$C,DATA!$A943,MASUK!$H:$H)</f>
        <v>0</v>
      </c>
      <c r="M943" s="47">
        <f>SUMIF(KELUAR!C:C,REKAP[[#This Row],[ID
Barang]],KELUAR!$H:$H)</f>
        <v>0</v>
      </c>
      <c r="N943" s="47">
        <f>REKAP[[#This Row],[Stok Awal]]+REKAP[[#This Row],[Masuk]]-REKAP[[#This Row],[Keluar]]</f>
        <v>6</v>
      </c>
      <c r="P943" s="42">
        <f>REKAP[[#This Row],[Harga Satuan]]*REKAP[[#This Row],[Stok Akhir]]</f>
        <v>133518</v>
      </c>
      <c r="Q943" s="47" t="str">
        <f>IF(REKAP[[#This Row],[Stok Aktual]]&lt;&gt;"",REKAP[[#This Row],[Stok Akhir]]-REKAP[[#This Row],[Stok Aktual]],"")</f>
        <v/>
      </c>
    </row>
    <row r="944" spans="1:17" x14ac:dyDescent="0.25">
      <c r="A944" s="20" t="s">
        <v>1270</v>
      </c>
      <c r="B944" s="20" t="s">
        <v>874</v>
      </c>
      <c r="C944" s="20" t="s">
        <v>874</v>
      </c>
      <c r="D944" s="23" t="s">
        <v>1806</v>
      </c>
      <c r="E944" s="23"/>
      <c r="F944" s="20" t="s">
        <v>898</v>
      </c>
      <c r="G944" s="20"/>
      <c r="H944" s="22">
        <v>220000</v>
      </c>
      <c r="I944" s="57" t="str">
        <f>IF(COUNTIF(MASUK[Kode Barang],REKAP[[#This Row],[ID
Barang]])=0,"",COUNTIF(MASUK[Kode Barang],REKAP[[#This Row],[ID
Barang]]))</f>
        <v/>
      </c>
      <c r="J944" s="58" t="str">
        <f>IF(COUNTIF(MASUK8[Kode Barang],REKAP[[#This Row],[ID
Barang]])=0,"",COUNTIF(MASUK8[Kode Barang],REKAP[[#This Row],[ID
Barang]]))</f>
        <v/>
      </c>
      <c r="K944" s="20">
        <v>1</v>
      </c>
      <c r="L944" s="47">
        <f>SUMIF(MASUK!$C:$C,DATA!$A944,MASUK!$H:$H)</f>
        <v>0</v>
      </c>
      <c r="M944" s="47">
        <f>SUMIF(KELUAR!C:C,REKAP[[#This Row],[ID
Barang]],KELUAR!$H:$H)</f>
        <v>0</v>
      </c>
      <c r="N944" s="47">
        <f>REKAP[[#This Row],[Stok Awal]]+REKAP[[#This Row],[Masuk]]-REKAP[[#This Row],[Keluar]]</f>
        <v>1</v>
      </c>
      <c r="P944" s="42">
        <f>REKAP[[#This Row],[Harga Satuan]]*REKAP[[#This Row],[Stok Akhir]]</f>
        <v>220000</v>
      </c>
      <c r="Q944" s="47" t="str">
        <f>IF(REKAP[[#This Row],[Stok Aktual]]&lt;&gt;"",REKAP[[#This Row],[Stok Akhir]]-REKAP[[#This Row],[Stok Aktual]],"")</f>
        <v/>
      </c>
    </row>
    <row r="945" spans="1:17" x14ac:dyDescent="0.25">
      <c r="A945" s="20" t="s">
        <v>1271</v>
      </c>
      <c r="B945" s="20" t="s">
        <v>874</v>
      </c>
      <c r="C945" s="20" t="s">
        <v>874</v>
      </c>
      <c r="D945" s="23" t="s">
        <v>1807</v>
      </c>
      <c r="E945" s="23"/>
      <c r="F945" s="20" t="s">
        <v>898</v>
      </c>
      <c r="G945" s="20"/>
      <c r="H945" s="22"/>
      <c r="I945" s="57" t="str">
        <f>IF(COUNTIF(MASUK[Kode Barang],REKAP[[#This Row],[ID
Barang]])=0,"",COUNTIF(MASUK[Kode Barang],REKAP[[#This Row],[ID
Barang]]))</f>
        <v/>
      </c>
      <c r="J945" s="58" t="str">
        <f>IF(COUNTIF(MASUK8[Kode Barang],REKAP[[#This Row],[ID
Barang]])=0,"",COUNTIF(MASUK8[Kode Barang],REKAP[[#This Row],[ID
Barang]]))</f>
        <v/>
      </c>
      <c r="K945" s="20">
        <v>1</v>
      </c>
      <c r="L945" s="47">
        <f>SUMIF(MASUK!$C:$C,DATA!$A945,MASUK!$H:$H)</f>
        <v>0</v>
      </c>
      <c r="M945" s="47">
        <f>SUMIF(KELUAR!C:C,REKAP[[#This Row],[ID
Barang]],KELUAR!$H:$H)</f>
        <v>0</v>
      </c>
      <c r="N945" s="47">
        <f>REKAP[[#This Row],[Stok Awal]]+REKAP[[#This Row],[Masuk]]-REKAP[[#This Row],[Keluar]]</f>
        <v>1</v>
      </c>
      <c r="P945" s="42">
        <f>REKAP[[#This Row],[Harga Satuan]]*REKAP[[#This Row],[Stok Akhir]]</f>
        <v>0</v>
      </c>
      <c r="Q945" s="47" t="str">
        <f>IF(REKAP[[#This Row],[Stok Aktual]]&lt;&gt;"",REKAP[[#This Row],[Stok Akhir]]-REKAP[[#This Row],[Stok Aktual]],"")</f>
        <v/>
      </c>
    </row>
    <row r="946" spans="1:17" x14ac:dyDescent="0.25">
      <c r="A946" s="20" t="s">
        <v>1272</v>
      </c>
      <c r="B946" s="20" t="s">
        <v>875</v>
      </c>
      <c r="C946" s="20" t="s">
        <v>875</v>
      </c>
      <c r="D946" s="23"/>
      <c r="E946" s="23"/>
      <c r="F946" s="20" t="s">
        <v>898</v>
      </c>
      <c r="G946" s="20" t="s">
        <v>1975</v>
      </c>
      <c r="H946" s="22">
        <v>20000</v>
      </c>
      <c r="I946" s="57">
        <f>IF(COUNTIF(MASUK[Kode Barang],REKAP[[#This Row],[ID
Barang]])=0,"",COUNTIF(MASUK[Kode Barang],REKAP[[#This Row],[ID
Barang]]))</f>
        <v>2</v>
      </c>
      <c r="J946" s="58">
        <f>IF(COUNTIF(MASUK8[Kode Barang],REKAP[[#This Row],[ID
Barang]])=0,"",COUNTIF(MASUK8[Kode Barang],REKAP[[#This Row],[ID
Barang]]))</f>
        <v>3</v>
      </c>
      <c r="K946" s="20">
        <v>2</v>
      </c>
      <c r="L946" s="47">
        <f>SUMIF(MASUK!$C:$C,DATA!$A946,MASUK!$H:$H)</f>
        <v>2</v>
      </c>
      <c r="M946" s="47">
        <f>SUMIF(KELUAR!C:C,REKAP[[#This Row],[ID
Barang]],KELUAR!$H:$H)</f>
        <v>3</v>
      </c>
      <c r="N946" s="47">
        <f>REKAP[[#This Row],[Stok Awal]]+REKAP[[#This Row],[Masuk]]-REKAP[[#This Row],[Keluar]]</f>
        <v>1</v>
      </c>
      <c r="P946" s="42">
        <f>REKAP[[#This Row],[Harga Satuan]]*REKAP[[#This Row],[Stok Akhir]]</f>
        <v>20000</v>
      </c>
      <c r="Q946" s="47" t="str">
        <f>IF(REKAP[[#This Row],[Stok Aktual]]&lt;&gt;"",REKAP[[#This Row],[Stok Akhir]]-REKAP[[#This Row],[Stok Aktual]],"")</f>
        <v/>
      </c>
    </row>
    <row r="947" spans="1:17" x14ac:dyDescent="0.25">
      <c r="A947" s="20" t="s">
        <v>1273</v>
      </c>
      <c r="B947" s="20" t="s">
        <v>3611</v>
      </c>
      <c r="C947" s="20" t="s">
        <v>3611</v>
      </c>
      <c r="D947" s="23" t="s">
        <v>1808</v>
      </c>
      <c r="E947" s="23"/>
      <c r="F947" s="20" t="s">
        <v>898</v>
      </c>
      <c r="G947" s="20" t="s">
        <v>1973</v>
      </c>
      <c r="H947" s="22">
        <v>142600</v>
      </c>
      <c r="I947" s="57" t="str">
        <f>IF(COUNTIF(MASUK[Kode Barang],REKAP[[#This Row],[ID
Barang]])=0,"",COUNTIF(MASUK[Kode Barang],REKAP[[#This Row],[ID
Barang]]))</f>
        <v/>
      </c>
      <c r="J947" s="58" t="str">
        <f>IF(COUNTIF(MASUK8[Kode Barang],REKAP[[#This Row],[ID
Barang]])=0,"",COUNTIF(MASUK8[Kode Barang],REKAP[[#This Row],[ID
Barang]]))</f>
        <v/>
      </c>
      <c r="K947" s="20">
        <v>0</v>
      </c>
      <c r="L947" s="47">
        <f>SUMIF(MASUK!$C:$C,DATA!$A947,MASUK!$H:$H)</f>
        <v>0</v>
      </c>
      <c r="M947" s="47">
        <f>SUMIF(KELUAR!C:C,REKAP[[#This Row],[ID
Barang]],KELUAR!$H:$H)</f>
        <v>0</v>
      </c>
      <c r="N947" s="47">
        <f>REKAP[[#This Row],[Stok Awal]]+REKAP[[#This Row],[Masuk]]-REKAP[[#This Row],[Keluar]]</f>
        <v>0</v>
      </c>
      <c r="P947" s="42">
        <f>REKAP[[#This Row],[Harga Satuan]]*REKAP[[#This Row],[Stok Akhir]]</f>
        <v>0</v>
      </c>
      <c r="Q947" s="47" t="str">
        <f>IF(REKAP[[#This Row],[Stok Aktual]]&lt;&gt;"",REKAP[[#This Row],[Stok Akhir]]-REKAP[[#This Row],[Stok Aktual]],"")</f>
        <v/>
      </c>
    </row>
    <row r="948" spans="1:17" x14ac:dyDescent="0.25">
      <c r="A948" s="20" t="s">
        <v>1274</v>
      </c>
      <c r="B948" s="20" t="s">
        <v>3612</v>
      </c>
      <c r="C948" s="20" t="s">
        <v>3612</v>
      </c>
      <c r="D948" s="23" t="s">
        <v>1809</v>
      </c>
      <c r="E948" s="23"/>
      <c r="F948" s="20" t="s">
        <v>898</v>
      </c>
      <c r="G948" s="20"/>
      <c r="H948" s="22">
        <v>136273</v>
      </c>
      <c r="I948" s="57" t="str">
        <f>IF(COUNTIF(MASUK[Kode Barang],REKAP[[#This Row],[ID
Barang]])=0,"",COUNTIF(MASUK[Kode Barang],REKAP[[#This Row],[ID
Barang]]))</f>
        <v/>
      </c>
      <c r="J948" s="58" t="str">
        <f>IF(COUNTIF(MASUK8[Kode Barang],REKAP[[#This Row],[ID
Barang]])=0,"",COUNTIF(MASUK8[Kode Barang],REKAP[[#This Row],[ID
Barang]]))</f>
        <v/>
      </c>
      <c r="K948" s="20">
        <v>0</v>
      </c>
      <c r="L948" s="47">
        <f>SUMIF(MASUK!$C:$C,DATA!$A948,MASUK!$H:$H)</f>
        <v>0</v>
      </c>
      <c r="M948" s="47">
        <f>SUMIF(KELUAR!C:C,REKAP[[#This Row],[ID
Barang]],KELUAR!$H:$H)</f>
        <v>0</v>
      </c>
      <c r="N948" s="47">
        <f>REKAP[[#This Row],[Stok Awal]]+REKAP[[#This Row],[Masuk]]-REKAP[[#This Row],[Keluar]]</f>
        <v>0</v>
      </c>
      <c r="P948" s="42">
        <f>REKAP[[#This Row],[Harga Satuan]]*REKAP[[#This Row],[Stok Akhir]]</f>
        <v>0</v>
      </c>
      <c r="Q948" s="47" t="str">
        <f>IF(REKAP[[#This Row],[Stok Aktual]]&lt;&gt;"",REKAP[[#This Row],[Stok Akhir]]-REKAP[[#This Row],[Stok Aktual]],"")</f>
        <v/>
      </c>
    </row>
    <row r="949" spans="1:17" x14ac:dyDescent="0.25">
      <c r="A949" s="20" t="s">
        <v>1275</v>
      </c>
      <c r="B949" s="20" t="s">
        <v>876</v>
      </c>
      <c r="C949" s="20" t="s">
        <v>876</v>
      </c>
      <c r="D949" s="23" t="s">
        <v>1810</v>
      </c>
      <c r="E949" s="23"/>
      <c r="F949" s="20" t="s">
        <v>898</v>
      </c>
      <c r="G949" s="20"/>
      <c r="H949" s="22">
        <v>178876</v>
      </c>
      <c r="I949" s="57" t="str">
        <f>IF(COUNTIF(MASUK[Kode Barang],REKAP[[#This Row],[ID
Barang]])=0,"",COUNTIF(MASUK[Kode Barang],REKAP[[#This Row],[ID
Barang]]))</f>
        <v/>
      </c>
      <c r="J949" s="58" t="str">
        <f>IF(COUNTIF(MASUK8[Kode Barang],REKAP[[#This Row],[ID
Barang]])=0,"",COUNTIF(MASUK8[Kode Barang],REKAP[[#This Row],[ID
Barang]]))</f>
        <v/>
      </c>
      <c r="K949" s="20">
        <v>4</v>
      </c>
      <c r="L949" s="47">
        <f>SUMIF(MASUK!$C:$C,DATA!$A949,MASUK!$H:$H)</f>
        <v>0</v>
      </c>
      <c r="M949" s="47">
        <f>SUMIF(KELUAR!C:C,REKAP[[#This Row],[ID
Barang]],KELUAR!$H:$H)</f>
        <v>0</v>
      </c>
      <c r="N949" s="47">
        <f>REKAP[[#This Row],[Stok Awal]]+REKAP[[#This Row],[Masuk]]-REKAP[[#This Row],[Keluar]]</f>
        <v>4</v>
      </c>
      <c r="P949" s="42">
        <f>REKAP[[#This Row],[Harga Satuan]]*REKAP[[#This Row],[Stok Akhir]]</f>
        <v>715504</v>
      </c>
      <c r="Q949" s="47" t="str">
        <f>IF(REKAP[[#This Row],[Stok Aktual]]&lt;&gt;"",REKAP[[#This Row],[Stok Akhir]]-REKAP[[#This Row],[Stok Aktual]],"")</f>
        <v/>
      </c>
    </row>
    <row r="950" spans="1:17" x14ac:dyDescent="0.25">
      <c r="A950" s="20" t="s">
        <v>1276</v>
      </c>
      <c r="B950" s="20" t="s">
        <v>877</v>
      </c>
      <c r="C950" s="20" t="s">
        <v>877</v>
      </c>
      <c r="D950" s="23" t="s">
        <v>877</v>
      </c>
      <c r="E950" s="23"/>
      <c r="F950" s="20" t="s">
        <v>898</v>
      </c>
      <c r="G950" s="20"/>
      <c r="H950" s="22"/>
      <c r="I950" s="57" t="str">
        <f>IF(COUNTIF(MASUK[Kode Barang],REKAP[[#This Row],[ID
Barang]])=0,"",COUNTIF(MASUK[Kode Barang],REKAP[[#This Row],[ID
Barang]]))</f>
        <v/>
      </c>
      <c r="J950" s="58" t="str">
        <f>IF(COUNTIF(MASUK8[Kode Barang],REKAP[[#This Row],[ID
Barang]])=0,"",COUNTIF(MASUK8[Kode Barang],REKAP[[#This Row],[ID
Barang]]))</f>
        <v/>
      </c>
      <c r="K950" s="20">
        <v>2</v>
      </c>
      <c r="L950" s="47">
        <f>SUMIF(MASUK!$C:$C,DATA!$A950,MASUK!$H:$H)</f>
        <v>0</v>
      </c>
      <c r="M950" s="47">
        <f>SUMIF(KELUAR!C:C,REKAP[[#This Row],[ID
Barang]],KELUAR!$H:$H)</f>
        <v>0</v>
      </c>
      <c r="N950" s="47">
        <f>REKAP[[#This Row],[Stok Awal]]+REKAP[[#This Row],[Masuk]]-REKAP[[#This Row],[Keluar]]</f>
        <v>2</v>
      </c>
      <c r="P950" s="42">
        <f>REKAP[[#This Row],[Harga Satuan]]*REKAP[[#This Row],[Stok Akhir]]</f>
        <v>0</v>
      </c>
      <c r="Q950" s="47" t="str">
        <f>IF(REKAP[[#This Row],[Stok Aktual]]&lt;&gt;"",REKAP[[#This Row],[Stok Akhir]]-REKAP[[#This Row],[Stok Aktual]],"")</f>
        <v/>
      </c>
    </row>
    <row r="951" spans="1:17" x14ac:dyDescent="0.25">
      <c r="A951" s="20" t="s">
        <v>1277</v>
      </c>
      <c r="B951" s="20" t="s">
        <v>878</v>
      </c>
      <c r="C951" s="20" t="s">
        <v>878</v>
      </c>
      <c r="D951" s="23" t="s">
        <v>1811</v>
      </c>
      <c r="E951" s="23"/>
      <c r="F951" s="20" t="s">
        <v>898</v>
      </c>
      <c r="G951" s="20" t="s">
        <v>1973</v>
      </c>
      <c r="H951" s="22">
        <v>153100</v>
      </c>
      <c r="I951" s="57" t="str">
        <f>IF(COUNTIF(MASUK[Kode Barang],REKAP[[#This Row],[ID
Barang]])=0,"",COUNTIF(MASUK[Kode Barang],REKAP[[#This Row],[ID
Barang]]))</f>
        <v/>
      </c>
      <c r="J951" s="58" t="str">
        <f>IF(COUNTIF(MASUK8[Kode Barang],REKAP[[#This Row],[ID
Barang]])=0,"",COUNTIF(MASUK8[Kode Barang],REKAP[[#This Row],[ID
Barang]]))</f>
        <v/>
      </c>
      <c r="K951" s="20">
        <v>0</v>
      </c>
      <c r="L951" s="47">
        <f>SUMIF(MASUK!$C:$C,DATA!$A951,MASUK!$H:$H)</f>
        <v>0</v>
      </c>
      <c r="M951" s="47">
        <f>SUMIF(KELUAR!C:C,REKAP[[#This Row],[ID
Barang]],KELUAR!$H:$H)</f>
        <v>0</v>
      </c>
      <c r="N951" s="47">
        <f>REKAP[[#This Row],[Stok Awal]]+REKAP[[#This Row],[Masuk]]-REKAP[[#This Row],[Keluar]]</f>
        <v>0</v>
      </c>
      <c r="P951" s="42">
        <f>REKAP[[#This Row],[Harga Satuan]]*REKAP[[#This Row],[Stok Akhir]]</f>
        <v>0</v>
      </c>
      <c r="Q951" s="47" t="str">
        <f>IF(REKAP[[#This Row],[Stok Aktual]]&lt;&gt;"",REKAP[[#This Row],[Stok Akhir]]-REKAP[[#This Row],[Stok Aktual]],"")</f>
        <v/>
      </c>
    </row>
    <row r="952" spans="1:17" x14ac:dyDescent="0.25">
      <c r="A952" s="20" t="s">
        <v>1278</v>
      </c>
      <c r="B952" s="20" t="s">
        <v>878</v>
      </c>
      <c r="C952" s="20" t="s">
        <v>878</v>
      </c>
      <c r="D952" s="23" t="s">
        <v>1812</v>
      </c>
      <c r="E952" s="23"/>
      <c r="F952" s="20" t="s">
        <v>898</v>
      </c>
      <c r="G952" s="20"/>
      <c r="H952" s="22">
        <v>45923</v>
      </c>
      <c r="I952" s="57" t="str">
        <f>IF(COUNTIF(MASUK[Kode Barang],REKAP[[#This Row],[ID
Barang]])=0,"",COUNTIF(MASUK[Kode Barang],REKAP[[#This Row],[ID
Barang]]))</f>
        <v/>
      </c>
      <c r="J952" s="58" t="str">
        <f>IF(COUNTIF(MASUK8[Kode Barang],REKAP[[#This Row],[ID
Barang]])=0,"",COUNTIF(MASUK8[Kode Barang],REKAP[[#This Row],[ID
Barang]]))</f>
        <v/>
      </c>
      <c r="K952" s="20">
        <v>0</v>
      </c>
      <c r="L952" s="47">
        <f>SUMIF(MASUK!$C:$C,DATA!$A952,MASUK!$H:$H)</f>
        <v>0</v>
      </c>
      <c r="M952" s="47">
        <f>SUMIF(KELUAR!C:C,REKAP[[#This Row],[ID
Barang]],KELUAR!$H:$H)</f>
        <v>0</v>
      </c>
      <c r="N952" s="47">
        <f>REKAP[[#This Row],[Stok Awal]]+REKAP[[#This Row],[Masuk]]-REKAP[[#This Row],[Keluar]]</f>
        <v>0</v>
      </c>
      <c r="P952" s="42">
        <f>REKAP[[#This Row],[Harga Satuan]]*REKAP[[#This Row],[Stok Akhir]]</f>
        <v>0</v>
      </c>
      <c r="Q952" s="47" t="str">
        <f>IF(REKAP[[#This Row],[Stok Aktual]]&lt;&gt;"",REKAP[[#This Row],[Stok Akhir]]-REKAP[[#This Row],[Stok Aktual]],"")</f>
        <v/>
      </c>
    </row>
    <row r="953" spans="1:17" x14ac:dyDescent="0.25">
      <c r="A953" s="20" t="s">
        <v>1279</v>
      </c>
      <c r="B953" s="20" t="s">
        <v>878</v>
      </c>
      <c r="C953" s="20" t="s">
        <v>878</v>
      </c>
      <c r="D953" s="23" t="s">
        <v>1813</v>
      </c>
      <c r="E953" s="23"/>
      <c r="F953" s="20" t="s">
        <v>898</v>
      </c>
      <c r="G953" s="20"/>
      <c r="H953" s="22">
        <v>72000</v>
      </c>
      <c r="I953" s="57" t="str">
        <f>IF(COUNTIF(MASUK[Kode Barang],REKAP[[#This Row],[ID
Barang]])=0,"",COUNTIF(MASUK[Kode Barang],REKAP[[#This Row],[ID
Barang]]))</f>
        <v/>
      </c>
      <c r="J953" s="58" t="str">
        <f>IF(COUNTIF(MASUK8[Kode Barang],REKAP[[#This Row],[ID
Barang]])=0,"",COUNTIF(MASUK8[Kode Barang],REKAP[[#This Row],[ID
Barang]]))</f>
        <v/>
      </c>
      <c r="K953" s="20">
        <v>0</v>
      </c>
      <c r="L953" s="47">
        <f>SUMIF(MASUK!$C:$C,DATA!$A953,MASUK!$H:$H)</f>
        <v>0</v>
      </c>
      <c r="M953" s="47">
        <f>SUMIF(KELUAR!C:C,REKAP[[#This Row],[ID
Barang]],KELUAR!$H:$H)</f>
        <v>0</v>
      </c>
      <c r="N953" s="47">
        <f>REKAP[[#This Row],[Stok Awal]]+REKAP[[#This Row],[Masuk]]-REKAP[[#This Row],[Keluar]]</f>
        <v>0</v>
      </c>
      <c r="P953" s="42">
        <f>REKAP[[#This Row],[Harga Satuan]]*REKAP[[#This Row],[Stok Akhir]]</f>
        <v>0</v>
      </c>
      <c r="Q953" s="47" t="str">
        <f>IF(REKAP[[#This Row],[Stok Aktual]]&lt;&gt;"",REKAP[[#This Row],[Stok Akhir]]-REKAP[[#This Row],[Stok Aktual]],"")</f>
        <v/>
      </c>
    </row>
    <row r="954" spans="1:17" x14ac:dyDescent="0.25">
      <c r="A954" s="20" t="s">
        <v>1280</v>
      </c>
      <c r="B954" s="20" t="s">
        <v>878</v>
      </c>
      <c r="C954" s="20" t="s">
        <v>878</v>
      </c>
      <c r="D954" s="23" t="s">
        <v>1814</v>
      </c>
      <c r="E954" s="23"/>
      <c r="F954" s="20" t="s">
        <v>898</v>
      </c>
      <c r="G954" s="20"/>
      <c r="H954" s="22">
        <v>54150</v>
      </c>
      <c r="I954" s="57" t="str">
        <f>IF(COUNTIF(MASUK[Kode Barang],REKAP[[#This Row],[ID
Barang]])=0,"",COUNTIF(MASUK[Kode Barang],REKAP[[#This Row],[ID
Barang]]))</f>
        <v/>
      </c>
      <c r="J954" s="58" t="str">
        <f>IF(COUNTIF(MASUK8[Kode Barang],REKAP[[#This Row],[ID
Barang]])=0,"",COUNTIF(MASUK8[Kode Barang],REKAP[[#This Row],[ID
Barang]]))</f>
        <v/>
      </c>
      <c r="K954" s="20">
        <v>1</v>
      </c>
      <c r="L954" s="47">
        <f>SUMIF(MASUK!$C:$C,DATA!$A954,MASUK!$H:$H)</f>
        <v>0</v>
      </c>
      <c r="M954" s="47">
        <f>SUMIF(KELUAR!C:C,REKAP[[#This Row],[ID
Barang]],KELUAR!$H:$H)</f>
        <v>0</v>
      </c>
      <c r="N954" s="47">
        <f>REKAP[[#This Row],[Stok Awal]]+REKAP[[#This Row],[Masuk]]-REKAP[[#This Row],[Keluar]]</f>
        <v>1</v>
      </c>
      <c r="P954" s="42">
        <f>REKAP[[#This Row],[Harga Satuan]]*REKAP[[#This Row],[Stok Akhir]]</f>
        <v>54150</v>
      </c>
      <c r="Q954" s="47" t="str">
        <f>IF(REKAP[[#This Row],[Stok Aktual]]&lt;&gt;"",REKAP[[#This Row],[Stok Akhir]]-REKAP[[#This Row],[Stok Aktual]],"")</f>
        <v/>
      </c>
    </row>
    <row r="955" spans="1:17" x14ac:dyDescent="0.25">
      <c r="A955" s="20" t="s">
        <v>1281</v>
      </c>
      <c r="B955" s="20" t="s">
        <v>878</v>
      </c>
      <c r="C955" s="20" t="s">
        <v>878</v>
      </c>
      <c r="D955" s="23" t="s">
        <v>1815</v>
      </c>
      <c r="E955" s="23"/>
      <c r="F955" s="20" t="s">
        <v>898</v>
      </c>
      <c r="G955" s="20"/>
      <c r="H955" s="22">
        <v>38376</v>
      </c>
      <c r="I955" s="57" t="str">
        <f>IF(COUNTIF(MASUK[Kode Barang],REKAP[[#This Row],[ID
Barang]])=0,"",COUNTIF(MASUK[Kode Barang],REKAP[[#This Row],[ID
Barang]]))</f>
        <v/>
      </c>
      <c r="J955" s="58" t="str">
        <f>IF(COUNTIF(MASUK8[Kode Barang],REKAP[[#This Row],[ID
Barang]])=0,"",COUNTIF(MASUK8[Kode Barang],REKAP[[#This Row],[ID
Barang]]))</f>
        <v/>
      </c>
      <c r="K955" s="20">
        <v>1</v>
      </c>
      <c r="L955" s="47">
        <f>SUMIF(MASUK!$C:$C,DATA!$A955,MASUK!$H:$H)</f>
        <v>0</v>
      </c>
      <c r="M955" s="47">
        <f>SUMIF(KELUAR!C:C,REKAP[[#This Row],[ID
Barang]],KELUAR!$H:$H)</f>
        <v>0</v>
      </c>
      <c r="N955" s="47">
        <f>REKAP[[#This Row],[Stok Awal]]+REKAP[[#This Row],[Masuk]]-REKAP[[#This Row],[Keluar]]</f>
        <v>1</v>
      </c>
      <c r="P955" s="42">
        <f>REKAP[[#This Row],[Harga Satuan]]*REKAP[[#This Row],[Stok Akhir]]</f>
        <v>38376</v>
      </c>
      <c r="Q955" s="47" t="str">
        <f>IF(REKAP[[#This Row],[Stok Aktual]]&lt;&gt;"",REKAP[[#This Row],[Stok Akhir]]-REKAP[[#This Row],[Stok Aktual]],"")</f>
        <v/>
      </c>
    </row>
    <row r="956" spans="1:17" x14ac:dyDescent="0.25">
      <c r="A956" s="20" t="s">
        <v>1282</v>
      </c>
      <c r="B956" s="20" t="s">
        <v>878</v>
      </c>
      <c r="C956" s="20" t="s">
        <v>878</v>
      </c>
      <c r="D956" s="23" t="s">
        <v>1816</v>
      </c>
      <c r="E956" s="23"/>
      <c r="F956" s="20" t="s">
        <v>898</v>
      </c>
      <c r="G956" s="20"/>
      <c r="H956" s="22"/>
      <c r="I956" s="57" t="str">
        <f>IF(COUNTIF(MASUK[Kode Barang],REKAP[[#This Row],[ID
Barang]])=0,"",COUNTIF(MASUK[Kode Barang],REKAP[[#This Row],[ID
Barang]]))</f>
        <v/>
      </c>
      <c r="J956" s="58" t="str">
        <f>IF(COUNTIF(MASUK8[Kode Barang],REKAP[[#This Row],[ID
Barang]])=0,"",COUNTIF(MASUK8[Kode Barang],REKAP[[#This Row],[ID
Barang]]))</f>
        <v/>
      </c>
      <c r="K956" s="20">
        <v>12</v>
      </c>
      <c r="L956" s="47">
        <f>SUMIF(MASUK!$C:$C,DATA!$A956,MASUK!$H:$H)</f>
        <v>0</v>
      </c>
      <c r="M956" s="47">
        <f>SUMIF(KELUAR!C:C,REKAP[[#This Row],[ID
Barang]],KELUAR!$H:$H)</f>
        <v>0</v>
      </c>
      <c r="N956" s="47">
        <f>REKAP[[#This Row],[Stok Awal]]+REKAP[[#This Row],[Masuk]]-REKAP[[#This Row],[Keluar]]</f>
        <v>12</v>
      </c>
      <c r="P956" s="42">
        <f>REKAP[[#This Row],[Harga Satuan]]*REKAP[[#This Row],[Stok Akhir]]</f>
        <v>0</v>
      </c>
      <c r="Q956" s="47" t="str">
        <f>IF(REKAP[[#This Row],[Stok Aktual]]&lt;&gt;"",REKAP[[#This Row],[Stok Akhir]]-REKAP[[#This Row],[Stok Aktual]],"")</f>
        <v/>
      </c>
    </row>
    <row r="957" spans="1:17" x14ac:dyDescent="0.25">
      <c r="A957" s="20" t="s">
        <v>1283</v>
      </c>
      <c r="B957" s="20" t="s">
        <v>878</v>
      </c>
      <c r="C957" s="20" t="s">
        <v>878</v>
      </c>
      <c r="D957" s="23" t="s">
        <v>1817</v>
      </c>
      <c r="E957" s="23"/>
      <c r="F957" s="20" t="s">
        <v>898</v>
      </c>
      <c r="G957" s="20"/>
      <c r="H957" s="22">
        <v>72092</v>
      </c>
      <c r="I957" s="57" t="str">
        <f>IF(COUNTIF(MASUK[Kode Barang],REKAP[[#This Row],[ID
Barang]])=0,"",COUNTIF(MASUK[Kode Barang],REKAP[[#This Row],[ID
Barang]]))</f>
        <v/>
      </c>
      <c r="J957" s="58" t="str">
        <f>IF(COUNTIF(MASUK8[Kode Barang],REKAP[[#This Row],[ID
Barang]])=0,"",COUNTIF(MASUK8[Kode Barang],REKAP[[#This Row],[ID
Barang]]))</f>
        <v/>
      </c>
      <c r="K957" s="20">
        <v>43</v>
      </c>
      <c r="L957" s="47">
        <f>SUMIF(MASUK!$C:$C,DATA!$A957,MASUK!$H:$H)</f>
        <v>0</v>
      </c>
      <c r="M957" s="47">
        <f>SUMIF(KELUAR!C:C,REKAP[[#This Row],[ID
Barang]],KELUAR!$H:$H)</f>
        <v>0</v>
      </c>
      <c r="N957" s="47">
        <f>REKAP[[#This Row],[Stok Awal]]+REKAP[[#This Row],[Masuk]]-REKAP[[#This Row],[Keluar]]</f>
        <v>43</v>
      </c>
      <c r="P957" s="42">
        <f>REKAP[[#This Row],[Harga Satuan]]*REKAP[[#This Row],[Stok Akhir]]</f>
        <v>3099956</v>
      </c>
      <c r="Q957" s="47" t="str">
        <f>IF(REKAP[[#This Row],[Stok Aktual]]&lt;&gt;"",REKAP[[#This Row],[Stok Akhir]]-REKAP[[#This Row],[Stok Aktual]],"")</f>
        <v/>
      </c>
    </row>
    <row r="958" spans="1:17" x14ac:dyDescent="0.25">
      <c r="A958" s="20" t="s">
        <v>1284</v>
      </c>
      <c r="B958" s="20" t="s">
        <v>878</v>
      </c>
      <c r="C958" s="20" t="s">
        <v>878</v>
      </c>
      <c r="D958" s="23" t="s">
        <v>1818</v>
      </c>
      <c r="E958" s="23"/>
      <c r="F958" s="20" t="s">
        <v>898</v>
      </c>
      <c r="G958" s="20"/>
      <c r="H958" s="22">
        <v>21750</v>
      </c>
      <c r="I958" s="57" t="str">
        <f>IF(COUNTIF(MASUK[Kode Barang],REKAP[[#This Row],[ID
Barang]])=0,"",COUNTIF(MASUK[Kode Barang],REKAP[[#This Row],[ID
Barang]]))</f>
        <v/>
      </c>
      <c r="J958" s="58" t="str">
        <f>IF(COUNTIF(MASUK8[Kode Barang],REKAP[[#This Row],[ID
Barang]])=0,"",COUNTIF(MASUK8[Kode Barang],REKAP[[#This Row],[ID
Barang]]))</f>
        <v/>
      </c>
      <c r="K958" s="20">
        <v>2</v>
      </c>
      <c r="L958" s="47">
        <f>SUMIF(MASUK!$C:$C,DATA!$A958,MASUK!$H:$H)</f>
        <v>0</v>
      </c>
      <c r="M958" s="47">
        <f>SUMIF(KELUAR!C:C,REKAP[[#This Row],[ID
Barang]],KELUAR!$H:$H)</f>
        <v>0</v>
      </c>
      <c r="N958" s="47">
        <f>REKAP[[#This Row],[Stok Awal]]+REKAP[[#This Row],[Masuk]]-REKAP[[#This Row],[Keluar]]</f>
        <v>2</v>
      </c>
      <c r="P958" s="42">
        <f>REKAP[[#This Row],[Harga Satuan]]*REKAP[[#This Row],[Stok Akhir]]</f>
        <v>43500</v>
      </c>
      <c r="Q958" s="47" t="str">
        <f>IF(REKAP[[#This Row],[Stok Aktual]]&lt;&gt;"",REKAP[[#This Row],[Stok Akhir]]-REKAP[[#This Row],[Stok Aktual]],"")</f>
        <v/>
      </c>
    </row>
    <row r="959" spans="1:17" x14ac:dyDescent="0.25">
      <c r="A959" s="20" t="s">
        <v>1285</v>
      </c>
      <c r="B959" s="20" t="s">
        <v>878</v>
      </c>
      <c r="C959" s="20" t="s">
        <v>878</v>
      </c>
      <c r="D959" s="23" t="s">
        <v>1819</v>
      </c>
      <c r="E959" s="23"/>
      <c r="F959" s="20" t="s">
        <v>898</v>
      </c>
      <c r="G959" s="20"/>
      <c r="H959" s="22">
        <v>65000</v>
      </c>
      <c r="I959" s="57" t="str">
        <f>IF(COUNTIF(MASUK[Kode Barang],REKAP[[#This Row],[ID
Barang]])=0,"",COUNTIF(MASUK[Kode Barang],REKAP[[#This Row],[ID
Barang]]))</f>
        <v/>
      </c>
      <c r="J959" s="58" t="str">
        <f>IF(COUNTIF(MASUK8[Kode Barang],REKAP[[#This Row],[ID
Barang]])=0,"",COUNTIF(MASUK8[Kode Barang],REKAP[[#This Row],[ID
Barang]]))</f>
        <v/>
      </c>
      <c r="K959" s="20">
        <v>0</v>
      </c>
      <c r="L959" s="47">
        <f>SUMIF(MASUK!$C:$C,DATA!$A959,MASUK!$H:$H)</f>
        <v>0</v>
      </c>
      <c r="M959" s="47">
        <f>SUMIF(KELUAR!C:C,REKAP[[#This Row],[ID
Barang]],KELUAR!$H:$H)</f>
        <v>0</v>
      </c>
      <c r="N959" s="47">
        <f>REKAP[[#This Row],[Stok Awal]]+REKAP[[#This Row],[Masuk]]-REKAP[[#This Row],[Keluar]]</f>
        <v>0</v>
      </c>
      <c r="P959" s="42">
        <f>REKAP[[#This Row],[Harga Satuan]]*REKAP[[#This Row],[Stok Akhir]]</f>
        <v>0</v>
      </c>
      <c r="Q959" s="47" t="str">
        <f>IF(REKAP[[#This Row],[Stok Aktual]]&lt;&gt;"",REKAP[[#This Row],[Stok Akhir]]-REKAP[[#This Row],[Stok Aktual]],"")</f>
        <v/>
      </c>
    </row>
    <row r="960" spans="1:17" x14ac:dyDescent="0.25">
      <c r="A960" s="20" t="s">
        <v>1286</v>
      </c>
      <c r="B960" s="20" t="s">
        <v>878</v>
      </c>
      <c r="C960" s="20" t="s">
        <v>878</v>
      </c>
      <c r="D960" s="23" t="s">
        <v>1820</v>
      </c>
      <c r="E960" s="23"/>
      <c r="F960" s="20" t="s">
        <v>898</v>
      </c>
      <c r="G960" s="20"/>
      <c r="H960" s="22">
        <v>11160</v>
      </c>
      <c r="I960" s="57" t="str">
        <f>IF(COUNTIF(MASUK[Kode Barang],REKAP[[#This Row],[ID
Barang]])=0,"",COUNTIF(MASUK[Kode Barang],REKAP[[#This Row],[ID
Barang]]))</f>
        <v/>
      </c>
      <c r="J960" s="58" t="str">
        <f>IF(COUNTIF(MASUK8[Kode Barang],REKAP[[#This Row],[ID
Barang]])=0,"",COUNTIF(MASUK8[Kode Barang],REKAP[[#This Row],[ID
Barang]]))</f>
        <v/>
      </c>
      <c r="K960" s="20">
        <v>25</v>
      </c>
      <c r="L960" s="47">
        <f>SUMIF(MASUK!$C:$C,DATA!$A960,MASUK!$H:$H)</f>
        <v>0</v>
      </c>
      <c r="M960" s="47">
        <f>SUMIF(KELUAR!C:C,REKAP[[#This Row],[ID
Barang]],KELUAR!$H:$H)</f>
        <v>0</v>
      </c>
      <c r="N960" s="47">
        <f>REKAP[[#This Row],[Stok Awal]]+REKAP[[#This Row],[Masuk]]-REKAP[[#This Row],[Keluar]]</f>
        <v>25</v>
      </c>
      <c r="P960" s="42">
        <f>REKAP[[#This Row],[Harga Satuan]]*REKAP[[#This Row],[Stok Akhir]]</f>
        <v>279000</v>
      </c>
      <c r="Q960" s="47" t="str">
        <f>IF(REKAP[[#This Row],[Stok Aktual]]&lt;&gt;"",REKAP[[#This Row],[Stok Akhir]]-REKAP[[#This Row],[Stok Aktual]],"")</f>
        <v/>
      </c>
    </row>
    <row r="961" spans="1:17" x14ac:dyDescent="0.25">
      <c r="A961" s="20" t="s">
        <v>1287</v>
      </c>
      <c r="B961" s="20" t="s">
        <v>879</v>
      </c>
      <c r="C961" s="20" t="s">
        <v>879</v>
      </c>
      <c r="D961" s="23" t="s">
        <v>1821</v>
      </c>
      <c r="E961" s="23"/>
      <c r="F961" s="20" t="s">
        <v>898</v>
      </c>
      <c r="G961" s="20"/>
      <c r="H961" s="22">
        <v>6000</v>
      </c>
      <c r="I961" s="57" t="str">
        <f>IF(COUNTIF(MASUK[Kode Barang],REKAP[[#This Row],[ID
Barang]])=0,"",COUNTIF(MASUK[Kode Barang],REKAP[[#This Row],[ID
Barang]]))</f>
        <v/>
      </c>
      <c r="J961" s="58" t="str">
        <f>IF(COUNTIF(MASUK8[Kode Barang],REKAP[[#This Row],[ID
Barang]])=0,"",COUNTIF(MASUK8[Kode Barang],REKAP[[#This Row],[ID
Barang]]))</f>
        <v/>
      </c>
      <c r="K961" s="20">
        <v>0</v>
      </c>
      <c r="L961" s="47">
        <f>SUMIF(MASUK!$C:$C,DATA!$A961,MASUK!$H:$H)</f>
        <v>0</v>
      </c>
      <c r="M961" s="47">
        <f>SUMIF(KELUAR!C:C,REKAP[[#This Row],[ID
Barang]],KELUAR!$H:$H)</f>
        <v>0</v>
      </c>
      <c r="N961" s="47">
        <f>REKAP[[#This Row],[Stok Awal]]+REKAP[[#This Row],[Masuk]]-REKAP[[#This Row],[Keluar]]</f>
        <v>0</v>
      </c>
      <c r="P961" s="42">
        <f>REKAP[[#This Row],[Harga Satuan]]*REKAP[[#This Row],[Stok Akhir]]</f>
        <v>0</v>
      </c>
      <c r="Q961" s="47" t="str">
        <f>IF(REKAP[[#This Row],[Stok Aktual]]&lt;&gt;"",REKAP[[#This Row],[Stok Akhir]]-REKAP[[#This Row],[Stok Aktual]],"")</f>
        <v/>
      </c>
    </row>
    <row r="962" spans="1:17" x14ac:dyDescent="0.25">
      <c r="A962" s="20" t="s">
        <v>1288</v>
      </c>
      <c r="B962" s="20" t="s">
        <v>879</v>
      </c>
      <c r="C962" s="20" t="s">
        <v>879</v>
      </c>
      <c r="D962" s="23" t="s">
        <v>1822</v>
      </c>
      <c r="E962" s="23"/>
      <c r="F962" s="20" t="s">
        <v>898</v>
      </c>
      <c r="G962" s="20"/>
      <c r="H962" s="22">
        <v>7500</v>
      </c>
      <c r="I962" s="57" t="str">
        <f>IF(COUNTIF(MASUK[Kode Barang],REKAP[[#This Row],[ID
Barang]])=0,"",COUNTIF(MASUK[Kode Barang],REKAP[[#This Row],[ID
Barang]]))</f>
        <v/>
      </c>
      <c r="J962" s="58" t="str">
        <f>IF(COUNTIF(MASUK8[Kode Barang],REKAP[[#This Row],[ID
Barang]])=0,"",COUNTIF(MASUK8[Kode Barang],REKAP[[#This Row],[ID
Barang]]))</f>
        <v/>
      </c>
      <c r="K962" s="20">
        <v>0</v>
      </c>
      <c r="L962" s="47">
        <f>SUMIF(MASUK!$C:$C,DATA!$A962,MASUK!$H:$H)</f>
        <v>0</v>
      </c>
      <c r="M962" s="47">
        <f>SUMIF(KELUAR!C:C,REKAP[[#This Row],[ID
Barang]],KELUAR!$H:$H)</f>
        <v>0</v>
      </c>
      <c r="N962" s="47">
        <f>REKAP[[#This Row],[Stok Awal]]+REKAP[[#This Row],[Masuk]]-REKAP[[#This Row],[Keluar]]</f>
        <v>0</v>
      </c>
      <c r="P962" s="42">
        <f>REKAP[[#This Row],[Harga Satuan]]*REKAP[[#This Row],[Stok Akhir]]</f>
        <v>0</v>
      </c>
      <c r="Q962" s="47" t="str">
        <f>IF(REKAP[[#This Row],[Stok Aktual]]&lt;&gt;"",REKAP[[#This Row],[Stok Akhir]]-REKAP[[#This Row],[Stok Aktual]],"")</f>
        <v/>
      </c>
    </row>
    <row r="963" spans="1:17" x14ac:dyDescent="0.25">
      <c r="A963" s="20" t="s">
        <v>1289</v>
      </c>
      <c r="B963" s="20" t="s">
        <v>879</v>
      </c>
      <c r="C963" s="20" t="s">
        <v>879</v>
      </c>
      <c r="D963" s="23" t="s">
        <v>1823</v>
      </c>
      <c r="E963" s="23"/>
      <c r="F963" s="20" t="s">
        <v>898</v>
      </c>
      <c r="G963" s="20"/>
      <c r="H963" s="22">
        <v>6000</v>
      </c>
      <c r="I963" s="57" t="str">
        <f>IF(COUNTIF(MASUK[Kode Barang],REKAP[[#This Row],[ID
Barang]])=0,"",COUNTIF(MASUK[Kode Barang],REKAP[[#This Row],[ID
Barang]]))</f>
        <v/>
      </c>
      <c r="J963" s="58" t="str">
        <f>IF(COUNTIF(MASUK8[Kode Barang],REKAP[[#This Row],[ID
Barang]])=0,"",COUNTIF(MASUK8[Kode Barang],REKAP[[#This Row],[ID
Barang]]))</f>
        <v/>
      </c>
      <c r="K963" s="20">
        <v>2</v>
      </c>
      <c r="L963" s="47">
        <f>SUMIF(MASUK!$C:$C,DATA!$A963,MASUK!$H:$H)</f>
        <v>0</v>
      </c>
      <c r="M963" s="47">
        <f>SUMIF(KELUAR!C:C,REKAP[[#This Row],[ID
Barang]],KELUAR!$H:$H)</f>
        <v>0</v>
      </c>
      <c r="N963" s="47">
        <f>REKAP[[#This Row],[Stok Awal]]+REKAP[[#This Row],[Masuk]]-REKAP[[#This Row],[Keluar]]</f>
        <v>2</v>
      </c>
      <c r="P963" s="42">
        <f>REKAP[[#This Row],[Harga Satuan]]*REKAP[[#This Row],[Stok Akhir]]</f>
        <v>12000</v>
      </c>
      <c r="Q963" s="47" t="str">
        <f>IF(REKAP[[#This Row],[Stok Aktual]]&lt;&gt;"",REKAP[[#This Row],[Stok Akhir]]-REKAP[[#This Row],[Stok Aktual]],"")</f>
        <v/>
      </c>
    </row>
    <row r="964" spans="1:17" x14ac:dyDescent="0.25">
      <c r="A964" s="20" t="s">
        <v>1290</v>
      </c>
      <c r="B964" s="20" t="s">
        <v>3613</v>
      </c>
      <c r="C964" s="20" t="s">
        <v>3613</v>
      </c>
      <c r="D964" s="23" t="s">
        <v>1824</v>
      </c>
      <c r="E964" s="23"/>
      <c r="F964" s="20" t="s">
        <v>898</v>
      </c>
      <c r="G964" s="20"/>
      <c r="H964" s="22">
        <v>18600</v>
      </c>
      <c r="I964" s="57" t="str">
        <f>IF(COUNTIF(MASUK[Kode Barang],REKAP[[#This Row],[ID
Barang]])=0,"",COUNTIF(MASUK[Kode Barang],REKAP[[#This Row],[ID
Barang]]))</f>
        <v/>
      </c>
      <c r="J964" s="58" t="str">
        <f>IF(COUNTIF(MASUK8[Kode Barang],REKAP[[#This Row],[ID
Barang]])=0,"",COUNTIF(MASUK8[Kode Barang],REKAP[[#This Row],[ID
Barang]]))</f>
        <v/>
      </c>
      <c r="K964" s="20">
        <v>0</v>
      </c>
      <c r="L964" s="47">
        <f>SUMIF(MASUK!$C:$C,DATA!$A964,MASUK!$H:$H)</f>
        <v>0</v>
      </c>
      <c r="M964" s="47">
        <f>SUMIF(KELUAR!C:C,REKAP[[#This Row],[ID
Barang]],KELUAR!$H:$H)</f>
        <v>0</v>
      </c>
      <c r="N964" s="47">
        <f>REKAP[[#This Row],[Stok Awal]]+REKAP[[#This Row],[Masuk]]-REKAP[[#This Row],[Keluar]]</f>
        <v>0</v>
      </c>
      <c r="P964" s="42">
        <f>REKAP[[#This Row],[Harga Satuan]]*REKAP[[#This Row],[Stok Akhir]]</f>
        <v>0</v>
      </c>
      <c r="Q964" s="47" t="str">
        <f>IF(REKAP[[#This Row],[Stok Aktual]]&lt;&gt;"",REKAP[[#This Row],[Stok Akhir]]-REKAP[[#This Row],[Stok Aktual]],"")</f>
        <v/>
      </c>
    </row>
    <row r="965" spans="1:17" x14ac:dyDescent="0.25">
      <c r="A965" s="20" t="s">
        <v>1291</v>
      </c>
      <c r="B965" s="20" t="s">
        <v>3613</v>
      </c>
      <c r="C965" s="20" t="s">
        <v>3613</v>
      </c>
      <c r="D965" s="23" t="s">
        <v>1825</v>
      </c>
      <c r="E965" s="23"/>
      <c r="F965" s="20" t="s">
        <v>898</v>
      </c>
      <c r="G965" s="20"/>
      <c r="H965" s="22">
        <v>20700</v>
      </c>
      <c r="I965" s="57" t="str">
        <f>IF(COUNTIF(MASUK[Kode Barang],REKAP[[#This Row],[ID
Barang]])=0,"",COUNTIF(MASUK[Kode Barang],REKAP[[#This Row],[ID
Barang]]))</f>
        <v/>
      </c>
      <c r="J965" s="58" t="str">
        <f>IF(COUNTIF(MASUK8[Kode Barang],REKAP[[#This Row],[ID
Barang]])=0,"",COUNTIF(MASUK8[Kode Barang],REKAP[[#This Row],[ID
Barang]]))</f>
        <v/>
      </c>
      <c r="K965" s="20">
        <v>0</v>
      </c>
      <c r="L965" s="47">
        <f>SUMIF(MASUK!$C:$C,DATA!$A965,MASUK!$H:$H)</f>
        <v>0</v>
      </c>
      <c r="M965" s="47">
        <f>SUMIF(KELUAR!C:C,REKAP[[#This Row],[ID
Barang]],KELUAR!$H:$H)</f>
        <v>0</v>
      </c>
      <c r="N965" s="47">
        <f>REKAP[[#This Row],[Stok Awal]]+REKAP[[#This Row],[Masuk]]-REKAP[[#This Row],[Keluar]]</f>
        <v>0</v>
      </c>
      <c r="P965" s="42">
        <f>REKAP[[#This Row],[Harga Satuan]]*REKAP[[#This Row],[Stok Akhir]]</f>
        <v>0</v>
      </c>
      <c r="Q965" s="47" t="str">
        <f>IF(REKAP[[#This Row],[Stok Aktual]]&lt;&gt;"",REKAP[[#This Row],[Stok Akhir]]-REKAP[[#This Row],[Stok Aktual]],"")</f>
        <v/>
      </c>
    </row>
    <row r="966" spans="1:17" x14ac:dyDescent="0.25">
      <c r="A966" s="20" t="s">
        <v>1292</v>
      </c>
      <c r="B966" s="20" t="s">
        <v>880</v>
      </c>
      <c r="C966" s="20" t="s">
        <v>880</v>
      </c>
      <c r="D966" s="23" t="s">
        <v>1826</v>
      </c>
      <c r="E966" s="23"/>
      <c r="F966" s="20" t="s">
        <v>898</v>
      </c>
      <c r="G966" s="20"/>
      <c r="H966" s="22">
        <v>53400</v>
      </c>
      <c r="I966" s="57">
        <f>IF(COUNTIF(MASUK[Kode Barang],REKAP[[#This Row],[ID
Barang]])=0,"",COUNTIF(MASUK[Kode Barang],REKAP[[#This Row],[ID
Barang]]))</f>
        <v>1</v>
      </c>
      <c r="J966" s="58">
        <f>IF(COUNTIF(MASUK8[Kode Barang],REKAP[[#This Row],[ID
Barang]])=0,"",COUNTIF(MASUK8[Kode Barang],REKAP[[#This Row],[ID
Barang]]))</f>
        <v>1</v>
      </c>
      <c r="K966" s="20">
        <v>0</v>
      </c>
      <c r="L966" s="47">
        <f>SUMIF(MASUK!$C:$C,DATA!$A966,MASUK!$H:$H)</f>
        <v>3</v>
      </c>
      <c r="M966" s="47">
        <f>SUMIF(KELUAR!C:C,REKAP[[#This Row],[ID
Barang]],KELUAR!$H:$H)</f>
        <v>3</v>
      </c>
      <c r="N966" s="47">
        <f>REKAP[[#This Row],[Stok Awal]]+REKAP[[#This Row],[Masuk]]-REKAP[[#This Row],[Keluar]]</f>
        <v>0</v>
      </c>
      <c r="P966" s="42">
        <f>REKAP[[#This Row],[Harga Satuan]]*REKAP[[#This Row],[Stok Akhir]]</f>
        <v>0</v>
      </c>
      <c r="Q966" s="47" t="str">
        <f>IF(REKAP[[#This Row],[Stok Aktual]]&lt;&gt;"",REKAP[[#This Row],[Stok Akhir]]-REKAP[[#This Row],[Stok Aktual]],"")</f>
        <v/>
      </c>
    </row>
    <row r="967" spans="1:17" x14ac:dyDescent="0.25">
      <c r="A967" s="20" t="s">
        <v>1293</v>
      </c>
      <c r="B967" s="20" t="s">
        <v>880</v>
      </c>
      <c r="C967" s="20" t="s">
        <v>880</v>
      </c>
      <c r="D967" s="23" t="s">
        <v>1827</v>
      </c>
      <c r="E967" s="23"/>
      <c r="F967" s="20" t="s">
        <v>898</v>
      </c>
      <c r="G967" s="20"/>
      <c r="H967" s="22">
        <v>71200</v>
      </c>
      <c r="I967" s="57">
        <f>IF(COUNTIF(MASUK[Kode Barang],REKAP[[#This Row],[ID
Barang]])=0,"",COUNTIF(MASUK[Kode Barang],REKAP[[#This Row],[ID
Barang]]))</f>
        <v>1</v>
      </c>
      <c r="J967" s="58">
        <f>IF(COUNTIF(MASUK8[Kode Barang],REKAP[[#This Row],[ID
Barang]])=0,"",COUNTIF(MASUK8[Kode Barang],REKAP[[#This Row],[ID
Barang]]))</f>
        <v>1</v>
      </c>
      <c r="K967" s="20">
        <v>0</v>
      </c>
      <c r="L967" s="47">
        <f>SUMIF(MASUK!$C:$C,DATA!$A967,MASUK!$H:$H)</f>
        <v>3</v>
      </c>
      <c r="M967" s="47">
        <f>SUMIF(KELUAR!C:C,REKAP[[#This Row],[ID
Barang]],KELUAR!$H:$H)</f>
        <v>3</v>
      </c>
      <c r="N967" s="47">
        <f>REKAP[[#This Row],[Stok Awal]]+REKAP[[#This Row],[Masuk]]-REKAP[[#This Row],[Keluar]]</f>
        <v>0</v>
      </c>
      <c r="P967" s="42">
        <f>REKAP[[#This Row],[Harga Satuan]]*REKAP[[#This Row],[Stok Akhir]]</f>
        <v>0</v>
      </c>
      <c r="Q967" s="47" t="str">
        <f>IF(REKAP[[#This Row],[Stok Aktual]]&lt;&gt;"",REKAP[[#This Row],[Stok Akhir]]-REKAP[[#This Row],[Stok Aktual]],"")</f>
        <v/>
      </c>
    </row>
    <row r="968" spans="1:17" x14ac:dyDescent="0.25">
      <c r="A968" s="20" t="s">
        <v>1294</v>
      </c>
      <c r="B968" s="20" t="s">
        <v>3614</v>
      </c>
      <c r="C968" s="20" t="s">
        <v>3614</v>
      </c>
      <c r="D968" s="23" t="s">
        <v>1828</v>
      </c>
      <c r="E968" s="23"/>
      <c r="F968" s="20" t="s">
        <v>898</v>
      </c>
      <c r="G968" s="20"/>
      <c r="H968" s="22">
        <v>18240</v>
      </c>
      <c r="I968" s="57">
        <f>IF(COUNTIF(MASUK[Kode Barang],REKAP[[#This Row],[ID
Barang]])=0,"",COUNTIF(MASUK[Kode Barang],REKAP[[#This Row],[ID
Barang]]))</f>
        <v>2</v>
      </c>
      <c r="J968" s="58">
        <f>IF(COUNTIF(MASUK8[Kode Barang],REKAP[[#This Row],[ID
Barang]])=0,"",COUNTIF(MASUK8[Kode Barang],REKAP[[#This Row],[ID
Barang]]))</f>
        <v>2</v>
      </c>
      <c r="K968" s="20">
        <v>0</v>
      </c>
      <c r="L968" s="47">
        <f>SUMIF(MASUK!$C:$C,DATA!$A968,MASUK!$H:$H)</f>
        <v>8</v>
      </c>
      <c r="M968" s="47">
        <f>SUMIF(KELUAR!C:C,REKAP[[#This Row],[ID
Barang]],KELUAR!$H:$H)</f>
        <v>8</v>
      </c>
      <c r="N968" s="47">
        <f>REKAP[[#This Row],[Stok Awal]]+REKAP[[#This Row],[Masuk]]-REKAP[[#This Row],[Keluar]]</f>
        <v>0</v>
      </c>
      <c r="P968" s="42">
        <f>REKAP[[#This Row],[Harga Satuan]]*REKAP[[#This Row],[Stok Akhir]]</f>
        <v>0</v>
      </c>
      <c r="Q968" s="47" t="str">
        <f>IF(REKAP[[#This Row],[Stok Aktual]]&lt;&gt;"",REKAP[[#This Row],[Stok Akhir]]-REKAP[[#This Row],[Stok Aktual]],"")</f>
        <v/>
      </c>
    </row>
    <row r="969" spans="1:17" x14ac:dyDescent="0.25">
      <c r="A969" s="20" t="s">
        <v>1295</v>
      </c>
      <c r="B969" s="20" t="s">
        <v>3614</v>
      </c>
      <c r="C969" s="20" t="s">
        <v>3614</v>
      </c>
      <c r="D969" s="23" t="s">
        <v>1829</v>
      </c>
      <c r="E969" s="23"/>
      <c r="F969" s="20" t="s">
        <v>898</v>
      </c>
      <c r="G969" s="20"/>
      <c r="H969" s="22">
        <v>26009</v>
      </c>
      <c r="I969" s="57" t="str">
        <f>IF(COUNTIF(MASUK[Kode Barang],REKAP[[#This Row],[ID
Barang]])=0,"",COUNTIF(MASUK[Kode Barang],REKAP[[#This Row],[ID
Barang]]))</f>
        <v/>
      </c>
      <c r="J969" s="58" t="str">
        <f>IF(COUNTIF(MASUK8[Kode Barang],REKAP[[#This Row],[ID
Barang]])=0,"",COUNTIF(MASUK8[Kode Barang],REKAP[[#This Row],[ID
Barang]]))</f>
        <v/>
      </c>
      <c r="K969" s="20">
        <v>0</v>
      </c>
      <c r="L969" s="47">
        <f>SUMIF(MASUK!$C:$C,DATA!$A969,MASUK!$H:$H)</f>
        <v>0</v>
      </c>
      <c r="M969" s="47">
        <f>SUMIF(KELUAR!C:C,REKAP[[#This Row],[ID
Barang]],KELUAR!$H:$H)</f>
        <v>0</v>
      </c>
      <c r="N969" s="47">
        <f>REKAP[[#This Row],[Stok Awal]]+REKAP[[#This Row],[Masuk]]-REKAP[[#This Row],[Keluar]]</f>
        <v>0</v>
      </c>
      <c r="P969" s="42">
        <f>REKAP[[#This Row],[Harga Satuan]]*REKAP[[#This Row],[Stok Akhir]]</f>
        <v>0</v>
      </c>
      <c r="Q969" s="47" t="str">
        <f>IF(REKAP[[#This Row],[Stok Aktual]]&lt;&gt;"",REKAP[[#This Row],[Stok Akhir]]-REKAP[[#This Row],[Stok Aktual]],"")</f>
        <v/>
      </c>
    </row>
    <row r="970" spans="1:17" x14ac:dyDescent="0.25">
      <c r="A970" s="20" t="s">
        <v>1296</v>
      </c>
      <c r="B970" s="20" t="s">
        <v>3615</v>
      </c>
      <c r="C970" s="20" t="s">
        <v>3615</v>
      </c>
      <c r="D970" s="23" t="s">
        <v>1830</v>
      </c>
      <c r="E970" s="23"/>
      <c r="F970" s="20" t="s">
        <v>898</v>
      </c>
      <c r="G970" s="20"/>
      <c r="H970" s="22">
        <v>26009</v>
      </c>
      <c r="I970" s="57" t="str">
        <f>IF(COUNTIF(MASUK[Kode Barang],REKAP[[#This Row],[ID
Barang]])=0,"",COUNTIF(MASUK[Kode Barang],REKAP[[#This Row],[ID
Barang]]))</f>
        <v/>
      </c>
      <c r="J970" s="58" t="str">
        <f>IF(COUNTIF(MASUK8[Kode Barang],REKAP[[#This Row],[ID
Barang]])=0,"",COUNTIF(MASUK8[Kode Barang],REKAP[[#This Row],[ID
Barang]]))</f>
        <v/>
      </c>
      <c r="K970" s="20">
        <v>0</v>
      </c>
      <c r="L970" s="47">
        <f>SUMIF(MASUK!$C:$C,DATA!$A970,MASUK!$H:$H)</f>
        <v>0</v>
      </c>
      <c r="M970" s="47">
        <f>SUMIF(KELUAR!C:C,REKAP[[#This Row],[ID
Barang]],KELUAR!$H:$H)</f>
        <v>0</v>
      </c>
      <c r="N970" s="47">
        <f>REKAP[[#This Row],[Stok Awal]]+REKAP[[#This Row],[Masuk]]-REKAP[[#This Row],[Keluar]]</f>
        <v>0</v>
      </c>
      <c r="P970" s="42">
        <f>REKAP[[#This Row],[Harga Satuan]]*REKAP[[#This Row],[Stok Akhir]]</f>
        <v>0</v>
      </c>
      <c r="Q970" s="47" t="str">
        <f>IF(REKAP[[#This Row],[Stok Aktual]]&lt;&gt;"",REKAP[[#This Row],[Stok Akhir]]-REKAP[[#This Row],[Stok Aktual]],"")</f>
        <v/>
      </c>
    </row>
    <row r="971" spans="1:17" x14ac:dyDescent="0.25">
      <c r="A971" s="20" t="s">
        <v>1297</v>
      </c>
      <c r="B971" s="20" t="s">
        <v>3615</v>
      </c>
      <c r="C971" s="20" t="s">
        <v>3615</v>
      </c>
      <c r="D971" s="23" t="s">
        <v>1831</v>
      </c>
      <c r="E971" s="23"/>
      <c r="F971" s="20" t="s">
        <v>898</v>
      </c>
      <c r="G971" s="20"/>
      <c r="H971" s="22">
        <v>350000</v>
      </c>
      <c r="I971" s="57" t="str">
        <f>IF(COUNTIF(MASUK[Kode Barang],REKAP[[#This Row],[ID
Barang]])=0,"",COUNTIF(MASUK[Kode Barang],REKAP[[#This Row],[ID
Barang]]))</f>
        <v/>
      </c>
      <c r="J971" s="58" t="str">
        <f>IF(COUNTIF(MASUK8[Kode Barang],REKAP[[#This Row],[ID
Barang]])=0,"",COUNTIF(MASUK8[Kode Barang],REKAP[[#This Row],[ID
Barang]]))</f>
        <v/>
      </c>
      <c r="K971" s="20">
        <v>0</v>
      </c>
      <c r="L971" s="47">
        <f>SUMIF(MASUK!$C:$C,DATA!$A971,MASUK!$H:$H)</f>
        <v>0</v>
      </c>
      <c r="M971" s="47">
        <f>SUMIF(KELUAR!C:C,REKAP[[#This Row],[ID
Barang]],KELUAR!$H:$H)</f>
        <v>0</v>
      </c>
      <c r="N971" s="47">
        <f>REKAP[[#This Row],[Stok Awal]]+REKAP[[#This Row],[Masuk]]-REKAP[[#This Row],[Keluar]]</f>
        <v>0</v>
      </c>
      <c r="P971" s="42">
        <f>REKAP[[#This Row],[Harga Satuan]]*REKAP[[#This Row],[Stok Akhir]]</f>
        <v>0</v>
      </c>
      <c r="Q971" s="47" t="str">
        <f>IF(REKAP[[#This Row],[Stok Aktual]]&lt;&gt;"",REKAP[[#This Row],[Stok Akhir]]-REKAP[[#This Row],[Stok Aktual]],"")</f>
        <v/>
      </c>
    </row>
    <row r="972" spans="1:17" x14ac:dyDescent="0.25">
      <c r="A972" s="20" t="s">
        <v>1298</v>
      </c>
      <c r="B972" s="20" t="s">
        <v>881</v>
      </c>
      <c r="C972" s="20" t="s">
        <v>881</v>
      </c>
      <c r="D972" s="23" t="s">
        <v>1832</v>
      </c>
      <c r="E972" s="23"/>
      <c r="F972" s="20" t="s">
        <v>898</v>
      </c>
      <c r="G972" s="20"/>
      <c r="H972" s="22">
        <v>20000</v>
      </c>
      <c r="I972" s="57" t="str">
        <f>IF(COUNTIF(MASUK[Kode Barang],REKAP[[#This Row],[ID
Barang]])=0,"",COUNTIF(MASUK[Kode Barang],REKAP[[#This Row],[ID
Barang]]))</f>
        <v/>
      </c>
      <c r="J972" s="58" t="str">
        <f>IF(COUNTIF(MASUK8[Kode Barang],REKAP[[#This Row],[ID
Barang]])=0,"",COUNTIF(MASUK8[Kode Barang],REKAP[[#This Row],[ID
Barang]]))</f>
        <v/>
      </c>
      <c r="K972" s="20">
        <v>2</v>
      </c>
      <c r="L972" s="47">
        <f>SUMIF(MASUK!$C:$C,DATA!$A972,MASUK!$H:$H)</f>
        <v>0</v>
      </c>
      <c r="M972" s="47">
        <f>SUMIF(KELUAR!C:C,REKAP[[#This Row],[ID
Barang]],KELUAR!$H:$H)</f>
        <v>0</v>
      </c>
      <c r="N972" s="47">
        <f>REKAP[[#This Row],[Stok Awal]]+REKAP[[#This Row],[Masuk]]-REKAP[[#This Row],[Keluar]]</f>
        <v>2</v>
      </c>
      <c r="P972" s="42">
        <f>REKAP[[#This Row],[Harga Satuan]]*REKAP[[#This Row],[Stok Akhir]]</f>
        <v>40000</v>
      </c>
      <c r="Q972" s="47" t="str">
        <f>IF(REKAP[[#This Row],[Stok Aktual]]&lt;&gt;"",REKAP[[#This Row],[Stok Akhir]]-REKAP[[#This Row],[Stok Aktual]],"")</f>
        <v/>
      </c>
    </row>
    <row r="973" spans="1:17" x14ac:dyDescent="0.25">
      <c r="A973" s="20" t="s">
        <v>1299</v>
      </c>
      <c r="B973" s="20" t="s">
        <v>881</v>
      </c>
      <c r="C973" s="20" t="s">
        <v>881</v>
      </c>
      <c r="D973" s="23" t="s">
        <v>1833</v>
      </c>
      <c r="E973" s="23"/>
      <c r="F973" s="20" t="s">
        <v>898</v>
      </c>
      <c r="G973" s="20"/>
      <c r="H973" s="22">
        <v>9256</v>
      </c>
      <c r="I973" s="57" t="str">
        <f>IF(COUNTIF(MASUK[Kode Barang],REKAP[[#This Row],[ID
Barang]])=0,"",COUNTIF(MASUK[Kode Barang],REKAP[[#This Row],[ID
Barang]]))</f>
        <v/>
      </c>
      <c r="J973" s="58" t="str">
        <f>IF(COUNTIF(MASUK8[Kode Barang],REKAP[[#This Row],[ID
Barang]])=0,"",COUNTIF(MASUK8[Kode Barang],REKAP[[#This Row],[ID
Barang]]))</f>
        <v/>
      </c>
      <c r="K973" s="20">
        <v>4</v>
      </c>
      <c r="L973" s="47">
        <f>SUMIF(MASUK!$C:$C,DATA!$A973,MASUK!$H:$H)</f>
        <v>0</v>
      </c>
      <c r="M973" s="47">
        <f>SUMIF(KELUAR!C:C,REKAP[[#This Row],[ID
Barang]],KELUAR!$H:$H)</f>
        <v>0</v>
      </c>
      <c r="N973" s="47">
        <f>REKAP[[#This Row],[Stok Awal]]+REKAP[[#This Row],[Masuk]]-REKAP[[#This Row],[Keluar]]</f>
        <v>4</v>
      </c>
      <c r="P973" s="42">
        <f>REKAP[[#This Row],[Harga Satuan]]*REKAP[[#This Row],[Stok Akhir]]</f>
        <v>37024</v>
      </c>
      <c r="Q973" s="47" t="str">
        <f>IF(REKAP[[#This Row],[Stok Aktual]]&lt;&gt;"",REKAP[[#This Row],[Stok Akhir]]-REKAP[[#This Row],[Stok Aktual]],"")</f>
        <v/>
      </c>
    </row>
    <row r="974" spans="1:17" x14ac:dyDescent="0.25">
      <c r="A974" s="20" t="s">
        <v>1300</v>
      </c>
      <c r="B974" s="20" t="s">
        <v>881</v>
      </c>
      <c r="C974" s="20" t="s">
        <v>881</v>
      </c>
      <c r="D974" s="23" t="s">
        <v>1834</v>
      </c>
      <c r="E974" s="23"/>
      <c r="F974" s="20" t="s">
        <v>898</v>
      </c>
      <c r="G974" s="20"/>
      <c r="H974" s="22">
        <v>20000</v>
      </c>
      <c r="I974" s="57" t="str">
        <f>IF(COUNTIF(MASUK[Kode Barang],REKAP[[#This Row],[ID
Barang]])=0,"",COUNTIF(MASUK[Kode Barang],REKAP[[#This Row],[ID
Barang]]))</f>
        <v/>
      </c>
      <c r="J974" s="58" t="str">
        <f>IF(COUNTIF(MASUK8[Kode Barang],REKAP[[#This Row],[ID
Barang]])=0,"",COUNTIF(MASUK8[Kode Barang],REKAP[[#This Row],[ID
Barang]]))</f>
        <v/>
      </c>
      <c r="K974" s="20">
        <v>1</v>
      </c>
      <c r="L974" s="47">
        <f>SUMIF(MASUK!$C:$C,DATA!$A974,MASUK!$H:$H)</f>
        <v>0</v>
      </c>
      <c r="M974" s="47">
        <f>SUMIF(KELUAR!C:C,REKAP[[#This Row],[ID
Barang]],KELUAR!$H:$H)</f>
        <v>0</v>
      </c>
      <c r="N974" s="47">
        <f>REKAP[[#This Row],[Stok Awal]]+REKAP[[#This Row],[Masuk]]-REKAP[[#This Row],[Keluar]]</f>
        <v>1</v>
      </c>
      <c r="P974" s="42">
        <f>REKAP[[#This Row],[Harga Satuan]]*REKAP[[#This Row],[Stok Akhir]]</f>
        <v>20000</v>
      </c>
      <c r="Q974" s="47" t="str">
        <f>IF(REKAP[[#This Row],[Stok Aktual]]&lt;&gt;"",REKAP[[#This Row],[Stok Akhir]]-REKAP[[#This Row],[Stok Aktual]],"")</f>
        <v/>
      </c>
    </row>
    <row r="975" spans="1:17" x14ac:dyDescent="0.25">
      <c r="A975" s="20" t="s">
        <v>1301</v>
      </c>
      <c r="B975" s="20" t="s">
        <v>881</v>
      </c>
      <c r="C975" s="20" t="s">
        <v>881</v>
      </c>
      <c r="D975" s="23" t="s">
        <v>1835</v>
      </c>
      <c r="E975" s="23"/>
      <c r="F975" s="20" t="s">
        <v>898</v>
      </c>
      <c r="G975" s="20"/>
      <c r="H975" s="22">
        <v>5700</v>
      </c>
      <c r="I975" s="57" t="str">
        <f>IF(COUNTIF(MASUK[Kode Barang],REKAP[[#This Row],[ID
Barang]])=0,"",COUNTIF(MASUK[Kode Barang],REKAP[[#This Row],[ID
Barang]]))</f>
        <v/>
      </c>
      <c r="J975" s="58" t="str">
        <f>IF(COUNTIF(MASUK8[Kode Barang],REKAP[[#This Row],[ID
Barang]])=0,"",COUNTIF(MASUK8[Kode Barang],REKAP[[#This Row],[ID
Barang]]))</f>
        <v/>
      </c>
      <c r="K975" s="20">
        <v>1</v>
      </c>
      <c r="L975" s="47">
        <f>SUMIF(MASUK!$C:$C,DATA!$A975,MASUK!$H:$H)</f>
        <v>0</v>
      </c>
      <c r="M975" s="47">
        <f>SUMIF(KELUAR!C:C,REKAP[[#This Row],[ID
Barang]],KELUAR!$H:$H)</f>
        <v>0</v>
      </c>
      <c r="N975" s="47">
        <f>REKAP[[#This Row],[Stok Awal]]+REKAP[[#This Row],[Masuk]]-REKAP[[#This Row],[Keluar]]</f>
        <v>1</v>
      </c>
      <c r="P975" s="42">
        <f>REKAP[[#This Row],[Harga Satuan]]*REKAP[[#This Row],[Stok Akhir]]</f>
        <v>5700</v>
      </c>
      <c r="Q975" s="47" t="str">
        <f>IF(REKAP[[#This Row],[Stok Aktual]]&lt;&gt;"",REKAP[[#This Row],[Stok Akhir]]-REKAP[[#This Row],[Stok Aktual]],"")</f>
        <v/>
      </c>
    </row>
    <row r="976" spans="1:17" x14ac:dyDescent="0.25">
      <c r="A976" s="20" t="s">
        <v>1302</v>
      </c>
      <c r="B976" s="20" t="s">
        <v>881</v>
      </c>
      <c r="C976" s="20" t="s">
        <v>881</v>
      </c>
      <c r="D976" s="23" t="s">
        <v>1836</v>
      </c>
      <c r="E976" s="23"/>
      <c r="F976" s="20" t="s">
        <v>898</v>
      </c>
      <c r="G976" s="20"/>
      <c r="H976" s="22">
        <v>25000</v>
      </c>
      <c r="I976" s="57">
        <f>IF(COUNTIF(MASUK[Kode Barang],REKAP[[#This Row],[ID
Barang]])=0,"",COUNTIF(MASUK[Kode Barang],REKAP[[#This Row],[ID
Barang]]))</f>
        <v>4</v>
      </c>
      <c r="J976" s="58">
        <f>IF(COUNTIF(MASUK8[Kode Barang],REKAP[[#This Row],[ID
Barang]])=0,"",COUNTIF(MASUK8[Kode Barang],REKAP[[#This Row],[ID
Barang]]))</f>
        <v>4</v>
      </c>
      <c r="K976" s="20">
        <v>1</v>
      </c>
      <c r="L976" s="47">
        <f>SUMIF(MASUK!$C:$C,DATA!$A976,MASUK!$H:$H)</f>
        <v>38</v>
      </c>
      <c r="M976" s="47">
        <f>SUMIF(KELUAR!C:C,REKAP[[#This Row],[ID
Barang]],KELUAR!$H:$H)</f>
        <v>38</v>
      </c>
      <c r="N976" s="47">
        <f>REKAP[[#This Row],[Stok Awal]]+REKAP[[#This Row],[Masuk]]-REKAP[[#This Row],[Keluar]]</f>
        <v>1</v>
      </c>
      <c r="P976" s="42">
        <f>REKAP[[#This Row],[Harga Satuan]]*REKAP[[#This Row],[Stok Akhir]]</f>
        <v>25000</v>
      </c>
      <c r="Q976" s="47" t="str">
        <f>IF(REKAP[[#This Row],[Stok Aktual]]&lt;&gt;"",REKAP[[#This Row],[Stok Akhir]]-REKAP[[#This Row],[Stok Aktual]],"")</f>
        <v/>
      </c>
    </row>
    <row r="977" spans="1:17" x14ac:dyDescent="0.25">
      <c r="A977" s="20" t="s">
        <v>1303</v>
      </c>
      <c r="B977" s="20" t="s">
        <v>881</v>
      </c>
      <c r="C977" s="20" t="s">
        <v>881</v>
      </c>
      <c r="D977" s="23" t="s">
        <v>1837</v>
      </c>
      <c r="E977" s="23"/>
      <c r="F977" s="20" t="s">
        <v>898</v>
      </c>
      <c r="G977" s="20"/>
      <c r="H977" s="22">
        <v>25000</v>
      </c>
      <c r="I977" s="57" t="str">
        <f>IF(COUNTIF(MASUK[Kode Barang],REKAP[[#This Row],[ID
Barang]])=0,"",COUNTIF(MASUK[Kode Barang],REKAP[[#This Row],[ID
Barang]]))</f>
        <v/>
      </c>
      <c r="J977" s="58" t="str">
        <f>IF(COUNTIF(MASUK8[Kode Barang],REKAP[[#This Row],[ID
Barang]])=0,"",COUNTIF(MASUK8[Kode Barang],REKAP[[#This Row],[ID
Barang]]))</f>
        <v/>
      </c>
      <c r="K977" s="20">
        <v>14</v>
      </c>
      <c r="L977" s="47">
        <f>SUMIF(MASUK!$C:$C,DATA!$A977,MASUK!$H:$H)</f>
        <v>0</v>
      </c>
      <c r="M977" s="47">
        <f>SUMIF(KELUAR!C:C,REKAP[[#This Row],[ID
Barang]],KELUAR!$H:$H)</f>
        <v>0</v>
      </c>
      <c r="N977" s="47">
        <f>REKAP[[#This Row],[Stok Awal]]+REKAP[[#This Row],[Masuk]]-REKAP[[#This Row],[Keluar]]</f>
        <v>14</v>
      </c>
      <c r="P977" s="42">
        <f>REKAP[[#This Row],[Harga Satuan]]*REKAP[[#This Row],[Stok Akhir]]</f>
        <v>350000</v>
      </c>
      <c r="Q977" s="47" t="str">
        <f>IF(REKAP[[#This Row],[Stok Aktual]]&lt;&gt;"",REKAP[[#This Row],[Stok Akhir]]-REKAP[[#This Row],[Stok Aktual]],"")</f>
        <v/>
      </c>
    </row>
    <row r="978" spans="1:17" x14ac:dyDescent="0.25">
      <c r="A978" s="20" t="s">
        <v>1304</v>
      </c>
      <c r="B978" s="20" t="s">
        <v>881</v>
      </c>
      <c r="C978" s="20" t="s">
        <v>881</v>
      </c>
      <c r="D978" s="23" t="s">
        <v>1838</v>
      </c>
      <c r="E978" s="23"/>
      <c r="F978" s="20" t="s">
        <v>898</v>
      </c>
      <c r="G978" s="20"/>
      <c r="H978" s="22">
        <v>31805</v>
      </c>
      <c r="I978" s="57" t="str">
        <f>IF(COUNTIF(MASUK[Kode Barang],REKAP[[#This Row],[ID
Barang]])=0,"",COUNTIF(MASUK[Kode Barang],REKAP[[#This Row],[ID
Barang]]))</f>
        <v/>
      </c>
      <c r="J978" s="58" t="str">
        <f>IF(COUNTIF(MASUK8[Kode Barang],REKAP[[#This Row],[ID
Barang]])=0,"",COUNTIF(MASUK8[Kode Barang],REKAP[[#This Row],[ID
Barang]]))</f>
        <v/>
      </c>
      <c r="K978" s="20">
        <v>0</v>
      </c>
      <c r="L978" s="47">
        <f>SUMIF(MASUK!$C:$C,DATA!$A978,MASUK!$H:$H)</f>
        <v>0</v>
      </c>
      <c r="M978" s="47">
        <f>SUMIF(KELUAR!C:C,REKAP[[#This Row],[ID
Barang]],KELUAR!$H:$H)</f>
        <v>0</v>
      </c>
      <c r="N978" s="47">
        <f>REKAP[[#This Row],[Stok Awal]]+REKAP[[#This Row],[Masuk]]-REKAP[[#This Row],[Keluar]]</f>
        <v>0</v>
      </c>
      <c r="P978" s="42">
        <f>REKAP[[#This Row],[Harga Satuan]]*REKAP[[#This Row],[Stok Akhir]]</f>
        <v>0</v>
      </c>
      <c r="Q978" s="47" t="str">
        <f>IF(REKAP[[#This Row],[Stok Aktual]]&lt;&gt;"",REKAP[[#This Row],[Stok Akhir]]-REKAP[[#This Row],[Stok Aktual]],"")</f>
        <v/>
      </c>
    </row>
    <row r="979" spans="1:17" x14ac:dyDescent="0.25">
      <c r="A979" s="20" t="s">
        <v>1305</v>
      </c>
      <c r="B979" s="20" t="s">
        <v>882</v>
      </c>
      <c r="C979" s="20" t="s">
        <v>882</v>
      </c>
      <c r="D979" s="23" t="s">
        <v>1839</v>
      </c>
      <c r="E979" s="23"/>
      <c r="F979" s="20" t="s">
        <v>898</v>
      </c>
      <c r="G979" s="20"/>
      <c r="H979" s="22"/>
      <c r="I979" s="57" t="str">
        <f>IF(COUNTIF(MASUK[Kode Barang],REKAP[[#This Row],[ID
Barang]])=0,"",COUNTIF(MASUK[Kode Barang],REKAP[[#This Row],[ID
Barang]]))</f>
        <v/>
      </c>
      <c r="J979" s="58" t="str">
        <f>IF(COUNTIF(MASUK8[Kode Barang],REKAP[[#This Row],[ID
Barang]])=0,"",COUNTIF(MASUK8[Kode Barang],REKAP[[#This Row],[ID
Barang]]))</f>
        <v/>
      </c>
      <c r="K979" s="20">
        <v>4</v>
      </c>
      <c r="L979" s="47">
        <f>SUMIF(MASUK!$C:$C,DATA!$A979,MASUK!$H:$H)</f>
        <v>0</v>
      </c>
      <c r="M979" s="47">
        <f>SUMIF(KELUAR!C:C,REKAP[[#This Row],[ID
Barang]],KELUAR!$H:$H)</f>
        <v>0</v>
      </c>
      <c r="N979" s="47">
        <f>REKAP[[#This Row],[Stok Awal]]+REKAP[[#This Row],[Masuk]]-REKAP[[#This Row],[Keluar]]</f>
        <v>4</v>
      </c>
      <c r="P979" s="42">
        <f>REKAP[[#This Row],[Harga Satuan]]*REKAP[[#This Row],[Stok Akhir]]</f>
        <v>0</v>
      </c>
      <c r="Q979" s="47" t="str">
        <f>IF(REKAP[[#This Row],[Stok Aktual]]&lt;&gt;"",REKAP[[#This Row],[Stok Akhir]]-REKAP[[#This Row],[Stok Aktual]],"")</f>
        <v/>
      </c>
    </row>
    <row r="980" spans="1:17" x14ac:dyDescent="0.25">
      <c r="A980" s="20" t="s">
        <v>1306</v>
      </c>
      <c r="B980" s="20" t="s">
        <v>882</v>
      </c>
      <c r="C980" s="20" t="s">
        <v>882</v>
      </c>
      <c r="D980" s="23" t="s">
        <v>1840</v>
      </c>
      <c r="E980" s="23"/>
      <c r="F980" s="20" t="s">
        <v>898</v>
      </c>
      <c r="G980" s="20"/>
      <c r="H980" s="22"/>
      <c r="I980" s="57" t="str">
        <f>IF(COUNTIF(MASUK[Kode Barang],REKAP[[#This Row],[ID
Barang]])=0,"",COUNTIF(MASUK[Kode Barang],REKAP[[#This Row],[ID
Barang]]))</f>
        <v/>
      </c>
      <c r="J980" s="58" t="str">
        <f>IF(COUNTIF(MASUK8[Kode Barang],REKAP[[#This Row],[ID
Barang]])=0,"",COUNTIF(MASUK8[Kode Barang],REKAP[[#This Row],[ID
Barang]]))</f>
        <v/>
      </c>
      <c r="K980" s="20">
        <v>1</v>
      </c>
      <c r="L980" s="47">
        <f>SUMIF(MASUK!$C:$C,DATA!$A980,MASUK!$H:$H)</f>
        <v>0</v>
      </c>
      <c r="M980" s="47">
        <f>SUMIF(KELUAR!C:C,REKAP[[#This Row],[ID
Barang]],KELUAR!$H:$H)</f>
        <v>0</v>
      </c>
      <c r="N980" s="47">
        <f>REKAP[[#This Row],[Stok Awal]]+REKAP[[#This Row],[Masuk]]-REKAP[[#This Row],[Keluar]]</f>
        <v>1</v>
      </c>
      <c r="P980" s="42">
        <f>REKAP[[#This Row],[Harga Satuan]]*REKAP[[#This Row],[Stok Akhir]]</f>
        <v>0</v>
      </c>
      <c r="Q980" s="47" t="str">
        <f>IF(REKAP[[#This Row],[Stok Aktual]]&lt;&gt;"",REKAP[[#This Row],[Stok Akhir]]-REKAP[[#This Row],[Stok Aktual]],"")</f>
        <v/>
      </c>
    </row>
    <row r="981" spans="1:17" x14ac:dyDescent="0.25">
      <c r="A981" s="20" t="s">
        <v>1307</v>
      </c>
      <c r="B981" s="20" t="s">
        <v>883</v>
      </c>
      <c r="C981" s="20" t="s">
        <v>883</v>
      </c>
      <c r="D981" s="23" t="s">
        <v>1841</v>
      </c>
      <c r="E981" s="23"/>
      <c r="F981" s="20" t="s">
        <v>898</v>
      </c>
      <c r="G981" s="20"/>
      <c r="H981" s="22">
        <v>3500</v>
      </c>
      <c r="I981" s="57" t="str">
        <f>IF(COUNTIF(MASUK[Kode Barang],REKAP[[#This Row],[ID
Barang]])=0,"",COUNTIF(MASUK[Kode Barang],REKAP[[#This Row],[ID
Barang]]))</f>
        <v/>
      </c>
      <c r="J981" s="58" t="str">
        <f>IF(COUNTIF(MASUK8[Kode Barang],REKAP[[#This Row],[ID
Barang]])=0,"",COUNTIF(MASUK8[Kode Barang],REKAP[[#This Row],[ID
Barang]]))</f>
        <v/>
      </c>
      <c r="K981" s="20">
        <v>0</v>
      </c>
      <c r="L981" s="47">
        <f>SUMIF(MASUK!$C:$C,DATA!$A981,MASUK!$H:$H)</f>
        <v>0</v>
      </c>
      <c r="M981" s="47">
        <f>SUMIF(KELUAR!C:C,REKAP[[#This Row],[ID
Barang]],KELUAR!$H:$H)</f>
        <v>0</v>
      </c>
      <c r="N981" s="47">
        <f>REKAP[[#This Row],[Stok Awal]]+REKAP[[#This Row],[Masuk]]-REKAP[[#This Row],[Keluar]]</f>
        <v>0</v>
      </c>
      <c r="P981" s="42">
        <f>REKAP[[#This Row],[Harga Satuan]]*REKAP[[#This Row],[Stok Akhir]]</f>
        <v>0</v>
      </c>
      <c r="Q981" s="47" t="str">
        <f>IF(REKAP[[#This Row],[Stok Aktual]]&lt;&gt;"",REKAP[[#This Row],[Stok Akhir]]-REKAP[[#This Row],[Stok Aktual]],"")</f>
        <v/>
      </c>
    </row>
    <row r="982" spans="1:17" x14ac:dyDescent="0.25">
      <c r="A982" s="20" t="s">
        <v>1308</v>
      </c>
      <c r="B982" s="20" t="s">
        <v>883</v>
      </c>
      <c r="C982" s="20" t="s">
        <v>883</v>
      </c>
      <c r="D982" s="23" t="s">
        <v>1842</v>
      </c>
      <c r="E982" s="23"/>
      <c r="F982" s="20" t="s">
        <v>898</v>
      </c>
      <c r="G982" s="20"/>
      <c r="H982" s="22">
        <v>700</v>
      </c>
      <c r="I982" s="57" t="str">
        <f>IF(COUNTIF(MASUK[Kode Barang],REKAP[[#This Row],[ID
Barang]])=0,"",COUNTIF(MASUK[Kode Barang],REKAP[[#This Row],[ID
Barang]]))</f>
        <v/>
      </c>
      <c r="J982" s="58" t="str">
        <f>IF(COUNTIF(MASUK8[Kode Barang],REKAP[[#This Row],[ID
Barang]])=0,"",COUNTIF(MASUK8[Kode Barang],REKAP[[#This Row],[ID
Barang]]))</f>
        <v/>
      </c>
      <c r="K982" s="20">
        <v>3</v>
      </c>
      <c r="L982" s="47">
        <f>SUMIF(MASUK!$C:$C,DATA!$A982,MASUK!$H:$H)</f>
        <v>0</v>
      </c>
      <c r="M982" s="47">
        <f>SUMIF(KELUAR!C:C,REKAP[[#This Row],[ID
Barang]],KELUAR!$H:$H)</f>
        <v>0</v>
      </c>
      <c r="N982" s="47">
        <f>REKAP[[#This Row],[Stok Awal]]+REKAP[[#This Row],[Masuk]]-REKAP[[#This Row],[Keluar]]</f>
        <v>3</v>
      </c>
      <c r="P982" s="42">
        <f>REKAP[[#This Row],[Harga Satuan]]*REKAP[[#This Row],[Stok Akhir]]</f>
        <v>2100</v>
      </c>
      <c r="Q982" s="47" t="str">
        <f>IF(REKAP[[#This Row],[Stok Aktual]]&lt;&gt;"",REKAP[[#This Row],[Stok Akhir]]-REKAP[[#This Row],[Stok Aktual]],"")</f>
        <v/>
      </c>
    </row>
    <row r="983" spans="1:17" x14ac:dyDescent="0.25">
      <c r="A983" s="20" t="s">
        <v>1309</v>
      </c>
      <c r="B983" s="20" t="s">
        <v>883</v>
      </c>
      <c r="C983" s="20" t="s">
        <v>883</v>
      </c>
      <c r="D983" s="23" t="s">
        <v>1843</v>
      </c>
      <c r="E983" s="23"/>
      <c r="F983" s="20" t="s">
        <v>898</v>
      </c>
      <c r="G983" s="20"/>
      <c r="H983" s="22">
        <v>1500</v>
      </c>
      <c r="I983" s="57" t="str">
        <f>IF(COUNTIF(MASUK[Kode Barang],REKAP[[#This Row],[ID
Barang]])=0,"",COUNTIF(MASUK[Kode Barang],REKAP[[#This Row],[ID
Barang]]))</f>
        <v/>
      </c>
      <c r="J983" s="58" t="str">
        <f>IF(COUNTIF(MASUK8[Kode Barang],REKAP[[#This Row],[ID
Barang]])=0,"",COUNTIF(MASUK8[Kode Barang],REKAP[[#This Row],[ID
Barang]]))</f>
        <v/>
      </c>
      <c r="K983" s="20">
        <v>2</v>
      </c>
      <c r="L983" s="47">
        <f>SUMIF(MASUK!$C:$C,DATA!$A983,MASUK!$H:$H)</f>
        <v>0</v>
      </c>
      <c r="M983" s="47">
        <f>SUMIF(KELUAR!C:C,REKAP[[#This Row],[ID
Barang]],KELUAR!$H:$H)</f>
        <v>0</v>
      </c>
      <c r="N983" s="47">
        <f>REKAP[[#This Row],[Stok Awal]]+REKAP[[#This Row],[Masuk]]-REKAP[[#This Row],[Keluar]]</f>
        <v>2</v>
      </c>
      <c r="P983" s="42">
        <f>REKAP[[#This Row],[Harga Satuan]]*REKAP[[#This Row],[Stok Akhir]]</f>
        <v>3000</v>
      </c>
      <c r="Q983" s="47" t="str">
        <f>IF(REKAP[[#This Row],[Stok Aktual]]&lt;&gt;"",REKAP[[#This Row],[Stok Akhir]]-REKAP[[#This Row],[Stok Aktual]],"")</f>
        <v/>
      </c>
    </row>
    <row r="984" spans="1:17" x14ac:dyDescent="0.25">
      <c r="A984" s="20" t="s">
        <v>1310</v>
      </c>
      <c r="B984" s="20" t="s">
        <v>884</v>
      </c>
      <c r="C984" s="20" t="s">
        <v>884</v>
      </c>
      <c r="D984" s="23"/>
      <c r="E984" s="23"/>
      <c r="F984" s="20" t="s">
        <v>898</v>
      </c>
      <c r="G984" s="20"/>
      <c r="H984" s="22"/>
      <c r="I984" s="57" t="str">
        <f>IF(COUNTIF(MASUK[Kode Barang],REKAP[[#This Row],[ID
Barang]])=0,"",COUNTIF(MASUK[Kode Barang],REKAP[[#This Row],[ID
Barang]]))</f>
        <v/>
      </c>
      <c r="J984" s="58" t="str">
        <f>IF(COUNTIF(MASUK8[Kode Barang],REKAP[[#This Row],[ID
Barang]])=0,"",COUNTIF(MASUK8[Kode Barang],REKAP[[#This Row],[ID
Barang]]))</f>
        <v/>
      </c>
      <c r="K984" s="20">
        <v>1</v>
      </c>
      <c r="L984" s="47">
        <f>SUMIF(MASUK!$C:$C,DATA!$A984,MASUK!$H:$H)</f>
        <v>0</v>
      </c>
      <c r="M984" s="47">
        <f>SUMIF(KELUAR!C:C,REKAP[[#This Row],[ID
Barang]],KELUAR!$H:$H)</f>
        <v>0</v>
      </c>
      <c r="N984" s="47">
        <f>REKAP[[#This Row],[Stok Awal]]+REKAP[[#This Row],[Masuk]]-REKAP[[#This Row],[Keluar]]</f>
        <v>1</v>
      </c>
      <c r="P984" s="42">
        <f>REKAP[[#This Row],[Harga Satuan]]*REKAP[[#This Row],[Stok Akhir]]</f>
        <v>0</v>
      </c>
      <c r="Q984" s="47" t="str">
        <f>IF(REKAP[[#This Row],[Stok Aktual]]&lt;&gt;"",REKAP[[#This Row],[Stok Akhir]]-REKAP[[#This Row],[Stok Aktual]],"")</f>
        <v/>
      </c>
    </row>
    <row r="985" spans="1:17" x14ac:dyDescent="0.25">
      <c r="A985" s="20" t="s">
        <v>1311</v>
      </c>
      <c r="B985" s="20" t="s">
        <v>885</v>
      </c>
      <c r="C985" s="20" t="s">
        <v>885</v>
      </c>
      <c r="D985" s="23" t="s">
        <v>1844</v>
      </c>
      <c r="E985" s="23"/>
      <c r="F985" s="20" t="s">
        <v>898</v>
      </c>
      <c r="G985" s="20"/>
      <c r="H985" s="22">
        <v>5500</v>
      </c>
      <c r="I985" s="57">
        <f>IF(COUNTIF(MASUK[Kode Barang],REKAP[[#This Row],[ID
Barang]])=0,"",COUNTIF(MASUK[Kode Barang],REKAP[[#This Row],[ID
Barang]]))</f>
        <v>1</v>
      </c>
      <c r="J985" s="58">
        <f>IF(COUNTIF(MASUK8[Kode Barang],REKAP[[#This Row],[ID
Barang]])=0,"",COUNTIF(MASUK8[Kode Barang],REKAP[[#This Row],[ID
Barang]]))</f>
        <v>1</v>
      </c>
      <c r="K985" s="20">
        <v>13</v>
      </c>
      <c r="L985" s="47">
        <f>SUMIF(MASUK!$C:$C,DATA!$A985,MASUK!$H:$H)</f>
        <v>16</v>
      </c>
      <c r="M985" s="47">
        <f>SUMIF(KELUAR!C:C,REKAP[[#This Row],[ID
Barang]],KELUAR!$H:$H)</f>
        <v>16</v>
      </c>
      <c r="N985" s="47">
        <f>REKAP[[#This Row],[Stok Awal]]+REKAP[[#This Row],[Masuk]]-REKAP[[#This Row],[Keluar]]</f>
        <v>13</v>
      </c>
      <c r="P985" s="42">
        <f>REKAP[[#This Row],[Harga Satuan]]*REKAP[[#This Row],[Stok Akhir]]</f>
        <v>71500</v>
      </c>
      <c r="Q985" s="47" t="str">
        <f>IF(REKAP[[#This Row],[Stok Aktual]]&lt;&gt;"",REKAP[[#This Row],[Stok Akhir]]-REKAP[[#This Row],[Stok Aktual]],"")</f>
        <v/>
      </c>
    </row>
    <row r="986" spans="1:17" x14ac:dyDescent="0.25">
      <c r="A986" s="20" t="s">
        <v>1312</v>
      </c>
      <c r="B986" s="20" t="s">
        <v>885</v>
      </c>
      <c r="C986" s="20" t="s">
        <v>885</v>
      </c>
      <c r="D986" s="23" t="s">
        <v>1845</v>
      </c>
      <c r="E986" s="23"/>
      <c r="F986" s="20" t="s">
        <v>898</v>
      </c>
      <c r="G986" s="20" t="s">
        <v>1974</v>
      </c>
      <c r="H986" s="22">
        <v>6000</v>
      </c>
      <c r="I986" s="57">
        <f>IF(COUNTIF(MASUK[Kode Barang],REKAP[[#This Row],[ID
Barang]])=0,"",COUNTIF(MASUK[Kode Barang],REKAP[[#This Row],[ID
Barang]]))</f>
        <v>1</v>
      </c>
      <c r="J986" s="58">
        <f>IF(COUNTIF(MASUK8[Kode Barang],REKAP[[#This Row],[ID
Barang]])=0,"",COUNTIF(MASUK8[Kode Barang],REKAP[[#This Row],[ID
Barang]]))</f>
        <v>1</v>
      </c>
      <c r="K986" s="20">
        <v>2</v>
      </c>
      <c r="L986" s="47">
        <f>SUMIF(MASUK!$C:$C,DATA!$A986,MASUK!$H:$H)</f>
        <v>24</v>
      </c>
      <c r="M986" s="47">
        <f>SUMIF(KELUAR!C:C,REKAP[[#This Row],[ID
Barang]],KELUAR!$H:$H)</f>
        <v>24</v>
      </c>
      <c r="N986" s="47">
        <f>REKAP[[#This Row],[Stok Awal]]+REKAP[[#This Row],[Masuk]]-REKAP[[#This Row],[Keluar]]</f>
        <v>2</v>
      </c>
      <c r="P986" s="42">
        <f>REKAP[[#This Row],[Harga Satuan]]*REKAP[[#This Row],[Stok Akhir]]</f>
        <v>12000</v>
      </c>
      <c r="Q986" s="47" t="str">
        <f>IF(REKAP[[#This Row],[Stok Aktual]]&lt;&gt;"",REKAP[[#This Row],[Stok Akhir]]-REKAP[[#This Row],[Stok Aktual]],"")</f>
        <v/>
      </c>
    </row>
    <row r="987" spans="1:17" x14ac:dyDescent="0.25">
      <c r="A987" s="20" t="s">
        <v>1313</v>
      </c>
      <c r="B987" s="20" t="s">
        <v>3616</v>
      </c>
      <c r="C987" s="20" t="s">
        <v>3616</v>
      </c>
      <c r="D987" s="23" t="s">
        <v>1846</v>
      </c>
      <c r="E987" s="23"/>
      <c r="F987" s="20" t="s">
        <v>898</v>
      </c>
      <c r="G987" s="20" t="s">
        <v>1973</v>
      </c>
      <c r="H987" s="22">
        <v>8000</v>
      </c>
      <c r="I987" s="57" t="str">
        <f>IF(COUNTIF(MASUK[Kode Barang],REKAP[[#This Row],[ID
Barang]])=0,"",COUNTIF(MASUK[Kode Barang],REKAP[[#This Row],[ID
Barang]]))</f>
        <v/>
      </c>
      <c r="J987" s="58" t="str">
        <f>IF(COUNTIF(MASUK8[Kode Barang],REKAP[[#This Row],[ID
Barang]])=0,"",COUNTIF(MASUK8[Kode Barang],REKAP[[#This Row],[ID
Barang]]))</f>
        <v/>
      </c>
      <c r="K987" s="20">
        <v>0</v>
      </c>
      <c r="L987" s="47">
        <f>SUMIF(MASUK!$C:$C,DATA!$A987,MASUK!$H:$H)</f>
        <v>0</v>
      </c>
      <c r="M987" s="47">
        <f>SUMIF(KELUAR!C:C,REKAP[[#This Row],[ID
Barang]],KELUAR!$H:$H)</f>
        <v>0</v>
      </c>
      <c r="N987" s="47">
        <f>REKAP[[#This Row],[Stok Awal]]+REKAP[[#This Row],[Masuk]]-REKAP[[#This Row],[Keluar]]</f>
        <v>0</v>
      </c>
      <c r="P987" s="42">
        <f>REKAP[[#This Row],[Harga Satuan]]*REKAP[[#This Row],[Stok Akhir]]</f>
        <v>0</v>
      </c>
      <c r="Q987" s="47" t="str">
        <f>IF(REKAP[[#This Row],[Stok Aktual]]&lt;&gt;"",REKAP[[#This Row],[Stok Akhir]]-REKAP[[#This Row],[Stok Aktual]],"")</f>
        <v/>
      </c>
    </row>
    <row r="988" spans="1:17" x14ac:dyDescent="0.25">
      <c r="A988" s="20" t="s">
        <v>1314</v>
      </c>
      <c r="B988" s="20" t="s">
        <v>885</v>
      </c>
      <c r="C988" s="20" t="s">
        <v>885</v>
      </c>
      <c r="D988" s="23" t="s">
        <v>1847</v>
      </c>
      <c r="E988" s="23"/>
      <c r="F988" s="20" t="s">
        <v>898</v>
      </c>
      <c r="G988" s="20"/>
      <c r="H988" s="22">
        <v>9069</v>
      </c>
      <c r="I988" s="57" t="str">
        <f>IF(COUNTIF(MASUK[Kode Barang],REKAP[[#This Row],[ID
Barang]])=0,"",COUNTIF(MASUK[Kode Barang],REKAP[[#This Row],[ID
Barang]]))</f>
        <v/>
      </c>
      <c r="J988" s="58" t="str">
        <f>IF(COUNTIF(MASUK8[Kode Barang],REKAP[[#This Row],[ID
Barang]])=0,"",COUNTIF(MASUK8[Kode Barang],REKAP[[#This Row],[ID
Barang]]))</f>
        <v/>
      </c>
      <c r="K988" s="20">
        <v>2</v>
      </c>
      <c r="L988" s="47">
        <f>SUMIF(MASUK!$C:$C,DATA!$A988,MASUK!$H:$H)</f>
        <v>0</v>
      </c>
      <c r="M988" s="47">
        <f>SUMIF(KELUAR!C:C,REKAP[[#This Row],[ID
Barang]],KELUAR!$H:$H)</f>
        <v>0</v>
      </c>
      <c r="N988" s="47">
        <f>REKAP[[#This Row],[Stok Awal]]+REKAP[[#This Row],[Masuk]]-REKAP[[#This Row],[Keluar]]</f>
        <v>2</v>
      </c>
      <c r="P988" s="42">
        <f>REKAP[[#This Row],[Harga Satuan]]*REKAP[[#This Row],[Stok Akhir]]</f>
        <v>18138</v>
      </c>
      <c r="Q988" s="47" t="str">
        <f>IF(REKAP[[#This Row],[Stok Aktual]]&lt;&gt;"",REKAP[[#This Row],[Stok Akhir]]-REKAP[[#This Row],[Stok Aktual]],"")</f>
        <v/>
      </c>
    </row>
    <row r="989" spans="1:17" x14ac:dyDescent="0.25">
      <c r="A989" s="20" t="s">
        <v>1315</v>
      </c>
      <c r="B989" s="20" t="s">
        <v>885</v>
      </c>
      <c r="C989" s="20" t="s">
        <v>885</v>
      </c>
      <c r="D989" s="23" t="s">
        <v>1848</v>
      </c>
      <c r="E989" s="23"/>
      <c r="F989" s="20" t="s">
        <v>898</v>
      </c>
      <c r="G989" s="20"/>
      <c r="H989" s="22">
        <v>9000</v>
      </c>
      <c r="I989" s="57">
        <f>IF(COUNTIF(MASUK[Kode Barang],REKAP[[#This Row],[ID
Barang]])=0,"",COUNTIF(MASUK[Kode Barang],REKAP[[#This Row],[ID
Barang]]))</f>
        <v>1</v>
      </c>
      <c r="J989" s="58">
        <f>IF(COUNTIF(MASUK8[Kode Barang],REKAP[[#This Row],[ID
Barang]])=0,"",COUNTIF(MASUK8[Kode Barang],REKAP[[#This Row],[ID
Barang]]))</f>
        <v>1</v>
      </c>
      <c r="K989" s="20">
        <v>0</v>
      </c>
      <c r="L989" s="47">
        <f>SUMIF(MASUK!$C:$C,DATA!$A989,MASUK!$H:$H)</f>
        <v>4</v>
      </c>
      <c r="M989" s="47">
        <f>SUMIF(KELUAR!C:C,REKAP[[#This Row],[ID
Barang]],KELUAR!$H:$H)</f>
        <v>4</v>
      </c>
      <c r="N989" s="47">
        <f>REKAP[[#This Row],[Stok Awal]]+REKAP[[#This Row],[Masuk]]-REKAP[[#This Row],[Keluar]]</f>
        <v>0</v>
      </c>
      <c r="P989" s="42">
        <f>REKAP[[#This Row],[Harga Satuan]]*REKAP[[#This Row],[Stok Akhir]]</f>
        <v>0</v>
      </c>
      <c r="Q989" s="47" t="str">
        <f>IF(REKAP[[#This Row],[Stok Aktual]]&lt;&gt;"",REKAP[[#This Row],[Stok Akhir]]-REKAP[[#This Row],[Stok Aktual]],"")</f>
        <v/>
      </c>
    </row>
    <row r="990" spans="1:17" x14ac:dyDescent="0.25">
      <c r="A990" s="20" t="s">
        <v>1316</v>
      </c>
      <c r="B990" s="20" t="s">
        <v>885</v>
      </c>
      <c r="C990" s="20" t="s">
        <v>885</v>
      </c>
      <c r="D990" s="23" t="s">
        <v>1849</v>
      </c>
      <c r="E990" s="23"/>
      <c r="F990" s="20" t="s">
        <v>898</v>
      </c>
      <c r="G990" s="20"/>
      <c r="H990" s="22">
        <v>6331</v>
      </c>
      <c r="I990" s="57" t="str">
        <f>IF(COUNTIF(MASUK[Kode Barang],REKAP[[#This Row],[ID
Barang]])=0,"",COUNTIF(MASUK[Kode Barang],REKAP[[#This Row],[ID
Barang]]))</f>
        <v/>
      </c>
      <c r="J990" s="58" t="str">
        <f>IF(COUNTIF(MASUK8[Kode Barang],REKAP[[#This Row],[ID
Barang]])=0,"",COUNTIF(MASUK8[Kode Barang],REKAP[[#This Row],[ID
Barang]]))</f>
        <v/>
      </c>
      <c r="K990" s="20">
        <v>4</v>
      </c>
      <c r="L990" s="47">
        <f>SUMIF(MASUK!$C:$C,DATA!$A990,MASUK!$H:$H)</f>
        <v>0</v>
      </c>
      <c r="M990" s="47">
        <f>SUMIF(KELUAR!C:C,REKAP[[#This Row],[ID
Barang]],KELUAR!$H:$H)</f>
        <v>0</v>
      </c>
      <c r="N990" s="47">
        <f>REKAP[[#This Row],[Stok Awal]]+REKAP[[#This Row],[Masuk]]-REKAP[[#This Row],[Keluar]]</f>
        <v>4</v>
      </c>
      <c r="P990" s="42">
        <f>REKAP[[#This Row],[Harga Satuan]]*REKAP[[#This Row],[Stok Akhir]]</f>
        <v>25324</v>
      </c>
      <c r="Q990" s="47" t="str">
        <f>IF(REKAP[[#This Row],[Stok Aktual]]&lt;&gt;"",REKAP[[#This Row],[Stok Akhir]]-REKAP[[#This Row],[Stok Aktual]],"")</f>
        <v/>
      </c>
    </row>
    <row r="991" spans="1:17" x14ac:dyDescent="0.25">
      <c r="A991" s="20" t="s">
        <v>1317</v>
      </c>
      <c r="B991" s="20" t="s">
        <v>885</v>
      </c>
      <c r="C991" s="20" t="s">
        <v>885</v>
      </c>
      <c r="D991" s="23" t="s">
        <v>1850</v>
      </c>
      <c r="E991" s="23"/>
      <c r="F991" s="20" t="s">
        <v>898</v>
      </c>
      <c r="G991" s="20"/>
      <c r="H991" s="22">
        <v>6331</v>
      </c>
      <c r="I991" s="57" t="str">
        <f>IF(COUNTIF(MASUK[Kode Barang],REKAP[[#This Row],[ID
Barang]])=0,"",COUNTIF(MASUK[Kode Barang],REKAP[[#This Row],[ID
Barang]]))</f>
        <v/>
      </c>
      <c r="J991" s="58" t="str">
        <f>IF(COUNTIF(MASUK8[Kode Barang],REKAP[[#This Row],[ID
Barang]])=0,"",COUNTIF(MASUK8[Kode Barang],REKAP[[#This Row],[ID
Barang]]))</f>
        <v/>
      </c>
      <c r="K991" s="20">
        <v>34</v>
      </c>
      <c r="L991" s="47">
        <f>SUMIF(MASUK!$C:$C,DATA!$A991,MASUK!$H:$H)</f>
        <v>0</v>
      </c>
      <c r="M991" s="47">
        <f>SUMIF(KELUAR!C:C,REKAP[[#This Row],[ID
Barang]],KELUAR!$H:$H)</f>
        <v>0</v>
      </c>
      <c r="N991" s="47">
        <f>REKAP[[#This Row],[Stok Awal]]+REKAP[[#This Row],[Masuk]]-REKAP[[#This Row],[Keluar]]</f>
        <v>34</v>
      </c>
      <c r="P991" s="42">
        <f>REKAP[[#This Row],[Harga Satuan]]*REKAP[[#This Row],[Stok Akhir]]</f>
        <v>215254</v>
      </c>
      <c r="Q991" s="47" t="str">
        <f>IF(REKAP[[#This Row],[Stok Aktual]]&lt;&gt;"",REKAP[[#This Row],[Stok Akhir]]-REKAP[[#This Row],[Stok Aktual]],"")</f>
        <v/>
      </c>
    </row>
    <row r="992" spans="1:17" x14ac:dyDescent="0.25">
      <c r="A992" s="20" t="s">
        <v>1318</v>
      </c>
      <c r="B992" s="20" t="s">
        <v>885</v>
      </c>
      <c r="C992" s="20" t="s">
        <v>885</v>
      </c>
      <c r="D992" s="23" t="s">
        <v>1851</v>
      </c>
      <c r="E992" s="23"/>
      <c r="F992" s="20" t="s">
        <v>898</v>
      </c>
      <c r="G992" s="20"/>
      <c r="H992" s="22">
        <v>13969</v>
      </c>
      <c r="I992" s="57" t="str">
        <f>IF(COUNTIF(MASUK[Kode Barang],REKAP[[#This Row],[ID
Barang]])=0,"",COUNTIF(MASUK[Kode Barang],REKAP[[#This Row],[ID
Barang]]))</f>
        <v/>
      </c>
      <c r="J992" s="58" t="str">
        <f>IF(COUNTIF(MASUK8[Kode Barang],REKAP[[#This Row],[ID
Barang]])=0,"",COUNTIF(MASUK8[Kode Barang],REKAP[[#This Row],[ID
Barang]]))</f>
        <v/>
      </c>
      <c r="K992" s="20">
        <v>20</v>
      </c>
      <c r="L992" s="47">
        <f>SUMIF(MASUK!$C:$C,DATA!$A992,MASUK!$H:$H)</f>
        <v>0</v>
      </c>
      <c r="M992" s="47">
        <f>SUMIF(KELUAR!C:C,REKAP[[#This Row],[ID
Barang]],KELUAR!$H:$H)</f>
        <v>0</v>
      </c>
      <c r="N992" s="47">
        <f>REKAP[[#This Row],[Stok Awal]]+REKAP[[#This Row],[Masuk]]-REKAP[[#This Row],[Keluar]]</f>
        <v>20</v>
      </c>
      <c r="P992" s="42">
        <f>REKAP[[#This Row],[Harga Satuan]]*REKAP[[#This Row],[Stok Akhir]]</f>
        <v>279380</v>
      </c>
      <c r="Q992" s="47" t="str">
        <f>IF(REKAP[[#This Row],[Stok Aktual]]&lt;&gt;"",REKAP[[#This Row],[Stok Akhir]]-REKAP[[#This Row],[Stok Aktual]],"")</f>
        <v/>
      </c>
    </row>
    <row r="993" spans="1:17" x14ac:dyDescent="0.25">
      <c r="A993" s="20" t="s">
        <v>1319</v>
      </c>
      <c r="B993" s="20" t="s">
        <v>3617</v>
      </c>
      <c r="C993" s="20" t="s">
        <v>3617</v>
      </c>
      <c r="D993" s="23" t="s">
        <v>886</v>
      </c>
      <c r="E993" s="23"/>
      <c r="F993" s="20" t="s">
        <v>898</v>
      </c>
      <c r="G993" s="20"/>
      <c r="H993" s="22"/>
      <c r="I993" s="57" t="str">
        <f>IF(COUNTIF(MASUK[Kode Barang],REKAP[[#This Row],[ID
Barang]])=0,"",COUNTIF(MASUK[Kode Barang],REKAP[[#This Row],[ID
Barang]]))</f>
        <v/>
      </c>
      <c r="J993" s="58" t="str">
        <f>IF(COUNTIF(MASUK8[Kode Barang],REKAP[[#This Row],[ID
Barang]])=0,"",COUNTIF(MASUK8[Kode Barang],REKAP[[#This Row],[ID
Barang]]))</f>
        <v/>
      </c>
      <c r="K993" s="20">
        <v>6</v>
      </c>
      <c r="L993" s="47">
        <f>SUMIF(MASUK!$C:$C,DATA!$A993,MASUK!$H:$H)</f>
        <v>0</v>
      </c>
      <c r="M993" s="47">
        <f>SUMIF(KELUAR!C:C,REKAP[[#This Row],[ID
Barang]],KELUAR!$H:$H)</f>
        <v>0</v>
      </c>
      <c r="N993" s="47">
        <f>REKAP[[#This Row],[Stok Awal]]+REKAP[[#This Row],[Masuk]]-REKAP[[#This Row],[Keluar]]</f>
        <v>6</v>
      </c>
      <c r="P993" s="42">
        <f>REKAP[[#This Row],[Harga Satuan]]*REKAP[[#This Row],[Stok Akhir]]</f>
        <v>0</v>
      </c>
      <c r="Q993" s="47" t="str">
        <f>IF(REKAP[[#This Row],[Stok Aktual]]&lt;&gt;"",REKAP[[#This Row],[Stok Akhir]]-REKAP[[#This Row],[Stok Aktual]],"")</f>
        <v/>
      </c>
    </row>
    <row r="994" spans="1:17" x14ac:dyDescent="0.25">
      <c r="A994" s="20" t="s">
        <v>1320</v>
      </c>
      <c r="B994" s="20" t="s">
        <v>887</v>
      </c>
      <c r="C994" s="20" t="s">
        <v>887</v>
      </c>
      <c r="D994" s="23" t="s">
        <v>1852</v>
      </c>
      <c r="E994" s="23"/>
      <c r="F994" s="20" t="s">
        <v>898</v>
      </c>
      <c r="G994" s="20"/>
      <c r="H994" s="22">
        <v>17000</v>
      </c>
      <c r="I994" s="57" t="str">
        <f>IF(COUNTIF(MASUK[Kode Barang],REKAP[[#This Row],[ID
Barang]])=0,"",COUNTIF(MASUK[Kode Barang],REKAP[[#This Row],[ID
Barang]]))</f>
        <v/>
      </c>
      <c r="J994" s="58" t="str">
        <f>IF(COUNTIF(MASUK8[Kode Barang],REKAP[[#This Row],[ID
Barang]])=0,"",COUNTIF(MASUK8[Kode Barang],REKAP[[#This Row],[ID
Barang]]))</f>
        <v/>
      </c>
      <c r="K994" s="20">
        <v>0</v>
      </c>
      <c r="L994" s="47">
        <f>SUMIF(MASUK!$C:$C,DATA!$A994,MASUK!$H:$H)</f>
        <v>0</v>
      </c>
      <c r="M994" s="47">
        <f>SUMIF(KELUAR!C:C,REKAP[[#This Row],[ID
Barang]],KELUAR!$H:$H)</f>
        <v>0</v>
      </c>
      <c r="N994" s="47">
        <f>REKAP[[#This Row],[Stok Awal]]+REKAP[[#This Row],[Masuk]]-REKAP[[#This Row],[Keluar]]</f>
        <v>0</v>
      </c>
      <c r="P994" s="42">
        <f>REKAP[[#This Row],[Harga Satuan]]*REKAP[[#This Row],[Stok Akhir]]</f>
        <v>0</v>
      </c>
      <c r="Q994" s="47" t="str">
        <f>IF(REKAP[[#This Row],[Stok Aktual]]&lt;&gt;"",REKAP[[#This Row],[Stok Akhir]]-REKAP[[#This Row],[Stok Aktual]],"")</f>
        <v/>
      </c>
    </row>
    <row r="995" spans="1:17" x14ac:dyDescent="0.25">
      <c r="A995" s="20" t="s">
        <v>1321</v>
      </c>
      <c r="B995" s="20" t="s">
        <v>887</v>
      </c>
      <c r="C995" s="20" t="s">
        <v>887</v>
      </c>
      <c r="D995" s="23" t="s">
        <v>1853</v>
      </c>
      <c r="E995" s="23"/>
      <c r="F995" s="20" t="s">
        <v>898</v>
      </c>
      <c r="G995" s="20"/>
      <c r="H995" s="22"/>
      <c r="I995" s="57" t="str">
        <f>IF(COUNTIF(MASUK[Kode Barang],REKAP[[#This Row],[ID
Barang]])=0,"",COUNTIF(MASUK[Kode Barang],REKAP[[#This Row],[ID
Barang]]))</f>
        <v/>
      </c>
      <c r="J995" s="58" t="str">
        <f>IF(COUNTIF(MASUK8[Kode Barang],REKAP[[#This Row],[ID
Barang]])=0,"",COUNTIF(MASUK8[Kode Barang],REKAP[[#This Row],[ID
Barang]]))</f>
        <v/>
      </c>
      <c r="K995" s="20">
        <v>4</v>
      </c>
      <c r="L995" s="47">
        <f>SUMIF(MASUK!$C:$C,DATA!$A995,MASUK!$H:$H)</f>
        <v>0</v>
      </c>
      <c r="M995" s="47">
        <f>SUMIF(KELUAR!C:C,REKAP[[#This Row],[ID
Barang]],KELUAR!$H:$H)</f>
        <v>0</v>
      </c>
      <c r="N995" s="47">
        <f>REKAP[[#This Row],[Stok Awal]]+REKAP[[#This Row],[Masuk]]-REKAP[[#This Row],[Keluar]]</f>
        <v>4</v>
      </c>
      <c r="P995" s="42">
        <f>REKAP[[#This Row],[Harga Satuan]]*REKAP[[#This Row],[Stok Akhir]]</f>
        <v>0</v>
      </c>
      <c r="Q995" s="47" t="str">
        <f>IF(REKAP[[#This Row],[Stok Aktual]]&lt;&gt;"",REKAP[[#This Row],[Stok Akhir]]-REKAP[[#This Row],[Stok Aktual]],"")</f>
        <v/>
      </c>
    </row>
    <row r="996" spans="1:17" x14ac:dyDescent="0.25">
      <c r="A996" s="20" t="s">
        <v>1322</v>
      </c>
      <c r="B996" s="20" t="s">
        <v>887</v>
      </c>
      <c r="C996" s="20" t="s">
        <v>887</v>
      </c>
      <c r="D996" s="23" t="s">
        <v>1854</v>
      </c>
      <c r="E996" s="23"/>
      <c r="F996" s="20" t="s">
        <v>898</v>
      </c>
      <c r="G996" s="20"/>
      <c r="H996" s="22">
        <v>16000</v>
      </c>
      <c r="I996" s="57" t="str">
        <f>IF(COUNTIF(MASUK[Kode Barang],REKAP[[#This Row],[ID
Barang]])=0,"",COUNTIF(MASUK[Kode Barang],REKAP[[#This Row],[ID
Barang]]))</f>
        <v/>
      </c>
      <c r="J996" s="58" t="str">
        <f>IF(COUNTIF(MASUK8[Kode Barang],REKAP[[#This Row],[ID
Barang]])=0,"",COUNTIF(MASUK8[Kode Barang],REKAP[[#This Row],[ID
Barang]]))</f>
        <v/>
      </c>
      <c r="K996" s="20">
        <v>1</v>
      </c>
      <c r="L996" s="47">
        <f>SUMIF(MASUK!$C:$C,DATA!$A996,MASUK!$H:$H)</f>
        <v>0</v>
      </c>
      <c r="M996" s="47">
        <f>SUMIF(KELUAR!C:C,REKAP[[#This Row],[ID
Barang]],KELUAR!$H:$H)</f>
        <v>0</v>
      </c>
      <c r="N996" s="47">
        <f>REKAP[[#This Row],[Stok Awal]]+REKAP[[#This Row],[Masuk]]-REKAP[[#This Row],[Keluar]]</f>
        <v>1</v>
      </c>
      <c r="P996" s="42">
        <f>REKAP[[#This Row],[Harga Satuan]]*REKAP[[#This Row],[Stok Akhir]]</f>
        <v>16000</v>
      </c>
      <c r="Q996" s="47" t="str">
        <f>IF(REKAP[[#This Row],[Stok Aktual]]&lt;&gt;"",REKAP[[#This Row],[Stok Akhir]]-REKAP[[#This Row],[Stok Aktual]],"")</f>
        <v/>
      </c>
    </row>
    <row r="997" spans="1:17" x14ac:dyDescent="0.25">
      <c r="A997" s="20" t="s">
        <v>1323</v>
      </c>
      <c r="B997" s="20" t="s">
        <v>887</v>
      </c>
      <c r="C997" s="20" t="s">
        <v>887</v>
      </c>
      <c r="D997" s="23" t="s">
        <v>1855</v>
      </c>
      <c r="E997" s="23"/>
      <c r="F997" s="20" t="s">
        <v>898</v>
      </c>
      <c r="G997" s="20"/>
      <c r="H997" s="22">
        <v>17000</v>
      </c>
      <c r="I997" s="57" t="str">
        <f>IF(COUNTIF(MASUK[Kode Barang],REKAP[[#This Row],[ID
Barang]])=0,"",COUNTIF(MASUK[Kode Barang],REKAP[[#This Row],[ID
Barang]]))</f>
        <v/>
      </c>
      <c r="J997" s="58" t="str">
        <f>IF(COUNTIF(MASUK8[Kode Barang],REKAP[[#This Row],[ID
Barang]])=0,"",COUNTIF(MASUK8[Kode Barang],REKAP[[#This Row],[ID
Barang]]))</f>
        <v/>
      </c>
      <c r="K997" s="20">
        <v>0</v>
      </c>
      <c r="L997" s="47">
        <f>SUMIF(MASUK!$C:$C,DATA!$A997,MASUK!$H:$H)</f>
        <v>0</v>
      </c>
      <c r="M997" s="47">
        <f>SUMIF(KELUAR!C:C,REKAP[[#This Row],[ID
Barang]],KELUAR!$H:$H)</f>
        <v>0</v>
      </c>
      <c r="N997" s="47">
        <f>REKAP[[#This Row],[Stok Awal]]+REKAP[[#This Row],[Masuk]]-REKAP[[#This Row],[Keluar]]</f>
        <v>0</v>
      </c>
      <c r="P997" s="42">
        <f>REKAP[[#This Row],[Harga Satuan]]*REKAP[[#This Row],[Stok Akhir]]</f>
        <v>0</v>
      </c>
      <c r="Q997" s="47" t="str">
        <f>IF(REKAP[[#This Row],[Stok Aktual]]&lt;&gt;"",REKAP[[#This Row],[Stok Akhir]]-REKAP[[#This Row],[Stok Aktual]],"")</f>
        <v/>
      </c>
    </row>
    <row r="998" spans="1:17" x14ac:dyDescent="0.25">
      <c r="A998" s="20" t="s">
        <v>1324</v>
      </c>
      <c r="B998" s="20" t="s">
        <v>887</v>
      </c>
      <c r="C998" s="20" t="s">
        <v>887</v>
      </c>
      <c r="D998" s="23" t="s">
        <v>1856</v>
      </c>
      <c r="E998" s="23"/>
      <c r="F998" s="20" t="s">
        <v>898</v>
      </c>
      <c r="G998" s="20"/>
      <c r="H998" s="22">
        <v>18000</v>
      </c>
      <c r="I998" s="57" t="str">
        <f>IF(COUNTIF(MASUK[Kode Barang],REKAP[[#This Row],[ID
Barang]])=0,"",COUNTIF(MASUK[Kode Barang],REKAP[[#This Row],[ID
Barang]]))</f>
        <v/>
      </c>
      <c r="J998" s="58" t="str">
        <f>IF(COUNTIF(MASUK8[Kode Barang],REKAP[[#This Row],[ID
Barang]])=0,"",COUNTIF(MASUK8[Kode Barang],REKAP[[#This Row],[ID
Barang]]))</f>
        <v/>
      </c>
      <c r="K998" s="20">
        <v>0</v>
      </c>
      <c r="L998" s="47">
        <f>SUMIF(MASUK!$C:$C,DATA!$A998,MASUK!$H:$H)</f>
        <v>0</v>
      </c>
      <c r="M998" s="47">
        <f>SUMIF(KELUAR!C:C,REKAP[[#This Row],[ID
Barang]],KELUAR!$H:$H)</f>
        <v>0</v>
      </c>
      <c r="N998" s="47">
        <f>REKAP[[#This Row],[Stok Awal]]+REKAP[[#This Row],[Masuk]]-REKAP[[#This Row],[Keluar]]</f>
        <v>0</v>
      </c>
      <c r="P998" s="42">
        <f>REKAP[[#This Row],[Harga Satuan]]*REKAP[[#This Row],[Stok Akhir]]</f>
        <v>0</v>
      </c>
      <c r="Q998" s="47" t="str">
        <f>IF(REKAP[[#This Row],[Stok Aktual]]&lt;&gt;"",REKAP[[#This Row],[Stok Akhir]]-REKAP[[#This Row],[Stok Aktual]],"")</f>
        <v/>
      </c>
    </row>
    <row r="999" spans="1:17" x14ac:dyDescent="0.25">
      <c r="A999" s="20" t="s">
        <v>1325</v>
      </c>
      <c r="B999" s="20" t="s">
        <v>887</v>
      </c>
      <c r="C999" s="20" t="s">
        <v>887</v>
      </c>
      <c r="D999" s="23" t="s">
        <v>1857</v>
      </c>
      <c r="E999" s="23"/>
      <c r="F999" s="20" t="s">
        <v>898</v>
      </c>
      <c r="G999" s="20"/>
      <c r="H999" s="22"/>
      <c r="I999" s="57" t="str">
        <f>IF(COUNTIF(MASUK[Kode Barang],REKAP[[#This Row],[ID
Barang]])=0,"",COUNTIF(MASUK[Kode Barang],REKAP[[#This Row],[ID
Barang]]))</f>
        <v/>
      </c>
      <c r="J999" s="58" t="str">
        <f>IF(COUNTIF(MASUK8[Kode Barang],REKAP[[#This Row],[ID
Barang]])=0,"",COUNTIF(MASUK8[Kode Barang],REKAP[[#This Row],[ID
Barang]]))</f>
        <v/>
      </c>
      <c r="K999" s="20">
        <v>1</v>
      </c>
      <c r="L999" s="47">
        <f>SUMIF(MASUK!$C:$C,DATA!$A999,MASUK!$H:$H)</f>
        <v>0</v>
      </c>
      <c r="M999" s="47">
        <f>SUMIF(KELUAR!C:C,REKAP[[#This Row],[ID
Barang]],KELUAR!$H:$H)</f>
        <v>0</v>
      </c>
      <c r="N999" s="47">
        <f>REKAP[[#This Row],[Stok Awal]]+REKAP[[#This Row],[Masuk]]-REKAP[[#This Row],[Keluar]]</f>
        <v>1</v>
      </c>
      <c r="P999" s="42">
        <f>REKAP[[#This Row],[Harga Satuan]]*REKAP[[#This Row],[Stok Akhir]]</f>
        <v>0</v>
      </c>
      <c r="Q999" s="47" t="str">
        <f>IF(REKAP[[#This Row],[Stok Aktual]]&lt;&gt;"",REKAP[[#This Row],[Stok Akhir]]-REKAP[[#This Row],[Stok Aktual]],"")</f>
        <v/>
      </c>
    </row>
    <row r="1000" spans="1:17" x14ac:dyDescent="0.25">
      <c r="A1000" s="20" t="s">
        <v>1326</v>
      </c>
      <c r="B1000" s="20" t="s">
        <v>887</v>
      </c>
      <c r="C1000" s="20" t="s">
        <v>887</v>
      </c>
      <c r="D1000" s="23" t="s">
        <v>1858</v>
      </c>
      <c r="E1000" s="23"/>
      <c r="F1000" s="20" t="s">
        <v>898</v>
      </c>
      <c r="G1000" s="20"/>
      <c r="H1000" s="22">
        <v>27000</v>
      </c>
      <c r="I1000" s="57">
        <f>IF(COUNTIF(MASUK[Kode Barang],REKAP[[#This Row],[ID
Barang]])=0,"",COUNTIF(MASUK[Kode Barang],REKAP[[#This Row],[ID
Barang]]))</f>
        <v>1</v>
      </c>
      <c r="J1000" s="58">
        <f>IF(COUNTIF(MASUK8[Kode Barang],REKAP[[#This Row],[ID
Barang]])=0,"",COUNTIF(MASUK8[Kode Barang],REKAP[[#This Row],[ID
Barang]]))</f>
        <v>1</v>
      </c>
      <c r="K1000" s="20">
        <v>0</v>
      </c>
      <c r="L1000" s="47">
        <f>SUMIF(MASUK!$C:$C,DATA!$A1000,MASUK!$H:$H)</f>
        <v>2</v>
      </c>
      <c r="M1000" s="47">
        <f>SUMIF(KELUAR!C:C,REKAP[[#This Row],[ID
Barang]],KELUAR!$H:$H)</f>
        <v>2</v>
      </c>
      <c r="N1000" s="47">
        <f>REKAP[[#This Row],[Stok Awal]]+REKAP[[#This Row],[Masuk]]-REKAP[[#This Row],[Keluar]]</f>
        <v>0</v>
      </c>
      <c r="P1000" s="42">
        <f>REKAP[[#This Row],[Harga Satuan]]*REKAP[[#This Row],[Stok Akhir]]</f>
        <v>0</v>
      </c>
      <c r="Q1000" s="47" t="str">
        <f>IF(REKAP[[#This Row],[Stok Aktual]]&lt;&gt;"",REKAP[[#This Row],[Stok Akhir]]-REKAP[[#This Row],[Stok Aktual]],"")</f>
        <v/>
      </c>
    </row>
    <row r="1001" spans="1:17" x14ac:dyDescent="0.25">
      <c r="A1001" s="20" t="s">
        <v>1327</v>
      </c>
      <c r="B1001" s="20" t="s">
        <v>887</v>
      </c>
      <c r="C1001" s="20" t="s">
        <v>887</v>
      </c>
      <c r="D1001" s="23" t="s">
        <v>1859</v>
      </c>
      <c r="E1001" s="23"/>
      <c r="F1001" s="20" t="s">
        <v>898</v>
      </c>
      <c r="G1001" s="20"/>
      <c r="H1001" s="22">
        <v>29000</v>
      </c>
      <c r="I1001" s="57">
        <f>IF(COUNTIF(MASUK[Kode Barang],REKAP[[#This Row],[ID
Barang]])=0,"",COUNTIF(MASUK[Kode Barang],REKAP[[#This Row],[ID
Barang]]))</f>
        <v>1</v>
      </c>
      <c r="J1001" s="58">
        <f>IF(COUNTIF(MASUK8[Kode Barang],REKAP[[#This Row],[ID
Barang]])=0,"",COUNTIF(MASUK8[Kode Barang],REKAP[[#This Row],[ID
Barang]]))</f>
        <v>1</v>
      </c>
      <c r="K1001" s="20">
        <v>0</v>
      </c>
      <c r="L1001" s="47">
        <f>SUMIF(MASUK!$C:$C,DATA!$A1001,MASUK!$H:$H)</f>
        <v>2</v>
      </c>
      <c r="M1001" s="47">
        <f>SUMIF(KELUAR!C:C,REKAP[[#This Row],[ID
Barang]],KELUAR!$H:$H)</f>
        <v>2</v>
      </c>
      <c r="N1001" s="47">
        <f>REKAP[[#This Row],[Stok Awal]]+REKAP[[#This Row],[Masuk]]-REKAP[[#This Row],[Keluar]]</f>
        <v>0</v>
      </c>
      <c r="P1001" s="42">
        <f>REKAP[[#This Row],[Harga Satuan]]*REKAP[[#This Row],[Stok Akhir]]</f>
        <v>0</v>
      </c>
      <c r="Q1001" s="47" t="str">
        <f>IF(REKAP[[#This Row],[Stok Aktual]]&lt;&gt;"",REKAP[[#This Row],[Stok Akhir]]-REKAP[[#This Row],[Stok Aktual]],"")</f>
        <v/>
      </c>
    </row>
    <row r="1002" spans="1:17" x14ac:dyDescent="0.25">
      <c r="A1002" s="20" t="s">
        <v>1328</v>
      </c>
      <c r="B1002" s="20" t="s">
        <v>887</v>
      </c>
      <c r="C1002" s="20" t="s">
        <v>887</v>
      </c>
      <c r="D1002" s="23" t="s">
        <v>1860</v>
      </c>
      <c r="E1002" s="23"/>
      <c r="F1002" s="20" t="s">
        <v>898</v>
      </c>
      <c r="G1002" s="20"/>
      <c r="H1002" s="22">
        <v>33000</v>
      </c>
      <c r="I1002" s="57" t="str">
        <f>IF(COUNTIF(MASUK[Kode Barang],REKAP[[#This Row],[ID
Barang]])=0,"",COUNTIF(MASUK[Kode Barang],REKAP[[#This Row],[ID
Barang]]))</f>
        <v/>
      </c>
      <c r="J1002" s="58" t="str">
        <f>IF(COUNTIF(MASUK8[Kode Barang],REKAP[[#This Row],[ID
Barang]])=0,"",COUNTIF(MASUK8[Kode Barang],REKAP[[#This Row],[ID
Barang]]))</f>
        <v/>
      </c>
      <c r="K1002" s="20">
        <v>0</v>
      </c>
      <c r="L1002" s="47">
        <f>SUMIF(MASUK!$C:$C,DATA!$A1002,MASUK!$H:$H)</f>
        <v>0</v>
      </c>
      <c r="M1002" s="47">
        <f>SUMIF(KELUAR!C:C,REKAP[[#This Row],[ID
Barang]],KELUAR!$H:$H)</f>
        <v>0</v>
      </c>
      <c r="N1002" s="47">
        <f>REKAP[[#This Row],[Stok Awal]]+REKAP[[#This Row],[Masuk]]-REKAP[[#This Row],[Keluar]]</f>
        <v>0</v>
      </c>
      <c r="P1002" s="42">
        <f>REKAP[[#This Row],[Harga Satuan]]*REKAP[[#This Row],[Stok Akhir]]</f>
        <v>0</v>
      </c>
      <c r="Q1002" s="47" t="str">
        <f>IF(REKAP[[#This Row],[Stok Aktual]]&lt;&gt;"",REKAP[[#This Row],[Stok Akhir]]-REKAP[[#This Row],[Stok Aktual]],"")</f>
        <v/>
      </c>
    </row>
    <row r="1003" spans="1:17" x14ac:dyDescent="0.25">
      <c r="A1003" s="20" t="s">
        <v>1329</v>
      </c>
      <c r="B1003" s="20" t="s">
        <v>887</v>
      </c>
      <c r="C1003" s="20" t="s">
        <v>887</v>
      </c>
      <c r="D1003" s="23" t="s">
        <v>1861</v>
      </c>
      <c r="E1003" s="23"/>
      <c r="F1003" s="20" t="s">
        <v>898</v>
      </c>
      <c r="G1003" s="20"/>
      <c r="H1003" s="22">
        <v>26000</v>
      </c>
      <c r="I1003" s="57" t="str">
        <f>IF(COUNTIF(MASUK[Kode Barang],REKAP[[#This Row],[ID
Barang]])=0,"",COUNTIF(MASUK[Kode Barang],REKAP[[#This Row],[ID
Barang]]))</f>
        <v/>
      </c>
      <c r="J1003" s="58" t="str">
        <f>IF(COUNTIF(MASUK8[Kode Barang],REKAP[[#This Row],[ID
Barang]])=0,"",COUNTIF(MASUK8[Kode Barang],REKAP[[#This Row],[ID
Barang]]))</f>
        <v/>
      </c>
      <c r="K1003" s="20">
        <v>0</v>
      </c>
      <c r="L1003" s="47">
        <f>SUMIF(MASUK!$C:$C,DATA!$A1003,MASUK!$H:$H)</f>
        <v>0</v>
      </c>
      <c r="M1003" s="47">
        <f>SUMIF(KELUAR!C:C,REKAP[[#This Row],[ID
Barang]],KELUAR!$H:$H)</f>
        <v>0</v>
      </c>
      <c r="N1003" s="47">
        <f>REKAP[[#This Row],[Stok Awal]]+REKAP[[#This Row],[Masuk]]-REKAP[[#This Row],[Keluar]]</f>
        <v>0</v>
      </c>
      <c r="P1003" s="42">
        <f>REKAP[[#This Row],[Harga Satuan]]*REKAP[[#This Row],[Stok Akhir]]</f>
        <v>0</v>
      </c>
      <c r="Q1003" s="47" t="str">
        <f>IF(REKAP[[#This Row],[Stok Aktual]]&lt;&gt;"",REKAP[[#This Row],[Stok Akhir]]-REKAP[[#This Row],[Stok Aktual]],"")</f>
        <v/>
      </c>
    </row>
    <row r="1004" spans="1:17" x14ac:dyDescent="0.25">
      <c r="A1004" s="20" t="s">
        <v>1330</v>
      </c>
      <c r="B1004" s="20" t="s">
        <v>887</v>
      </c>
      <c r="C1004" s="20" t="s">
        <v>887</v>
      </c>
      <c r="D1004" s="23" t="s">
        <v>1862</v>
      </c>
      <c r="E1004" s="23"/>
      <c r="F1004" s="20" t="s">
        <v>898</v>
      </c>
      <c r="G1004" s="20"/>
      <c r="H1004" s="22">
        <v>31000</v>
      </c>
      <c r="I1004" s="57" t="str">
        <f>IF(COUNTIF(MASUK[Kode Barang],REKAP[[#This Row],[ID
Barang]])=0,"",COUNTIF(MASUK[Kode Barang],REKAP[[#This Row],[ID
Barang]]))</f>
        <v/>
      </c>
      <c r="J1004" s="58" t="str">
        <f>IF(COUNTIF(MASUK8[Kode Barang],REKAP[[#This Row],[ID
Barang]])=0,"",COUNTIF(MASUK8[Kode Barang],REKAP[[#This Row],[ID
Barang]]))</f>
        <v/>
      </c>
      <c r="K1004" s="20">
        <v>0</v>
      </c>
      <c r="L1004" s="47">
        <f>SUMIF(MASUK!$C:$C,DATA!$A1004,MASUK!$H:$H)</f>
        <v>0</v>
      </c>
      <c r="M1004" s="47">
        <f>SUMIF(KELUAR!C:C,REKAP[[#This Row],[ID
Barang]],KELUAR!$H:$H)</f>
        <v>0</v>
      </c>
      <c r="N1004" s="47">
        <f>REKAP[[#This Row],[Stok Awal]]+REKAP[[#This Row],[Masuk]]-REKAP[[#This Row],[Keluar]]</f>
        <v>0</v>
      </c>
      <c r="P1004" s="42">
        <f>REKAP[[#This Row],[Harga Satuan]]*REKAP[[#This Row],[Stok Akhir]]</f>
        <v>0</v>
      </c>
      <c r="Q1004" s="47" t="str">
        <f>IF(REKAP[[#This Row],[Stok Aktual]]&lt;&gt;"",REKAP[[#This Row],[Stok Akhir]]-REKAP[[#This Row],[Stok Aktual]],"")</f>
        <v/>
      </c>
    </row>
    <row r="1005" spans="1:17" x14ac:dyDescent="0.25">
      <c r="A1005" s="20" t="s">
        <v>1331</v>
      </c>
      <c r="B1005" s="20" t="s">
        <v>887</v>
      </c>
      <c r="C1005" s="20" t="s">
        <v>887</v>
      </c>
      <c r="D1005" s="23" t="s">
        <v>1863</v>
      </c>
      <c r="E1005" s="23"/>
      <c r="F1005" s="20" t="s">
        <v>898</v>
      </c>
      <c r="G1005" s="20"/>
      <c r="H1005" s="22">
        <v>31259</v>
      </c>
      <c r="I1005" s="57" t="str">
        <f>IF(COUNTIF(MASUK[Kode Barang],REKAP[[#This Row],[ID
Barang]])=0,"",COUNTIF(MASUK[Kode Barang],REKAP[[#This Row],[ID
Barang]]))</f>
        <v/>
      </c>
      <c r="J1005" s="58" t="str">
        <f>IF(COUNTIF(MASUK8[Kode Barang],REKAP[[#This Row],[ID
Barang]])=0,"",COUNTIF(MASUK8[Kode Barang],REKAP[[#This Row],[ID
Barang]]))</f>
        <v/>
      </c>
      <c r="K1005" s="20">
        <v>8</v>
      </c>
      <c r="L1005" s="47">
        <f>SUMIF(MASUK!$C:$C,DATA!$A1005,MASUK!$H:$H)</f>
        <v>0</v>
      </c>
      <c r="M1005" s="47">
        <f>SUMIF(KELUAR!C:C,REKAP[[#This Row],[ID
Barang]],KELUAR!$H:$H)</f>
        <v>0</v>
      </c>
      <c r="N1005" s="47">
        <f>REKAP[[#This Row],[Stok Awal]]+REKAP[[#This Row],[Masuk]]-REKAP[[#This Row],[Keluar]]</f>
        <v>8</v>
      </c>
      <c r="P1005" s="42">
        <f>REKAP[[#This Row],[Harga Satuan]]*REKAP[[#This Row],[Stok Akhir]]</f>
        <v>250072</v>
      </c>
      <c r="Q1005" s="47" t="str">
        <f>IF(REKAP[[#This Row],[Stok Aktual]]&lt;&gt;"",REKAP[[#This Row],[Stok Akhir]]-REKAP[[#This Row],[Stok Aktual]],"")</f>
        <v/>
      </c>
    </row>
    <row r="1006" spans="1:17" x14ac:dyDescent="0.25">
      <c r="A1006" s="20" t="s">
        <v>1332</v>
      </c>
      <c r="B1006" s="20" t="s">
        <v>887</v>
      </c>
      <c r="C1006" s="20" t="s">
        <v>887</v>
      </c>
      <c r="D1006" s="23" t="s">
        <v>1864</v>
      </c>
      <c r="E1006" s="23"/>
      <c r="F1006" s="20" t="s">
        <v>898</v>
      </c>
      <c r="G1006" s="20"/>
      <c r="H1006" s="22">
        <v>28000</v>
      </c>
      <c r="I1006" s="57" t="str">
        <f>IF(COUNTIF(MASUK[Kode Barang],REKAP[[#This Row],[ID
Barang]])=0,"",COUNTIF(MASUK[Kode Barang],REKAP[[#This Row],[ID
Barang]]))</f>
        <v/>
      </c>
      <c r="J1006" s="58" t="str">
        <f>IF(COUNTIF(MASUK8[Kode Barang],REKAP[[#This Row],[ID
Barang]])=0,"",COUNTIF(MASUK8[Kode Barang],REKAP[[#This Row],[ID
Barang]]))</f>
        <v/>
      </c>
      <c r="K1006" s="20">
        <v>0</v>
      </c>
      <c r="L1006" s="47">
        <f>SUMIF(MASUK!$C:$C,DATA!$A1006,MASUK!$H:$H)</f>
        <v>0</v>
      </c>
      <c r="M1006" s="47">
        <f>SUMIF(KELUAR!C:C,REKAP[[#This Row],[ID
Barang]],KELUAR!$H:$H)</f>
        <v>0</v>
      </c>
      <c r="N1006" s="47">
        <f>REKAP[[#This Row],[Stok Awal]]+REKAP[[#This Row],[Masuk]]-REKAP[[#This Row],[Keluar]]</f>
        <v>0</v>
      </c>
      <c r="P1006" s="42">
        <f>REKAP[[#This Row],[Harga Satuan]]*REKAP[[#This Row],[Stok Akhir]]</f>
        <v>0</v>
      </c>
      <c r="Q1006" s="47" t="str">
        <f>IF(REKAP[[#This Row],[Stok Aktual]]&lt;&gt;"",REKAP[[#This Row],[Stok Akhir]]-REKAP[[#This Row],[Stok Aktual]],"")</f>
        <v/>
      </c>
    </row>
    <row r="1007" spans="1:17" x14ac:dyDescent="0.25">
      <c r="A1007" s="20" t="s">
        <v>1333</v>
      </c>
      <c r="B1007" s="20" t="s">
        <v>887</v>
      </c>
      <c r="C1007" s="20" t="s">
        <v>887</v>
      </c>
      <c r="D1007" s="23" t="s">
        <v>1865</v>
      </c>
      <c r="E1007" s="23"/>
      <c r="F1007" s="20" t="s">
        <v>898</v>
      </c>
      <c r="G1007" s="20"/>
      <c r="H1007" s="22">
        <v>53000</v>
      </c>
      <c r="I1007" s="57">
        <f>IF(COUNTIF(MASUK[Kode Barang],REKAP[[#This Row],[ID
Barang]])=0,"",COUNTIF(MASUK[Kode Barang],REKAP[[#This Row],[ID
Barang]]))</f>
        <v>1</v>
      </c>
      <c r="J1007" s="58">
        <f>IF(COUNTIF(MASUK8[Kode Barang],REKAP[[#This Row],[ID
Barang]])=0,"",COUNTIF(MASUK8[Kode Barang],REKAP[[#This Row],[ID
Barang]]))</f>
        <v>1</v>
      </c>
      <c r="K1007" s="20">
        <v>0</v>
      </c>
      <c r="L1007" s="47">
        <f>SUMIF(MASUK!$C:$C,DATA!$A1007,MASUK!$H:$H)</f>
        <v>3</v>
      </c>
      <c r="M1007" s="47">
        <f>SUMIF(KELUAR!C:C,REKAP[[#This Row],[ID
Barang]],KELUAR!$H:$H)</f>
        <v>3</v>
      </c>
      <c r="N1007" s="47">
        <f>REKAP[[#This Row],[Stok Awal]]+REKAP[[#This Row],[Masuk]]-REKAP[[#This Row],[Keluar]]</f>
        <v>0</v>
      </c>
      <c r="P1007" s="42">
        <f>REKAP[[#This Row],[Harga Satuan]]*REKAP[[#This Row],[Stok Akhir]]</f>
        <v>0</v>
      </c>
      <c r="Q1007" s="47" t="str">
        <f>IF(REKAP[[#This Row],[Stok Aktual]]&lt;&gt;"",REKAP[[#This Row],[Stok Akhir]]-REKAP[[#This Row],[Stok Aktual]],"")</f>
        <v/>
      </c>
    </row>
    <row r="1008" spans="1:17" x14ac:dyDescent="0.25">
      <c r="A1008" s="20" t="s">
        <v>1334</v>
      </c>
      <c r="B1008" s="20" t="s">
        <v>887</v>
      </c>
      <c r="C1008" s="20" t="s">
        <v>887</v>
      </c>
      <c r="D1008" s="23" t="s">
        <v>1866</v>
      </c>
      <c r="E1008" s="23"/>
      <c r="F1008" s="20" t="s">
        <v>898</v>
      </c>
      <c r="G1008" s="20"/>
      <c r="H1008" s="22">
        <v>44000</v>
      </c>
      <c r="I1008" s="57" t="str">
        <f>IF(COUNTIF(MASUK[Kode Barang],REKAP[[#This Row],[ID
Barang]])=0,"",COUNTIF(MASUK[Kode Barang],REKAP[[#This Row],[ID
Barang]]))</f>
        <v/>
      </c>
      <c r="J1008" s="58" t="str">
        <f>IF(COUNTIF(MASUK8[Kode Barang],REKAP[[#This Row],[ID
Barang]])=0,"",COUNTIF(MASUK8[Kode Barang],REKAP[[#This Row],[ID
Barang]]))</f>
        <v/>
      </c>
      <c r="K1008" s="20">
        <v>0</v>
      </c>
      <c r="L1008" s="47">
        <f>SUMIF(MASUK!$C:$C,DATA!$A1008,MASUK!$H:$H)</f>
        <v>0</v>
      </c>
      <c r="M1008" s="47">
        <f>SUMIF(KELUAR!C:C,REKAP[[#This Row],[ID
Barang]],KELUAR!$H:$H)</f>
        <v>0</v>
      </c>
      <c r="N1008" s="47">
        <f>REKAP[[#This Row],[Stok Awal]]+REKAP[[#This Row],[Masuk]]-REKAP[[#This Row],[Keluar]]</f>
        <v>0</v>
      </c>
      <c r="P1008" s="42">
        <f>REKAP[[#This Row],[Harga Satuan]]*REKAP[[#This Row],[Stok Akhir]]</f>
        <v>0</v>
      </c>
      <c r="Q1008" s="47" t="str">
        <f>IF(REKAP[[#This Row],[Stok Aktual]]&lt;&gt;"",REKAP[[#This Row],[Stok Akhir]]-REKAP[[#This Row],[Stok Aktual]],"")</f>
        <v/>
      </c>
    </row>
    <row r="1009" spans="1:17" x14ac:dyDescent="0.25">
      <c r="A1009" s="20" t="s">
        <v>1335</v>
      </c>
      <c r="B1009" s="20" t="s">
        <v>887</v>
      </c>
      <c r="C1009" s="20" t="s">
        <v>887</v>
      </c>
      <c r="D1009" s="23" t="s">
        <v>1867</v>
      </c>
      <c r="E1009" s="23"/>
      <c r="F1009" s="20" t="s">
        <v>898</v>
      </c>
      <c r="G1009" s="20"/>
      <c r="H1009" s="22">
        <v>38000</v>
      </c>
      <c r="I1009" s="57">
        <f>IF(COUNTIF(MASUK[Kode Barang],REKAP[[#This Row],[ID
Barang]])=0,"",COUNTIF(MASUK[Kode Barang],REKAP[[#This Row],[ID
Barang]]))</f>
        <v>1</v>
      </c>
      <c r="J1009" s="58">
        <f>IF(COUNTIF(MASUK8[Kode Barang],REKAP[[#This Row],[ID
Barang]])=0,"",COUNTIF(MASUK8[Kode Barang],REKAP[[#This Row],[ID
Barang]]))</f>
        <v>1</v>
      </c>
      <c r="K1009" s="20">
        <v>0</v>
      </c>
      <c r="L1009" s="47">
        <f>SUMIF(MASUK!$C:$C,DATA!$A1009,MASUK!$H:$H)</f>
        <v>4</v>
      </c>
      <c r="M1009" s="47">
        <f>SUMIF(KELUAR!C:C,REKAP[[#This Row],[ID
Barang]],KELUAR!$H:$H)</f>
        <v>4</v>
      </c>
      <c r="N1009" s="47">
        <f>REKAP[[#This Row],[Stok Awal]]+REKAP[[#This Row],[Masuk]]-REKAP[[#This Row],[Keluar]]</f>
        <v>0</v>
      </c>
      <c r="P1009" s="42">
        <f>REKAP[[#This Row],[Harga Satuan]]*REKAP[[#This Row],[Stok Akhir]]</f>
        <v>0</v>
      </c>
      <c r="Q1009" s="47" t="str">
        <f>IF(REKAP[[#This Row],[Stok Aktual]]&lt;&gt;"",REKAP[[#This Row],[Stok Akhir]]-REKAP[[#This Row],[Stok Aktual]],"")</f>
        <v/>
      </c>
    </row>
    <row r="1010" spans="1:17" x14ac:dyDescent="0.25">
      <c r="A1010" s="20" t="s">
        <v>1336</v>
      </c>
      <c r="B1010" s="20" t="s">
        <v>887</v>
      </c>
      <c r="C1010" s="20" t="s">
        <v>887</v>
      </c>
      <c r="D1010" s="23" t="s">
        <v>1868</v>
      </c>
      <c r="E1010" s="23"/>
      <c r="F1010" s="20" t="s">
        <v>898</v>
      </c>
      <c r="G1010" s="20" t="s">
        <v>1974</v>
      </c>
      <c r="H1010" s="22">
        <v>32000</v>
      </c>
      <c r="I1010" s="57" t="str">
        <f>IF(COUNTIF(MASUK[Kode Barang],REKAP[[#This Row],[ID
Barang]])=0,"",COUNTIF(MASUK[Kode Barang],REKAP[[#This Row],[ID
Barang]]))</f>
        <v/>
      </c>
      <c r="J1010" s="58" t="str">
        <f>IF(COUNTIF(MASUK8[Kode Barang],REKAP[[#This Row],[ID
Barang]])=0,"",COUNTIF(MASUK8[Kode Barang],REKAP[[#This Row],[ID
Barang]]))</f>
        <v/>
      </c>
      <c r="K1010" s="20">
        <v>3</v>
      </c>
      <c r="L1010" s="47">
        <f>SUMIF(MASUK!$C:$C,DATA!$A1010,MASUK!$H:$H)</f>
        <v>0</v>
      </c>
      <c r="M1010" s="47">
        <f>SUMIF(KELUAR!C:C,REKAP[[#This Row],[ID
Barang]],KELUAR!$H:$H)</f>
        <v>0</v>
      </c>
      <c r="N1010" s="47">
        <f>REKAP[[#This Row],[Stok Awal]]+REKAP[[#This Row],[Masuk]]-REKAP[[#This Row],[Keluar]]</f>
        <v>3</v>
      </c>
      <c r="P1010" s="42">
        <f>REKAP[[#This Row],[Harga Satuan]]*REKAP[[#This Row],[Stok Akhir]]</f>
        <v>96000</v>
      </c>
      <c r="Q1010" s="47" t="str">
        <f>IF(REKAP[[#This Row],[Stok Aktual]]&lt;&gt;"",REKAP[[#This Row],[Stok Akhir]]-REKAP[[#This Row],[Stok Aktual]],"")</f>
        <v/>
      </c>
    </row>
    <row r="1011" spans="1:17" x14ac:dyDescent="0.25">
      <c r="A1011" s="20" t="s">
        <v>1337</v>
      </c>
      <c r="B1011" s="20" t="s">
        <v>887</v>
      </c>
      <c r="C1011" s="20" t="s">
        <v>887</v>
      </c>
      <c r="D1011" s="23" t="s">
        <v>1869</v>
      </c>
      <c r="E1011" s="23"/>
      <c r="F1011" s="20" t="s">
        <v>898</v>
      </c>
      <c r="G1011" s="20"/>
      <c r="H1011" s="22">
        <v>42000</v>
      </c>
      <c r="I1011" s="57" t="str">
        <f>IF(COUNTIF(MASUK[Kode Barang],REKAP[[#This Row],[ID
Barang]])=0,"",COUNTIF(MASUK[Kode Barang],REKAP[[#This Row],[ID
Barang]]))</f>
        <v/>
      </c>
      <c r="J1011" s="58" t="str">
        <f>IF(COUNTIF(MASUK8[Kode Barang],REKAP[[#This Row],[ID
Barang]])=0,"",COUNTIF(MASUK8[Kode Barang],REKAP[[#This Row],[ID
Barang]]))</f>
        <v/>
      </c>
      <c r="K1011" s="20">
        <v>0</v>
      </c>
      <c r="L1011" s="47">
        <f>SUMIF(MASUK!$C:$C,DATA!$A1011,MASUK!$H:$H)</f>
        <v>0</v>
      </c>
      <c r="M1011" s="47">
        <f>SUMIF(KELUAR!C:C,REKAP[[#This Row],[ID
Barang]],KELUAR!$H:$H)</f>
        <v>0</v>
      </c>
      <c r="N1011" s="47">
        <f>REKAP[[#This Row],[Stok Awal]]+REKAP[[#This Row],[Masuk]]-REKAP[[#This Row],[Keluar]]</f>
        <v>0</v>
      </c>
      <c r="P1011" s="42">
        <f>REKAP[[#This Row],[Harga Satuan]]*REKAP[[#This Row],[Stok Akhir]]</f>
        <v>0</v>
      </c>
      <c r="Q1011" s="47" t="str">
        <f>IF(REKAP[[#This Row],[Stok Aktual]]&lt;&gt;"",REKAP[[#This Row],[Stok Akhir]]-REKAP[[#This Row],[Stok Aktual]],"")</f>
        <v/>
      </c>
    </row>
    <row r="1012" spans="1:17" x14ac:dyDescent="0.25">
      <c r="A1012" s="20" t="s">
        <v>1338</v>
      </c>
      <c r="B1012" s="20" t="s">
        <v>887</v>
      </c>
      <c r="C1012" s="20" t="s">
        <v>887</v>
      </c>
      <c r="D1012" s="23" t="s">
        <v>1870</v>
      </c>
      <c r="E1012" s="23"/>
      <c r="F1012" s="20" t="s">
        <v>898</v>
      </c>
      <c r="G1012" s="20"/>
      <c r="H1012" s="22">
        <v>44000</v>
      </c>
      <c r="I1012" s="57" t="str">
        <f>IF(COUNTIF(MASUK[Kode Barang],REKAP[[#This Row],[ID
Barang]])=0,"",COUNTIF(MASUK[Kode Barang],REKAP[[#This Row],[ID
Barang]]))</f>
        <v/>
      </c>
      <c r="J1012" s="58" t="str">
        <f>IF(COUNTIF(MASUK8[Kode Barang],REKAP[[#This Row],[ID
Barang]])=0,"",COUNTIF(MASUK8[Kode Barang],REKAP[[#This Row],[ID
Barang]]))</f>
        <v/>
      </c>
      <c r="K1012" s="20">
        <v>0</v>
      </c>
      <c r="L1012" s="47">
        <f>SUMIF(MASUK!$C:$C,DATA!$A1012,MASUK!$H:$H)</f>
        <v>0</v>
      </c>
      <c r="M1012" s="47">
        <f>SUMIF(KELUAR!C:C,REKAP[[#This Row],[ID
Barang]],KELUAR!$H:$H)</f>
        <v>0</v>
      </c>
      <c r="N1012" s="47">
        <f>REKAP[[#This Row],[Stok Awal]]+REKAP[[#This Row],[Masuk]]-REKAP[[#This Row],[Keluar]]</f>
        <v>0</v>
      </c>
      <c r="P1012" s="42">
        <f>REKAP[[#This Row],[Harga Satuan]]*REKAP[[#This Row],[Stok Akhir]]</f>
        <v>0</v>
      </c>
      <c r="Q1012" s="47" t="str">
        <f>IF(REKAP[[#This Row],[Stok Aktual]]&lt;&gt;"",REKAP[[#This Row],[Stok Akhir]]-REKAP[[#This Row],[Stok Aktual]],"")</f>
        <v/>
      </c>
    </row>
    <row r="1013" spans="1:17" x14ac:dyDescent="0.25">
      <c r="A1013" s="20" t="s">
        <v>1339</v>
      </c>
      <c r="B1013" s="20" t="s">
        <v>887</v>
      </c>
      <c r="C1013" s="20" t="s">
        <v>887</v>
      </c>
      <c r="D1013" s="23" t="s">
        <v>1871</v>
      </c>
      <c r="E1013" s="23"/>
      <c r="F1013" s="20" t="s">
        <v>898</v>
      </c>
      <c r="G1013" s="20"/>
      <c r="H1013" s="22"/>
      <c r="I1013" s="57" t="str">
        <f>IF(COUNTIF(MASUK[Kode Barang],REKAP[[#This Row],[ID
Barang]])=0,"",COUNTIF(MASUK[Kode Barang],REKAP[[#This Row],[ID
Barang]]))</f>
        <v/>
      </c>
      <c r="J1013" s="58" t="str">
        <f>IF(COUNTIF(MASUK8[Kode Barang],REKAP[[#This Row],[ID
Barang]])=0,"",COUNTIF(MASUK8[Kode Barang],REKAP[[#This Row],[ID
Barang]]))</f>
        <v/>
      </c>
      <c r="K1013" s="20">
        <v>4</v>
      </c>
      <c r="L1013" s="47">
        <f>SUMIF(MASUK!$C:$C,DATA!$A1013,MASUK!$H:$H)</f>
        <v>0</v>
      </c>
      <c r="M1013" s="47">
        <f>SUMIF(KELUAR!C:C,REKAP[[#This Row],[ID
Barang]],KELUAR!$H:$H)</f>
        <v>0</v>
      </c>
      <c r="N1013" s="47">
        <f>REKAP[[#This Row],[Stok Awal]]+REKAP[[#This Row],[Masuk]]-REKAP[[#This Row],[Keluar]]</f>
        <v>4</v>
      </c>
      <c r="P1013" s="42">
        <f>REKAP[[#This Row],[Harga Satuan]]*REKAP[[#This Row],[Stok Akhir]]</f>
        <v>0</v>
      </c>
      <c r="Q1013" s="47" t="str">
        <f>IF(REKAP[[#This Row],[Stok Aktual]]&lt;&gt;"",REKAP[[#This Row],[Stok Akhir]]-REKAP[[#This Row],[Stok Aktual]],"")</f>
        <v/>
      </c>
    </row>
    <row r="1014" spans="1:17" x14ac:dyDescent="0.25">
      <c r="A1014" s="20" t="s">
        <v>1340</v>
      </c>
      <c r="B1014" s="20" t="s">
        <v>887</v>
      </c>
      <c r="C1014" s="20" t="s">
        <v>887</v>
      </c>
      <c r="D1014" s="23" t="s">
        <v>1872</v>
      </c>
      <c r="E1014" s="23"/>
      <c r="F1014" s="20" t="s">
        <v>898</v>
      </c>
      <c r="G1014" s="20"/>
      <c r="H1014" s="22">
        <v>88000</v>
      </c>
      <c r="I1014" s="57" t="str">
        <f>IF(COUNTIF(MASUK[Kode Barang],REKAP[[#This Row],[ID
Barang]])=0,"",COUNTIF(MASUK[Kode Barang],REKAP[[#This Row],[ID
Barang]]))</f>
        <v/>
      </c>
      <c r="J1014" s="58" t="str">
        <f>IF(COUNTIF(MASUK8[Kode Barang],REKAP[[#This Row],[ID
Barang]])=0,"",COUNTIF(MASUK8[Kode Barang],REKAP[[#This Row],[ID
Barang]]))</f>
        <v/>
      </c>
      <c r="K1014" s="20">
        <v>4</v>
      </c>
      <c r="L1014" s="47">
        <f>SUMIF(MASUK!$C:$C,DATA!$A1014,MASUK!$H:$H)</f>
        <v>0</v>
      </c>
      <c r="M1014" s="47">
        <f>SUMIF(KELUAR!C:C,REKAP[[#This Row],[ID
Barang]],KELUAR!$H:$H)</f>
        <v>0</v>
      </c>
      <c r="N1014" s="47">
        <f>REKAP[[#This Row],[Stok Awal]]+REKAP[[#This Row],[Masuk]]-REKAP[[#This Row],[Keluar]]</f>
        <v>4</v>
      </c>
      <c r="P1014" s="42">
        <f>REKAP[[#This Row],[Harga Satuan]]*REKAP[[#This Row],[Stok Akhir]]</f>
        <v>352000</v>
      </c>
      <c r="Q1014" s="47" t="str">
        <f>IF(REKAP[[#This Row],[Stok Aktual]]&lt;&gt;"",REKAP[[#This Row],[Stok Akhir]]-REKAP[[#This Row],[Stok Aktual]],"")</f>
        <v/>
      </c>
    </row>
    <row r="1015" spans="1:17" x14ac:dyDescent="0.25">
      <c r="A1015" s="20" t="s">
        <v>1341</v>
      </c>
      <c r="B1015" s="20" t="s">
        <v>887</v>
      </c>
      <c r="C1015" s="20" t="s">
        <v>887</v>
      </c>
      <c r="D1015" s="23" t="s">
        <v>1873</v>
      </c>
      <c r="E1015" s="23"/>
      <c r="F1015" s="20" t="s">
        <v>898</v>
      </c>
      <c r="G1015" s="20"/>
      <c r="H1015" s="22">
        <v>65000</v>
      </c>
      <c r="I1015" s="57" t="str">
        <f>IF(COUNTIF(MASUK[Kode Barang],REKAP[[#This Row],[ID
Barang]])=0,"",COUNTIF(MASUK[Kode Barang],REKAP[[#This Row],[ID
Barang]]))</f>
        <v/>
      </c>
      <c r="J1015" s="58" t="str">
        <f>IF(COUNTIF(MASUK8[Kode Barang],REKAP[[#This Row],[ID
Barang]])=0,"",COUNTIF(MASUK8[Kode Barang],REKAP[[#This Row],[ID
Barang]]))</f>
        <v/>
      </c>
      <c r="K1015" s="20">
        <v>0</v>
      </c>
      <c r="L1015" s="47">
        <f>SUMIF(MASUK!$C:$C,DATA!$A1015,MASUK!$H:$H)</f>
        <v>0</v>
      </c>
      <c r="M1015" s="47">
        <f>SUMIF(KELUAR!C:C,REKAP[[#This Row],[ID
Barang]],KELUAR!$H:$H)</f>
        <v>0</v>
      </c>
      <c r="N1015" s="47">
        <f>REKAP[[#This Row],[Stok Awal]]+REKAP[[#This Row],[Masuk]]-REKAP[[#This Row],[Keluar]]</f>
        <v>0</v>
      </c>
      <c r="P1015" s="42">
        <f>REKAP[[#This Row],[Harga Satuan]]*REKAP[[#This Row],[Stok Akhir]]</f>
        <v>0</v>
      </c>
      <c r="Q1015" s="47" t="str">
        <f>IF(REKAP[[#This Row],[Stok Aktual]]&lt;&gt;"",REKAP[[#This Row],[Stok Akhir]]-REKAP[[#This Row],[Stok Aktual]],"")</f>
        <v/>
      </c>
    </row>
    <row r="1016" spans="1:17" x14ac:dyDescent="0.25">
      <c r="A1016" s="20" t="s">
        <v>1342</v>
      </c>
      <c r="B1016" s="20" t="s">
        <v>887</v>
      </c>
      <c r="C1016" s="20" t="s">
        <v>887</v>
      </c>
      <c r="D1016" s="23" t="s">
        <v>1874</v>
      </c>
      <c r="E1016" s="23"/>
      <c r="F1016" s="20" t="s">
        <v>898</v>
      </c>
      <c r="G1016" s="20"/>
      <c r="H1016" s="22">
        <v>72000</v>
      </c>
      <c r="I1016" s="57" t="str">
        <f>IF(COUNTIF(MASUK[Kode Barang],REKAP[[#This Row],[ID
Barang]])=0,"",COUNTIF(MASUK[Kode Barang],REKAP[[#This Row],[ID
Barang]]))</f>
        <v/>
      </c>
      <c r="J1016" s="58" t="str">
        <f>IF(COUNTIF(MASUK8[Kode Barang],REKAP[[#This Row],[ID
Barang]])=0,"",COUNTIF(MASUK8[Kode Barang],REKAP[[#This Row],[ID
Barang]]))</f>
        <v/>
      </c>
      <c r="K1016" s="20">
        <v>0</v>
      </c>
      <c r="L1016" s="47">
        <f>SUMIF(MASUK!$C:$C,DATA!$A1016,MASUK!$H:$H)</f>
        <v>0</v>
      </c>
      <c r="M1016" s="47">
        <f>SUMIF(KELUAR!C:C,REKAP[[#This Row],[ID
Barang]],KELUAR!$H:$H)</f>
        <v>0</v>
      </c>
      <c r="N1016" s="47">
        <f>REKAP[[#This Row],[Stok Awal]]+REKAP[[#This Row],[Masuk]]-REKAP[[#This Row],[Keluar]]</f>
        <v>0</v>
      </c>
      <c r="P1016" s="42">
        <f>REKAP[[#This Row],[Harga Satuan]]*REKAP[[#This Row],[Stok Akhir]]</f>
        <v>0</v>
      </c>
      <c r="Q1016" s="47" t="str">
        <f>IF(REKAP[[#This Row],[Stok Aktual]]&lt;&gt;"",REKAP[[#This Row],[Stok Akhir]]-REKAP[[#This Row],[Stok Aktual]],"")</f>
        <v/>
      </c>
    </row>
    <row r="1017" spans="1:17" x14ac:dyDescent="0.25">
      <c r="A1017" s="20" t="s">
        <v>1343</v>
      </c>
      <c r="B1017" s="20" t="s">
        <v>887</v>
      </c>
      <c r="C1017" s="20" t="s">
        <v>887</v>
      </c>
      <c r="D1017" s="23" t="s">
        <v>1875</v>
      </c>
      <c r="E1017" s="23"/>
      <c r="F1017" s="20" t="s">
        <v>898</v>
      </c>
      <c r="G1017" s="20"/>
      <c r="H1017" s="22">
        <v>125000</v>
      </c>
      <c r="I1017" s="57" t="str">
        <f>IF(COUNTIF(MASUK[Kode Barang],REKAP[[#This Row],[ID
Barang]])=0,"",COUNTIF(MASUK[Kode Barang],REKAP[[#This Row],[ID
Barang]]))</f>
        <v/>
      </c>
      <c r="J1017" s="58" t="str">
        <f>IF(COUNTIF(MASUK8[Kode Barang],REKAP[[#This Row],[ID
Barang]])=0,"",COUNTIF(MASUK8[Kode Barang],REKAP[[#This Row],[ID
Barang]]))</f>
        <v/>
      </c>
      <c r="K1017" s="20">
        <v>0</v>
      </c>
      <c r="L1017" s="47">
        <f>SUMIF(MASUK!$C:$C,DATA!$A1017,MASUK!$H:$H)</f>
        <v>0</v>
      </c>
      <c r="M1017" s="47">
        <f>SUMIF(KELUAR!C:C,REKAP[[#This Row],[ID
Barang]],KELUAR!$H:$H)</f>
        <v>0</v>
      </c>
      <c r="N1017" s="47">
        <f>REKAP[[#This Row],[Stok Awal]]+REKAP[[#This Row],[Masuk]]-REKAP[[#This Row],[Keluar]]</f>
        <v>0</v>
      </c>
      <c r="P1017" s="42">
        <f>REKAP[[#This Row],[Harga Satuan]]*REKAP[[#This Row],[Stok Akhir]]</f>
        <v>0</v>
      </c>
      <c r="Q1017" s="47" t="str">
        <f>IF(REKAP[[#This Row],[Stok Aktual]]&lt;&gt;"",REKAP[[#This Row],[Stok Akhir]]-REKAP[[#This Row],[Stok Aktual]],"")</f>
        <v/>
      </c>
    </row>
    <row r="1018" spans="1:17" x14ac:dyDescent="0.25">
      <c r="A1018" s="20" t="s">
        <v>1344</v>
      </c>
      <c r="B1018" s="20" t="s">
        <v>887</v>
      </c>
      <c r="C1018" s="20" t="s">
        <v>887</v>
      </c>
      <c r="D1018" s="23" t="s">
        <v>1876</v>
      </c>
      <c r="E1018" s="23"/>
      <c r="F1018" s="20" t="s">
        <v>898</v>
      </c>
      <c r="G1018" s="20"/>
      <c r="H1018" s="22">
        <v>115000</v>
      </c>
      <c r="I1018" s="57" t="str">
        <f>IF(COUNTIF(MASUK[Kode Barang],REKAP[[#This Row],[ID
Barang]])=0,"",COUNTIF(MASUK[Kode Barang],REKAP[[#This Row],[ID
Barang]]))</f>
        <v/>
      </c>
      <c r="J1018" s="58" t="str">
        <f>IF(COUNTIF(MASUK8[Kode Barang],REKAP[[#This Row],[ID
Barang]])=0,"",COUNTIF(MASUK8[Kode Barang],REKAP[[#This Row],[ID
Barang]]))</f>
        <v/>
      </c>
      <c r="K1018" s="20">
        <v>0</v>
      </c>
      <c r="L1018" s="47">
        <f>SUMIF(MASUK!$C:$C,DATA!$A1018,MASUK!$H:$H)</f>
        <v>0</v>
      </c>
      <c r="M1018" s="47">
        <f>SUMIF(KELUAR!C:C,REKAP[[#This Row],[ID
Barang]],KELUAR!$H:$H)</f>
        <v>0</v>
      </c>
      <c r="N1018" s="47">
        <f>REKAP[[#This Row],[Stok Awal]]+REKAP[[#This Row],[Masuk]]-REKAP[[#This Row],[Keluar]]</f>
        <v>0</v>
      </c>
      <c r="P1018" s="42">
        <f>REKAP[[#This Row],[Harga Satuan]]*REKAP[[#This Row],[Stok Akhir]]</f>
        <v>0</v>
      </c>
      <c r="Q1018" s="47" t="str">
        <f>IF(REKAP[[#This Row],[Stok Aktual]]&lt;&gt;"",REKAP[[#This Row],[Stok Akhir]]-REKAP[[#This Row],[Stok Aktual]],"")</f>
        <v/>
      </c>
    </row>
    <row r="1019" spans="1:17" x14ac:dyDescent="0.25">
      <c r="A1019" s="20" t="s">
        <v>1345</v>
      </c>
      <c r="B1019" s="20" t="s">
        <v>887</v>
      </c>
      <c r="C1019" s="20" t="s">
        <v>887</v>
      </c>
      <c r="D1019" s="23" t="s">
        <v>1877</v>
      </c>
      <c r="E1019" s="23"/>
      <c r="F1019" s="20" t="s">
        <v>898</v>
      </c>
      <c r="G1019" s="20"/>
      <c r="H1019" s="22">
        <v>88000</v>
      </c>
      <c r="I1019" s="57" t="str">
        <f>IF(COUNTIF(MASUK[Kode Barang],REKAP[[#This Row],[ID
Barang]])=0,"",COUNTIF(MASUK[Kode Barang],REKAP[[#This Row],[ID
Barang]]))</f>
        <v/>
      </c>
      <c r="J1019" s="58" t="str">
        <f>IF(COUNTIF(MASUK8[Kode Barang],REKAP[[#This Row],[ID
Barang]])=0,"",COUNTIF(MASUK8[Kode Barang],REKAP[[#This Row],[ID
Barang]]))</f>
        <v/>
      </c>
      <c r="K1019" s="20">
        <v>0</v>
      </c>
      <c r="L1019" s="47">
        <f>SUMIF(MASUK!$C:$C,DATA!$A1019,MASUK!$H:$H)</f>
        <v>0</v>
      </c>
      <c r="M1019" s="47">
        <f>SUMIF(KELUAR!C:C,REKAP[[#This Row],[ID
Barang]],KELUAR!$H:$H)</f>
        <v>0</v>
      </c>
      <c r="N1019" s="47">
        <f>REKAP[[#This Row],[Stok Awal]]+REKAP[[#This Row],[Masuk]]-REKAP[[#This Row],[Keluar]]</f>
        <v>0</v>
      </c>
      <c r="P1019" s="42">
        <f>REKAP[[#This Row],[Harga Satuan]]*REKAP[[#This Row],[Stok Akhir]]</f>
        <v>0</v>
      </c>
      <c r="Q1019" s="47" t="str">
        <f>IF(REKAP[[#This Row],[Stok Aktual]]&lt;&gt;"",REKAP[[#This Row],[Stok Akhir]]-REKAP[[#This Row],[Stok Aktual]],"")</f>
        <v/>
      </c>
    </row>
    <row r="1020" spans="1:17" x14ac:dyDescent="0.25">
      <c r="A1020" s="20" t="s">
        <v>1346</v>
      </c>
      <c r="B1020" s="20" t="s">
        <v>887</v>
      </c>
      <c r="C1020" s="20" t="s">
        <v>887</v>
      </c>
      <c r="D1020" s="23" t="s">
        <v>1878</v>
      </c>
      <c r="E1020" s="23"/>
      <c r="F1020" s="20" t="s">
        <v>898</v>
      </c>
      <c r="G1020" s="20"/>
      <c r="H1020" s="22">
        <v>106000</v>
      </c>
      <c r="I1020" s="57" t="str">
        <f>IF(COUNTIF(MASUK[Kode Barang],REKAP[[#This Row],[ID
Barang]])=0,"",COUNTIF(MASUK[Kode Barang],REKAP[[#This Row],[ID
Barang]]))</f>
        <v/>
      </c>
      <c r="J1020" s="58" t="str">
        <f>IF(COUNTIF(MASUK8[Kode Barang],REKAP[[#This Row],[ID
Barang]])=0,"",COUNTIF(MASUK8[Kode Barang],REKAP[[#This Row],[ID
Barang]]))</f>
        <v/>
      </c>
      <c r="K1020" s="20">
        <v>0</v>
      </c>
      <c r="L1020" s="47">
        <f>SUMIF(MASUK!$C:$C,DATA!$A1020,MASUK!$H:$H)</f>
        <v>0</v>
      </c>
      <c r="M1020" s="47">
        <f>SUMIF(KELUAR!C:C,REKAP[[#This Row],[ID
Barang]],KELUAR!$H:$H)</f>
        <v>0</v>
      </c>
      <c r="N1020" s="47">
        <f>REKAP[[#This Row],[Stok Awal]]+REKAP[[#This Row],[Masuk]]-REKAP[[#This Row],[Keluar]]</f>
        <v>0</v>
      </c>
      <c r="P1020" s="42">
        <f>REKAP[[#This Row],[Harga Satuan]]*REKAP[[#This Row],[Stok Akhir]]</f>
        <v>0</v>
      </c>
      <c r="Q1020" s="47" t="str">
        <f>IF(REKAP[[#This Row],[Stok Aktual]]&lt;&gt;"",REKAP[[#This Row],[Stok Akhir]]-REKAP[[#This Row],[Stok Aktual]],"")</f>
        <v/>
      </c>
    </row>
    <row r="1021" spans="1:17" x14ac:dyDescent="0.25">
      <c r="A1021" s="20" t="s">
        <v>1347</v>
      </c>
      <c r="B1021" s="20" t="s">
        <v>887</v>
      </c>
      <c r="C1021" s="20" t="s">
        <v>887</v>
      </c>
      <c r="D1021" s="23" t="s">
        <v>1879</v>
      </c>
      <c r="E1021" s="23"/>
      <c r="F1021" s="20" t="s">
        <v>898</v>
      </c>
      <c r="G1021" s="20"/>
      <c r="H1021" s="22">
        <v>117000</v>
      </c>
      <c r="I1021" s="57">
        <f>IF(COUNTIF(MASUK[Kode Barang],REKAP[[#This Row],[ID
Barang]])=0,"",COUNTIF(MASUK[Kode Barang],REKAP[[#This Row],[ID
Barang]]))</f>
        <v>2</v>
      </c>
      <c r="J1021" s="58">
        <f>IF(COUNTIF(MASUK8[Kode Barang],REKAP[[#This Row],[ID
Barang]])=0,"",COUNTIF(MASUK8[Kode Barang],REKAP[[#This Row],[ID
Barang]]))</f>
        <v>2</v>
      </c>
      <c r="K1021" s="20">
        <v>0</v>
      </c>
      <c r="L1021" s="47">
        <f>SUMIF(MASUK!$C:$C,DATA!$A1021,MASUK!$H:$H)</f>
        <v>8</v>
      </c>
      <c r="M1021" s="47">
        <f>SUMIF(KELUAR!C:C,REKAP[[#This Row],[ID
Barang]],KELUAR!$H:$H)</f>
        <v>8</v>
      </c>
      <c r="N1021" s="47">
        <f>REKAP[[#This Row],[Stok Awal]]+REKAP[[#This Row],[Masuk]]-REKAP[[#This Row],[Keluar]]</f>
        <v>0</v>
      </c>
      <c r="P1021" s="42">
        <f>REKAP[[#This Row],[Harga Satuan]]*REKAP[[#This Row],[Stok Akhir]]</f>
        <v>0</v>
      </c>
      <c r="Q1021" s="47" t="str">
        <f>IF(REKAP[[#This Row],[Stok Aktual]]&lt;&gt;"",REKAP[[#This Row],[Stok Akhir]]-REKAP[[#This Row],[Stok Aktual]],"")</f>
        <v/>
      </c>
    </row>
    <row r="1022" spans="1:17" x14ac:dyDescent="0.25">
      <c r="A1022" s="20" t="s">
        <v>1348</v>
      </c>
      <c r="B1022" s="20" t="s">
        <v>887</v>
      </c>
      <c r="C1022" s="20" t="s">
        <v>887</v>
      </c>
      <c r="D1022" s="23" t="s">
        <v>1880</v>
      </c>
      <c r="E1022" s="23"/>
      <c r="F1022" s="20" t="s">
        <v>898</v>
      </c>
      <c r="G1022" s="20"/>
      <c r="H1022" s="22">
        <v>142000</v>
      </c>
      <c r="I1022" s="57" t="str">
        <f>IF(COUNTIF(MASUK[Kode Barang],REKAP[[#This Row],[ID
Barang]])=0,"",COUNTIF(MASUK[Kode Barang],REKAP[[#This Row],[ID
Barang]]))</f>
        <v/>
      </c>
      <c r="J1022" s="58" t="str">
        <f>IF(COUNTIF(MASUK8[Kode Barang],REKAP[[#This Row],[ID
Barang]])=0,"",COUNTIF(MASUK8[Kode Barang],REKAP[[#This Row],[ID
Barang]]))</f>
        <v/>
      </c>
      <c r="K1022" s="20">
        <v>0</v>
      </c>
      <c r="L1022" s="47">
        <f>SUMIF(MASUK!$C:$C,DATA!$A1022,MASUK!$H:$H)</f>
        <v>0</v>
      </c>
      <c r="M1022" s="47">
        <f>SUMIF(KELUAR!C:C,REKAP[[#This Row],[ID
Barang]],KELUAR!$H:$H)</f>
        <v>0</v>
      </c>
      <c r="N1022" s="47">
        <f>REKAP[[#This Row],[Stok Awal]]+REKAP[[#This Row],[Masuk]]-REKAP[[#This Row],[Keluar]]</f>
        <v>0</v>
      </c>
      <c r="P1022" s="42">
        <f>REKAP[[#This Row],[Harga Satuan]]*REKAP[[#This Row],[Stok Akhir]]</f>
        <v>0</v>
      </c>
      <c r="Q1022" s="47" t="str">
        <f>IF(REKAP[[#This Row],[Stok Aktual]]&lt;&gt;"",REKAP[[#This Row],[Stok Akhir]]-REKAP[[#This Row],[Stok Aktual]],"")</f>
        <v/>
      </c>
    </row>
    <row r="1023" spans="1:17" x14ac:dyDescent="0.25">
      <c r="A1023" s="20" t="s">
        <v>1349</v>
      </c>
      <c r="B1023" s="20" t="s">
        <v>887</v>
      </c>
      <c r="C1023" s="20" t="s">
        <v>887</v>
      </c>
      <c r="D1023" s="23" t="s">
        <v>1881</v>
      </c>
      <c r="E1023" s="23"/>
      <c r="F1023" s="20" t="s">
        <v>898</v>
      </c>
      <c r="G1023" s="20"/>
      <c r="H1023" s="22"/>
      <c r="I1023" s="57" t="str">
        <f>IF(COUNTIF(MASUK[Kode Barang],REKAP[[#This Row],[ID
Barang]])=0,"",COUNTIF(MASUK[Kode Barang],REKAP[[#This Row],[ID
Barang]]))</f>
        <v/>
      </c>
      <c r="J1023" s="58" t="str">
        <f>IF(COUNTIF(MASUK8[Kode Barang],REKAP[[#This Row],[ID
Barang]])=0,"",COUNTIF(MASUK8[Kode Barang],REKAP[[#This Row],[ID
Barang]]))</f>
        <v/>
      </c>
      <c r="K1023" s="20">
        <v>1</v>
      </c>
      <c r="L1023" s="47">
        <f>SUMIF(MASUK!$C:$C,DATA!$A1023,MASUK!$H:$H)</f>
        <v>0</v>
      </c>
      <c r="M1023" s="47">
        <f>SUMIF(KELUAR!C:C,REKAP[[#This Row],[ID
Barang]],KELUAR!$H:$H)</f>
        <v>0</v>
      </c>
      <c r="N1023" s="47">
        <f>REKAP[[#This Row],[Stok Awal]]+REKAP[[#This Row],[Masuk]]-REKAP[[#This Row],[Keluar]]</f>
        <v>1</v>
      </c>
      <c r="P1023" s="42">
        <f>REKAP[[#This Row],[Harga Satuan]]*REKAP[[#This Row],[Stok Akhir]]</f>
        <v>0</v>
      </c>
      <c r="Q1023" s="47" t="str">
        <f>IF(REKAP[[#This Row],[Stok Aktual]]&lt;&gt;"",REKAP[[#This Row],[Stok Akhir]]-REKAP[[#This Row],[Stok Aktual]],"")</f>
        <v/>
      </c>
    </row>
    <row r="1024" spans="1:17" x14ac:dyDescent="0.25">
      <c r="A1024" s="20" t="s">
        <v>1350</v>
      </c>
      <c r="B1024" s="20" t="s">
        <v>887</v>
      </c>
      <c r="C1024" s="20" t="s">
        <v>887</v>
      </c>
      <c r="D1024" s="23" t="s">
        <v>1882</v>
      </c>
      <c r="E1024" s="23"/>
      <c r="F1024" s="20" t="s">
        <v>898</v>
      </c>
      <c r="G1024" s="20"/>
      <c r="H1024" s="22">
        <v>172000</v>
      </c>
      <c r="I1024" s="57" t="str">
        <f>IF(COUNTIF(MASUK[Kode Barang],REKAP[[#This Row],[ID
Barang]])=0,"",COUNTIF(MASUK[Kode Barang],REKAP[[#This Row],[ID
Barang]]))</f>
        <v/>
      </c>
      <c r="J1024" s="58" t="str">
        <f>IF(COUNTIF(MASUK8[Kode Barang],REKAP[[#This Row],[ID
Barang]])=0,"",COUNTIF(MASUK8[Kode Barang],REKAP[[#This Row],[ID
Barang]]))</f>
        <v/>
      </c>
      <c r="K1024" s="20">
        <v>0</v>
      </c>
      <c r="L1024" s="47">
        <f>SUMIF(MASUK!$C:$C,DATA!$A1024,MASUK!$H:$H)</f>
        <v>0</v>
      </c>
      <c r="M1024" s="47">
        <f>SUMIF(KELUAR!C:C,REKAP[[#This Row],[ID
Barang]],KELUAR!$H:$H)</f>
        <v>0</v>
      </c>
      <c r="N1024" s="47">
        <f>REKAP[[#This Row],[Stok Awal]]+REKAP[[#This Row],[Masuk]]-REKAP[[#This Row],[Keluar]]</f>
        <v>0</v>
      </c>
      <c r="P1024" s="42">
        <f>REKAP[[#This Row],[Harga Satuan]]*REKAP[[#This Row],[Stok Akhir]]</f>
        <v>0</v>
      </c>
      <c r="Q1024" s="47" t="str">
        <f>IF(REKAP[[#This Row],[Stok Aktual]]&lt;&gt;"",REKAP[[#This Row],[Stok Akhir]]-REKAP[[#This Row],[Stok Aktual]],"")</f>
        <v/>
      </c>
    </row>
    <row r="1025" spans="1:17" x14ac:dyDescent="0.25">
      <c r="A1025" s="20" t="s">
        <v>1351</v>
      </c>
      <c r="B1025" s="20" t="s">
        <v>887</v>
      </c>
      <c r="C1025" s="20" t="s">
        <v>887</v>
      </c>
      <c r="D1025" s="23" t="s">
        <v>1883</v>
      </c>
      <c r="E1025" s="23"/>
      <c r="F1025" s="20" t="s">
        <v>898</v>
      </c>
      <c r="G1025" s="20"/>
      <c r="H1025" s="22">
        <v>220000</v>
      </c>
      <c r="I1025" s="57" t="str">
        <f>IF(COUNTIF(MASUK[Kode Barang],REKAP[[#This Row],[ID
Barang]])=0,"",COUNTIF(MASUK[Kode Barang],REKAP[[#This Row],[ID
Barang]]))</f>
        <v/>
      </c>
      <c r="J1025" s="58" t="str">
        <f>IF(COUNTIF(MASUK8[Kode Barang],REKAP[[#This Row],[ID
Barang]])=0,"",COUNTIF(MASUK8[Kode Barang],REKAP[[#This Row],[ID
Barang]]))</f>
        <v/>
      </c>
      <c r="K1025" s="20">
        <v>2</v>
      </c>
      <c r="L1025" s="47">
        <f>SUMIF(MASUK!$C:$C,DATA!$A1025,MASUK!$H:$H)</f>
        <v>0</v>
      </c>
      <c r="M1025" s="47">
        <f>SUMIF(KELUAR!C:C,REKAP[[#This Row],[ID
Barang]],KELUAR!$H:$H)</f>
        <v>0</v>
      </c>
      <c r="N1025" s="47">
        <f>REKAP[[#This Row],[Stok Awal]]+REKAP[[#This Row],[Masuk]]-REKAP[[#This Row],[Keluar]]</f>
        <v>2</v>
      </c>
      <c r="P1025" s="42">
        <f>REKAP[[#This Row],[Harga Satuan]]*REKAP[[#This Row],[Stok Akhir]]</f>
        <v>440000</v>
      </c>
      <c r="Q1025" s="47" t="str">
        <f>IF(REKAP[[#This Row],[Stok Aktual]]&lt;&gt;"",REKAP[[#This Row],[Stok Akhir]]-REKAP[[#This Row],[Stok Aktual]],"")</f>
        <v/>
      </c>
    </row>
    <row r="1026" spans="1:17" x14ac:dyDescent="0.25">
      <c r="A1026" s="20" t="s">
        <v>1352</v>
      </c>
      <c r="B1026" s="20" t="s">
        <v>887</v>
      </c>
      <c r="C1026" s="20" t="s">
        <v>887</v>
      </c>
      <c r="D1026" s="23" t="s">
        <v>1884</v>
      </c>
      <c r="E1026" s="23"/>
      <c r="F1026" s="20" t="s">
        <v>898</v>
      </c>
      <c r="G1026" s="20"/>
      <c r="H1026" s="22">
        <v>276000</v>
      </c>
      <c r="I1026" s="57" t="str">
        <f>IF(COUNTIF(MASUK[Kode Barang],REKAP[[#This Row],[ID
Barang]])=0,"",COUNTIF(MASUK[Kode Barang],REKAP[[#This Row],[ID
Barang]]))</f>
        <v/>
      </c>
      <c r="J1026" s="58" t="str">
        <f>IF(COUNTIF(MASUK8[Kode Barang],REKAP[[#This Row],[ID
Barang]])=0,"",COUNTIF(MASUK8[Kode Barang],REKAP[[#This Row],[ID
Barang]]))</f>
        <v/>
      </c>
      <c r="K1026" s="20">
        <v>0</v>
      </c>
      <c r="L1026" s="47">
        <f>SUMIF(MASUK!$C:$C,DATA!$A1026,MASUK!$H:$H)</f>
        <v>0</v>
      </c>
      <c r="M1026" s="47">
        <f>SUMIF(KELUAR!C:C,REKAP[[#This Row],[ID
Barang]],KELUAR!$H:$H)</f>
        <v>0</v>
      </c>
      <c r="N1026" s="47">
        <f>REKAP[[#This Row],[Stok Awal]]+REKAP[[#This Row],[Masuk]]-REKAP[[#This Row],[Keluar]]</f>
        <v>0</v>
      </c>
      <c r="P1026" s="42">
        <f>REKAP[[#This Row],[Harga Satuan]]*REKAP[[#This Row],[Stok Akhir]]</f>
        <v>0</v>
      </c>
      <c r="Q1026" s="47" t="str">
        <f>IF(REKAP[[#This Row],[Stok Aktual]]&lt;&gt;"",REKAP[[#This Row],[Stok Akhir]]-REKAP[[#This Row],[Stok Aktual]],"")</f>
        <v/>
      </c>
    </row>
    <row r="1027" spans="1:17" x14ac:dyDescent="0.25">
      <c r="A1027" s="20" t="s">
        <v>1353</v>
      </c>
      <c r="B1027" s="20" t="s">
        <v>887</v>
      </c>
      <c r="C1027" s="20" t="s">
        <v>887</v>
      </c>
      <c r="D1027" s="23" t="s">
        <v>1885</v>
      </c>
      <c r="E1027" s="23"/>
      <c r="F1027" s="20" t="s">
        <v>898</v>
      </c>
      <c r="G1027" s="20"/>
      <c r="H1027" s="22"/>
      <c r="I1027" s="57" t="str">
        <f>IF(COUNTIF(MASUK[Kode Barang],REKAP[[#This Row],[ID
Barang]])=0,"",COUNTIF(MASUK[Kode Barang],REKAP[[#This Row],[ID
Barang]]))</f>
        <v/>
      </c>
      <c r="J1027" s="58" t="str">
        <f>IF(COUNTIF(MASUK8[Kode Barang],REKAP[[#This Row],[ID
Barang]])=0,"",COUNTIF(MASUK8[Kode Barang],REKAP[[#This Row],[ID
Barang]]))</f>
        <v/>
      </c>
      <c r="K1027" s="20">
        <v>0</v>
      </c>
      <c r="L1027" s="47">
        <f>SUMIF(MASUK!$C:$C,DATA!$A1027,MASUK!$H:$H)</f>
        <v>0</v>
      </c>
      <c r="M1027" s="47">
        <f>SUMIF(KELUAR!C:C,REKAP[[#This Row],[ID
Barang]],KELUAR!$H:$H)</f>
        <v>0</v>
      </c>
      <c r="N1027" s="47">
        <f>REKAP[[#This Row],[Stok Awal]]+REKAP[[#This Row],[Masuk]]-REKAP[[#This Row],[Keluar]]</f>
        <v>0</v>
      </c>
      <c r="P1027" s="42">
        <f>REKAP[[#This Row],[Harga Satuan]]*REKAP[[#This Row],[Stok Akhir]]</f>
        <v>0</v>
      </c>
      <c r="Q1027" s="47" t="str">
        <f>IF(REKAP[[#This Row],[Stok Aktual]]&lt;&gt;"",REKAP[[#This Row],[Stok Akhir]]-REKAP[[#This Row],[Stok Aktual]],"")</f>
        <v/>
      </c>
    </row>
    <row r="1028" spans="1:17" x14ac:dyDescent="0.25">
      <c r="A1028" s="20" t="s">
        <v>1354</v>
      </c>
      <c r="B1028" s="20" t="s">
        <v>887</v>
      </c>
      <c r="C1028" s="20" t="s">
        <v>887</v>
      </c>
      <c r="D1028" s="23" t="s">
        <v>1886</v>
      </c>
      <c r="E1028" s="23"/>
      <c r="F1028" s="20" t="s">
        <v>898</v>
      </c>
      <c r="G1028" s="20"/>
      <c r="H1028" s="22"/>
      <c r="I1028" s="57" t="str">
        <f>IF(COUNTIF(MASUK[Kode Barang],REKAP[[#This Row],[ID
Barang]])=0,"",COUNTIF(MASUK[Kode Barang],REKAP[[#This Row],[ID
Barang]]))</f>
        <v/>
      </c>
      <c r="J1028" s="58" t="str">
        <f>IF(COUNTIF(MASUK8[Kode Barang],REKAP[[#This Row],[ID
Barang]])=0,"",COUNTIF(MASUK8[Kode Barang],REKAP[[#This Row],[ID
Barang]]))</f>
        <v/>
      </c>
      <c r="K1028" s="20">
        <v>0</v>
      </c>
      <c r="L1028" s="47">
        <f>SUMIF(MASUK!$C:$C,DATA!$A1028,MASUK!$H:$H)</f>
        <v>0</v>
      </c>
      <c r="M1028" s="47">
        <f>SUMIF(KELUAR!C:C,REKAP[[#This Row],[ID
Barang]],KELUAR!$H:$H)</f>
        <v>0</v>
      </c>
      <c r="N1028" s="47">
        <f>REKAP[[#This Row],[Stok Awal]]+REKAP[[#This Row],[Masuk]]-REKAP[[#This Row],[Keluar]]</f>
        <v>0</v>
      </c>
      <c r="P1028" s="42">
        <f>REKAP[[#This Row],[Harga Satuan]]*REKAP[[#This Row],[Stok Akhir]]</f>
        <v>0</v>
      </c>
      <c r="Q1028" s="47" t="str">
        <f>IF(REKAP[[#This Row],[Stok Aktual]]&lt;&gt;"",REKAP[[#This Row],[Stok Akhir]]-REKAP[[#This Row],[Stok Aktual]],"")</f>
        <v/>
      </c>
    </row>
    <row r="1029" spans="1:17" x14ac:dyDescent="0.25">
      <c r="A1029" s="20" t="s">
        <v>1355</v>
      </c>
      <c r="B1029" s="20" t="s">
        <v>887</v>
      </c>
      <c r="C1029" s="20" t="s">
        <v>887</v>
      </c>
      <c r="D1029" s="23" t="s">
        <v>1887</v>
      </c>
      <c r="E1029" s="23"/>
      <c r="F1029" s="20" t="s">
        <v>898</v>
      </c>
      <c r="G1029" s="20"/>
      <c r="H1029" s="22"/>
      <c r="I1029" s="57" t="str">
        <f>IF(COUNTIF(MASUK[Kode Barang],REKAP[[#This Row],[ID
Barang]])=0,"",COUNTIF(MASUK[Kode Barang],REKAP[[#This Row],[ID
Barang]]))</f>
        <v/>
      </c>
      <c r="J1029" s="58" t="str">
        <f>IF(COUNTIF(MASUK8[Kode Barang],REKAP[[#This Row],[ID
Barang]])=0,"",COUNTIF(MASUK8[Kode Barang],REKAP[[#This Row],[ID
Barang]]))</f>
        <v/>
      </c>
      <c r="K1029" s="20">
        <v>0</v>
      </c>
      <c r="L1029" s="47">
        <f>SUMIF(MASUK!$C:$C,DATA!$A1029,MASUK!$H:$H)</f>
        <v>0</v>
      </c>
      <c r="M1029" s="47">
        <f>SUMIF(KELUAR!C:C,REKAP[[#This Row],[ID
Barang]],KELUAR!$H:$H)</f>
        <v>0</v>
      </c>
      <c r="N1029" s="47">
        <f>REKAP[[#This Row],[Stok Awal]]+REKAP[[#This Row],[Masuk]]-REKAP[[#This Row],[Keluar]]</f>
        <v>0</v>
      </c>
      <c r="P1029" s="42">
        <f>REKAP[[#This Row],[Harga Satuan]]*REKAP[[#This Row],[Stok Akhir]]</f>
        <v>0</v>
      </c>
      <c r="Q1029" s="47" t="str">
        <f>IF(REKAP[[#This Row],[Stok Aktual]]&lt;&gt;"",REKAP[[#This Row],[Stok Akhir]]-REKAP[[#This Row],[Stok Aktual]],"")</f>
        <v/>
      </c>
    </row>
    <row r="1030" spans="1:17" x14ac:dyDescent="0.25">
      <c r="A1030" s="20" t="s">
        <v>1356</v>
      </c>
      <c r="B1030" s="20" t="s">
        <v>887</v>
      </c>
      <c r="C1030" s="20" t="s">
        <v>887</v>
      </c>
      <c r="D1030" s="23" t="s">
        <v>1888</v>
      </c>
      <c r="E1030" s="23"/>
      <c r="F1030" s="20" t="s">
        <v>898</v>
      </c>
      <c r="G1030" s="20"/>
      <c r="H1030" s="22">
        <v>19250</v>
      </c>
      <c r="I1030" s="57" t="str">
        <f>IF(COUNTIF(MASUK[Kode Barang],REKAP[[#This Row],[ID
Barang]])=0,"",COUNTIF(MASUK[Kode Barang],REKAP[[#This Row],[ID
Barang]]))</f>
        <v/>
      </c>
      <c r="J1030" s="58" t="str">
        <f>IF(COUNTIF(MASUK8[Kode Barang],REKAP[[#This Row],[ID
Barang]])=0,"",COUNTIF(MASUK8[Kode Barang],REKAP[[#This Row],[ID
Barang]]))</f>
        <v/>
      </c>
      <c r="K1030" s="20">
        <v>0</v>
      </c>
      <c r="L1030" s="47">
        <f>SUMIF(MASUK!$C:$C,DATA!$A1030,MASUK!$H:$H)</f>
        <v>0</v>
      </c>
      <c r="M1030" s="47">
        <f>SUMIF(KELUAR!C:C,REKAP[[#This Row],[ID
Barang]],KELUAR!$H:$H)</f>
        <v>0</v>
      </c>
      <c r="N1030" s="47">
        <f>REKAP[[#This Row],[Stok Awal]]+REKAP[[#This Row],[Masuk]]-REKAP[[#This Row],[Keluar]]</f>
        <v>0</v>
      </c>
      <c r="P1030" s="42">
        <f>REKAP[[#This Row],[Harga Satuan]]*REKAP[[#This Row],[Stok Akhir]]</f>
        <v>0</v>
      </c>
      <c r="Q1030" s="47" t="str">
        <f>IF(REKAP[[#This Row],[Stok Aktual]]&lt;&gt;"",REKAP[[#This Row],[Stok Akhir]]-REKAP[[#This Row],[Stok Aktual]],"")</f>
        <v/>
      </c>
    </row>
    <row r="1031" spans="1:17" x14ac:dyDescent="0.25">
      <c r="A1031" s="20" t="s">
        <v>1357</v>
      </c>
      <c r="B1031" s="20" t="s">
        <v>887</v>
      </c>
      <c r="C1031" s="20" t="s">
        <v>887</v>
      </c>
      <c r="D1031" s="23" t="s">
        <v>1889</v>
      </c>
      <c r="E1031" s="23"/>
      <c r="F1031" s="20" t="s">
        <v>898</v>
      </c>
      <c r="G1031" s="20" t="s">
        <v>1974</v>
      </c>
      <c r="H1031" s="22">
        <v>17000</v>
      </c>
      <c r="I1031" s="57" t="str">
        <f>IF(COUNTIF(MASUK[Kode Barang],REKAP[[#This Row],[ID
Barang]])=0,"",COUNTIF(MASUK[Kode Barang],REKAP[[#This Row],[ID
Barang]]))</f>
        <v/>
      </c>
      <c r="J1031" s="58" t="str">
        <f>IF(COUNTIF(MASUK8[Kode Barang],REKAP[[#This Row],[ID
Barang]])=0,"",COUNTIF(MASUK8[Kode Barang],REKAP[[#This Row],[ID
Barang]]))</f>
        <v/>
      </c>
      <c r="K1031" s="20">
        <v>0</v>
      </c>
      <c r="L1031" s="47">
        <f>SUMIF(MASUK!$C:$C,DATA!$A1031,MASUK!$H:$H)</f>
        <v>0</v>
      </c>
      <c r="M1031" s="47">
        <f>SUMIF(KELUAR!C:C,REKAP[[#This Row],[ID
Barang]],KELUAR!$H:$H)</f>
        <v>0</v>
      </c>
      <c r="N1031" s="47">
        <f>REKAP[[#This Row],[Stok Awal]]+REKAP[[#This Row],[Masuk]]-REKAP[[#This Row],[Keluar]]</f>
        <v>0</v>
      </c>
      <c r="P1031" s="42">
        <f>REKAP[[#This Row],[Harga Satuan]]*REKAP[[#This Row],[Stok Akhir]]</f>
        <v>0</v>
      </c>
      <c r="Q1031" s="47" t="str">
        <f>IF(REKAP[[#This Row],[Stok Aktual]]&lt;&gt;"",REKAP[[#This Row],[Stok Akhir]]-REKAP[[#This Row],[Stok Aktual]],"")</f>
        <v/>
      </c>
    </row>
    <row r="1032" spans="1:17" x14ac:dyDescent="0.25">
      <c r="A1032" s="20" t="s">
        <v>1358</v>
      </c>
      <c r="B1032" s="20" t="s">
        <v>887</v>
      </c>
      <c r="C1032" s="20" t="s">
        <v>887</v>
      </c>
      <c r="D1032" s="23" t="s">
        <v>1890</v>
      </c>
      <c r="E1032" s="23"/>
      <c r="F1032" s="20" t="s">
        <v>898</v>
      </c>
      <c r="G1032" s="20"/>
      <c r="H1032" s="22">
        <v>25146</v>
      </c>
      <c r="I1032" s="57" t="str">
        <f>IF(COUNTIF(MASUK[Kode Barang],REKAP[[#This Row],[ID
Barang]])=0,"",COUNTIF(MASUK[Kode Barang],REKAP[[#This Row],[ID
Barang]]))</f>
        <v/>
      </c>
      <c r="J1032" s="58" t="str">
        <f>IF(COUNTIF(MASUK8[Kode Barang],REKAP[[#This Row],[ID
Barang]])=0,"",COUNTIF(MASUK8[Kode Barang],REKAP[[#This Row],[ID
Barang]]))</f>
        <v/>
      </c>
      <c r="K1032" s="20">
        <v>3</v>
      </c>
      <c r="L1032" s="47">
        <f>SUMIF(MASUK!$C:$C,DATA!$A1032,MASUK!$H:$H)</f>
        <v>0</v>
      </c>
      <c r="M1032" s="47">
        <f>SUMIF(KELUAR!C:C,REKAP[[#This Row],[ID
Barang]],KELUAR!$H:$H)</f>
        <v>0</v>
      </c>
      <c r="N1032" s="47">
        <f>REKAP[[#This Row],[Stok Awal]]+REKAP[[#This Row],[Masuk]]-REKAP[[#This Row],[Keluar]]</f>
        <v>3</v>
      </c>
      <c r="P1032" s="42">
        <f>REKAP[[#This Row],[Harga Satuan]]*REKAP[[#This Row],[Stok Akhir]]</f>
        <v>75438</v>
      </c>
      <c r="Q1032" s="47" t="str">
        <f>IF(REKAP[[#This Row],[Stok Aktual]]&lt;&gt;"",REKAP[[#This Row],[Stok Akhir]]-REKAP[[#This Row],[Stok Aktual]],"")</f>
        <v/>
      </c>
    </row>
    <row r="1033" spans="1:17" x14ac:dyDescent="0.25">
      <c r="A1033" s="20" t="s">
        <v>1359</v>
      </c>
      <c r="B1033" s="20" t="s">
        <v>887</v>
      </c>
      <c r="C1033" s="20" t="s">
        <v>887</v>
      </c>
      <c r="D1033" s="23" t="s">
        <v>1891</v>
      </c>
      <c r="E1033" s="23"/>
      <c r="F1033" s="20" t="s">
        <v>898</v>
      </c>
      <c r="G1033" s="20"/>
      <c r="H1033" s="22">
        <v>38000</v>
      </c>
      <c r="I1033" s="57" t="str">
        <f>IF(COUNTIF(MASUK[Kode Barang],REKAP[[#This Row],[ID
Barang]])=0,"",COUNTIF(MASUK[Kode Barang],REKAP[[#This Row],[ID
Barang]]))</f>
        <v/>
      </c>
      <c r="J1033" s="58" t="str">
        <f>IF(COUNTIF(MASUK8[Kode Barang],REKAP[[#This Row],[ID
Barang]])=0,"",COUNTIF(MASUK8[Kode Barang],REKAP[[#This Row],[ID
Barang]]))</f>
        <v/>
      </c>
      <c r="K1033" s="20">
        <v>0</v>
      </c>
      <c r="L1033" s="47">
        <f>SUMIF(MASUK!$C:$C,DATA!$A1033,MASUK!$H:$H)</f>
        <v>0</v>
      </c>
      <c r="M1033" s="47">
        <f>SUMIF(KELUAR!C:C,REKAP[[#This Row],[ID
Barang]],KELUAR!$H:$H)</f>
        <v>0</v>
      </c>
      <c r="N1033" s="47">
        <f>REKAP[[#This Row],[Stok Awal]]+REKAP[[#This Row],[Masuk]]-REKAP[[#This Row],[Keluar]]</f>
        <v>0</v>
      </c>
      <c r="P1033" s="42">
        <f>REKAP[[#This Row],[Harga Satuan]]*REKAP[[#This Row],[Stok Akhir]]</f>
        <v>0</v>
      </c>
      <c r="Q1033" s="47" t="str">
        <f>IF(REKAP[[#This Row],[Stok Aktual]]&lt;&gt;"",REKAP[[#This Row],[Stok Akhir]]-REKAP[[#This Row],[Stok Aktual]],"")</f>
        <v/>
      </c>
    </row>
    <row r="1034" spans="1:17" x14ac:dyDescent="0.25">
      <c r="A1034" s="20" t="s">
        <v>1360</v>
      </c>
      <c r="B1034" s="20" t="s">
        <v>887</v>
      </c>
      <c r="C1034" s="20" t="s">
        <v>887</v>
      </c>
      <c r="D1034" s="23" t="s">
        <v>1892</v>
      </c>
      <c r="E1034" s="23"/>
      <c r="F1034" s="20" t="s">
        <v>898</v>
      </c>
      <c r="G1034" s="20"/>
      <c r="H1034" s="22">
        <v>51700</v>
      </c>
      <c r="I1034" s="57" t="str">
        <f>IF(COUNTIF(MASUK[Kode Barang],REKAP[[#This Row],[ID
Barang]])=0,"",COUNTIF(MASUK[Kode Barang],REKAP[[#This Row],[ID
Barang]]))</f>
        <v/>
      </c>
      <c r="J1034" s="58" t="str">
        <f>IF(COUNTIF(MASUK8[Kode Barang],REKAP[[#This Row],[ID
Barang]])=0,"",COUNTIF(MASUK8[Kode Barang],REKAP[[#This Row],[ID
Barang]]))</f>
        <v/>
      </c>
      <c r="K1034" s="20">
        <v>2</v>
      </c>
      <c r="L1034" s="47">
        <f>SUMIF(MASUK!$C:$C,DATA!$A1034,MASUK!$H:$H)</f>
        <v>0</v>
      </c>
      <c r="M1034" s="47">
        <f>SUMIF(KELUAR!C:C,REKAP[[#This Row],[ID
Barang]],KELUAR!$H:$H)</f>
        <v>0</v>
      </c>
      <c r="N1034" s="47">
        <f>REKAP[[#This Row],[Stok Awal]]+REKAP[[#This Row],[Masuk]]-REKAP[[#This Row],[Keluar]]</f>
        <v>2</v>
      </c>
      <c r="P1034" s="42">
        <f>REKAP[[#This Row],[Harga Satuan]]*REKAP[[#This Row],[Stok Akhir]]</f>
        <v>103400</v>
      </c>
      <c r="Q1034" s="47" t="str">
        <f>IF(REKAP[[#This Row],[Stok Aktual]]&lt;&gt;"",REKAP[[#This Row],[Stok Akhir]]-REKAP[[#This Row],[Stok Aktual]],"")</f>
        <v/>
      </c>
    </row>
    <row r="1035" spans="1:17" x14ac:dyDescent="0.25">
      <c r="A1035" s="20" t="s">
        <v>1361</v>
      </c>
      <c r="B1035" s="20" t="s">
        <v>887</v>
      </c>
      <c r="C1035" s="20" t="s">
        <v>887</v>
      </c>
      <c r="D1035" s="23" t="s">
        <v>1893</v>
      </c>
      <c r="E1035" s="23"/>
      <c r="F1035" s="20" t="s">
        <v>898</v>
      </c>
      <c r="G1035" s="20"/>
      <c r="H1035" s="22">
        <v>43000</v>
      </c>
      <c r="I1035" s="57">
        <f>IF(COUNTIF(MASUK[Kode Barang],REKAP[[#This Row],[ID
Barang]])=0,"",COUNTIF(MASUK[Kode Barang],REKAP[[#This Row],[ID
Barang]]))</f>
        <v>1</v>
      </c>
      <c r="J1035" s="58">
        <f>IF(COUNTIF(MASUK8[Kode Barang],REKAP[[#This Row],[ID
Barang]])=0,"",COUNTIF(MASUK8[Kode Barang],REKAP[[#This Row],[ID
Barang]]))</f>
        <v>1</v>
      </c>
      <c r="K1035" s="20">
        <v>0</v>
      </c>
      <c r="L1035" s="47">
        <f>SUMIF(MASUK!$C:$C,DATA!$A1035,MASUK!$H:$H)</f>
        <v>4</v>
      </c>
      <c r="M1035" s="47">
        <f>SUMIF(KELUAR!C:C,REKAP[[#This Row],[ID
Barang]],KELUAR!$H:$H)</f>
        <v>4</v>
      </c>
      <c r="N1035" s="47">
        <f>REKAP[[#This Row],[Stok Awal]]+REKAP[[#This Row],[Masuk]]-REKAP[[#This Row],[Keluar]]</f>
        <v>0</v>
      </c>
      <c r="P1035" s="42">
        <f>REKAP[[#This Row],[Harga Satuan]]*REKAP[[#This Row],[Stok Akhir]]</f>
        <v>0</v>
      </c>
      <c r="Q1035" s="47" t="str">
        <f>IF(REKAP[[#This Row],[Stok Aktual]]&lt;&gt;"",REKAP[[#This Row],[Stok Akhir]]-REKAP[[#This Row],[Stok Aktual]],"")</f>
        <v/>
      </c>
    </row>
    <row r="1036" spans="1:17" x14ac:dyDescent="0.25">
      <c r="A1036" s="20" t="s">
        <v>1362</v>
      </c>
      <c r="B1036" s="20" t="s">
        <v>887</v>
      </c>
      <c r="C1036" s="20" t="s">
        <v>887</v>
      </c>
      <c r="D1036" s="23" t="s">
        <v>1894</v>
      </c>
      <c r="E1036" s="23"/>
      <c r="F1036" s="20" t="s">
        <v>898</v>
      </c>
      <c r="G1036" s="20"/>
      <c r="H1036" s="22">
        <v>172000</v>
      </c>
      <c r="I1036" s="57" t="str">
        <f>IF(COUNTIF(MASUK[Kode Barang],REKAP[[#This Row],[ID
Barang]])=0,"",COUNTIF(MASUK[Kode Barang],REKAP[[#This Row],[ID
Barang]]))</f>
        <v/>
      </c>
      <c r="J1036" s="58" t="str">
        <f>IF(COUNTIF(MASUK8[Kode Barang],REKAP[[#This Row],[ID
Barang]])=0,"",COUNTIF(MASUK8[Kode Barang],REKAP[[#This Row],[ID
Barang]]))</f>
        <v/>
      </c>
      <c r="K1036" s="20">
        <v>1</v>
      </c>
      <c r="L1036" s="47">
        <f>SUMIF(MASUK!$C:$C,DATA!$A1036,MASUK!$H:$H)</f>
        <v>0</v>
      </c>
      <c r="M1036" s="47">
        <f>SUMIF(KELUAR!C:C,REKAP[[#This Row],[ID
Barang]],KELUAR!$H:$H)</f>
        <v>0</v>
      </c>
      <c r="N1036" s="47">
        <f>REKAP[[#This Row],[Stok Awal]]+REKAP[[#This Row],[Masuk]]-REKAP[[#This Row],[Keluar]]</f>
        <v>1</v>
      </c>
      <c r="P1036" s="42">
        <f>REKAP[[#This Row],[Harga Satuan]]*REKAP[[#This Row],[Stok Akhir]]</f>
        <v>172000</v>
      </c>
      <c r="Q1036" s="47" t="str">
        <f>IF(REKAP[[#This Row],[Stok Aktual]]&lt;&gt;"",REKAP[[#This Row],[Stok Akhir]]-REKAP[[#This Row],[Stok Aktual]],"")</f>
        <v/>
      </c>
    </row>
    <row r="1037" spans="1:17" x14ac:dyDescent="0.25">
      <c r="A1037" s="20" t="s">
        <v>1363</v>
      </c>
      <c r="B1037" s="20" t="s">
        <v>888</v>
      </c>
      <c r="C1037" s="20" t="s">
        <v>888</v>
      </c>
      <c r="D1037" s="23" t="s">
        <v>1895</v>
      </c>
      <c r="E1037" s="23"/>
      <c r="F1037" s="20" t="s">
        <v>898</v>
      </c>
      <c r="G1037" s="20"/>
      <c r="H1037" s="22">
        <v>65603</v>
      </c>
      <c r="I1037" s="57" t="str">
        <f>IF(COUNTIF(MASUK[Kode Barang],REKAP[[#This Row],[ID
Barang]])=0,"",COUNTIF(MASUK[Kode Barang],REKAP[[#This Row],[ID
Barang]]))</f>
        <v/>
      </c>
      <c r="J1037" s="58" t="str">
        <f>IF(COUNTIF(MASUK8[Kode Barang],REKAP[[#This Row],[ID
Barang]])=0,"",COUNTIF(MASUK8[Kode Barang],REKAP[[#This Row],[ID
Barang]]))</f>
        <v/>
      </c>
      <c r="K1037" s="20">
        <v>1</v>
      </c>
      <c r="L1037" s="47">
        <f>SUMIF(MASUK!$C:$C,DATA!$A1037,MASUK!$H:$H)</f>
        <v>0</v>
      </c>
      <c r="M1037" s="47">
        <f>SUMIF(KELUAR!C:C,REKAP[[#This Row],[ID
Barang]],KELUAR!$H:$H)</f>
        <v>0</v>
      </c>
      <c r="N1037" s="47">
        <f>REKAP[[#This Row],[Stok Awal]]+REKAP[[#This Row],[Masuk]]-REKAP[[#This Row],[Keluar]]</f>
        <v>1</v>
      </c>
      <c r="P1037" s="42">
        <f>REKAP[[#This Row],[Harga Satuan]]*REKAP[[#This Row],[Stok Akhir]]</f>
        <v>65603</v>
      </c>
      <c r="Q1037" s="47" t="str">
        <f>IF(REKAP[[#This Row],[Stok Aktual]]&lt;&gt;"",REKAP[[#This Row],[Stok Akhir]]-REKAP[[#This Row],[Stok Aktual]],"")</f>
        <v/>
      </c>
    </row>
    <row r="1038" spans="1:17" x14ac:dyDescent="0.25">
      <c r="A1038" s="20" t="s">
        <v>1364</v>
      </c>
      <c r="B1038" s="20" t="s">
        <v>888</v>
      </c>
      <c r="C1038" s="20" t="s">
        <v>888</v>
      </c>
      <c r="D1038" s="23" t="s">
        <v>1896</v>
      </c>
      <c r="E1038" s="23"/>
      <c r="F1038" s="20" t="s">
        <v>898</v>
      </c>
      <c r="G1038" s="20"/>
      <c r="H1038" s="22">
        <v>363103</v>
      </c>
      <c r="I1038" s="57" t="str">
        <f>IF(COUNTIF(MASUK[Kode Barang],REKAP[[#This Row],[ID
Barang]])=0,"",COUNTIF(MASUK[Kode Barang],REKAP[[#This Row],[ID
Barang]]))</f>
        <v/>
      </c>
      <c r="J1038" s="58" t="str">
        <f>IF(COUNTIF(MASUK8[Kode Barang],REKAP[[#This Row],[ID
Barang]])=0,"",COUNTIF(MASUK8[Kode Barang],REKAP[[#This Row],[ID
Barang]]))</f>
        <v/>
      </c>
      <c r="K1038" s="20">
        <v>1</v>
      </c>
      <c r="L1038" s="47">
        <f>SUMIF(MASUK!$C:$C,DATA!$A1038,MASUK!$H:$H)</f>
        <v>0</v>
      </c>
      <c r="M1038" s="47">
        <f>SUMIF(KELUAR!C:C,REKAP[[#This Row],[ID
Barang]],KELUAR!$H:$H)</f>
        <v>0</v>
      </c>
      <c r="N1038" s="47">
        <f>REKAP[[#This Row],[Stok Awal]]+REKAP[[#This Row],[Masuk]]-REKAP[[#This Row],[Keluar]]</f>
        <v>1</v>
      </c>
      <c r="P1038" s="42">
        <f>REKAP[[#This Row],[Harga Satuan]]*REKAP[[#This Row],[Stok Akhir]]</f>
        <v>363103</v>
      </c>
      <c r="Q1038" s="47" t="str">
        <f>IF(REKAP[[#This Row],[Stok Aktual]]&lt;&gt;"",REKAP[[#This Row],[Stok Akhir]]-REKAP[[#This Row],[Stok Aktual]],"")</f>
        <v/>
      </c>
    </row>
    <row r="1039" spans="1:17" x14ac:dyDescent="0.25">
      <c r="A1039" s="20" t="s">
        <v>1365</v>
      </c>
      <c r="B1039" s="20" t="s">
        <v>888</v>
      </c>
      <c r="C1039" s="20" t="s">
        <v>888</v>
      </c>
      <c r="D1039" s="23" t="s">
        <v>1897</v>
      </c>
      <c r="E1039" s="23"/>
      <c r="F1039" s="20" t="s">
        <v>898</v>
      </c>
      <c r="G1039" s="20"/>
      <c r="H1039" s="22">
        <v>203788</v>
      </c>
      <c r="I1039" s="57" t="str">
        <f>IF(COUNTIF(MASUK[Kode Barang],REKAP[[#This Row],[ID
Barang]])=0,"",COUNTIF(MASUK[Kode Barang],REKAP[[#This Row],[ID
Barang]]))</f>
        <v/>
      </c>
      <c r="J1039" s="58" t="str">
        <f>IF(COUNTIF(MASUK8[Kode Barang],REKAP[[#This Row],[ID
Barang]])=0,"",COUNTIF(MASUK8[Kode Barang],REKAP[[#This Row],[ID
Barang]]))</f>
        <v/>
      </c>
      <c r="K1039" s="20">
        <v>1</v>
      </c>
      <c r="L1039" s="47">
        <f>SUMIF(MASUK!$C:$C,DATA!$A1039,MASUK!$H:$H)</f>
        <v>0</v>
      </c>
      <c r="M1039" s="47">
        <f>SUMIF(KELUAR!C:C,REKAP[[#This Row],[ID
Barang]],KELUAR!$H:$H)</f>
        <v>0</v>
      </c>
      <c r="N1039" s="47">
        <f>REKAP[[#This Row],[Stok Awal]]+REKAP[[#This Row],[Masuk]]-REKAP[[#This Row],[Keluar]]</f>
        <v>1</v>
      </c>
      <c r="P1039" s="42">
        <f>REKAP[[#This Row],[Harga Satuan]]*REKAP[[#This Row],[Stok Akhir]]</f>
        <v>203788</v>
      </c>
      <c r="Q1039" s="47" t="str">
        <f>IF(REKAP[[#This Row],[Stok Aktual]]&lt;&gt;"",REKAP[[#This Row],[Stok Akhir]]-REKAP[[#This Row],[Stok Aktual]],"")</f>
        <v/>
      </c>
    </row>
    <row r="1040" spans="1:17" x14ac:dyDescent="0.25">
      <c r="A1040" s="20" t="s">
        <v>1366</v>
      </c>
      <c r="B1040" s="20" t="s">
        <v>888</v>
      </c>
      <c r="C1040" s="20" t="s">
        <v>888</v>
      </c>
      <c r="D1040" s="23" t="s">
        <v>1898</v>
      </c>
      <c r="E1040" s="23"/>
      <c r="F1040" s="20" t="s">
        <v>898</v>
      </c>
      <c r="G1040" s="20"/>
      <c r="H1040" s="22">
        <v>174489</v>
      </c>
      <c r="I1040" s="57" t="str">
        <f>IF(COUNTIF(MASUK[Kode Barang],REKAP[[#This Row],[ID
Barang]])=0,"",COUNTIF(MASUK[Kode Barang],REKAP[[#This Row],[ID
Barang]]))</f>
        <v/>
      </c>
      <c r="J1040" s="58" t="str">
        <f>IF(COUNTIF(MASUK8[Kode Barang],REKAP[[#This Row],[ID
Barang]])=0,"",COUNTIF(MASUK8[Kode Barang],REKAP[[#This Row],[ID
Barang]]))</f>
        <v/>
      </c>
      <c r="K1040" s="20">
        <v>1</v>
      </c>
      <c r="L1040" s="47">
        <f>SUMIF(MASUK!$C:$C,DATA!$A1040,MASUK!$H:$H)</f>
        <v>0</v>
      </c>
      <c r="M1040" s="47">
        <f>SUMIF(KELUAR!C:C,REKAP[[#This Row],[ID
Barang]],KELUAR!$H:$H)</f>
        <v>0</v>
      </c>
      <c r="N1040" s="47">
        <f>REKAP[[#This Row],[Stok Awal]]+REKAP[[#This Row],[Masuk]]-REKAP[[#This Row],[Keluar]]</f>
        <v>1</v>
      </c>
      <c r="P1040" s="42">
        <f>REKAP[[#This Row],[Harga Satuan]]*REKAP[[#This Row],[Stok Akhir]]</f>
        <v>174489</v>
      </c>
      <c r="Q1040" s="47" t="str">
        <f>IF(REKAP[[#This Row],[Stok Aktual]]&lt;&gt;"",REKAP[[#This Row],[Stok Akhir]]-REKAP[[#This Row],[Stok Aktual]],"")</f>
        <v/>
      </c>
    </row>
    <row r="1041" spans="1:17" x14ac:dyDescent="0.25">
      <c r="A1041" s="20" t="s">
        <v>1367</v>
      </c>
      <c r="B1041" s="20" t="s">
        <v>888</v>
      </c>
      <c r="C1041" s="20" t="s">
        <v>888</v>
      </c>
      <c r="D1041" s="23" t="s">
        <v>1899</v>
      </c>
      <c r="E1041" s="23"/>
      <c r="F1041" s="20" t="s">
        <v>898</v>
      </c>
      <c r="G1041" s="20"/>
      <c r="H1041" s="22">
        <v>233409</v>
      </c>
      <c r="I1041" s="57" t="str">
        <f>IF(COUNTIF(MASUK[Kode Barang],REKAP[[#This Row],[ID
Barang]])=0,"",COUNTIF(MASUK[Kode Barang],REKAP[[#This Row],[ID
Barang]]))</f>
        <v/>
      </c>
      <c r="J1041" s="58" t="str">
        <f>IF(COUNTIF(MASUK8[Kode Barang],REKAP[[#This Row],[ID
Barang]])=0,"",COUNTIF(MASUK8[Kode Barang],REKAP[[#This Row],[ID
Barang]]))</f>
        <v/>
      </c>
      <c r="K1041" s="20">
        <v>1</v>
      </c>
      <c r="L1041" s="47">
        <f>SUMIF(MASUK!$C:$C,DATA!$A1041,MASUK!$H:$H)</f>
        <v>0</v>
      </c>
      <c r="M1041" s="47">
        <f>SUMIF(KELUAR!C:C,REKAP[[#This Row],[ID
Barang]],KELUAR!$H:$H)</f>
        <v>0</v>
      </c>
      <c r="N1041" s="47">
        <f>REKAP[[#This Row],[Stok Awal]]+REKAP[[#This Row],[Masuk]]-REKAP[[#This Row],[Keluar]]</f>
        <v>1</v>
      </c>
      <c r="P1041" s="42">
        <f>REKAP[[#This Row],[Harga Satuan]]*REKAP[[#This Row],[Stok Akhir]]</f>
        <v>233409</v>
      </c>
      <c r="Q1041" s="47" t="str">
        <f>IF(REKAP[[#This Row],[Stok Aktual]]&lt;&gt;"",REKAP[[#This Row],[Stok Akhir]]-REKAP[[#This Row],[Stok Aktual]],"")</f>
        <v/>
      </c>
    </row>
    <row r="1042" spans="1:17" x14ac:dyDescent="0.25">
      <c r="A1042" s="20" t="s">
        <v>1368</v>
      </c>
      <c r="B1042" s="20" t="s">
        <v>888</v>
      </c>
      <c r="C1042" s="20" t="s">
        <v>888</v>
      </c>
      <c r="D1042" s="23" t="s">
        <v>1900</v>
      </c>
      <c r="E1042" s="23"/>
      <c r="F1042" s="20" t="s">
        <v>898</v>
      </c>
      <c r="G1042" s="20"/>
      <c r="H1042" s="22">
        <v>301920</v>
      </c>
      <c r="I1042" s="57" t="str">
        <f>IF(COUNTIF(MASUK[Kode Barang],REKAP[[#This Row],[ID
Barang]])=0,"",COUNTIF(MASUK[Kode Barang],REKAP[[#This Row],[ID
Barang]]))</f>
        <v/>
      </c>
      <c r="J1042" s="58" t="str">
        <f>IF(COUNTIF(MASUK8[Kode Barang],REKAP[[#This Row],[ID
Barang]])=0,"",COUNTIF(MASUK8[Kode Barang],REKAP[[#This Row],[ID
Barang]]))</f>
        <v/>
      </c>
      <c r="K1042" s="20">
        <v>0</v>
      </c>
      <c r="L1042" s="47">
        <f>SUMIF(MASUK!$C:$C,DATA!$A1042,MASUK!$H:$H)</f>
        <v>0</v>
      </c>
      <c r="M1042" s="47">
        <f>SUMIF(KELUAR!C:C,REKAP[[#This Row],[ID
Barang]],KELUAR!$H:$H)</f>
        <v>0</v>
      </c>
      <c r="N1042" s="47">
        <f>REKAP[[#This Row],[Stok Awal]]+REKAP[[#This Row],[Masuk]]-REKAP[[#This Row],[Keluar]]</f>
        <v>0</v>
      </c>
      <c r="P1042" s="42">
        <f>REKAP[[#This Row],[Harga Satuan]]*REKAP[[#This Row],[Stok Akhir]]</f>
        <v>0</v>
      </c>
      <c r="Q1042" s="47" t="str">
        <f>IF(REKAP[[#This Row],[Stok Aktual]]&lt;&gt;"",REKAP[[#This Row],[Stok Akhir]]-REKAP[[#This Row],[Stok Aktual]],"")</f>
        <v/>
      </c>
    </row>
    <row r="1043" spans="1:17" x14ac:dyDescent="0.25">
      <c r="A1043" s="20" t="s">
        <v>1369</v>
      </c>
      <c r="B1043" s="20" t="s">
        <v>3618</v>
      </c>
      <c r="C1043" s="20" t="s">
        <v>3618</v>
      </c>
      <c r="D1043" s="23" t="s">
        <v>1901</v>
      </c>
      <c r="E1043" s="23"/>
      <c r="F1043" s="20" t="s">
        <v>898</v>
      </c>
      <c r="G1043" s="20"/>
      <c r="H1043" s="22">
        <v>4902</v>
      </c>
      <c r="I1043" s="57" t="str">
        <f>IF(COUNTIF(MASUK[Kode Barang],REKAP[[#This Row],[ID
Barang]])=0,"",COUNTIF(MASUK[Kode Barang],REKAP[[#This Row],[ID
Barang]]))</f>
        <v/>
      </c>
      <c r="J1043" s="58" t="str">
        <f>IF(COUNTIF(MASUK8[Kode Barang],REKAP[[#This Row],[ID
Barang]])=0,"",COUNTIF(MASUK8[Kode Barang],REKAP[[#This Row],[ID
Barang]]))</f>
        <v/>
      </c>
      <c r="K1043" s="20">
        <v>2</v>
      </c>
      <c r="L1043" s="47">
        <f>SUMIF(MASUK!$C:$C,DATA!$A1043,MASUK!$H:$H)</f>
        <v>0</v>
      </c>
      <c r="M1043" s="47">
        <f>SUMIF(KELUAR!C:C,REKAP[[#This Row],[ID
Barang]],KELUAR!$H:$H)</f>
        <v>0</v>
      </c>
      <c r="N1043" s="47">
        <f>REKAP[[#This Row],[Stok Awal]]+REKAP[[#This Row],[Masuk]]-REKAP[[#This Row],[Keluar]]</f>
        <v>2</v>
      </c>
      <c r="P1043" s="42">
        <f>REKAP[[#This Row],[Harga Satuan]]*REKAP[[#This Row],[Stok Akhir]]</f>
        <v>9804</v>
      </c>
      <c r="Q1043" s="47" t="str">
        <f>IF(REKAP[[#This Row],[Stok Aktual]]&lt;&gt;"",REKAP[[#This Row],[Stok Akhir]]-REKAP[[#This Row],[Stok Aktual]],"")</f>
        <v/>
      </c>
    </row>
    <row r="1044" spans="1:17" x14ac:dyDescent="0.25">
      <c r="A1044" s="20" t="s">
        <v>1370</v>
      </c>
      <c r="B1044" s="20" t="s">
        <v>889</v>
      </c>
      <c r="C1044" s="20" t="s">
        <v>889</v>
      </c>
      <c r="D1044" s="23" t="s">
        <v>1902</v>
      </c>
      <c r="E1044" s="23"/>
      <c r="F1044" s="20" t="s">
        <v>898</v>
      </c>
      <c r="G1044" s="20"/>
      <c r="H1044" s="22">
        <v>44000</v>
      </c>
      <c r="I1044" s="57" t="str">
        <f>IF(COUNTIF(MASUK[Kode Barang],REKAP[[#This Row],[ID
Barang]])=0,"",COUNTIF(MASUK[Kode Barang],REKAP[[#This Row],[ID
Barang]]))</f>
        <v/>
      </c>
      <c r="J1044" s="58" t="str">
        <f>IF(COUNTIF(MASUK8[Kode Barang],REKAP[[#This Row],[ID
Barang]])=0,"",COUNTIF(MASUK8[Kode Barang],REKAP[[#This Row],[ID
Barang]]))</f>
        <v/>
      </c>
      <c r="K1044" s="20">
        <v>0</v>
      </c>
      <c r="L1044" s="47">
        <f>SUMIF(MASUK!$C:$C,DATA!$A1044,MASUK!$H:$H)</f>
        <v>0</v>
      </c>
      <c r="M1044" s="47">
        <f>SUMIF(KELUAR!C:C,REKAP[[#This Row],[ID
Barang]],KELUAR!$H:$H)</f>
        <v>0</v>
      </c>
      <c r="N1044" s="47">
        <f>REKAP[[#This Row],[Stok Awal]]+REKAP[[#This Row],[Masuk]]-REKAP[[#This Row],[Keluar]]</f>
        <v>0</v>
      </c>
      <c r="P1044" s="42">
        <f>REKAP[[#This Row],[Harga Satuan]]*REKAP[[#This Row],[Stok Akhir]]</f>
        <v>0</v>
      </c>
      <c r="Q1044" s="47" t="str">
        <f>IF(REKAP[[#This Row],[Stok Aktual]]&lt;&gt;"",REKAP[[#This Row],[Stok Akhir]]-REKAP[[#This Row],[Stok Aktual]],"")</f>
        <v/>
      </c>
    </row>
    <row r="1045" spans="1:17" x14ac:dyDescent="0.25">
      <c r="A1045" s="20" t="s">
        <v>1371</v>
      </c>
      <c r="B1045" s="20" t="s">
        <v>889</v>
      </c>
      <c r="C1045" s="20" t="s">
        <v>889</v>
      </c>
      <c r="D1045" s="23" t="s">
        <v>1903</v>
      </c>
      <c r="E1045" s="23"/>
      <c r="F1045" s="20" t="s">
        <v>898</v>
      </c>
      <c r="G1045" s="20"/>
      <c r="H1045" s="22">
        <v>35000</v>
      </c>
      <c r="I1045" s="57" t="str">
        <f>IF(COUNTIF(MASUK[Kode Barang],REKAP[[#This Row],[ID
Barang]])=0,"",COUNTIF(MASUK[Kode Barang],REKAP[[#This Row],[ID
Barang]]))</f>
        <v/>
      </c>
      <c r="J1045" s="58" t="str">
        <f>IF(COUNTIF(MASUK8[Kode Barang],REKAP[[#This Row],[ID
Barang]])=0,"",COUNTIF(MASUK8[Kode Barang],REKAP[[#This Row],[ID
Barang]]))</f>
        <v/>
      </c>
      <c r="K1045" s="20">
        <v>3</v>
      </c>
      <c r="L1045" s="47">
        <f>SUMIF(MASUK!$C:$C,DATA!$A1045,MASUK!$H:$H)</f>
        <v>0</v>
      </c>
      <c r="M1045" s="47">
        <f>SUMIF(KELUAR!C:C,REKAP[[#This Row],[ID
Barang]],KELUAR!$H:$H)</f>
        <v>0</v>
      </c>
      <c r="N1045" s="47">
        <f>REKAP[[#This Row],[Stok Awal]]+REKAP[[#This Row],[Masuk]]-REKAP[[#This Row],[Keluar]]</f>
        <v>3</v>
      </c>
      <c r="P1045" s="42">
        <f>REKAP[[#This Row],[Harga Satuan]]*REKAP[[#This Row],[Stok Akhir]]</f>
        <v>105000</v>
      </c>
      <c r="Q1045" s="47" t="str">
        <f>IF(REKAP[[#This Row],[Stok Aktual]]&lt;&gt;"",REKAP[[#This Row],[Stok Akhir]]-REKAP[[#This Row],[Stok Aktual]],"")</f>
        <v/>
      </c>
    </row>
    <row r="1046" spans="1:17" x14ac:dyDescent="0.25">
      <c r="A1046" s="20" t="s">
        <v>1372</v>
      </c>
      <c r="B1046" s="20" t="s">
        <v>889</v>
      </c>
      <c r="C1046" s="20" t="s">
        <v>889</v>
      </c>
      <c r="D1046" s="23" t="s">
        <v>1904</v>
      </c>
      <c r="E1046" s="23"/>
      <c r="F1046" s="20" t="s">
        <v>898</v>
      </c>
      <c r="G1046" s="20"/>
      <c r="H1046" s="22">
        <v>42336</v>
      </c>
      <c r="I1046" s="57" t="str">
        <f>IF(COUNTIF(MASUK[Kode Barang],REKAP[[#This Row],[ID
Barang]])=0,"",COUNTIF(MASUK[Kode Barang],REKAP[[#This Row],[ID
Barang]]))</f>
        <v/>
      </c>
      <c r="J1046" s="58" t="str">
        <f>IF(COUNTIF(MASUK8[Kode Barang],REKAP[[#This Row],[ID
Barang]])=0,"",COUNTIF(MASUK8[Kode Barang],REKAP[[#This Row],[ID
Barang]]))</f>
        <v/>
      </c>
      <c r="K1046" s="20">
        <v>0</v>
      </c>
      <c r="L1046" s="47">
        <f>SUMIF(MASUK!$C:$C,DATA!$A1046,MASUK!$H:$H)</f>
        <v>0</v>
      </c>
      <c r="M1046" s="47">
        <f>SUMIF(KELUAR!C:C,REKAP[[#This Row],[ID
Barang]],KELUAR!$H:$H)</f>
        <v>0</v>
      </c>
      <c r="N1046" s="47">
        <f>REKAP[[#This Row],[Stok Awal]]+REKAP[[#This Row],[Masuk]]-REKAP[[#This Row],[Keluar]]</f>
        <v>0</v>
      </c>
      <c r="P1046" s="42">
        <f>REKAP[[#This Row],[Harga Satuan]]*REKAP[[#This Row],[Stok Akhir]]</f>
        <v>0</v>
      </c>
      <c r="Q1046" s="47" t="str">
        <f>IF(REKAP[[#This Row],[Stok Aktual]]&lt;&gt;"",REKAP[[#This Row],[Stok Akhir]]-REKAP[[#This Row],[Stok Aktual]],"")</f>
        <v/>
      </c>
    </row>
    <row r="1047" spans="1:17" x14ac:dyDescent="0.25">
      <c r="A1047" s="20" t="s">
        <v>1373</v>
      </c>
      <c r="B1047" s="20" t="s">
        <v>889</v>
      </c>
      <c r="C1047" s="20" t="s">
        <v>889</v>
      </c>
      <c r="D1047" s="23" t="s">
        <v>1905</v>
      </c>
      <c r="E1047" s="23"/>
      <c r="F1047" s="20" t="s">
        <v>898</v>
      </c>
      <c r="G1047" s="20"/>
      <c r="H1047" s="22">
        <v>34329</v>
      </c>
      <c r="I1047" s="57" t="str">
        <f>IF(COUNTIF(MASUK[Kode Barang],REKAP[[#This Row],[ID
Barang]])=0,"",COUNTIF(MASUK[Kode Barang],REKAP[[#This Row],[ID
Barang]]))</f>
        <v/>
      </c>
      <c r="J1047" s="58" t="str">
        <f>IF(COUNTIF(MASUK8[Kode Barang],REKAP[[#This Row],[ID
Barang]])=0,"",COUNTIF(MASUK8[Kode Barang],REKAP[[#This Row],[ID
Barang]]))</f>
        <v/>
      </c>
      <c r="K1047" s="20">
        <v>0</v>
      </c>
      <c r="L1047" s="47">
        <f>SUMIF(MASUK!$C:$C,DATA!$A1047,MASUK!$H:$H)</f>
        <v>0</v>
      </c>
      <c r="M1047" s="47">
        <f>SUMIF(KELUAR!C:C,REKAP[[#This Row],[ID
Barang]],KELUAR!$H:$H)</f>
        <v>0</v>
      </c>
      <c r="N1047" s="47">
        <f>REKAP[[#This Row],[Stok Awal]]+REKAP[[#This Row],[Masuk]]-REKAP[[#This Row],[Keluar]]</f>
        <v>0</v>
      </c>
      <c r="P1047" s="42">
        <f>REKAP[[#This Row],[Harga Satuan]]*REKAP[[#This Row],[Stok Akhir]]</f>
        <v>0</v>
      </c>
      <c r="Q1047" s="47" t="str">
        <f>IF(REKAP[[#This Row],[Stok Aktual]]&lt;&gt;"",REKAP[[#This Row],[Stok Akhir]]-REKAP[[#This Row],[Stok Aktual]],"")</f>
        <v/>
      </c>
    </row>
    <row r="1048" spans="1:17" x14ac:dyDescent="0.25">
      <c r="A1048" s="20" t="s">
        <v>1374</v>
      </c>
      <c r="B1048" s="20" t="s">
        <v>889</v>
      </c>
      <c r="C1048" s="20" t="s">
        <v>889</v>
      </c>
      <c r="D1048" s="23" t="s">
        <v>1906</v>
      </c>
      <c r="E1048" s="23"/>
      <c r="F1048" s="20" t="s">
        <v>898</v>
      </c>
      <c r="G1048" s="20"/>
      <c r="H1048" s="22">
        <v>113000</v>
      </c>
      <c r="I1048" s="57" t="str">
        <f>IF(COUNTIF(MASUK[Kode Barang],REKAP[[#This Row],[ID
Barang]])=0,"",COUNTIF(MASUK[Kode Barang],REKAP[[#This Row],[ID
Barang]]))</f>
        <v/>
      </c>
      <c r="J1048" s="58" t="str">
        <f>IF(COUNTIF(MASUK8[Kode Barang],REKAP[[#This Row],[ID
Barang]])=0,"",COUNTIF(MASUK8[Kode Barang],REKAP[[#This Row],[ID
Barang]]))</f>
        <v/>
      </c>
      <c r="K1048" s="20">
        <v>4</v>
      </c>
      <c r="L1048" s="47">
        <f>SUMIF(MASUK!$C:$C,DATA!$A1048,MASUK!$H:$H)</f>
        <v>0</v>
      </c>
      <c r="M1048" s="47">
        <f>SUMIF(KELUAR!C:C,REKAP[[#This Row],[ID
Barang]],KELUAR!$H:$H)</f>
        <v>0</v>
      </c>
      <c r="N1048" s="47">
        <f>REKAP[[#This Row],[Stok Awal]]+REKAP[[#This Row],[Masuk]]-REKAP[[#This Row],[Keluar]]</f>
        <v>4</v>
      </c>
      <c r="P1048" s="42">
        <f>REKAP[[#This Row],[Harga Satuan]]*REKAP[[#This Row],[Stok Akhir]]</f>
        <v>452000</v>
      </c>
      <c r="Q1048" s="47" t="str">
        <f>IF(REKAP[[#This Row],[Stok Aktual]]&lt;&gt;"",REKAP[[#This Row],[Stok Akhir]]-REKAP[[#This Row],[Stok Aktual]],"")</f>
        <v/>
      </c>
    </row>
    <row r="1049" spans="1:17" x14ac:dyDescent="0.25">
      <c r="A1049" s="20" t="s">
        <v>1375</v>
      </c>
      <c r="B1049" s="20" t="s">
        <v>889</v>
      </c>
      <c r="C1049" s="20" t="s">
        <v>889</v>
      </c>
      <c r="D1049" s="23" t="s">
        <v>1907</v>
      </c>
      <c r="E1049" s="23"/>
      <c r="F1049" s="20" t="s">
        <v>898</v>
      </c>
      <c r="G1049" s="20"/>
      <c r="H1049" s="22">
        <v>31500</v>
      </c>
      <c r="I1049" s="57" t="str">
        <f>IF(COUNTIF(MASUK[Kode Barang],REKAP[[#This Row],[ID
Barang]])=0,"",COUNTIF(MASUK[Kode Barang],REKAP[[#This Row],[ID
Barang]]))</f>
        <v/>
      </c>
      <c r="J1049" s="58" t="str">
        <f>IF(COUNTIF(MASUK8[Kode Barang],REKAP[[#This Row],[ID
Barang]])=0,"",COUNTIF(MASUK8[Kode Barang],REKAP[[#This Row],[ID
Barang]]))</f>
        <v/>
      </c>
      <c r="K1049" s="20">
        <v>5</v>
      </c>
      <c r="L1049" s="47">
        <f>SUMIF(MASUK!$C:$C,DATA!$A1049,MASUK!$H:$H)</f>
        <v>0</v>
      </c>
      <c r="M1049" s="47">
        <f>SUMIF(KELUAR!C:C,REKAP[[#This Row],[ID
Barang]],KELUAR!$H:$H)</f>
        <v>0</v>
      </c>
      <c r="N1049" s="47">
        <f>REKAP[[#This Row],[Stok Awal]]+REKAP[[#This Row],[Masuk]]-REKAP[[#This Row],[Keluar]]</f>
        <v>5</v>
      </c>
      <c r="P1049" s="42">
        <f>REKAP[[#This Row],[Harga Satuan]]*REKAP[[#This Row],[Stok Akhir]]</f>
        <v>157500</v>
      </c>
      <c r="Q1049" s="47" t="str">
        <f>IF(REKAP[[#This Row],[Stok Aktual]]&lt;&gt;"",REKAP[[#This Row],[Stok Akhir]]-REKAP[[#This Row],[Stok Aktual]],"")</f>
        <v/>
      </c>
    </row>
    <row r="1050" spans="1:17" x14ac:dyDescent="0.25">
      <c r="A1050" s="20" t="s">
        <v>1376</v>
      </c>
      <c r="B1050" s="20" t="s">
        <v>889</v>
      </c>
      <c r="C1050" s="20" t="s">
        <v>889</v>
      </c>
      <c r="D1050" s="23" t="s">
        <v>1908</v>
      </c>
      <c r="E1050" s="23"/>
      <c r="F1050" s="20" t="s">
        <v>898</v>
      </c>
      <c r="G1050" s="20"/>
      <c r="H1050" s="22">
        <v>37500</v>
      </c>
      <c r="I1050" s="57" t="str">
        <f>IF(COUNTIF(MASUK[Kode Barang],REKAP[[#This Row],[ID
Barang]])=0,"",COUNTIF(MASUK[Kode Barang],REKAP[[#This Row],[ID
Barang]]))</f>
        <v/>
      </c>
      <c r="J1050" s="58" t="str">
        <f>IF(COUNTIF(MASUK8[Kode Barang],REKAP[[#This Row],[ID
Barang]])=0,"",COUNTIF(MASUK8[Kode Barang],REKAP[[#This Row],[ID
Barang]]))</f>
        <v/>
      </c>
      <c r="K1050" s="20">
        <v>0</v>
      </c>
      <c r="L1050" s="47">
        <f>SUMIF(MASUK!$C:$C,DATA!$A1050,MASUK!$H:$H)</f>
        <v>0</v>
      </c>
      <c r="M1050" s="47">
        <f>SUMIF(KELUAR!C:C,REKAP[[#This Row],[ID
Barang]],KELUAR!$H:$H)</f>
        <v>0</v>
      </c>
      <c r="N1050" s="47">
        <f>REKAP[[#This Row],[Stok Awal]]+REKAP[[#This Row],[Masuk]]-REKAP[[#This Row],[Keluar]]</f>
        <v>0</v>
      </c>
      <c r="P1050" s="42">
        <f>REKAP[[#This Row],[Harga Satuan]]*REKAP[[#This Row],[Stok Akhir]]</f>
        <v>0</v>
      </c>
      <c r="Q1050" s="47" t="str">
        <f>IF(REKAP[[#This Row],[Stok Aktual]]&lt;&gt;"",REKAP[[#This Row],[Stok Akhir]]-REKAP[[#This Row],[Stok Aktual]],"")</f>
        <v/>
      </c>
    </row>
    <row r="1051" spans="1:17" x14ac:dyDescent="0.25">
      <c r="A1051" s="20" t="s">
        <v>1377</v>
      </c>
      <c r="B1051" s="20" t="s">
        <v>889</v>
      </c>
      <c r="C1051" s="20" t="s">
        <v>889</v>
      </c>
      <c r="D1051" s="23" t="s">
        <v>1909</v>
      </c>
      <c r="E1051" s="23"/>
      <c r="F1051" s="20" t="s">
        <v>898</v>
      </c>
      <c r="G1051" s="20"/>
      <c r="H1051" s="22">
        <v>34329</v>
      </c>
      <c r="I1051" s="57" t="str">
        <f>IF(COUNTIF(MASUK[Kode Barang],REKAP[[#This Row],[ID
Barang]])=0,"",COUNTIF(MASUK[Kode Barang],REKAP[[#This Row],[ID
Barang]]))</f>
        <v/>
      </c>
      <c r="J1051" s="58" t="str">
        <f>IF(COUNTIF(MASUK8[Kode Barang],REKAP[[#This Row],[ID
Barang]])=0,"",COUNTIF(MASUK8[Kode Barang],REKAP[[#This Row],[ID
Barang]]))</f>
        <v/>
      </c>
      <c r="K1051" s="20">
        <v>2</v>
      </c>
      <c r="L1051" s="47">
        <f>SUMIF(MASUK!$C:$C,DATA!$A1051,MASUK!$H:$H)</f>
        <v>0</v>
      </c>
      <c r="M1051" s="47">
        <f>SUMIF(KELUAR!C:C,REKAP[[#This Row],[ID
Barang]],KELUAR!$H:$H)</f>
        <v>0</v>
      </c>
      <c r="N1051" s="47">
        <f>REKAP[[#This Row],[Stok Awal]]+REKAP[[#This Row],[Masuk]]-REKAP[[#This Row],[Keluar]]</f>
        <v>2</v>
      </c>
      <c r="P1051" s="42">
        <f>REKAP[[#This Row],[Harga Satuan]]*REKAP[[#This Row],[Stok Akhir]]</f>
        <v>68658</v>
      </c>
      <c r="Q1051" s="47" t="str">
        <f>IF(REKAP[[#This Row],[Stok Aktual]]&lt;&gt;"",REKAP[[#This Row],[Stok Akhir]]-REKAP[[#This Row],[Stok Aktual]],"")</f>
        <v/>
      </c>
    </row>
    <row r="1052" spans="1:17" x14ac:dyDescent="0.25">
      <c r="A1052" s="20" t="s">
        <v>1378</v>
      </c>
      <c r="B1052" s="20" t="s">
        <v>889</v>
      </c>
      <c r="C1052" s="20" t="s">
        <v>889</v>
      </c>
      <c r="D1052" s="23" t="s">
        <v>1910</v>
      </c>
      <c r="E1052" s="23"/>
      <c r="F1052" s="20" t="s">
        <v>898</v>
      </c>
      <c r="G1052" s="20"/>
      <c r="H1052" s="22">
        <v>45000</v>
      </c>
      <c r="I1052" s="57" t="str">
        <f>IF(COUNTIF(MASUK[Kode Barang],REKAP[[#This Row],[ID
Barang]])=0,"",COUNTIF(MASUK[Kode Barang],REKAP[[#This Row],[ID
Barang]]))</f>
        <v/>
      </c>
      <c r="J1052" s="58" t="str">
        <f>IF(COUNTIF(MASUK8[Kode Barang],REKAP[[#This Row],[ID
Barang]])=0,"",COUNTIF(MASUK8[Kode Barang],REKAP[[#This Row],[ID
Barang]]))</f>
        <v/>
      </c>
      <c r="K1052" s="20">
        <v>0</v>
      </c>
      <c r="L1052" s="47">
        <f>SUMIF(MASUK!$C:$C,DATA!$A1052,MASUK!$H:$H)</f>
        <v>0</v>
      </c>
      <c r="M1052" s="47">
        <f>SUMIF(KELUAR!C:C,REKAP[[#This Row],[ID
Barang]],KELUAR!$H:$H)</f>
        <v>0</v>
      </c>
      <c r="N1052" s="47">
        <f>REKAP[[#This Row],[Stok Awal]]+REKAP[[#This Row],[Masuk]]-REKAP[[#This Row],[Keluar]]</f>
        <v>0</v>
      </c>
      <c r="P1052" s="42">
        <f>REKAP[[#This Row],[Harga Satuan]]*REKAP[[#This Row],[Stok Akhir]]</f>
        <v>0</v>
      </c>
      <c r="Q1052" s="47" t="str">
        <f>IF(REKAP[[#This Row],[Stok Aktual]]&lt;&gt;"",REKAP[[#This Row],[Stok Akhir]]-REKAP[[#This Row],[Stok Aktual]],"")</f>
        <v/>
      </c>
    </row>
    <row r="1053" spans="1:17" x14ac:dyDescent="0.25">
      <c r="A1053" s="20" t="s">
        <v>1379</v>
      </c>
      <c r="B1053" s="20" t="s">
        <v>889</v>
      </c>
      <c r="C1053" s="20" t="s">
        <v>889</v>
      </c>
      <c r="D1053" s="23" t="s">
        <v>1911</v>
      </c>
      <c r="E1053" s="23"/>
      <c r="F1053" s="20" t="s">
        <v>898</v>
      </c>
      <c r="G1053" s="20"/>
      <c r="H1053" s="22">
        <v>34329</v>
      </c>
      <c r="I1053" s="57" t="str">
        <f>IF(COUNTIF(MASUK[Kode Barang],REKAP[[#This Row],[ID
Barang]])=0,"",COUNTIF(MASUK[Kode Barang],REKAP[[#This Row],[ID
Barang]]))</f>
        <v/>
      </c>
      <c r="J1053" s="58" t="str">
        <f>IF(COUNTIF(MASUK8[Kode Barang],REKAP[[#This Row],[ID
Barang]])=0,"",COUNTIF(MASUK8[Kode Barang],REKAP[[#This Row],[ID
Barang]]))</f>
        <v/>
      </c>
      <c r="K1053" s="20">
        <v>0</v>
      </c>
      <c r="L1053" s="47">
        <f>SUMIF(MASUK!$C:$C,DATA!$A1053,MASUK!$H:$H)</f>
        <v>0</v>
      </c>
      <c r="M1053" s="47">
        <f>SUMIF(KELUAR!C:C,REKAP[[#This Row],[ID
Barang]],KELUAR!$H:$H)</f>
        <v>0</v>
      </c>
      <c r="N1053" s="47">
        <f>REKAP[[#This Row],[Stok Awal]]+REKAP[[#This Row],[Masuk]]-REKAP[[#This Row],[Keluar]]</f>
        <v>0</v>
      </c>
      <c r="P1053" s="42">
        <f>REKAP[[#This Row],[Harga Satuan]]*REKAP[[#This Row],[Stok Akhir]]</f>
        <v>0</v>
      </c>
      <c r="Q1053" s="47" t="str">
        <f>IF(REKAP[[#This Row],[Stok Aktual]]&lt;&gt;"",REKAP[[#This Row],[Stok Akhir]]-REKAP[[#This Row],[Stok Aktual]],"")</f>
        <v/>
      </c>
    </row>
    <row r="1054" spans="1:17" x14ac:dyDescent="0.25">
      <c r="A1054" s="20" t="s">
        <v>1380</v>
      </c>
      <c r="B1054" s="20" t="s">
        <v>889</v>
      </c>
      <c r="C1054" s="20" t="s">
        <v>889</v>
      </c>
      <c r="D1054" s="23" t="s">
        <v>1912</v>
      </c>
      <c r="E1054" s="23"/>
      <c r="F1054" s="20" t="s">
        <v>898</v>
      </c>
      <c r="G1054" s="20"/>
      <c r="H1054" s="22">
        <v>31500</v>
      </c>
      <c r="I1054" s="57" t="str">
        <f>IF(COUNTIF(MASUK[Kode Barang],REKAP[[#This Row],[ID
Barang]])=0,"",COUNTIF(MASUK[Kode Barang],REKAP[[#This Row],[ID
Barang]]))</f>
        <v/>
      </c>
      <c r="J1054" s="58" t="str">
        <f>IF(COUNTIF(MASUK8[Kode Barang],REKAP[[#This Row],[ID
Barang]])=0,"",COUNTIF(MASUK8[Kode Barang],REKAP[[#This Row],[ID
Barang]]))</f>
        <v/>
      </c>
      <c r="K1054" s="20">
        <v>5</v>
      </c>
      <c r="L1054" s="47">
        <f>SUMIF(MASUK!$C:$C,DATA!$A1054,MASUK!$H:$H)</f>
        <v>0</v>
      </c>
      <c r="M1054" s="47">
        <f>SUMIF(KELUAR!C:C,REKAP[[#This Row],[ID
Barang]],KELUAR!$H:$H)</f>
        <v>0</v>
      </c>
      <c r="N1054" s="47">
        <f>REKAP[[#This Row],[Stok Awal]]+REKAP[[#This Row],[Masuk]]-REKAP[[#This Row],[Keluar]]</f>
        <v>5</v>
      </c>
      <c r="P1054" s="42">
        <f>REKAP[[#This Row],[Harga Satuan]]*REKAP[[#This Row],[Stok Akhir]]</f>
        <v>157500</v>
      </c>
      <c r="Q1054" s="47" t="str">
        <f>IF(REKAP[[#This Row],[Stok Aktual]]&lt;&gt;"",REKAP[[#This Row],[Stok Akhir]]-REKAP[[#This Row],[Stok Aktual]],"")</f>
        <v/>
      </c>
    </row>
    <row r="1055" spans="1:17" x14ac:dyDescent="0.25">
      <c r="A1055" s="20" t="s">
        <v>1381</v>
      </c>
      <c r="B1055" s="20" t="s">
        <v>889</v>
      </c>
      <c r="C1055" s="20" t="s">
        <v>889</v>
      </c>
      <c r="D1055" s="23" t="s">
        <v>1913</v>
      </c>
      <c r="E1055" s="23"/>
      <c r="F1055" s="20" t="s">
        <v>898</v>
      </c>
      <c r="G1055" s="20"/>
      <c r="H1055" s="22">
        <v>41000</v>
      </c>
      <c r="I1055" s="57" t="str">
        <f>IF(COUNTIF(MASUK[Kode Barang],REKAP[[#This Row],[ID
Barang]])=0,"",COUNTIF(MASUK[Kode Barang],REKAP[[#This Row],[ID
Barang]]))</f>
        <v/>
      </c>
      <c r="J1055" s="58" t="str">
        <f>IF(COUNTIF(MASUK8[Kode Barang],REKAP[[#This Row],[ID
Barang]])=0,"",COUNTIF(MASUK8[Kode Barang],REKAP[[#This Row],[ID
Barang]]))</f>
        <v/>
      </c>
      <c r="K1055" s="20">
        <v>0</v>
      </c>
      <c r="L1055" s="47">
        <f>SUMIF(MASUK!$C:$C,DATA!$A1055,MASUK!$H:$H)</f>
        <v>0</v>
      </c>
      <c r="M1055" s="47">
        <f>SUMIF(KELUAR!C:C,REKAP[[#This Row],[ID
Barang]],KELUAR!$H:$H)</f>
        <v>0</v>
      </c>
      <c r="N1055" s="47">
        <f>REKAP[[#This Row],[Stok Awal]]+REKAP[[#This Row],[Masuk]]-REKAP[[#This Row],[Keluar]]</f>
        <v>0</v>
      </c>
      <c r="P1055" s="42">
        <f>REKAP[[#This Row],[Harga Satuan]]*REKAP[[#This Row],[Stok Akhir]]</f>
        <v>0</v>
      </c>
      <c r="Q1055" s="47" t="str">
        <f>IF(REKAP[[#This Row],[Stok Aktual]]&lt;&gt;"",REKAP[[#This Row],[Stok Akhir]]-REKAP[[#This Row],[Stok Aktual]],"")</f>
        <v/>
      </c>
    </row>
    <row r="1056" spans="1:17" x14ac:dyDescent="0.25">
      <c r="A1056" s="20" t="s">
        <v>1382</v>
      </c>
      <c r="B1056" s="20" t="s">
        <v>889</v>
      </c>
      <c r="C1056" s="20" t="s">
        <v>889</v>
      </c>
      <c r="D1056" s="23" t="s">
        <v>1914</v>
      </c>
      <c r="E1056" s="23"/>
      <c r="F1056" s="20" t="s">
        <v>898</v>
      </c>
      <c r="G1056" s="20"/>
      <c r="H1056" s="22">
        <v>40000</v>
      </c>
      <c r="I1056" s="57" t="str">
        <f>IF(COUNTIF(MASUK[Kode Barang],REKAP[[#This Row],[ID
Barang]])=0,"",COUNTIF(MASUK[Kode Barang],REKAP[[#This Row],[ID
Barang]]))</f>
        <v/>
      </c>
      <c r="J1056" s="58" t="str">
        <f>IF(COUNTIF(MASUK8[Kode Barang],REKAP[[#This Row],[ID
Barang]])=0,"",COUNTIF(MASUK8[Kode Barang],REKAP[[#This Row],[ID
Barang]]))</f>
        <v/>
      </c>
      <c r="K1056" s="20">
        <v>2</v>
      </c>
      <c r="L1056" s="47">
        <f>SUMIF(MASUK!$C:$C,DATA!$A1056,MASUK!$H:$H)</f>
        <v>0</v>
      </c>
      <c r="M1056" s="47">
        <f>SUMIF(KELUAR!C:C,REKAP[[#This Row],[ID
Barang]],KELUAR!$H:$H)</f>
        <v>0</v>
      </c>
      <c r="N1056" s="47">
        <f>REKAP[[#This Row],[Stok Awal]]+REKAP[[#This Row],[Masuk]]-REKAP[[#This Row],[Keluar]]</f>
        <v>2</v>
      </c>
      <c r="P1056" s="42">
        <f>REKAP[[#This Row],[Harga Satuan]]*REKAP[[#This Row],[Stok Akhir]]</f>
        <v>80000</v>
      </c>
      <c r="Q1056" s="47" t="str">
        <f>IF(REKAP[[#This Row],[Stok Aktual]]&lt;&gt;"",REKAP[[#This Row],[Stok Akhir]]-REKAP[[#This Row],[Stok Aktual]],"")</f>
        <v/>
      </c>
    </row>
    <row r="1057" spans="1:17" x14ac:dyDescent="0.25">
      <c r="A1057" s="20" t="s">
        <v>1383</v>
      </c>
      <c r="B1057" s="20" t="s">
        <v>889</v>
      </c>
      <c r="C1057" s="20" t="s">
        <v>889</v>
      </c>
      <c r="D1057" s="23" t="s">
        <v>1915</v>
      </c>
      <c r="E1057" s="23"/>
      <c r="F1057" s="20" t="s">
        <v>898</v>
      </c>
      <c r="G1057" s="20"/>
      <c r="H1057" s="22">
        <v>37000</v>
      </c>
      <c r="I1057" s="57" t="str">
        <f>IF(COUNTIF(MASUK[Kode Barang],REKAP[[#This Row],[ID
Barang]])=0,"",COUNTIF(MASUK[Kode Barang],REKAP[[#This Row],[ID
Barang]]))</f>
        <v/>
      </c>
      <c r="J1057" s="58" t="str">
        <f>IF(COUNTIF(MASUK8[Kode Barang],REKAP[[#This Row],[ID
Barang]])=0,"",COUNTIF(MASUK8[Kode Barang],REKAP[[#This Row],[ID
Barang]]))</f>
        <v/>
      </c>
      <c r="K1057" s="20">
        <v>2</v>
      </c>
      <c r="L1057" s="47">
        <f>SUMIF(MASUK!$C:$C,DATA!$A1057,MASUK!$H:$H)</f>
        <v>0</v>
      </c>
      <c r="M1057" s="47">
        <f>SUMIF(KELUAR!C:C,REKAP[[#This Row],[ID
Barang]],KELUAR!$H:$H)</f>
        <v>0</v>
      </c>
      <c r="N1057" s="47">
        <f>REKAP[[#This Row],[Stok Awal]]+REKAP[[#This Row],[Masuk]]-REKAP[[#This Row],[Keluar]]</f>
        <v>2</v>
      </c>
      <c r="P1057" s="42">
        <f>REKAP[[#This Row],[Harga Satuan]]*REKAP[[#This Row],[Stok Akhir]]</f>
        <v>74000</v>
      </c>
      <c r="Q1057" s="47" t="str">
        <f>IF(REKAP[[#This Row],[Stok Aktual]]&lt;&gt;"",REKAP[[#This Row],[Stok Akhir]]-REKAP[[#This Row],[Stok Aktual]],"")</f>
        <v/>
      </c>
    </row>
    <row r="1058" spans="1:17" x14ac:dyDescent="0.25">
      <c r="A1058" s="20" t="s">
        <v>1384</v>
      </c>
      <c r="B1058" s="20" t="s">
        <v>889</v>
      </c>
      <c r="C1058" s="20" t="s">
        <v>889</v>
      </c>
      <c r="D1058" s="23" t="s">
        <v>1916</v>
      </c>
      <c r="E1058" s="23"/>
      <c r="F1058" s="20" t="s">
        <v>898</v>
      </c>
      <c r="G1058" s="20"/>
      <c r="H1058" s="22">
        <v>40000</v>
      </c>
      <c r="I1058" s="57" t="str">
        <f>IF(COUNTIF(MASUK[Kode Barang],REKAP[[#This Row],[ID
Barang]])=0,"",COUNTIF(MASUK[Kode Barang],REKAP[[#This Row],[ID
Barang]]))</f>
        <v/>
      </c>
      <c r="J1058" s="58" t="str">
        <f>IF(COUNTIF(MASUK8[Kode Barang],REKAP[[#This Row],[ID
Barang]])=0,"",COUNTIF(MASUK8[Kode Barang],REKAP[[#This Row],[ID
Barang]]))</f>
        <v/>
      </c>
      <c r="K1058" s="20">
        <v>2</v>
      </c>
      <c r="L1058" s="47">
        <f>SUMIF(MASUK!$C:$C,DATA!$A1058,MASUK!$H:$H)</f>
        <v>0</v>
      </c>
      <c r="M1058" s="47">
        <f>SUMIF(KELUAR!C:C,REKAP[[#This Row],[ID
Barang]],KELUAR!$H:$H)</f>
        <v>0</v>
      </c>
      <c r="N1058" s="47">
        <f>REKAP[[#This Row],[Stok Awal]]+REKAP[[#This Row],[Masuk]]-REKAP[[#This Row],[Keluar]]</f>
        <v>2</v>
      </c>
      <c r="P1058" s="42">
        <f>REKAP[[#This Row],[Harga Satuan]]*REKAP[[#This Row],[Stok Akhir]]</f>
        <v>80000</v>
      </c>
      <c r="Q1058" s="47" t="str">
        <f>IF(REKAP[[#This Row],[Stok Aktual]]&lt;&gt;"",REKAP[[#This Row],[Stok Akhir]]-REKAP[[#This Row],[Stok Aktual]],"")</f>
        <v/>
      </c>
    </row>
    <row r="1059" spans="1:17" x14ac:dyDescent="0.25">
      <c r="A1059" s="20" t="s">
        <v>1385</v>
      </c>
      <c r="B1059" s="20" t="s">
        <v>889</v>
      </c>
      <c r="C1059" s="20" t="s">
        <v>889</v>
      </c>
      <c r="D1059" s="23" t="s">
        <v>1917</v>
      </c>
      <c r="E1059" s="23"/>
      <c r="F1059" s="20" t="s">
        <v>898</v>
      </c>
      <c r="G1059" s="20" t="s">
        <v>1973</v>
      </c>
      <c r="H1059" s="22">
        <v>65500</v>
      </c>
      <c r="I1059" s="57" t="str">
        <f>IF(COUNTIF(MASUK[Kode Barang],REKAP[[#This Row],[ID
Barang]])=0,"",COUNTIF(MASUK[Kode Barang],REKAP[[#This Row],[ID
Barang]]))</f>
        <v/>
      </c>
      <c r="J1059" s="58" t="str">
        <f>IF(COUNTIF(MASUK8[Kode Barang],REKAP[[#This Row],[ID
Barang]])=0,"",COUNTIF(MASUK8[Kode Barang],REKAP[[#This Row],[ID
Barang]]))</f>
        <v/>
      </c>
      <c r="K1059" s="20">
        <v>0</v>
      </c>
      <c r="L1059" s="47">
        <f>SUMIF(MASUK!$C:$C,DATA!$A1059,MASUK!$H:$H)</f>
        <v>0</v>
      </c>
      <c r="M1059" s="47">
        <f>SUMIF(KELUAR!C:C,REKAP[[#This Row],[ID
Barang]],KELUAR!$H:$H)</f>
        <v>0</v>
      </c>
      <c r="N1059" s="47">
        <f>REKAP[[#This Row],[Stok Awal]]+REKAP[[#This Row],[Masuk]]-REKAP[[#This Row],[Keluar]]</f>
        <v>0</v>
      </c>
      <c r="P1059" s="42">
        <f>REKAP[[#This Row],[Harga Satuan]]*REKAP[[#This Row],[Stok Akhir]]</f>
        <v>0</v>
      </c>
      <c r="Q1059" s="47" t="str">
        <f>IF(REKAP[[#This Row],[Stok Aktual]]&lt;&gt;"",REKAP[[#This Row],[Stok Akhir]]-REKAP[[#This Row],[Stok Aktual]],"")</f>
        <v/>
      </c>
    </row>
    <row r="1060" spans="1:17" x14ac:dyDescent="0.25">
      <c r="A1060" s="20" t="s">
        <v>1386</v>
      </c>
      <c r="B1060" s="20" t="s">
        <v>889</v>
      </c>
      <c r="C1060" s="20" t="s">
        <v>889</v>
      </c>
      <c r="D1060" s="23" t="s">
        <v>1918</v>
      </c>
      <c r="E1060" s="23"/>
      <c r="F1060" s="20" t="s">
        <v>898</v>
      </c>
      <c r="G1060" s="20" t="s">
        <v>1973</v>
      </c>
      <c r="H1060" s="22">
        <v>61200</v>
      </c>
      <c r="I1060" s="57" t="str">
        <f>IF(COUNTIF(MASUK[Kode Barang],REKAP[[#This Row],[ID
Barang]])=0,"",COUNTIF(MASUK[Kode Barang],REKAP[[#This Row],[ID
Barang]]))</f>
        <v/>
      </c>
      <c r="J1060" s="58" t="str">
        <f>IF(COUNTIF(MASUK8[Kode Barang],REKAP[[#This Row],[ID
Barang]])=0,"",COUNTIF(MASUK8[Kode Barang],REKAP[[#This Row],[ID
Barang]]))</f>
        <v/>
      </c>
      <c r="K1060" s="20">
        <v>0</v>
      </c>
      <c r="L1060" s="47">
        <f>SUMIF(MASUK!$C:$C,DATA!$A1060,MASUK!$H:$H)</f>
        <v>0</v>
      </c>
      <c r="M1060" s="47">
        <f>SUMIF(KELUAR!C:C,REKAP[[#This Row],[ID
Barang]],KELUAR!$H:$H)</f>
        <v>0</v>
      </c>
      <c r="N1060" s="47">
        <f>REKAP[[#This Row],[Stok Awal]]+REKAP[[#This Row],[Masuk]]-REKAP[[#This Row],[Keluar]]</f>
        <v>0</v>
      </c>
      <c r="P1060" s="42">
        <f>REKAP[[#This Row],[Harga Satuan]]*REKAP[[#This Row],[Stok Akhir]]</f>
        <v>0</v>
      </c>
      <c r="Q1060" s="47" t="str">
        <f>IF(REKAP[[#This Row],[Stok Aktual]]&lt;&gt;"",REKAP[[#This Row],[Stok Akhir]]-REKAP[[#This Row],[Stok Aktual]],"")</f>
        <v/>
      </c>
    </row>
    <row r="1061" spans="1:17" x14ac:dyDescent="0.25">
      <c r="A1061" s="20" t="s">
        <v>1387</v>
      </c>
      <c r="B1061" s="20" t="s">
        <v>889</v>
      </c>
      <c r="C1061" s="20" t="s">
        <v>889</v>
      </c>
      <c r="D1061" s="23" t="s">
        <v>1919</v>
      </c>
      <c r="E1061" s="23"/>
      <c r="F1061" s="20" t="s">
        <v>898</v>
      </c>
      <c r="G1061" s="20"/>
      <c r="H1061" s="22">
        <v>38000</v>
      </c>
      <c r="I1061" s="57" t="str">
        <f>IF(COUNTIF(MASUK[Kode Barang],REKAP[[#This Row],[ID
Barang]])=0,"",COUNTIF(MASUK[Kode Barang],REKAP[[#This Row],[ID
Barang]]))</f>
        <v/>
      </c>
      <c r="J1061" s="58" t="str">
        <f>IF(COUNTIF(MASUK8[Kode Barang],REKAP[[#This Row],[ID
Barang]])=0,"",COUNTIF(MASUK8[Kode Barang],REKAP[[#This Row],[ID
Barang]]))</f>
        <v/>
      </c>
      <c r="K1061" s="20">
        <v>4</v>
      </c>
      <c r="L1061" s="47">
        <f>SUMIF(MASUK!$C:$C,DATA!$A1061,MASUK!$H:$H)</f>
        <v>0</v>
      </c>
      <c r="M1061" s="47">
        <f>SUMIF(KELUAR!C:C,REKAP[[#This Row],[ID
Barang]],KELUAR!$H:$H)</f>
        <v>0</v>
      </c>
      <c r="N1061" s="47">
        <f>REKAP[[#This Row],[Stok Awal]]+REKAP[[#This Row],[Masuk]]-REKAP[[#This Row],[Keluar]]</f>
        <v>4</v>
      </c>
      <c r="P1061" s="42">
        <f>REKAP[[#This Row],[Harga Satuan]]*REKAP[[#This Row],[Stok Akhir]]</f>
        <v>152000</v>
      </c>
      <c r="Q1061" s="47" t="str">
        <f>IF(REKAP[[#This Row],[Stok Aktual]]&lt;&gt;"",REKAP[[#This Row],[Stok Akhir]]-REKAP[[#This Row],[Stok Aktual]],"")</f>
        <v/>
      </c>
    </row>
    <row r="1062" spans="1:17" x14ac:dyDescent="0.25">
      <c r="A1062" s="20" t="s">
        <v>1388</v>
      </c>
      <c r="B1062" s="20" t="s">
        <v>889</v>
      </c>
      <c r="C1062" s="20" t="s">
        <v>889</v>
      </c>
      <c r="D1062" s="23" t="s">
        <v>1920</v>
      </c>
      <c r="E1062" s="23"/>
      <c r="F1062" s="20" t="s">
        <v>898</v>
      </c>
      <c r="G1062" s="20"/>
      <c r="H1062" s="22">
        <v>38000</v>
      </c>
      <c r="I1062" s="57" t="str">
        <f>IF(COUNTIF(MASUK[Kode Barang],REKAP[[#This Row],[ID
Barang]])=0,"",COUNTIF(MASUK[Kode Barang],REKAP[[#This Row],[ID
Barang]]))</f>
        <v/>
      </c>
      <c r="J1062" s="58" t="str">
        <f>IF(COUNTIF(MASUK8[Kode Barang],REKAP[[#This Row],[ID
Barang]])=0,"",COUNTIF(MASUK8[Kode Barang],REKAP[[#This Row],[ID
Barang]]))</f>
        <v/>
      </c>
      <c r="K1062" s="20">
        <v>0</v>
      </c>
      <c r="L1062" s="47">
        <f>SUMIF(MASUK!$C:$C,DATA!$A1062,MASUK!$H:$H)</f>
        <v>0</v>
      </c>
      <c r="M1062" s="47">
        <f>SUMIF(KELUAR!C:C,REKAP[[#This Row],[ID
Barang]],KELUAR!$H:$H)</f>
        <v>0</v>
      </c>
      <c r="N1062" s="47">
        <f>REKAP[[#This Row],[Stok Awal]]+REKAP[[#This Row],[Masuk]]-REKAP[[#This Row],[Keluar]]</f>
        <v>0</v>
      </c>
      <c r="P1062" s="42">
        <f>REKAP[[#This Row],[Harga Satuan]]*REKAP[[#This Row],[Stok Akhir]]</f>
        <v>0</v>
      </c>
      <c r="Q1062" s="47" t="str">
        <f>IF(REKAP[[#This Row],[Stok Aktual]]&lt;&gt;"",REKAP[[#This Row],[Stok Akhir]]-REKAP[[#This Row],[Stok Aktual]],"")</f>
        <v/>
      </c>
    </row>
    <row r="1063" spans="1:17" x14ac:dyDescent="0.25">
      <c r="A1063" s="20" t="s">
        <v>1389</v>
      </c>
      <c r="B1063" s="20" t="s">
        <v>889</v>
      </c>
      <c r="C1063" s="20" t="s">
        <v>889</v>
      </c>
      <c r="D1063" s="23" t="s">
        <v>1921</v>
      </c>
      <c r="E1063" s="23"/>
      <c r="F1063" s="20" t="s">
        <v>898</v>
      </c>
      <c r="G1063" s="20"/>
      <c r="H1063" s="22">
        <v>55200</v>
      </c>
      <c r="I1063" s="57" t="str">
        <f>IF(COUNTIF(MASUK[Kode Barang],REKAP[[#This Row],[ID
Barang]])=0,"",COUNTIF(MASUK[Kode Barang],REKAP[[#This Row],[ID
Barang]]))</f>
        <v/>
      </c>
      <c r="J1063" s="58" t="str">
        <f>IF(COUNTIF(MASUK8[Kode Barang],REKAP[[#This Row],[ID
Barang]])=0,"",COUNTIF(MASUK8[Kode Barang],REKAP[[#This Row],[ID
Barang]]))</f>
        <v/>
      </c>
      <c r="K1063" s="20">
        <v>12</v>
      </c>
      <c r="L1063" s="47">
        <f>SUMIF(MASUK!$C:$C,DATA!$A1063,MASUK!$H:$H)</f>
        <v>0</v>
      </c>
      <c r="M1063" s="47">
        <f>SUMIF(KELUAR!C:C,REKAP[[#This Row],[ID
Barang]],KELUAR!$H:$H)</f>
        <v>0</v>
      </c>
      <c r="N1063" s="47">
        <f>REKAP[[#This Row],[Stok Awal]]+REKAP[[#This Row],[Masuk]]-REKAP[[#This Row],[Keluar]]</f>
        <v>12</v>
      </c>
      <c r="P1063" s="42">
        <f>REKAP[[#This Row],[Harga Satuan]]*REKAP[[#This Row],[Stok Akhir]]</f>
        <v>662400</v>
      </c>
      <c r="Q1063" s="47" t="str">
        <f>IF(REKAP[[#This Row],[Stok Aktual]]&lt;&gt;"",REKAP[[#This Row],[Stok Akhir]]-REKAP[[#This Row],[Stok Aktual]],"")</f>
        <v/>
      </c>
    </row>
    <row r="1064" spans="1:17" x14ac:dyDescent="0.25">
      <c r="A1064" s="20" t="s">
        <v>1390</v>
      </c>
      <c r="B1064" s="20" t="s">
        <v>889</v>
      </c>
      <c r="C1064" s="20" t="s">
        <v>889</v>
      </c>
      <c r="D1064" s="23" t="s">
        <v>1922</v>
      </c>
      <c r="E1064" s="23"/>
      <c r="F1064" s="20" t="s">
        <v>898</v>
      </c>
      <c r="G1064" s="20"/>
      <c r="H1064" s="22">
        <v>34660</v>
      </c>
      <c r="I1064" s="57" t="str">
        <f>IF(COUNTIF(MASUK[Kode Barang],REKAP[[#This Row],[ID
Barang]])=0,"",COUNTIF(MASUK[Kode Barang],REKAP[[#This Row],[ID
Barang]]))</f>
        <v/>
      </c>
      <c r="J1064" s="58" t="str">
        <f>IF(COUNTIF(MASUK8[Kode Barang],REKAP[[#This Row],[ID
Barang]])=0,"",COUNTIF(MASUK8[Kode Barang],REKAP[[#This Row],[ID
Barang]]))</f>
        <v/>
      </c>
      <c r="K1064" s="20">
        <v>8</v>
      </c>
      <c r="L1064" s="47">
        <f>SUMIF(MASUK!$C:$C,DATA!$A1064,MASUK!$H:$H)</f>
        <v>0</v>
      </c>
      <c r="M1064" s="47">
        <f>SUMIF(KELUAR!C:C,REKAP[[#This Row],[ID
Barang]],KELUAR!$H:$H)</f>
        <v>0</v>
      </c>
      <c r="N1064" s="47">
        <f>REKAP[[#This Row],[Stok Awal]]+REKAP[[#This Row],[Masuk]]-REKAP[[#This Row],[Keluar]]</f>
        <v>8</v>
      </c>
      <c r="P1064" s="42">
        <f>REKAP[[#This Row],[Harga Satuan]]*REKAP[[#This Row],[Stok Akhir]]</f>
        <v>277280</v>
      </c>
      <c r="Q1064" s="47" t="str">
        <f>IF(REKAP[[#This Row],[Stok Aktual]]&lt;&gt;"",REKAP[[#This Row],[Stok Akhir]]-REKAP[[#This Row],[Stok Aktual]],"")</f>
        <v/>
      </c>
    </row>
    <row r="1065" spans="1:17" x14ac:dyDescent="0.25">
      <c r="A1065" s="20" t="s">
        <v>1391</v>
      </c>
      <c r="B1065" s="20" t="s">
        <v>889</v>
      </c>
      <c r="C1065" s="20" t="s">
        <v>889</v>
      </c>
      <c r="D1065" s="23" t="s">
        <v>1923</v>
      </c>
      <c r="E1065" s="23"/>
      <c r="F1065" s="20" t="s">
        <v>898</v>
      </c>
      <c r="G1065" s="20"/>
      <c r="H1065" s="22">
        <v>28589</v>
      </c>
      <c r="I1065" s="57" t="str">
        <f>IF(COUNTIF(MASUK[Kode Barang],REKAP[[#This Row],[ID
Barang]])=0,"",COUNTIF(MASUK[Kode Barang],REKAP[[#This Row],[ID
Barang]]))</f>
        <v/>
      </c>
      <c r="J1065" s="58" t="str">
        <f>IF(COUNTIF(MASUK8[Kode Barang],REKAP[[#This Row],[ID
Barang]])=0,"",COUNTIF(MASUK8[Kode Barang],REKAP[[#This Row],[ID
Barang]]))</f>
        <v/>
      </c>
      <c r="K1065" s="20">
        <v>0</v>
      </c>
      <c r="L1065" s="47">
        <f>SUMIF(MASUK!$C:$C,DATA!$A1065,MASUK!$H:$H)</f>
        <v>0</v>
      </c>
      <c r="M1065" s="47">
        <f>SUMIF(KELUAR!C:C,REKAP[[#This Row],[ID
Barang]],KELUAR!$H:$H)</f>
        <v>0</v>
      </c>
      <c r="N1065" s="47">
        <f>REKAP[[#This Row],[Stok Awal]]+REKAP[[#This Row],[Masuk]]-REKAP[[#This Row],[Keluar]]</f>
        <v>0</v>
      </c>
      <c r="P1065" s="42">
        <f>REKAP[[#This Row],[Harga Satuan]]*REKAP[[#This Row],[Stok Akhir]]</f>
        <v>0</v>
      </c>
      <c r="Q1065" s="47" t="str">
        <f>IF(REKAP[[#This Row],[Stok Aktual]]&lt;&gt;"",REKAP[[#This Row],[Stok Akhir]]-REKAP[[#This Row],[Stok Aktual]],"")</f>
        <v/>
      </c>
    </row>
    <row r="1066" spans="1:17" x14ac:dyDescent="0.25">
      <c r="A1066" s="20" t="s">
        <v>1392</v>
      </c>
      <c r="B1066" s="20" t="s">
        <v>889</v>
      </c>
      <c r="C1066" s="20" t="s">
        <v>889</v>
      </c>
      <c r="D1066" s="23" t="s">
        <v>1924</v>
      </c>
      <c r="E1066" s="23"/>
      <c r="F1066" s="20" t="s">
        <v>898</v>
      </c>
      <c r="G1066" s="20"/>
      <c r="H1066" s="22">
        <v>45004</v>
      </c>
      <c r="I1066" s="57" t="str">
        <f>IF(COUNTIF(MASUK[Kode Barang],REKAP[[#This Row],[ID
Barang]])=0,"",COUNTIF(MASUK[Kode Barang],REKAP[[#This Row],[ID
Barang]]))</f>
        <v/>
      </c>
      <c r="J1066" s="58" t="str">
        <f>IF(COUNTIF(MASUK8[Kode Barang],REKAP[[#This Row],[ID
Barang]])=0,"",COUNTIF(MASUK8[Kode Barang],REKAP[[#This Row],[ID
Barang]]))</f>
        <v/>
      </c>
      <c r="K1066" s="20">
        <v>3</v>
      </c>
      <c r="L1066" s="47">
        <f>SUMIF(MASUK!$C:$C,DATA!$A1066,MASUK!$H:$H)</f>
        <v>0</v>
      </c>
      <c r="M1066" s="47">
        <f>SUMIF(KELUAR!C:C,REKAP[[#This Row],[ID
Barang]],KELUAR!$H:$H)</f>
        <v>0</v>
      </c>
      <c r="N1066" s="47">
        <f>REKAP[[#This Row],[Stok Awal]]+REKAP[[#This Row],[Masuk]]-REKAP[[#This Row],[Keluar]]</f>
        <v>3</v>
      </c>
      <c r="P1066" s="42">
        <f>REKAP[[#This Row],[Harga Satuan]]*REKAP[[#This Row],[Stok Akhir]]</f>
        <v>135012</v>
      </c>
      <c r="Q1066" s="47" t="str">
        <f>IF(REKAP[[#This Row],[Stok Aktual]]&lt;&gt;"",REKAP[[#This Row],[Stok Akhir]]-REKAP[[#This Row],[Stok Aktual]],"")</f>
        <v/>
      </c>
    </row>
    <row r="1067" spans="1:17" x14ac:dyDescent="0.25">
      <c r="A1067" s="20" t="s">
        <v>1393</v>
      </c>
      <c r="B1067" s="20" t="s">
        <v>889</v>
      </c>
      <c r="C1067" s="20" t="s">
        <v>889</v>
      </c>
      <c r="D1067" s="23" t="s">
        <v>1925</v>
      </c>
      <c r="E1067" s="23"/>
      <c r="F1067" s="20" t="s">
        <v>898</v>
      </c>
      <c r="G1067" s="20"/>
      <c r="H1067" s="22">
        <v>45561</v>
      </c>
      <c r="I1067" s="57" t="str">
        <f>IF(COUNTIF(MASUK[Kode Barang],REKAP[[#This Row],[ID
Barang]])=0,"",COUNTIF(MASUK[Kode Barang],REKAP[[#This Row],[ID
Barang]]))</f>
        <v/>
      </c>
      <c r="J1067" s="58" t="str">
        <f>IF(COUNTIF(MASUK8[Kode Barang],REKAP[[#This Row],[ID
Barang]])=0,"",COUNTIF(MASUK8[Kode Barang],REKAP[[#This Row],[ID
Barang]]))</f>
        <v/>
      </c>
      <c r="K1067" s="20">
        <v>0</v>
      </c>
      <c r="L1067" s="47">
        <f>SUMIF(MASUK!$C:$C,DATA!$A1067,MASUK!$H:$H)</f>
        <v>0</v>
      </c>
      <c r="M1067" s="47">
        <f>SUMIF(KELUAR!C:C,REKAP[[#This Row],[ID
Barang]],KELUAR!$H:$H)</f>
        <v>0</v>
      </c>
      <c r="N1067" s="47">
        <f>REKAP[[#This Row],[Stok Awal]]+REKAP[[#This Row],[Masuk]]-REKAP[[#This Row],[Keluar]]</f>
        <v>0</v>
      </c>
      <c r="P1067" s="42">
        <f>REKAP[[#This Row],[Harga Satuan]]*REKAP[[#This Row],[Stok Akhir]]</f>
        <v>0</v>
      </c>
      <c r="Q1067" s="47" t="str">
        <f>IF(REKAP[[#This Row],[Stok Aktual]]&lt;&gt;"",REKAP[[#This Row],[Stok Akhir]]-REKAP[[#This Row],[Stok Aktual]],"")</f>
        <v/>
      </c>
    </row>
    <row r="1068" spans="1:17" x14ac:dyDescent="0.25">
      <c r="A1068" s="20" t="s">
        <v>1394</v>
      </c>
      <c r="B1068" s="20" t="s">
        <v>889</v>
      </c>
      <c r="C1068" s="20" t="s">
        <v>889</v>
      </c>
      <c r="D1068" s="23" t="s">
        <v>1926</v>
      </c>
      <c r="E1068" s="23"/>
      <c r="F1068" s="20" t="s">
        <v>898</v>
      </c>
      <c r="G1068" s="20"/>
      <c r="H1068" s="22">
        <v>44500</v>
      </c>
      <c r="I1068" s="57" t="str">
        <f>IF(COUNTIF(MASUK[Kode Barang],REKAP[[#This Row],[ID
Barang]])=0,"",COUNTIF(MASUK[Kode Barang],REKAP[[#This Row],[ID
Barang]]))</f>
        <v/>
      </c>
      <c r="J1068" s="58" t="str">
        <f>IF(COUNTIF(MASUK8[Kode Barang],REKAP[[#This Row],[ID
Barang]])=0,"",COUNTIF(MASUK8[Kode Barang],REKAP[[#This Row],[ID
Barang]]))</f>
        <v/>
      </c>
      <c r="K1068" s="20">
        <v>12</v>
      </c>
      <c r="L1068" s="47">
        <f>SUMIF(MASUK!$C:$C,DATA!$A1068,MASUK!$H:$H)</f>
        <v>0</v>
      </c>
      <c r="M1068" s="47">
        <f>SUMIF(KELUAR!C:C,REKAP[[#This Row],[ID
Barang]],KELUAR!$H:$H)</f>
        <v>0</v>
      </c>
      <c r="N1068" s="47">
        <f>REKAP[[#This Row],[Stok Awal]]+REKAP[[#This Row],[Masuk]]-REKAP[[#This Row],[Keluar]]</f>
        <v>12</v>
      </c>
      <c r="P1068" s="42">
        <f>REKAP[[#This Row],[Harga Satuan]]*REKAP[[#This Row],[Stok Akhir]]</f>
        <v>534000</v>
      </c>
      <c r="Q1068" s="47" t="str">
        <f>IF(REKAP[[#This Row],[Stok Aktual]]&lt;&gt;"",REKAP[[#This Row],[Stok Akhir]]-REKAP[[#This Row],[Stok Aktual]],"")</f>
        <v/>
      </c>
    </row>
    <row r="1069" spans="1:17" x14ac:dyDescent="0.25">
      <c r="A1069" s="20" t="s">
        <v>1395</v>
      </c>
      <c r="B1069" s="20" t="s">
        <v>889</v>
      </c>
      <c r="C1069" s="20" t="s">
        <v>889</v>
      </c>
      <c r="D1069" s="23" t="s">
        <v>1927</v>
      </c>
      <c r="E1069" s="23"/>
      <c r="F1069" s="20" t="s">
        <v>898</v>
      </c>
      <c r="G1069" s="20"/>
      <c r="H1069" s="22">
        <v>44500</v>
      </c>
      <c r="I1069" s="57" t="str">
        <f>IF(COUNTIF(MASUK[Kode Barang],REKAP[[#This Row],[ID
Barang]])=0,"",COUNTIF(MASUK[Kode Barang],REKAP[[#This Row],[ID
Barang]]))</f>
        <v/>
      </c>
      <c r="J1069" s="58" t="str">
        <f>IF(COUNTIF(MASUK8[Kode Barang],REKAP[[#This Row],[ID
Barang]])=0,"",COUNTIF(MASUK8[Kode Barang],REKAP[[#This Row],[ID
Barang]]))</f>
        <v/>
      </c>
      <c r="K1069" s="20">
        <v>2</v>
      </c>
      <c r="L1069" s="47">
        <f>SUMIF(MASUK!$C:$C,DATA!$A1069,MASUK!$H:$H)</f>
        <v>0</v>
      </c>
      <c r="M1069" s="47">
        <f>SUMIF(KELUAR!C:C,REKAP[[#This Row],[ID
Barang]],KELUAR!$H:$H)</f>
        <v>0</v>
      </c>
      <c r="N1069" s="47">
        <f>REKAP[[#This Row],[Stok Awal]]+REKAP[[#This Row],[Masuk]]-REKAP[[#This Row],[Keluar]]</f>
        <v>2</v>
      </c>
      <c r="P1069" s="42">
        <f>REKAP[[#This Row],[Harga Satuan]]*REKAP[[#This Row],[Stok Akhir]]</f>
        <v>89000</v>
      </c>
      <c r="Q1069" s="47" t="str">
        <f>IF(REKAP[[#This Row],[Stok Aktual]]&lt;&gt;"",REKAP[[#This Row],[Stok Akhir]]-REKAP[[#This Row],[Stok Aktual]],"")</f>
        <v/>
      </c>
    </row>
    <row r="1070" spans="1:17" x14ac:dyDescent="0.25">
      <c r="A1070" s="20" t="s">
        <v>1396</v>
      </c>
      <c r="B1070" s="20" t="s">
        <v>889</v>
      </c>
      <c r="C1070" s="20" t="s">
        <v>889</v>
      </c>
      <c r="D1070" s="23" t="s">
        <v>1928</v>
      </c>
      <c r="E1070" s="23"/>
      <c r="F1070" s="20" t="s">
        <v>898</v>
      </c>
      <c r="G1070" s="20"/>
      <c r="H1070" s="22">
        <v>23634</v>
      </c>
      <c r="I1070" s="57" t="str">
        <f>IF(COUNTIF(MASUK[Kode Barang],REKAP[[#This Row],[ID
Barang]])=0,"",COUNTIF(MASUK[Kode Barang],REKAP[[#This Row],[ID
Barang]]))</f>
        <v/>
      </c>
      <c r="J1070" s="58" t="str">
        <f>IF(COUNTIF(MASUK8[Kode Barang],REKAP[[#This Row],[ID
Barang]])=0,"",COUNTIF(MASUK8[Kode Barang],REKAP[[#This Row],[ID
Barang]]))</f>
        <v/>
      </c>
      <c r="K1070" s="20">
        <v>8</v>
      </c>
      <c r="L1070" s="47">
        <f>SUMIF(MASUK!$C:$C,DATA!$A1070,MASUK!$H:$H)</f>
        <v>0</v>
      </c>
      <c r="M1070" s="47">
        <f>SUMIF(KELUAR!C:C,REKAP[[#This Row],[ID
Barang]],KELUAR!$H:$H)</f>
        <v>0</v>
      </c>
      <c r="N1070" s="47">
        <f>REKAP[[#This Row],[Stok Awal]]+REKAP[[#This Row],[Masuk]]-REKAP[[#This Row],[Keluar]]</f>
        <v>8</v>
      </c>
      <c r="P1070" s="42">
        <f>REKAP[[#This Row],[Harga Satuan]]*REKAP[[#This Row],[Stok Akhir]]</f>
        <v>189072</v>
      </c>
      <c r="Q1070" s="47" t="str">
        <f>IF(REKAP[[#This Row],[Stok Aktual]]&lt;&gt;"",REKAP[[#This Row],[Stok Akhir]]-REKAP[[#This Row],[Stok Aktual]],"")</f>
        <v/>
      </c>
    </row>
    <row r="1071" spans="1:17" x14ac:dyDescent="0.25">
      <c r="A1071" s="20" t="s">
        <v>1397</v>
      </c>
      <c r="B1071" s="20" t="s">
        <v>889</v>
      </c>
      <c r="C1071" s="20" t="s">
        <v>889</v>
      </c>
      <c r="D1071" s="23" t="s">
        <v>1929</v>
      </c>
      <c r="E1071" s="23"/>
      <c r="F1071" s="20" t="s">
        <v>898</v>
      </c>
      <c r="G1071" s="20"/>
      <c r="H1071" s="22">
        <v>23634</v>
      </c>
      <c r="I1071" s="57" t="str">
        <f>IF(COUNTIF(MASUK[Kode Barang],REKAP[[#This Row],[ID
Barang]])=0,"",COUNTIF(MASUK[Kode Barang],REKAP[[#This Row],[ID
Barang]]))</f>
        <v/>
      </c>
      <c r="J1071" s="58" t="str">
        <f>IF(COUNTIF(MASUK8[Kode Barang],REKAP[[#This Row],[ID
Barang]])=0,"",COUNTIF(MASUK8[Kode Barang],REKAP[[#This Row],[ID
Barang]]))</f>
        <v/>
      </c>
      <c r="K1071" s="20">
        <v>10</v>
      </c>
      <c r="L1071" s="47">
        <f>SUMIF(MASUK!$C:$C,DATA!$A1071,MASUK!$H:$H)</f>
        <v>0</v>
      </c>
      <c r="M1071" s="47">
        <f>SUMIF(KELUAR!C:C,REKAP[[#This Row],[ID
Barang]],KELUAR!$H:$H)</f>
        <v>0</v>
      </c>
      <c r="N1071" s="47">
        <f>REKAP[[#This Row],[Stok Awal]]+REKAP[[#This Row],[Masuk]]-REKAP[[#This Row],[Keluar]]</f>
        <v>10</v>
      </c>
      <c r="P1071" s="42">
        <f>REKAP[[#This Row],[Harga Satuan]]*REKAP[[#This Row],[Stok Akhir]]</f>
        <v>236340</v>
      </c>
      <c r="Q1071" s="47" t="str">
        <f>IF(REKAP[[#This Row],[Stok Aktual]]&lt;&gt;"",REKAP[[#This Row],[Stok Akhir]]-REKAP[[#This Row],[Stok Aktual]],"")</f>
        <v/>
      </c>
    </row>
    <row r="1072" spans="1:17" x14ac:dyDescent="0.25">
      <c r="A1072" s="20" t="s">
        <v>1398</v>
      </c>
      <c r="B1072" s="20" t="s">
        <v>889</v>
      </c>
      <c r="C1072" s="20" t="s">
        <v>889</v>
      </c>
      <c r="D1072" s="23" t="s">
        <v>1930</v>
      </c>
      <c r="E1072" s="23"/>
      <c r="F1072" s="20" t="s">
        <v>898</v>
      </c>
      <c r="G1072" s="20"/>
      <c r="H1072" s="22">
        <v>23634</v>
      </c>
      <c r="I1072" s="57" t="str">
        <f>IF(COUNTIF(MASUK[Kode Barang],REKAP[[#This Row],[ID
Barang]])=0,"",COUNTIF(MASUK[Kode Barang],REKAP[[#This Row],[ID
Barang]]))</f>
        <v/>
      </c>
      <c r="J1072" s="58" t="str">
        <f>IF(COUNTIF(MASUK8[Kode Barang],REKAP[[#This Row],[ID
Barang]])=0,"",COUNTIF(MASUK8[Kode Barang],REKAP[[#This Row],[ID
Barang]]))</f>
        <v/>
      </c>
      <c r="K1072" s="20">
        <v>40</v>
      </c>
      <c r="L1072" s="47">
        <f>SUMIF(MASUK!$C:$C,DATA!$A1072,MASUK!$H:$H)</f>
        <v>0</v>
      </c>
      <c r="M1072" s="47">
        <f>SUMIF(KELUAR!C:C,REKAP[[#This Row],[ID
Barang]],KELUAR!$H:$H)</f>
        <v>0</v>
      </c>
      <c r="N1072" s="47">
        <f>REKAP[[#This Row],[Stok Awal]]+REKAP[[#This Row],[Masuk]]-REKAP[[#This Row],[Keluar]]</f>
        <v>40</v>
      </c>
      <c r="P1072" s="42">
        <f>REKAP[[#This Row],[Harga Satuan]]*REKAP[[#This Row],[Stok Akhir]]</f>
        <v>945360</v>
      </c>
      <c r="Q1072" s="47" t="str">
        <f>IF(REKAP[[#This Row],[Stok Aktual]]&lt;&gt;"",REKAP[[#This Row],[Stok Akhir]]-REKAP[[#This Row],[Stok Aktual]],"")</f>
        <v/>
      </c>
    </row>
    <row r="1073" spans="1:17" x14ac:dyDescent="0.25">
      <c r="A1073" s="20" t="s">
        <v>1399</v>
      </c>
      <c r="B1073" s="20" t="s">
        <v>889</v>
      </c>
      <c r="C1073" s="20" t="s">
        <v>889</v>
      </c>
      <c r="D1073" s="23" t="s">
        <v>1931</v>
      </c>
      <c r="E1073" s="23"/>
      <c r="F1073" s="20" t="s">
        <v>898</v>
      </c>
      <c r="G1073" s="20"/>
      <c r="H1073" s="22">
        <v>115000</v>
      </c>
      <c r="I1073" s="57" t="str">
        <f>IF(COUNTIF(MASUK[Kode Barang],REKAP[[#This Row],[ID
Barang]])=0,"",COUNTIF(MASUK[Kode Barang],REKAP[[#This Row],[ID
Barang]]))</f>
        <v/>
      </c>
      <c r="J1073" s="58" t="str">
        <f>IF(COUNTIF(MASUK8[Kode Barang],REKAP[[#This Row],[ID
Barang]])=0,"",COUNTIF(MASUK8[Kode Barang],REKAP[[#This Row],[ID
Barang]]))</f>
        <v/>
      </c>
      <c r="K1073" s="20">
        <v>0</v>
      </c>
      <c r="L1073" s="47">
        <f>SUMIF(MASUK!$C:$C,DATA!$A1073,MASUK!$H:$H)</f>
        <v>0</v>
      </c>
      <c r="M1073" s="47">
        <f>SUMIF(KELUAR!C:C,REKAP[[#This Row],[ID
Barang]],KELUAR!$H:$H)</f>
        <v>0</v>
      </c>
      <c r="N1073" s="47">
        <f>REKAP[[#This Row],[Stok Awal]]+REKAP[[#This Row],[Masuk]]-REKAP[[#This Row],[Keluar]]</f>
        <v>0</v>
      </c>
      <c r="P1073" s="42">
        <f>REKAP[[#This Row],[Harga Satuan]]*REKAP[[#This Row],[Stok Akhir]]</f>
        <v>0</v>
      </c>
      <c r="Q1073" s="47" t="str">
        <f>IF(REKAP[[#This Row],[Stok Aktual]]&lt;&gt;"",REKAP[[#This Row],[Stok Akhir]]-REKAP[[#This Row],[Stok Aktual]],"")</f>
        <v/>
      </c>
    </row>
    <row r="1074" spans="1:17" x14ac:dyDescent="0.25">
      <c r="A1074" s="20" t="s">
        <v>1400</v>
      </c>
      <c r="B1074" s="20" t="s">
        <v>889</v>
      </c>
      <c r="C1074" s="20" t="s">
        <v>889</v>
      </c>
      <c r="D1074" s="23" t="s">
        <v>1932</v>
      </c>
      <c r="E1074" s="23"/>
      <c r="F1074" s="20" t="s">
        <v>898</v>
      </c>
      <c r="G1074" s="20"/>
      <c r="H1074" s="22">
        <v>23634</v>
      </c>
      <c r="I1074" s="57" t="str">
        <f>IF(COUNTIF(MASUK[Kode Barang],REKAP[[#This Row],[ID
Barang]])=0,"",COUNTIF(MASUK[Kode Barang],REKAP[[#This Row],[ID
Barang]]))</f>
        <v/>
      </c>
      <c r="J1074" s="58" t="str">
        <f>IF(COUNTIF(MASUK8[Kode Barang],REKAP[[#This Row],[ID
Barang]])=0,"",COUNTIF(MASUK8[Kode Barang],REKAP[[#This Row],[ID
Barang]]))</f>
        <v/>
      </c>
      <c r="K1074" s="20">
        <v>0</v>
      </c>
      <c r="L1074" s="47">
        <f>SUMIF(MASUK!$C:$C,DATA!$A1074,MASUK!$H:$H)</f>
        <v>0</v>
      </c>
      <c r="M1074" s="47">
        <f>SUMIF(KELUAR!C:C,REKAP[[#This Row],[ID
Barang]],KELUAR!$H:$H)</f>
        <v>0</v>
      </c>
      <c r="N1074" s="47">
        <f>REKAP[[#This Row],[Stok Awal]]+REKAP[[#This Row],[Masuk]]-REKAP[[#This Row],[Keluar]]</f>
        <v>0</v>
      </c>
      <c r="P1074" s="42">
        <f>REKAP[[#This Row],[Harga Satuan]]*REKAP[[#This Row],[Stok Akhir]]</f>
        <v>0</v>
      </c>
      <c r="Q1074" s="47" t="str">
        <f>IF(REKAP[[#This Row],[Stok Aktual]]&lt;&gt;"",REKAP[[#This Row],[Stok Akhir]]-REKAP[[#This Row],[Stok Aktual]],"")</f>
        <v/>
      </c>
    </row>
    <row r="1075" spans="1:17" x14ac:dyDescent="0.25">
      <c r="A1075" s="20" t="s">
        <v>1401</v>
      </c>
      <c r="B1075" s="20" t="s">
        <v>890</v>
      </c>
      <c r="C1075" s="20" t="s">
        <v>890</v>
      </c>
      <c r="D1075" s="23" t="s">
        <v>1933</v>
      </c>
      <c r="E1075" s="23"/>
      <c r="F1075" s="20" t="s">
        <v>898</v>
      </c>
      <c r="G1075" s="20"/>
      <c r="H1075" s="22"/>
      <c r="I1075" s="57" t="str">
        <f>IF(COUNTIF(MASUK[Kode Barang],REKAP[[#This Row],[ID
Barang]])=0,"",COUNTIF(MASUK[Kode Barang],REKAP[[#This Row],[ID
Barang]]))</f>
        <v/>
      </c>
      <c r="J1075" s="58" t="str">
        <f>IF(COUNTIF(MASUK8[Kode Barang],REKAP[[#This Row],[ID
Barang]])=0,"",COUNTIF(MASUK8[Kode Barang],REKAP[[#This Row],[ID
Barang]]))</f>
        <v/>
      </c>
      <c r="K1075" s="20">
        <v>4</v>
      </c>
      <c r="L1075" s="47">
        <f>SUMIF(MASUK!$C:$C,DATA!$A1075,MASUK!$H:$H)</f>
        <v>0</v>
      </c>
      <c r="M1075" s="47">
        <f>SUMIF(KELUAR!C:C,REKAP[[#This Row],[ID
Barang]],KELUAR!$H:$H)</f>
        <v>0</v>
      </c>
      <c r="N1075" s="47">
        <f>REKAP[[#This Row],[Stok Awal]]+REKAP[[#This Row],[Masuk]]-REKAP[[#This Row],[Keluar]]</f>
        <v>4</v>
      </c>
      <c r="P1075" s="42">
        <f>REKAP[[#This Row],[Harga Satuan]]*REKAP[[#This Row],[Stok Akhir]]</f>
        <v>0</v>
      </c>
      <c r="Q1075" s="47" t="str">
        <f>IF(REKAP[[#This Row],[Stok Aktual]]&lt;&gt;"",REKAP[[#This Row],[Stok Akhir]]-REKAP[[#This Row],[Stok Aktual]],"")</f>
        <v/>
      </c>
    </row>
    <row r="1076" spans="1:17" x14ac:dyDescent="0.25">
      <c r="A1076" s="20" t="s">
        <v>1402</v>
      </c>
      <c r="B1076" s="20" t="s">
        <v>889</v>
      </c>
      <c r="C1076" s="20" t="s">
        <v>889</v>
      </c>
      <c r="D1076" s="23" t="s">
        <v>1934</v>
      </c>
      <c r="E1076" s="23"/>
      <c r="F1076" s="20" t="s">
        <v>898</v>
      </c>
      <c r="G1076" s="20" t="s">
        <v>1976</v>
      </c>
      <c r="H1076" s="22">
        <v>45063</v>
      </c>
      <c r="I1076" s="57" t="str">
        <f>IF(COUNTIF(MASUK[Kode Barang],REKAP[[#This Row],[ID
Barang]])=0,"",COUNTIF(MASUK[Kode Barang],REKAP[[#This Row],[ID
Barang]]))</f>
        <v/>
      </c>
      <c r="J1076" s="58" t="str">
        <f>IF(COUNTIF(MASUK8[Kode Barang],REKAP[[#This Row],[ID
Barang]])=0,"",COUNTIF(MASUK8[Kode Barang],REKAP[[#This Row],[ID
Barang]]))</f>
        <v/>
      </c>
      <c r="K1076" s="20">
        <v>0</v>
      </c>
      <c r="L1076" s="47">
        <f>SUMIF(MASUK!$C:$C,DATA!$A1076,MASUK!$H:$H)</f>
        <v>0</v>
      </c>
      <c r="M1076" s="47">
        <f>SUMIF(KELUAR!C:C,REKAP[[#This Row],[ID
Barang]],KELUAR!$H:$H)</f>
        <v>0</v>
      </c>
      <c r="N1076" s="47">
        <f>REKAP[[#This Row],[Stok Awal]]+REKAP[[#This Row],[Masuk]]-REKAP[[#This Row],[Keluar]]</f>
        <v>0</v>
      </c>
      <c r="P1076" s="42">
        <f>REKAP[[#This Row],[Harga Satuan]]*REKAP[[#This Row],[Stok Akhir]]</f>
        <v>0</v>
      </c>
      <c r="Q1076" s="47" t="str">
        <f>IF(REKAP[[#This Row],[Stok Aktual]]&lt;&gt;"",REKAP[[#This Row],[Stok Akhir]]-REKAP[[#This Row],[Stok Aktual]],"")</f>
        <v/>
      </c>
    </row>
    <row r="1077" spans="1:17" x14ac:dyDescent="0.25">
      <c r="A1077" s="20" t="s">
        <v>1403</v>
      </c>
      <c r="B1077" s="20" t="s">
        <v>889</v>
      </c>
      <c r="C1077" s="20" t="s">
        <v>889</v>
      </c>
      <c r="D1077" s="23" t="s">
        <v>1935</v>
      </c>
      <c r="E1077" s="23"/>
      <c r="F1077" s="20" t="s">
        <v>898</v>
      </c>
      <c r="G1077" s="20" t="s">
        <v>1976</v>
      </c>
      <c r="H1077" s="22">
        <v>48959</v>
      </c>
      <c r="I1077" s="57" t="str">
        <f>IF(COUNTIF(MASUK[Kode Barang],REKAP[[#This Row],[ID
Barang]])=0,"",COUNTIF(MASUK[Kode Barang],REKAP[[#This Row],[ID
Barang]]))</f>
        <v/>
      </c>
      <c r="J1077" s="58" t="str">
        <f>IF(COUNTIF(MASUK8[Kode Barang],REKAP[[#This Row],[ID
Barang]])=0,"",COUNTIF(MASUK8[Kode Barang],REKAP[[#This Row],[ID
Barang]]))</f>
        <v/>
      </c>
      <c r="K1077" s="20">
        <v>0</v>
      </c>
      <c r="L1077" s="47">
        <f>SUMIF(MASUK!$C:$C,DATA!$A1077,MASUK!$H:$H)</f>
        <v>0</v>
      </c>
      <c r="M1077" s="47">
        <f>SUMIF(KELUAR!C:C,REKAP[[#This Row],[ID
Barang]],KELUAR!$H:$H)</f>
        <v>0</v>
      </c>
      <c r="N1077" s="47">
        <f>REKAP[[#This Row],[Stok Awal]]+REKAP[[#This Row],[Masuk]]-REKAP[[#This Row],[Keluar]]</f>
        <v>0</v>
      </c>
      <c r="P1077" s="42">
        <f>REKAP[[#This Row],[Harga Satuan]]*REKAP[[#This Row],[Stok Akhir]]</f>
        <v>0</v>
      </c>
      <c r="Q1077" s="47" t="str">
        <f>IF(REKAP[[#This Row],[Stok Aktual]]&lt;&gt;"",REKAP[[#This Row],[Stok Akhir]]-REKAP[[#This Row],[Stok Aktual]],"")</f>
        <v/>
      </c>
    </row>
    <row r="1078" spans="1:17" x14ac:dyDescent="0.25">
      <c r="A1078" s="20" t="s">
        <v>1404</v>
      </c>
      <c r="B1078" s="20" t="s">
        <v>891</v>
      </c>
      <c r="C1078" s="20" t="s">
        <v>891</v>
      </c>
      <c r="D1078" s="23" t="s">
        <v>1936</v>
      </c>
      <c r="E1078" s="23"/>
      <c r="F1078" s="20" t="s">
        <v>898</v>
      </c>
      <c r="G1078" s="20" t="s">
        <v>1974</v>
      </c>
      <c r="H1078" s="22">
        <v>37500</v>
      </c>
      <c r="I1078" s="57" t="str">
        <f>IF(COUNTIF(MASUK[Kode Barang],REKAP[[#This Row],[ID
Barang]])=0,"",COUNTIF(MASUK[Kode Barang],REKAP[[#This Row],[ID
Barang]]))</f>
        <v/>
      </c>
      <c r="J1078" s="58" t="str">
        <f>IF(COUNTIF(MASUK8[Kode Barang],REKAP[[#This Row],[ID
Barang]])=0,"",COUNTIF(MASUK8[Kode Barang],REKAP[[#This Row],[ID
Barang]]))</f>
        <v/>
      </c>
      <c r="K1078" s="20">
        <v>0</v>
      </c>
      <c r="L1078" s="47">
        <f>SUMIF(MASUK!$C:$C,DATA!$A1078,MASUK!$H:$H)</f>
        <v>0</v>
      </c>
      <c r="M1078" s="47">
        <f>SUMIF(KELUAR!C:C,REKAP[[#This Row],[ID
Barang]],KELUAR!$H:$H)</f>
        <v>0</v>
      </c>
      <c r="N1078" s="47">
        <f>REKAP[[#This Row],[Stok Awal]]+REKAP[[#This Row],[Masuk]]-REKAP[[#This Row],[Keluar]]</f>
        <v>0</v>
      </c>
      <c r="P1078" s="42">
        <f>REKAP[[#This Row],[Harga Satuan]]*REKAP[[#This Row],[Stok Akhir]]</f>
        <v>0</v>
      </c>
      <c r="Q1078" s="47" t="str">
        <f>IF(REKAP[[#This Row],[Stok Aktual]]&lt;&gt;"",REKAP[[#This Row],[Stok Akhir]]-REKAP[[#This Row],[Stok Aktual]],"")</f>
        <v/>
      </c>
    </row>
    <row r="1079" spans="1:17" x14ac:dyDescent="0.25">
      <c r="A1079" s="20" t="s">
        <v>1405</v>
      </c>
      <c r="B1079" s="20" t="s">
        <v>891</v>
      </c>
      <c r="C1079" s="20" t="s">
        <v>891</v>
      </c>
      <c r="D1079" s="23" t="s">
        <v>1937</v>
      </c>
      <c r="E1079" s="23"/>
      <c r="F1079" s="20" t="s">
        <v>898</v>
      </c>
      <c r="G1079" s="20"/>
      <c r="H1079" s="22">
        <v>42000</v>
      </c>
      <c r="I1079" s="57" t="str">
        <f>IF(COUNTIF(MASUK[Kode Barang],REKAP[[#This Row],[ID
Barang]])=0,"",COUNTIF(MASUK[Kode Barang],REKAP[[#This Row],[ID
Barang]]))</f>
        <v/>
      </c>
      <c r="J1079" s="58" t="str">
        <f>IF(COUNTIF(MASUK8[Kode Barang],REKAP[[#This Row],[ID
Barang]])=0,"",COUNTIF(MASUK8[Kode Barang],REKAP[[#This Row],[ID
Barang]]))</f>
        <v/>
      </c>
      <c r="K1079" s="20">
        <v>0</v>
      </c>
      <c r="L1079" s="47">
        <f>SUMIF(MASUK!$C:$C,DATA!$A1079,MASUK!$H:$H)</f>
        <v>0</v>
      </c>
      <c r="M1079" s="47">
        <f>SUMIF(KELUAR!C:C,REKAP[[#This Row],[ID
Barang]],KELUAR!$H:$H)</f>
        <v>0</v>
      </c>
      <c r="N1079" s="47">
        <f>REKAP[[#This Row],[Stok Awal]]+REKAP[[#This Row],[Masuk]]-REKAP[[#This Row],[Keluar]]</f>
        <v>0</v>
      </c>
      <c r="P1079" s="42">
        <f>REKAP[[#This Row],[Harga Satuan]]*REKAP[[#This Row],[Stok Akhir]]</f>
        <v>0</v>
      </c>
      <c r="Q1079" s="47" t="str">
        <f>IF(REKAP[[#This Row],[Stok Aktual]]&lt;&gt;"",REKAP[[#This Row],[Stok Akhir]]-REKAP[[#This Row],[Stok Aktual]],"")</f>
        <v/>
      </c>
    </row>
    <row r="1080" spans="1:17" x14ac:dyDescent="0.25">
      <c r="A1080" s="20" t="s">
        <v>1406</v>
      </c>
      <c r="B1080" s="20" t="s">
        <v>891</v>
      </c>
      <c r="C1080" s="20" t="s">
        <v>891</v>
      </c>
      <c r="D1080" s="23" t="s">
        <v>1938</v>
      </c>
      <c r="E1080" s="23"/>
      <c r="F1080" s="20" t="s">
        <v>898</v>
      </c>
      <c r="G1080" s="20"/>
      <c r="H1080" s="22">
        <v>33000</v>
      </c>
      <c r="I1080" s="57" t="str">
        <f>IF(COUNTIF(MASUK[Kode Barang],REKAP[[#This Row],[ID
Barang]])=0,"",COUNTIF(MASUK[Kode Barang],REKAP[[#This Row],[ID
Barang]]))</f>
        <v/>
      </c>
      <c r="J1080" s="58" t="str">
        <f>IF(COUNTIF(MASUK8[Kode Barang],REKAP[[#This Row],[ID
Barang]])=0,"",COUNTIF(MASUK8[Kode Barang],REKAP[[#This Row],[ID
Barang]]))</f>
        <v/>
      </c>
      <c r="K1080" s="20">
        <v>0</v>
      </c>
      <c r="L1080" s="47">
        <f>SUMIF(MASUK!$C:$C,DATA!$A1080,MASUK!$H:$H)</f>
        <v>0</v>
      </c>
      <c r="M1080" s="47">
        <f>SUMIF(KELUAR!C:C,REKAP[[#This Row],[ID
Barang]],KELUAR!$H:$H)</f>
        <v>0</v>
      </c>
      <c r="N1080" s="47">
        <f>REKAP[[#This Row],[Stok Awal]]+REKAP[[#This Row],[Masuk]]-REKAP[[#This Row],[Keluar]]</f>
        <v>0</v>
      </c>
      <c r="P1080" s="42">
        <f>REKAP[[#This Row],[Harga Satuan]]*REKAP[[#This Row],[Stok Akhir]]</f>
        <v>0</v>
      </c>
      <c r="Q1080" s="47" t="str">
        <f>IF(REKAP[[#This Row],[Stok Aktual]]&lt;&gt;"",REKAP[[#This Row],[Stok Akhir]]-REKAP[[#This Row],[Stok Aktual]],"")</f>
        <v/>
      </c>
    </row>
    <row r="1081" spans="1:17" x14ac:dyDescent="0.25">
      <c r="A1081" s="20" t="s">
        <v>1407</v>
      </c>
      <c r="B1081" s="20" t="s">
        <v>891</v>
      </c>
      <c r="C1081" s="20" t="s">
        <v>891</v>
      </c>
      <c r="D1081" s="23" t="s">
        <v>1939</v>
      </c>
      <c r="E1081" s="23"/>
      <c r="F1081" s="20" t="s">
        <v>898</v>
      </c>
      <c r="G1081" s="20"/>
      <c r="H1081" s="22">
        <v>34000</v>
      </c>
      <c r="I1081" s="57" t="str">
        <f>IF(COUNTIF(MASUK[Kode Barang],REKAP[[#This Row],[ID
Barang]])=0,"",COUNTIF(MASUK[Kode Barang],REKAP[[#This Row],[ID
Barang]]))</f>
        <v/>
      </c>
      <c r="J1081" s="58" t="str">
        <f>IF(COUNTIF(MASUK8[Kode Barang],REKAP[[#This Row],[ID
Barang]])=0,"",COUNTIF(MASUK8[Kode Barang],REKAP[[#This Row],[ID
Barang]]))</f>
        <v/>
      </c>
      <c r="K1081" s="20">
        <v>0</v>
      </c>
      <c r="L1081" s="47">
        <f>SUMIF(MASUK!$C:$C,DATA!$A1081,MASUK!$H:$H)</f>
        <v>0</v>
      </c>
      <c r="M1081" s="47">
        <f>SUMIF(KELUAR!C:C,REKAP[[#This Row],[ID
Barang]],KELUAR!$H:$H)</f>
        <v>0</v>
      </c>
      <c r="N1081" s="47">
        <f>REKAP[[#This Row],[Stok Awal]]+REKAP[[#This Row],[Masuk]]-REKAP[[#This Row],[Keluar]]</f>
        <v>0</v>
      </c>
      <c r="P1081" s="42">
        <f>REKAP[[#This Row],[Harga Satuan]]*REKAP[[#This Row],[Stok Akhir]]</f>
        <v>0</v>
      </c>
      <c r="Q1081" s="47" t="str">
        <f>IF(REKAP[[#This Row],[Stok Aktual]]&lt;&gt;"",REKAP[[#This Row],[Stok Akhir]]-REKAP[[#This Row],[Stok Aktual]],"")</f>
        <v/>
      </c>
    </row>
    <row r="1082" spans="1:17" x14ac:dyDescent="0.25">
      <c r="A1082" s="20" t="s">
        <v>1408</v>
      </c>
      <c r="B1082" s="20" t="s">
        <v>891</v>
      </c>
      <c r="C1082" s="20" t="s">
        <v>891</v>
      </c>
      <c r="D1082" s="23" t="s">
        <v>1940</v>
      </c>
      <c r="E1082" s="23"/>
      <c r="F1082" s="20" t="s">
        <v>898</v>
      </c>
      <c r="G1082" s="20"/>
      <c r="H1082" s="22">
        <v>64500</v>
      </c>
      <c r="I1082" s="57" t="str">
        <f>IF(COUNTIF(MASUK[Kode Barang],REKAP[[#This Row],[ID
Barang]])=0,"",COUNTIF(MASUK[Kode Barang],REKAP[[#This Row],[ID
Barang]]))</f>
        <v/>
      </c>
      <c r="J1082" s="58" t="str">
        <f>IF(COUNTIF(MASUK8[Kode Barang],REKAP[[#This Row],[ID
Barang]])=0,"",COUNTIF(MASUK8[Kode Barang],REKAP[[#This Row],[ID
Barang]]))</f>
        <v/>
      </c>
      <c r="K1082" s="20">
        <v>4</v>
      </c>
      <c r="L1082" s="47">
        <f>SUMIF(MASUK!$C:$C,DATA!$A1082,MASUK!$H:$H)</f>
        <v>0</v>
      </c>
      <c r="M1082" s="47">
        <f>SUMIF(KELUAR!C:C,REKAP[[#This Row],[ID
Barang]],KELUAR!$H:$H)</f>
        <v>0</v>
      </c>
      <c r="N1082" s="47">
        <f>REKAP[[#This Row],[Stok Awal]]+REKAP[[#This Row],[Masuk]]-REKAP[[#This Row],[Keluar]]</f>
        <v>4</v>
      </c>
      <c r="P1082" s="42">
        <f>REKAP[[#This Row],[Harga Satuan]]*REKAP[[#This Row],[Stok Akhir]]</f>
        <v>258000</v>
      </c>
      <c r="Q1082" s="47" t="str">
        <f>IF(REKAP[[#This Row],[Stok Aktual]]&lt;&gt;"",REKAP[[#This Row],[Stok Akhir]]-REKAP[[#This Row],[Stok Aktual]],"")</f>
        <v/>
      </c>
    </row>
    <row r="1083" spans="1:17" x14ac:dyDescent="0.25">
      <c r="A1083" s="20" t="s">
        <v>1409</v>
      </c>
      <c r="B1083" s="20" t="s">
        <v>891</v>
      </c>
      <c r="C1083" s="20" t="s">
        <v>891</v>
      </c>
      <c r="D1083" s="23" t="s">
        <v>1941</v>
      </c>
      <c r="E1083" s="23"/>
      <c r="F1083" s="20" t="s">
        <v>898</v>
      </c>
      <c r="G1083" s="20" t="s">
        <v>1974</v>
      </c>
      <c r="H1083" s="22">
        <v>66000</v>
      </c>
      <c r="I1083" s="57" t="str">
        <f>IF(COUNTIF(MASUK[Kode Barang],REKAP[[#This Row],[ID
Barang]])=0,"",COUNTIF(MASUK[Kode Barang],REKAP[[#This Row],[ID
Barang]]))</f>
        <v/>
      </c>
      <c r="J1083" s="58" t="str">
        <f>IF(COUNTIF(MASUK8[Kode Barang],REKAP[[#This Row],[ID
Barang]])=0,"",COUNTIF(MASUK8[Kode Barang],REKAP[[#This Row],[ID
Barang]]))</f>
        <v/>
      </c>
      <c r="K1083" s="20">
        <v>0</v>
      </c>
      <c r="L1083" s="47">
        <f>SUMIF(MASUK!$C:$C,DATA!$A1083,MASUK!$H:$H)</f>
        <v>0</v>
      </c>
      <c r="M1083" s="47">
        <f>SUMIF(KELUAR!C:C,REKAP[[#This Row],[ID
Barang]],KELUAR!$H:$H)</f>
        <v>0</v>
      </c>
      <c r="N1083" s="47">
        <f>REKAP[[#This Row],[Stok Awal]]+REKAP[[#This Row],[Masuk]]-REKAP[[#This Row],[Keluar]]</f>
        <v>0</v>
      </c>
      <c r="P1083" s="42">
        <f>REKAP[[#This Row],[Harga Satuan]]*REKAP[[#This Row],[Stok Akhir]]</f>
        <v>0</v>
      </c>
      <c r="Q1083" s="47" t="str">
        <f>IF(REKAP[[#This Row],[Stok Aktual]]&lt;&gt;"",REKAP[[#This Row],[Stok Akhir]]-REKAP[[#This Row],[Stok Aktual]],"")</f>
        <v/>
      </c>
    </row>
    <row r="1084" spans="1:17" x14ac:dyDescent="0.25">
      <c r="A1084" s="20" t="s">
        <v>1410</v>
      </c>
      <c r="B1084" s="20" t="s">
        <v>891</v>
      </c>
      <c r="C1084" s="20" t="s">
        <v>891</v>
      </c>
      <c r="D1084" s="23" t="s">
        <v>1942</v>
      </c>
      <c r="E1084" s="23"/>
      <c r="F1084" s="20" t="s">
        <v>898</v>
      </c>
      <c r="G1084" s="20"/>
      <c r="H1084" s="22">
        <v>52200</v>
      </c>
      <c r="I1084" s="57" t="str">
        <f>IF(COUNTIF(MASUK[Kode Barang],REKAP[[#This Row],[ID
Barang]])=0,"",COUNTIF(MASUK[Kode Barang],REKAP[[#This Row],[ID
Barang]]))</f>
        <v/>
      </c>
      <c r="J1084" s="58" t="str">
        <f>IF(COUNTIF(MASUK8[Kode Barang],REKAP[[#This Row],[ID
Barang]])=0,"",COUNTIF(MASUK8[Kode Barang],REKAP[[#This Row],[ID
Barang]]))</f>
        <v/>
      </c>
      <c r="K1084" s="20">
        <v>0</v>
      </c>
      <c r="L1084" s="47">
        <f>SUMIF(MASUK!$C:$C,DATA!$A1084,MASUK!$H:$H)</f>
        <v>0</v>
      </c>
      <c r="M1084" s="47">
        <f>SUMIF(KELUAR!C:C,REKAP[[#This Row],[ID
Barang]],KELUAR!$H:$H)</f>
        <v>0</v>
      </c>
      <c r="N1084" s="47">
        <f>REKAP[[#This Row],[Stok Awal]]+REKAP[[#This Row],[Masuk]]-REKAP[[#This Row],[Keluar]]</f>
        <v>0</v>
      </c>
      <c r="P1084" s="42">
        <f>REKAP[[#This Row],[Harga Satuan]]*REKAP[[#This Row],[Stok Akhir]]</f>
        <v>0</v>
      </c>
      <c r="Q1084" s="47" t="str">
        <f>IF(REKAP[[#This Row],[Stok Aktual]]&lt;&gt;"",REKAP[[#This Row],[Stok Akhir]]-REKAP[[#This Row],[Stok Aktual]],"")</f>
        <v/>
      </c>
    </row>
    <row r="1085" spans="1:17" x14ac:dyDescent="0.25">
      <c r="A1085" s="20" t="s">
        <v>1411</v>
      </c>
      <c r="B1085" s="20" t="s">
        <v>891</v>
      </c>
      <c r="C1085" s="20" t="s">
        <v>891</v>
      </c>
      <c r="D1085" s="23" t="s">
        <v>1943</v>
      </c>
      <c r="E1085" s="23"/>
      <c r="F1085" s="20" t="s">
        <v>898</v>
      </c>
      <c r="G1085" s="20"/>
      <c r="H1085" s="22">
        <v>51594</v>
      </c>
      <c r="I1085" s="57" t="str">
        <f>IF(COUNTIF(MASUK[Kode Barang],REKAP[[#This Row],[ID
Barang]])=0,"",COUNTIF(MASUK[Kode Barang],REKAP[[#This Row],[ID
Barang]]))</f>
        <v/>
      </c>
      <c r="J1085" s="58" t="str">
        <f>IF(COUNTIF(MASUK8[Kode Barang],REKAP[[#This Row],[ID
Barang]])=0,"",COUNTIF(MASUK8[Kode Barang],REKAP[[#This Row],[ID
Barang]]))</f>
        <v/>
      </c>
      <c r="K1085" s="20">
        <v>0</v>
      </c>
      <c r="L1085" s="47">
        <f>SUMIF(MASUK!$C:$C,DATA!$A1085,MASUK!$H:$H)</f>
        <v>0</v>
      </c>
      <c r="M1085" s="47">
        <f>SUMIF(KELUAR!C:C,REKAP[[#This Row],[ID
Barang]],KELUAR!$H:$H)</f>
        <v>0</v>
      </c>
      <c r="N1085" s="47">
        <f>REKAP[[#This Row],[Stok Awal]]+REKAP[[#This Row],[Masuk]]-REKAP[[#This Row],[Keluar]]</f>
        <v>0</v>
      </c>
      <c r="P1085" s="42">
        <f>REKAP[[#This Row],[Harga Satuan]]*REKAP[[#This Row],[Stok Akhir]]</f>
        <v>0</v>
      </c>
      <c r="Q1085" s="47" t="str">
        <f>IF(REKAP[[#This Row],[Stok Aktual]]&lt;&gt;"",REKAP[[#This Row],[Stok Akhir]]-REKAP[[#This Row],[Stok Aktual]],"")</f>
        <v/>
      </c>
    </row>
    <row r="1086" spans="1:17" x14ac:dyDescent="0.25">
      <c r="A1086" s="20" t="s">
        <v>1412</v>
      </c>
      <c r="B1086" s="20" t="s">
        <v>891</v>
      </c>
      <c r="C1086" s="20" t="s">
        <v>891</v>
      </c>
      <c r="D1086" s="23" t="s">
        <v>1944</v>
      </c>
      <c r="E1086" s="23"/>
      <c r="F1086" s="20" t="s">
        <v>898</v>
      </c>
      <c r="G1086" s="20"/>
      <c r="H1086" s="22">
        <v>67500</v>
      </c>
      <c r="I1086" s="57" t="str">
        <f>IF(COUNTIF(MASUK[Kode Barang],REKAP[[#This Row],[ID
Barang]])=0,"",COUNTIF(MASUK[Kode Barang],REKAP[[#This Row],[ID
Barang]]))</f>
        <v/>
      </c>
      <c r="J1086" s="58" t="str">
        <f>IF(COUNTIF(MASUK8[Kode Barang],REKAP[[#This Row],[ID
Barang]])=0,"",COUNTIF(MASUK8[Kode Barang],REKAP[[#This Row],[ID
Barang]]))</f>
        <v/>
      </c>
      <c r="K1086" s="20">
        <v>0</v>
      </c>
      <c r="L1086" s="47">
        <f>SUMIF(MASUK!$C:$C,DATA!$A1086,MASUK!$H:$H)</f>
        <v>0</v>
      </c>
      <c r="M1086" s="47">
        <f>SUMIF(KELUAR!C:C,REKAP[[#This Row],[ID
Barang]],KELUAR!$H:$H)</f>
        <v>0</v>
      </c>
      <c r="N1086" s="47">
        <f>REKAP[[#This Row],[Stok Awal]]+REKAP[[#This Row],[Masuk]]-REKAP[[#This Row],[Keluar]]</f>
        <v>0</v>
      </c>
      <c r="P1086" s="42">
        <f>REKAP[[#This Row],[Harga Satuan]]*REKAP[[#This Row],[Stok Akhir]]</f>
        <v>0</v>
      </c>
      <c r="Q1086" s="47" t="str">
        <f>IF(REKAP[[#This Row],[Stok Aktual]]&lt;&gt;"",REKAP[[#This Row],[Stok Akhir]]-REKAP[[#This Row],[Stok Aktual]],"")</f>
        <v/>
      </c>
    </row>
    <row r="1087" spans="1:17" x14ac:dyDescent="0.25">
      <c r="A1087" s="20" t="s">
        <v>1413</v>
      </c>
      <c r="B1087" s="20" t="s">
        <v>892</v>
      </c>
      <c r="C1087" s="20" t="s">
        <v>892</v>
      </c>
      <c r="D1087" s="23" t="s">
        <v>1945</v>
      </c>
      <c r="E1087" s="23"/>
      <c r="F1087" s="20" t="s">
        <v>898</v>
      </c>
      <c r="G1087" s="20"/>
      <c r="H1087" s="22">
        <v>110000</v>
      </c>
      <c r="I1087" s="57" t="str">
        <f>IF(COUNTIF(MASUK[Kode Barang],REKAP[[#This Row],[ID
Barang]])=0,"",COUNTIF(MASUK[Kode Barang],REKAP[[#This Row],[ID
Barang]]))</f>
        <v/>
      </c>
      <c r="J1087" s="58" t="str">
        <f>IF(COUNTIF(MASUK8[Kode Barang],REKAP[[#This Row],[ID
Barang]])=0,"",COUNTIF(MASUK8[Kode Barang],REKAP[[#This Row],[ID
Barang]]))</f>
        <v/>
      </c>
      <c r="K1087" s="20">
        <v>0</v>
      </c>
      <c r="L1087" s="47">
        <f>SUMIF(MASUK!$C:$C,DATA!$A1087,MASUK!$H:$H)</f>
        <v>0</v>
      </c>
      <c r="M1087" s="47">
        <f>SUMIF(KELUAR!C:C,REKAP[[#This Row],[ID
Barang]],KELUAR!$H:$H)</f>
        <v>0</v>
      </c>
      <c r="N1087" s="47">
        <f>REKAP[[#This Row],[Stok Awal]]+REKAP[[#This Row],[Masuk]]-REKAP[[#This Row],[Keluar]]</f>
        <v>0</v>
      </c>
      <c r="P1087" s="42">
        <f>REKAP[[#This Row],[Harga Satuan]]*REKAP[[#This Row],[Stok Akhir]]</f>
        <v>0</v>
      </c>
      <c r="Q1087" s="47" t="str">
        <f>IF(REKAP[[#This Row],[Stok Aktual]]&lt;&gt;"",REKAP[[#This Row],[Stok Akhir]]-REKAP[[#This Row],[Stok Aktual]],"")</f>
        <v/>
      </c>
    </row>
    <row r="1088" spans="1:17" x14ac:dyDescent="0.25">
      <c r="A1088" s="20" t="s">
        <v>1414</v>
      </c>
      <c r="B1088" s="20" t="s">
        <v>892</v>
      </c>
      <c r="C1088" s="20" t="s">
        <v>892</v>
      </c>
      <c r="D1088" s="23" t="s">
        <v>1946</v>
      </c>
      <c r="E1088" s="23"/>
      <c r="F1088" s="20" t="s">
        <v>898</v>
      </c>
      <c r="G1088" s="20"/>
      <c r="H1088" s="22">
        <v>252000</v>
      </c>
      <c r="I1088" s="57" t="str">
        <f>IF(COUNTIF(MASUK[Kode Barang],REKAP[[#This Row],[ID
Barang]])=0,"",COUNTIF(MASUK[Kode Barang],REKAP[[#This Row],[ID
Barang]]))</f>
        <v/>
      </c>
      <c r="J1088" s="58" t="str">
        <f>IF(COUNTIF(MASUK8[Kode Barang],REKAP[[#This Row],[ID
Barang]])=0,"",COUNTIF(MASUK8[Kode Barang],REKAP[[#This Row],[ID
Barang]]))</f>
        <v/>
      </c>
      <c r="K1088" s="20">
        <v>0</v>
      </c>
      <c r="L1088" s="47">
        <f>SUMIF(MASUK!$C:$C,DATA!$A1088,MASUK!$H:$H)</f>
        <v>0</v>
      </c>
      <c r="M1088" s="47">
        <f>SUMIF(KELUAR!C:C,REKAP[[#This Row],[ID
Barang]],KELUAR!$H:$H)</f>
        <v>0</v>
      </c>
      <c r="N1088" s="47">
        <f>REKAP[[#This Row],[Stok Awal]]+REKAP[[#This Row],[Masuk]]-REKAP[[#This Row],[Keluar]]</f>
        <v>0</v>
      </c>
      <c r="P1088" s="42">
        <f>REKAP[[#This Row],[Harga Satuan]]*REKAP[[#This Row],[Stok Akhir]]</f>
        <v>0</v>
      </c>
      <c r="Q1088" s="47" t="str">
        <f>IF(REKAP[[#This Row],[Stok Aktual]]&lt;&gt;"",REKAP[[#This Row],[Stok Akhir]]-REKAP[[#This Row],[Stok Aktual]],"")</f>
        <v/>
      </c>
    </row>
    <row r="1089" spans="1:17" x14ac:dyDescent="0.25">
      <c r="A1089" s="20" t="s">
        <v>1415</v>
      </c>
      <c r="B1089" s="20" t="s">
        <v>892</v>
      </c>
      <c r="C1089" s="20" t="s">
        <v>892</v>
      </c>
      <c r="D1089" s="23" t="s">
        <v>1947</v>
      </c>
      <c r="E1089" s="23"/>
      <c r="F1089" s="20" t="s">
        <v>898</v>
      </c>
      <c r="G1089" s="20"/>
      <c r="H1089" s="22">
        <v>176000</v>
      </c>
      <c r="I1089" s="57" t="str">
        <f>IF(COUNTIF(MASUK[Kode Barang],REKAP[[#This Row],[ID
Barang]])=0,"",COUNTIF(MASUK[Kode Barang],REKAP[[#This Row],[ID
Barang]]))</f>
        <v/>
      </c>
      <c r="J1089" s="58" t="str">
        <f>IF(COUNTIF(MASUK8[Kode Barang],REKAP[[#This Row],[ID
Barang]])=0,"",COUNTIF(MASUK8[Kode Barang],REKAP[[#This Row],[ID
Barang]]))</f>
        <v/>
      </c>
      <c r="K1089" s="20">
        <v>0</v>
      </c>
      <c r="L1089" s="47">
        <f>SUMIF(MASUK!$C:$C,DATA!$A1089,MASUK!$H:$H)</f>
        <v>0</v>
      </c>
      <c r="M1089" s="47">
        <f>SUMIF(KELUAR!C:C,REKAP[[#This Row],[ID
Barang]],KELUAR!$H:$H)</f>
        <v>0</v>
      </c>
      <c r="N1089" s="47">
        <f>REKAP[[#This Row],[Stok Awal]]+REKAP[[#This Row],[Masuk]]-REKAP[[#This Row],[Keluar]]</f>
        <v>0</v>
      </c>
      <c r="P1089" s="42">
        <f>REKAP[[#This Row],[Harga Satuan]]*REKAP[[#This Row],[Stok Akhir]]</f>
        <v>0</v>
      </c>
      <c r="Q1089" s="47" t="str">
        <f>IF(REKAP[[#This Row],[Stok Aktual]]&lt;&gt;"",REKAP[[#This Row],[Stok Akhir]]-REKAP[[#This Row],[Stok Aktual]],"")</f>
        <v/>
      </c>
    </row>
    <row r="1090" spans="1:17" x14ac:dyDescent="0.25">
      <c r="A1090" s="20" t="s">
        <v>1416</v>
      </c>
      <c r="B1090" s="20" t="s">
        <v>893</v>
      </c>
      <c r="C1090" s="20" t="s">
        <v>893</v>
      </c>
      <c r="D1090" s="23" t="s">
        <v>1948</v>
      </c>
      <c r="E1090" s="23"/>
      <c r="F1090" s="20" t="s">
        <v>898</v>
      </c>
      <c r="G1090" s="20"/>
      <c r="H1090" s="22">
        <v>225000</v>
      </c>
      <c r="I1090" s="57" t="str">
        <f>IF(COUNTIF(MASUK[Kode Barang],REKAP[[#This Row],[ID
Barang]])=0,"",COUNTIF(MASUK[Kode Barang],REKAP[[#This Row],[ID
Barang]]))</f>
        <v/>
      </c>
      <c r="J1090" s="58" t="str">
        <f>IF(COUNTIF(MASUK8[Kode Barang],REKAP[[#This Row],[ID
Barang]])=0,"",COUNTIF(MASUK8[Kode Barang],REKAP[[#This Row],[ID
Barang]]))</f>
        <v/>
      </c>
      <c r="K1090" s="20">
        <v>0</v>
      </c>
      <c r="L1090" s="47">
        <f>SUMIF(MASUK!$C:$C,DATA!$A1090,MASUK!$H:$H)</f>
        <v>0</v>
      </c>
      <c r="M1090" s="47">
        <f>SUMIF(KELUAR!C:C,REKAP[[#This Row],[ID
Barang]],KELUAR!$H:$H)</f>
        <v>0</v>
      </c>
      <c r="N1090" s="47">
        <f>REKAP[[#This Row],[Stok Awal]]+REKAP[[#This Row],[Masuk]]-REKAP[[#This Row],[Keluar]]</f>
        <v>0</v>
      </c>
      <c r="P1090" s="42">
        <f>REKAP[[#This Row],[Harga Satuan]]*REKAP[[#This Row],[Stok Akhir]]</f>
        <v>0</v>
      </c>
      <c r="Q1090" s="47" t="str">
        <f>IF(REKAP[[#This Row],[Stok Aktual]]&lt;&gt;"",REKAP[[#This Row],[Stok Akhir]]-REKAP[[#This Row],[Stok Aktual]],"")</f>
        <v/>
      </c>
    </row>
    <row r="1091" spans="1:17" x14ac:dyDescent="0.25">
      <c r="A1091" s="20" t="s">
        <v>1417</v>
      </c>
      <c r="B1091" s="20" t="s">
        <v>893</v>
      </c>
      <c r="C1091" s="20" t="s">
        <v>893</v>
      </c>
      <c r="D1091" s="23" t="s">
        <v>1949</v>
      </c>
      <c r="E1091" s="23"/>
      <c r="F1091" s="20" t="s">
        <v>898</v>
      </c>
      <c r="G1091" s="20"/>
      <c r="H1091" s="22">
        <v>235000</v>
      </c>
      <c r="I1091" s="57" t="str">
        <f>IF(COUNTIF(MASUK[Kode Barang],REKAP[[#This Row],[ID
Barang]])=0,"",COUNTIF(MASUK[Kode Barang],REKAP[[#This Row],[ID
Barang]]))</f>
        <v/>
      </c>
      <c r="J1091" s="58" t="str">
        <f>IF(COUNTIF(MASUK8[Kode Barang],REKAP[[#This Row],[ID
Barang]])=0,"",COUNTIF(MASUK8[Kode Barang],REKAP[[#This Row],[ID
Barang]]))</f>
        <v/>
      </c>
      <c r="K1091" s="20">
        <v>0</v>
      </c>
      <c r="L1091" s="47">
        <f>SUMIF(MASUK!$C:$C,DATA!$A1091,MASUK!$H:$H)</f>
        <v>0</v>
      </c>
      <c r="M1091" s="47">
        <f>SUMIF(KELUAR!C:C,REKAP[[#This Row],[ID
Barang]],KELUAR!$H:$H)</f>
        <v>0</v>
      </c>
      <c r="N1091" s="47">
        <f>REKAP[[#This Row],[Stok Awal]]+REKAP[[#This Row],[Masuk]]-REKAP[[#This Row],[Keluar]]</f>
        <v>0</v>
      </c>
      <c r="P1091" s="42">
        <f>REKAP[[#This Row],[Harga Satuan]]*REKAP[[#This Row],[Stok Akhir]]</f>
        <v>0</v>
      </c>
      <c r="Q1091" s="47" t="str">
        <f>IF(REKAP[[#This Row],[Stok Aktual]]&lt;&gt;"",REKAP[[#This Row],[Stok Akhir]]-REKAP[[#This Row],[Stok Aktual]],"")</f>
        <v/>
      </c>
    </row>
    <row r="1092" spans="1:17" x14ac:dyDescent="0.25">
      <c r="A1092" s="20" t="s">
        <v>1418</v>
      </c>
      <c r="B1092" s="20" t="s">
        <v>893</v>
      </c>
      <c r="C1092" s="20" t="s">
        <v>893</v>
      </c>
      <c r="D1092" s="23" t="s">
        <v>1950</v>
      </c>
      <c r="E1092" s="23"/>
      <c r="F1092" s="20" t="s">
        <v>898</v>
      </c>
      <c r="G1092" s="20"/>
      <c r="H1092" s="22">
        <v>239736</v>
      </c>
      <c r="I1092" s="57" t="str">
        <f>IF(COUNTIF(MASUK[Kode Barang],REKAP[[#This Row],[ID
Barang]])=0,"",COUNTIF(MASUK[Kode Barang],REKAP[[#This Row],[ID
Barang]]))</f>
        <v/>
      </c>
      <c r="J1092" s="58" t="str">
        <f>IF(COUNTIF(MASUK8[Kode Barang],REKAP[[#This Row],[ID
Barang]])=0,"",COUNTIF(MASUK8[Kode Barang],REKAP[[#This Row],[ID
Barang]]))</f>
        <v/>
      </c>
      <c r="K1092" s="20">
        <v>0</v>
      </c>
      <c r="L1092" s="47">
        <f>SUMIF(MASUK!$C:$C,DATA!$A1092,MASUK!$H:$H)</f>
        <v>0</v>
      </c>
      <c r="M1092" s="47">
        <f>SUMIF(KELUAR!C:C,REKAP[[#This Row],[ID
Barang]],KELUAR!$H:$H)</f>
        <v>0</v>
      </c>
      <c r="N1092" s="47">
        <f>REKAP[[#This Row],[Stok Awal]]+REKAP[[#This Row],[Masuk]]-REKAP[[#This Row],[Keluar]]</f>
        <v>0</v>
      </c>
      <c r="P1092" s="42">
        <f>REKAP[[#This Row],[Harga Satuan]]*REKAP[[#This Row],[Stok Akhir]]</f>
        <v>0</v>
      </c>
      <c r="Q1092" s="47" t="str">
        <f>IF(REKAP[[#This Row],[Stok Aktual]]&lt;&gt;"",REKAP[[#This Row],[Stok Akhir]]-REKAP[[#This Row],[Stok Aktual]],"")</f>
        <v/>
      </c>
    </row>
    <row r="1093" spans="1:17" x14ac:dyDescent="0.25">
      <c r="A1093" s="20" t="s">
        <v>1419</v>
      </c>
      <c r="B1093" s="20" t="s">
        <v>893</v>
      </c>
      <c r="C1093" s="20" t="s">
        <v>893</v>
      </c>
      <c r="D1093" s="23" t="s">
        <v>1951</v>
      </c>
      <c r="E1093" s="23"/>
      <c r="F1093" s="20" t="s">
        <v>898</v>
      </c>
      <c r="G1093" s="20"/>
      <c r="H1093" s="22">
        <v>383019</v>
      </c>
      <c r="I1093" s="57" t="str">
        <f>IF(COUNTIF(MASUK[Kode Barang],REKAP[[#This Row],[ID
Barang]])=0,"",COUNTIF(MASUK[Kode Barang],REKAP[[#This Row],[ID
Barang]]))</f>
        <v/>
      </c>
      <c r="J1093" s="58" t="str">
        <f>IF(COUNTIF(MASUK8[Kode Barang],REKAP[[#This Row],[ID
Barang]])=0,"",COUNTIF(MASUK8[Kode Barang],REKAP[[#This Row],[ID
Barang]]))</f>
        <v/>
      </c>
      <c r="K1093" s="20">
        <v>1</v>
      </c>
      <c r="L1093" s="47">
        <f>SUMIF(MASUK!$C:$C,DATA!$A1093,MASUK!$H:$H)</f>
        <v>0</v>
      </c>
      <c r="M1093" s="47">
        <f>SUMIF(KELUAR!C:C,REKAP[[#This Row],[ID
Barang]],KELUAR!$H:$H)</f>
        <v>0</v>
      </c>
      <c r="N1093" s="47">
        <f>REKAP[[#This Row],[Stok Awal]]+REKAP[[#This Row],[Masuk]]-REKAP[[#This Row],[Keluar]]</f>
        <v>1</v>
      </c>
      <c r="P1093" s="42">
        <f>REKAP[[#This Row],[Harga Satuan]]*REKAP[[#This Row],[Stok Akhir]]</f>
        <v>383019</v>
      </c>
      <c r="Q1093" s="47" t="str">
        <f>IF(REKAP[[#This Row],[Stok Aktual]]&lt;&gt;"",REKAP[[#This Row],[Stok Akhir]]-REKAP[[#This Row],[Stok Aktual]],"")</f>
        <v/>
      </c>
    </row>
    <row r="1094" spans="1:17" x14ac:dyDescent="0.25">
      <c r="A1094" s="20" t="s">
        <v>1420</v>
      </c>
      <c r="B1094" s="20" t="s">
        <v>893</v>
      </c>
      <c r="C1094" s="20" t="s">
        <v>893</v>
      </c>
      <c r="D1094" s="23" t="s">
        <v>1952</v>
      </c>
      <c r="E1094" s="23"/>
      <c r="F1094" s="20" t="s">
        <v>898</v>
      </c>
      <c r="G1094" s="20"/>
      <c r="H1094" s="22">
        <v>366924</v>
      </c>
      <c r="I1094" s="57" t="str">
        <f>IF(COUNTIF(MASUK[Kode Barang],REKAP[[#This Row],[ID
Barang]])=0,"",COUNTIF(MASUK[Kode Barang],REKAP[[#This Row],[ID
Barang]]))</f>
        <v/>
      </c>
      <c r="J1094" s="58" t="str">
        <f>IF(COUNTIF(MASUK8[Kode Barang],REKAP[[#This Row],[ID
Barang]])=0,"",COUNTIF(MASUK8[Kode Barang],REKAP[[#This Row],[ID
Barang]]))</f>
        <v/>
      </c>
      <c r="K1094" s="20">
        <v>0</v>
      </c>
      <c r="L1094" s="47">
        <f>SUMIF(MASUK!$C:$C,DATA!$A1094,MASUK!$H:$H)</f>
        <v>0</v>
      </c>
      <c r="M1094" s="47">
        <f>SUMIF(KELUAR!C:C,REKAP[[#This Row],[ID
Barang]],KELUAR!$H:$H)</f>
        <v>0</v>
      </c>
      <c r="N1094" s="47">
        <f>REKAP[[#This Row],[Stok Awal]]+REKAP[[#This Row],[Masuk]]-REKAP[[#This Row],[Keluar]]</f>
        <v>0</v>
      </c>
      <c r="P1094" s="42">
        <f>REKAP[[#This Row],[Harga Satuan]]*REKAP[[#This Row],[Stok Akhir]]</f>
        <v>0</v>
      </c>
      <c r="Q1094" s="47" t="str">
        <f>IF(REKAP[[#This Row],[Stok Aktual]]&lt;&gt;"",REKAP[[#This Row],[Stok Akhir]]-REKAP[[#This Row],[Stok Aktual]],"")</f>
        <v/>
      </c>
    </row>
    <row r="1095" spans="1:17" x14ac:dyDescent="0.25">
      <c r="A1095" s="20" t="s">
        <v>1421</v>
      </c>
      <c r="B1095" s="20" t="s">
        <v>893</v>
      </c>
      <c r="C1095" s="20" t="s">
        <v>893</v>
      </c>
      <c r="D1095" s="23" t="s">
        <v>1953</v>
      </c>
      <c r="E1095" s="23"/>
      <c r="F1095" s="20" t="s">
        <v>898</v>
      </c>
      <c r="G1095" s="20"/>
      <c r="H1095" s="22"/>
      <c r="I1095" s="57" t="str">
        <f>IF(COUNTIF(MASUK[Kode Barang],REKAP[[#This Row],[ID
Barang]])=0,"",COUNTIF(MASUK[Kode Barang],REKAP[[#This Row],[ID
Barang]]))</f>
        <v/>
      </c>
      <c r="J1095" s="58" t="str">
        <f>IF(COUNTIF(MASUK8[Kode Barang],REKAP[[#This Row],[ID
Barang]])=0,"",COUNTIF(MASUK8[Kode Barang],REKAP[[#This Row],[ID
Barang]]))</f>
        <v/>
      </c>
      <c r="K1095" s="20">
        <v>2</v>
      </c>
      <c r="L1095" s="47">
        <f>SUMIF(MASUK!$C:$C,DATA!$A1095,MASUK!$H:$H)</f>
        <v>0</v>
      </c>
      <c r="M1095" s="47">
        <f>SUMIF(KELUAR!C:C,REKAP[[#This Row],[ID
Barang]],KELUAR!$H:$H)</f>
        <v>0</v>
      </c>
      <c r="N1095" s="47">
        <f>REKAP[[#This Row],[Stok Awal]]+REKAP[[#This Row],[Masuk]]-REKAP[[#This Row],[Keluar]]</f>
        <v>2</v>
      </c>
      <c r="P1095" s="42">
        <f>REKAP[[#This Row],[Harga Satuan]]*REKAP[[#This Row],[Stok Akhir]]</f>
        <v>0</v>
      </c>
      <c r="Q1095" s="47" t="str">
        <f>IF(REKAP[[#This Row],[Stok Aktual]]&lt;&gt;"",REKAP[[#This Row],[Stok Akhir]]-REKAP[[#This Row],[Stok Aktual]],"")</f>
        <v/>
      </c>
    </row>
    <row r="1096" spans="1:17" x14ac:dyDescent="0.25">
      <c r="A1096" s="20" t="s">
        <v>1422</v>
      </c>
      <c r="B1096" s="20" t="s">
        <v>894</v>
      </c>
      <c r="C1096" s="20" t="s">
        <v>894</v>
      </c>
      <c r="D1096" s="23" t="s">
        <v>1954</v>
      </c>
      <c r="E1096" s="23"/>
      <c r="F1096" s="20" t="s">
        <v>898</v>
      </c>
      <c r="G1096" s="20"/>
      <c r="H1096" s="22">
        <v>96486</v>
      </c>
      <c r="I1096" s="57" t="str">
        <f>IF(COUNTIF(MASUK[Kode Barang],REKAP[[#This Row],[ID
Barang]])=0,"",COUNTIF(MASUK[Kode Barang],REKAP[[#This Row],[ID
Barang]]))</f>
        <v/>
      </c>
      <c r="J1096" s="58" t="str">
        <f>IF(COUNTIF(MASUK8[Kode Barang],REKAP[[#This Row],[ID
Barang]])=0,"",COUNTIF(MASUK8[Kode Barang],REKAP[[#This Row],[ID
Barang]]))</f>
        <v/>
      </c>
      <c r="K1096" s="20">
        <v>0</v>
      </c>
      <c r="L1096" s="47">
        <f>SUMIF(MASUK!$C:$C,DATA!$A1096,MASUK!$H:$H)</f>
        <v>0</v>
      </c>
      <c r="M1096" s="47">
        <f>SUMIF(KELUAR!C:C,REKAP[[#This Row],[ID
Barang]],KELUAR!$H:$H)</f>
        <v>0</v>
      </c>
      <c r="N1096" s="47">
        <f>REKAP[[#This Row],[Stok Awal]]+REKAP[[#This Row],[Masuk]]-REKAP[[#This Row],[Keluar]]</f>
        <v>0</v>
      </c>
      <c r="P1096" s="42">
        <f>REKAP[[#This Row],[Harga Satuan]]*REKAP[[#This Row],[Stok Akhir]]</f>
        <v>0</v>
      </c>
      <c r="Q1096" s="47" t="str">
        <f>IF(REKAP[[#This Row],[Stok Aktual]]&lt;&gt;"",REKAP[[#This Row],[Stok Akhir]]-REKAP[[#This Row],[Stok Aktual]],"")</f>
        <v/>
      </c>
    </row>
    <row r="1097" spans="1:17" x14ac:dyDescent="0.25">
      <c r="A1097" s="20" t="s">
        <v>1423</v>
      </c>
      <c r="B1097" s="20" t="s">
        <v>895</v>
      </c>
      <c r="C1097" s="20" t="s">
        <v>895</v>
      </c>
      <c r="D1097" s="23" t="s">
        <v>1955</v>
      </c>
      <c r="E1097" s="23"/>
      <c r="F1097" s="20" t="s">
        <v>898</v>
      </c>
      <c r="G1097" s="20"/>
      <c r="H1097" s="22">
        <v>537108</v>
      </c>
      <c r="I1097" s="57" t="str">
        <f>IF(COUNTIF(MASUK[Kode Barang],REKAP[[#This Row],[ID
Barang]])=0,"",COUNTIF(MASUK[Kode Barang],REKAP[[#This Row],[ID
Barang]]))</f>
        <v/>
      </c>
      <c r="J1097" s="58" t="str">
        <f>IF(COUNTIF(MASUK8[Kode Barang],REKAP[[#This Row],[ID
Barang]])=0,"",COUNTIF(MASUK8[Kode Barang],REKAP[[#This Row],[ID
Barang]]))</f>
        <v/>
      </c>
      <c r="K1097" s="20">
        <v>0</v>
      </c>
      <c r="L1097" s="47">
        <f>SUMIF(MASUK!$C:$C,DATA!$A1097,MASUK!$H:$H)</f>
        <v>0</v>
      </c>
      <c r="M1097" s="47">
        <f>SUMIF(KELUAR!C:C,REKAP[[#This Row],[ID
Barang]],KELUAR!$H:$H)</f>
        <v>0</v>
      </c>
      <c r="N1097" s="47">
        <f>REKAP[[#This Row],[Stok Awal]]+REKAP[[#This Row],[Masuk]]-REKAP[[#This Row],[Keluar]]</f>
        <v>0</v>
      </c>
      <c r="P1097" s="42">
        <f>REKAP[[#This Row],[Harga Satuan]]*REKAP[[#This Row],[Stok Akhir]]</f>
        <v>0</v>
      </c>
      <c r="Q1097" s="47" t="str">
        <f>IF(REKAP[[#This Row],[Stok Aktual]]&lt;&gt;"",REKAP[[#This Row],[Stok Akhir]]-REKAP[[#This Row],[Stok Aktual]],"")</f>
        <v/>
      </c>
    </row>
    <row r="1098" spans="1:17" x14ac:dyDescent="0.25">
      <c r="A1098" s="20" t="s">
        <v>1424</v>
      </c>
      <c r="B1098" s="20" t="s">
        <v>896</v>
      </c>
      <c r="C1098" s="20" t="s">
        <v>896</v>
      </c>
      <c r="D1098" s="23" t="s">
        <v>1956</v>
      </c>
      <c r="E1098" s="23"/>
      <c r="F1098" s="20" t="s">
        <v>898</v>
      </c>
      <c r="G1098" s="20"/>
      <c r="H1098" s="22">
        <v>10296</v>
      </c>
      <c r="I1098" s="57" t="str">
        <f>IF(COUNTIF(MASUK[Kode Barang],REKAP[[#This Row],[ID
Barang]])=0,"",COUNTIF(MASUK[Kode Barang],REKAP[[#This Row],[ID
Barang]]))</f>
        <v/>
      </c>
      <c r="J1098" s="58" t="str">
        <f>IF(COUNTIF(MASUK8[Kode Barang],REKAP[[#This Row],[ID
Barang]])=0,"",COUNTIF(MASUK8[Kode Barang],REKAP[[#This Row],[ID
Barang]]))</f>
        <v/>
      </c>
      <c r="K1098" s="20">
        <v>44</v>
      </c>
      <c r="L1098" s="47">
        <f>SUMIF(MASUK!$C:$C,DATA!$A1098,MASUK!$H:$H)</f>
        <v>0</v>
      </c>
      <c r="M1098" s="47">
        <f>SUMIF(KELUAR!C:C,REKAP[[#This Row],[ID
Barang]],KELUAR!$H:$H)</f>
        <v>0</v>
      </c>
      <c r="N1098" s="47">
        <f>REKAP[[#This Row],[Stok Awal]]+REKAP[[#This Row],[Masuk]]-REKAP[[#This Row],[Keluar]]</f>
        <v>44</v>
      </c>
      <c r="P1098" s="42">
        <f>REKAP[[#This Row],[Harga Satuan]]*REKAP[[#This Row],[Stok Akhir]]</f>
        <v>453024</v>
      </c>
      <c r="Q1098" s="47" t="str">
        <f>IF(REKAP[[#This Row],[Stok Aktual]]&lt;&gt;"",REKAP[[#This Row],[Stok Akhir]]-REKAP[[#This Row],[Stok Aktual]],"")</f>
        <v/>
      </c>
    </row>
    <row r="1099" spans="1:17" x14ac:dyDescent="0.25">
      <c r="A1099" s="20" t="s">
        <v>1425</v>
      </c>
      <c r="B1099" s="20" t="s">
        <v>896</v>
      </c>
      <c r="C1099" s="20" t="s">
        <v>896</v>
      </c>
      <c r="D1099" s="23" t="s">
        <v>1957</v>
      </c>
      <c r="E1099" s="23"/>
      <c r="F1099" s="20" t="s">
        <v>898</v>
      </c>
      <c r="G1099" s="20"/>
      <c r="H1099" s="22">
        <v>10296</v>
      </c>
      <c r="I1099" s="57" t="str">
        <f>IF(COUNTIF(MASUK[Kode Barang],REKAP[[#This Row],[ID
Barang]])=0,"",COUNTIF(MASUK[Kode Barang],REKAP[[#This Row],[ID
Barang]]))</f>
        <v/>
      </c>
      <c r="J1099" s="58" t="str">
        <f>IF(COUNTIF(MASUK8[Kode Barang],REKAP[[#This Row],[ID
Barang]])=0,"",COUNTIF(MASUK8[Kode Barang],REKAP[[#This Row],[ID
Barang]]))</f>
        <v/>
      </c>
      <c r="K1099" s="20">
        <v>66</v>
      </c>
      <c r="L1099" s="47">
        <f>SUMIF(MASUK!$C:$C,DATA!$A1099,MASUK!$H:$H)</f>
        <v>0</v>
      </c>
      <c r="M1099" s="47">
        <f>SUMIF(KELUAR!C:C,REKAP[[#This Row],[ID
Barang]],KELUAR!$H:$H)</f>
        <v>0</v>
      </c>
      <c r="N1099" s="47">
        <f>REKAP[[#This Row],[Stok Awal]]+REKAP[[#This Row],[Masuk]]-REKAP[[#This Row],[Keluar]]</f>
        <v>66</v>
      </c>
      <c r="P1099" s="42">
        <f>REKAP[[#This Row],[Harga Satuan]]*REKAP[[#This Row],[Stok Akhir]]</f>
        <v>679536</v>
      </c>
      <c r="Q1099" s="47" t="str">
        <f>IF(REKAP[[#This Row],[Stok Aktual]]&lt;&gt;"",REKAP[[#This Row],[Stok Akhir]]-REKAP[[#This Row],[Stok Aktual]],"")</f>
        <v/>
      </c>
    </row>
    <row r="1100" spans="1:17" x14ac:dyDescent="0.25">
      <c r="A1100" s="20" t="s">
        <v>1426</v>
      </c>
      <c r="B1100" s="20" t="s">
        <v>896</v>
      </c>
      <c r="C1100" s="20" t="s">
        <v>896</v>
      </c>
      <c r="D1100" s="23" t="s">
        <v>1958</v>
      </c>
      <c r="E1100" s="23"/>
      <c r="F1100" s="20" t="s">
        <v>898</v>
      </c>
      <c r="G1100" s="20"/>
      <c r="H1100" s="22">
        <v>13826</v>
      </c>
      <c r="I1100" s="57" t="str">
        <f>IF(COUNTIF(MASUK[Kode Barang],REKAP[[#This Row],[ID
Barang]])=0,"",COUNTIF(MASUK[Kode Barang],REKAP[[#This Row],[ID
Barang]]))</f>
        <v/>
      </c>
      <c r="J1100" s="58" t="str">
        <f>IF(COUNTIF(MASUK8[Kode Barang],REKAP[[#This Row],[ID
Barang]])=0,"",COUNTIF(MASUK8[Kode Barang],REKAP[[#This Row],[ID
Barang]]))</f>
        <v/>
      </c>
      <c r="K1100" s="20">
        <v>81</v>
      </c>
      <c r="L1100" s="47">
        <f>SUMIF(MASUK!$C:$C,DATA!$A1100,MASUK!$H:$H)</f>
        <v>0</v>
      </c>
      <c r="M1100" s="47">
        <f>SUMIF(KELUAR!C:C,REKAP[[#This Row],[ID
Barang]],KELUAR!$H:$H)</f>
        <v>0</v>
      </c>
      <c r="N1100" s="47">
        <f>REKAP[[#This Row],[Stok Awal]]+REKAP[[#This Row],[Masuk]]-REKAP[[#This Row],[Keluar]]</f>
        <v>81</v>
      </c>
      <c r="P1100" s="42">
        <f>REKAP[[#This Row],[Harga Satuan]]*REKAP[[#This Row],[Stok Akhir]]</f>
        <v>1119906</v>
      </c>
      <c r="Q1100" s="47" t="str">
        <f>IF(REKAP[[#This Row],[Stok Aktual]]&lt;&gt;"",REKAP[[#This Row],[Stok Akhir]]-REKAP[[#This Row],[Stok Aktual]],"")</f>
        <v/>
      </c>
    </row>
    <row r="1101" spans="1:17" x14ac:dyDescent="0.25">
      <c r="A1101" s="20" t="s">
        <v>1427</v>
      </c>
      <c r="B1101" s="20" t="s">
        <v>896</v>
      </c>
      <c r="C1101" s="20" t="s">
        <v>896</v>
      </c>
      <c r="D1101" s="23" t="s">
        <v>1959</v>
      </c>
      <c r="E1101" s="23"/>
      <c r="F1101" s="20" t="s">
        <v>898</v>
      </c>
      <c r="G1101" s="20"/>
      <c r="H1101" s="22">
        <v>13002.000000000002</v>
      </c>
      <c r="I1101" s="57" t="str">
        <f>IF(COUNTIF(MASUK[Kode Barang],REKAP[[#This Row],[ID
Barang]])=0,"",COUNTIF(MASUK[Kode Barang],REKAP[[#This Row],[ID
Barang]]))</f>
        <v/>
      </c>
      <c r="J1101" s="58" t="str">
        <f>IF(COUNTIF(MASUK8[Kode Barang],REKAP[[#This Row],[ID
Barang]])=0,"",COUNTIF(MASUK8[Kode Barang],REKAP[[#This Row],[ID
Barang]]))</f>
        <v/>
      </c>
      <c r="K1101" s="20">
        <v>34</v>
      </c>
      <c r="L1101" s="47">
        <f>SUMIF(MASUK!$C:$C,DATA!$A1101,MASUK!$H:$H)</f>
        <v>0</v>
      </c>
      <c r="M1101" s="47">
        <f>SUMIF(KELUAR!C:C,REKAP[[#This Row],[ID
Barang]],KELUAR!$H:$H)</f>
        <v>0</v>
      </c>
      <c r="N1101" s="47">
        <f>REKAP[[#This Row],[Stok Awal]]+REKAP[[#This Row],[Masuk]]-REKAP[[#This Row],[Keluar]]</f>
        <v>34</v>
      </c>
      <c r="P1101" s="42">
        <f>REKAP[[#This Row],[Harga Satuan]]*REKAP[[#This Row],[Stok Akhir]]</f>
        <v>442068.00000000006</v>
      </c>
      <c r="Q1101" s="47" t="str">
        <f>IF(REKAP[[#This Row],[Stok Aktual]]&lt;&gt;"",REKAP[[#This Row],[Stok Akhir]]-REKAP[[#This Row],[Stok Aktual]],"")</f>
        <v/>
      </c>
    </row>
    <row r="1102" spans="1:17" x14ac:dyDescent="0.25">
      <c r="A1102" s="20" t="s">
        <v>1428</v>
      </c>
      <c r="B1102" s="20" t="s">
        <v>896</v>
      </c>
      <c r="C1102" s="20" t="s">
        <v>896</v>
      </c>
      <c r="D1102" s="23" t="s">
        <v>1960</v>
      </c>
      <c r="E1102" s="23"/>
      <c r="F1102" s="20" t="s">
        <v>898</v>
      </c>
      <c r="G1102" s="20"/>
      <c r="H1102" s="22">
        <v>26000</v>
      </c>
      <c r="I1102" s="57" t="str">
        <f>IF(COUNTIF(MASUK[Kode Barang],REKAP[[#This Row],[ID
Barang]])=0,"",COUNTIF(MASUK[Kode Barang],REKAP[[#This Row],[ID
Barang]]))</f>
        <v/>
      </c>
      <c r="J1102" s="58" t="str">
        <f>IF(COUNTIF(MASUK8[Kode Barang],REKAP[[#This Row],[ID
Barang]])=0,"",COUNTIF(MASUK8[Kode Barang],REKAP[[#This Row],[ID
Barang]]))</f>
        <v/>
      </c>
      <c r="K1102" s="20">
        <v>1</v>
      </c>
      <c r="L1102" s="47">
        <f>SUMIF(MASUK!$C:$C,DATA!$A1102,MASUK!$H:$H)</f>
        <v>0</v>
      </c>
      <c r="M1102" s="47">
        <f>SUMIF(KELUAR!C:C,REKAP[[#This Row],[ID
Barang]],KELUAR!$H:$H)</f>
        <v>0</v>
      </c>
      <c r="N1102" s="47">
        <f>REKAP[[#This Row],[Stok Awal]]+REKAP[[#This Row],[Masuk]]-REKAP[[#This Row],[Keluar]]</f>
        <v>1</v>
      </c>
      <c r="P1102" s="42">
        <f>REKAP[[#This Row],[Harga Satuan]]*REKAP[[#This Row],[Stok Akhir]]</f>
        <v>26000</v>
      </c>
      <c r="Q1102" s="47" t="str">
        <f>IF(REKAP[[#This Row],[Stok Aktual]]&lt;&gt;"",REKAP[[#This Row],[Stok Akhir]]-REKAP[[#This Row],[Stok Aktual]],"")</f>
        <v/>
      </c>
    </row>
    <row r="1103" spans="1:17" x14ac:dyDescent="0.25">
      <c r="A1103" s="20" t="s">
        <v>1429</v>
      </c>
      <c r="B1103" s="20" t="s">
        <v>896</v>
      </c>
      <c r="C1103" s="20" t="s">
        <v>896</v>
      </c>
      <c r="D1103" s="23" t="s">
        <v>1961</v>
      </c>
      <c r="E1103" s="23"/>
      <c r="F1103" s="20" t="s">
        <v>898</v>
      </c>
      <c r="G1103" s="20"/>
      <c r="H1103" s="22"/>
      <c r="I1103" s="57" t="str">
        <f>IF(COUNTIF(MASUK[Kode Barang],REKAP[[#This Row],[ID
Barang]])=0,"",COUNTIF(MASUK[Kode Barang],REKAP[[#This Row],[ID
Barang]]))</f>
        <v/>
      </c>
      <c r="J1103" s="58" t="str">
        <f>IF(COUNTIF(MASUK8[Kode Barang],REKAP[[#This Row],[ID
Barang]])=0,"",COUNTIF(MASUK8[Kode Barang],REKAP[[#This Row],[ID
Barang]]))</f>
        <v/>
      </c>
      <c r="K1103" s="20">
        <v>14</v>
      </c>
      <c r="L1103" s="47">
        <f>SUMIF(MASUK!$C:$C,DATA!$A1103,MASUK!$H:$H)</f>
        <v>0</v>
      </c>
      <c r="M1103" s="47">
        <f>SUMIF(KELUAR!C:C,REKAP[[#This Row],[ID
Barang]],KELUAR!$H:$H)</f>
        <v>0</v>
      </c>
      <c r="N1103" s="47">
        <f>REKAP[[#This Row],[Stok Awal]]+REKAP[[#This Row],[Masuk]]-REKAP[[#This Row],[Keluar]]</f>
        <v>14</v>
      </c>
      <c r="P1103" s="42">
        <f>REKAP[[#This Row],[Harga Satuan]]*REKAP[[#This Row],[Stok Akhir]]</f>
        <v>0</v>
      </c>
      <c r="Q1103" s="47" t="str">
        <f>IF(REKAP[[#This Row],[Stok Aktual]]&lt;&gt;"",REKAP[[#This Row],[Stok Akhir]]-REKAP[[#This Row],[Stok Aktual]],"")</f>
        <v/>
      </c>
    </row>
    <row r="1104" spans="1:17" x14ac:dyDescent="0.25">
      <c r="A1104" s="20" t="s">
        <v>1430</v>
      </c>
      <c r="B1104" s="20" t="s">
        <v>896</v>
      </c>
      <c r="C1104" s="20" t="s">
        <v>896</v>
      </c>
      <c r="D1104" s="23" t="s">
        <v>1962</v>
      </c>
      <c r="E1104" s="23"/>
      <c r="F1104" s="20" t="s">
        <v>898</v>
      </c>
      <c r="G1104" s="20"/>
      <c r="H1104" s="22">
        <v>13000</v>
      </c>
      <c r="I1104" s="57" t="str">
        <f>IF(COUNTIF(MASUK[Kode Barang],REKAP[[#This Row],[ID
Barang]])=0,"",COUNTIF(MASUK[Kode Barang],REKAP[[#This Row],[ID
Barang]]))</f>
        <v/>
      </c>
      <c r="J1104" s="58" t="str">
        <f>IF(COUNTIF(MASUK8[Kode Barang],REKAP[[#This Row],[ID
Barang]])=0,"",COUNTIF(MASUK8[Kode Barang],REKAP[[#This Row],[ID
Barang]]))</f>
        <v/>
      </c>
      <c r="K1104" s="20">
        <v>1</v>
      </c>
      <c r="L1104" s="47">
        <f>SUMIF(MASUK!$C:$C,DATA!$A1104,MASUK!$H:$H)</f>
        <v>0</v>
      </c>
      <c r="M1104" s="47">
        <f>SUMIF(KELUAR!C:C,REKAP[[#This Row],[ID
Barang]],KELUAR!$H:$H)</f>
        <v>0</v>
      </c>
      <c r="N1104" s="47">
        <f>REKAP[[#This Row],[Stok Awal]]+REKAP[[#This Row],[Masuk]]-REKAP[[#This Row],[Keluar]]</f>
        <v>1</v>
      </c>
      <c r="P1104" s="42">
        <f>REKAP[[#This Row],[Harga Satuan]]*REKAP[[#This Row],[Stok Akhir]]</f>
        <v>13000</v>
      </c>
      <c r="Q1104" s="47" t="str">
        <f>IF(REKAP[[#This Row],[Stok Aktual]]&lt;&gt;"",REKAP[[#This Row],[Stok Akhir]]-REKAP[[#This Row],[Stok Aktual]],"")</f>
        <v/>
      </c>
    </row>
    <row r="1105" spans="1:17" x14ac:dyDescent="0.25">
      <c r="A1105" s="20" t="s">
        <v>1431</v>
      </c>
      <c r="B1105" s="20" t="s">
        <v>896</v>
      </c>
      <c r="C1105" s="20" t="s">
        <v>896</v>
      </c>
      <c r="D1105" s="23" t="s">
        <v>1963</v>
      </c>
      <c r="E1105" s="23"/>
      <c r="F1105" s="20" t="s">
        <v>898</v>
      </c>
      <c r="G1105" s="20"/>
      <c r="H1105" s="22">
        <v>13000</v>
      </c>
      <c r="I1105" s="57" t="str">
        <f>IF(COUNTIF(MASUK[Kode Barang],REKAP[[#This Row],[ID
Barang]])=0,"",COUNTIF(MASUK[Kode Barang],REKAP[[#This Row],[ID
Barang]]))</f>
        <v/>
      </c>
      <c r="J1105" s="58" t="str">
        <f>IF(COUNTIF(MASUK8[Kode Barang],REKAP[[#This Row],[ID
Barang]])=0,"",COUNTIF(MASUK8[Kode Barang],REKAP[[#This Row],[ID
Barang]]))</f>
        <v/>
      </c>
      <c r="K1105" s="20">
        <v>1</v>
      </c>
      <c r="L1105" s="47">
        <f>SUMIF(MASUK!$C:$C,DATA!$A1105,MASUK!$H:$H)</f>
        <v>0</v>
      </c>
      <c r="M1105" s="47">
        <f>SUMIF(KELUAR!C:C,REKAP[[#This Row],[ID
Barang]],KELUAR!$H:$H)</f>
        <v>0</v>
      </c>
      <c r="N1105" s="47">
        <f>REKAP[[#This Row],[Stok Awal]]+REKAP[[#This Row],[Masuk]]-REKAP[[#This Row],[Keluar]]</f>
        <v>1</v>
      </c>
      <c r="P1105" s="42">
        <f>REKAP[[#This Row],[Harga Satuan]]*REKAP[[#This Row],[Stok Akhir]]</f>
        <v>13000</v>
      </c>
      <c r="Q1105" s="47" t="str">
        <f>IF(REKAP[[#This Row],[Stok Aktual]]&lt;&gt;"",REKAP[[#This Row],[Stok Akhir]]-REKAP[[#This Row],[Stok Aktual]],"")</f>
        <v/>
      </c>
    </row>
    <row r="1106" spans="1:17" x14ac:dyDescent="0.25">
      <c r="A1106" s="20" t="s">
        <v>1432</v>
      </c>
      <c r="B1106" s="20" t="s">
        <v>896</v>
      </c>
      <c r="C1106" s="20" t="s">
        <v>896</v>
      </c>
      <c r="D1106" s="23" t="s">
        <v>1964</v>
      </c>
      <c r="E1106" s="23"/>
      <c r="F1106" s="20" t="s">
        <v>898</v>
      </c>
      <c r="G1106" s="20"/>
      <c r="H1106" s="22">
        <v>13000</v>
      </c>
      <c r="I1106" s="57" t="str">
        <f>IF(COUNTIF(MASUK[Kode Barang],REKAP[[#This Row],[ID
Barang]])=0,"",COUNTIF(MASUK[Kode Barang],REKAP[[#This Row],[ID
Barang]]))</f>
        <v/>
      </c>
      <c r="J1106" s="58" t="str">
        <f>IF(COUNTIF(MASUK8[Kode Barang],REKAP[[#This Row],[ID
Barang]])=0,"",COUNTIF(MASUK8[Kode Barang],REKAP[[#This Row],[ID
Barang]]))</f>
        <v/>
      </c>
      <c r="K1106" s="20">
        <v>1</v>
      </c>
      <c r="L1106" s="47">
        <f>SUMIF(MASUK!$C:$C,DATA!$A1106,MASUK!$H:$H)</f>
        <v>0</v>
      </c>
      <c r="M1106" s="47">
        <f>SUMIF(KELUAR!C:C,REKAP[[#This Row],[ID
Barang]],KELUAR!$H:$H)</f>
        <v>0</v>
      </c>
      <c r="N1106" s="47">
        <f>REKAP[[#This Row],[Stok Awal]]+REKAP[[#This Row],[Masuk]]-REKAP[[#This Row],[Keluar]]</f>
        <v>1</v>
      </c>
      <c r="P1106" s="42">
        <f>REKAP[[#This Row],[Harga Satuan]]*REKAP[[#This Row],[Stok Akhir]]</f>
        <v>13000</v>
      </c>
      <c r="Q1106" s="47" t="str">
        <f>IF(REKAP[[#This Row],[Stok Aktual]]&lt;&gt;"",REKAP[[#This Row],[Stok Akhir]]-REKAP[[#This Row],[Stok Aktual]],"")</f>
        <v/>
      </c>
    </row>
    <row r="1107" spans="1:17" x14ac:dyDescent="0.25">
      <c r="A1107" s="20" t="s">
        <v>1433</v>
      </c>
      <c r="B1107" s="20" t="s">
        <v>3619</v>
      </c>
      <c r="C1107" s="20" t="s">
        <v>3619</v>
      </c>
      <c r="D1107" s="23" t="s">
        <v>1965</v>
      </c>
      <c r="E1107" s="23"/>
      <c r="F1107" s="20" t="s">
        <v>898</v>
      </c>
      <c r="G1107" s="20"/>
      <c r="H1107" s="22">
        <v>9930</v>
      </c>
      <c r="I1107" s="57" t="str">
        <f>IF(COUNTIF(MASUK[Kode Barang],REKAP[[#This Row],[ID
Barang]])=0,"",COUNTIF(MASUK[Kode Barang],REKAP[[#This Row],[ID
Barang]]))</f>
        <v/>
      </c>
      <c r="J1107" s="58" t="str">
        <f>IF(COUNTIF(MASUK8[Kode Barang],REKAP[[#This Row],[ID
Barang]])=0,"",COUNTIF(MASUK8[Kode Barang],REKAP[[#This Row],[ID
Barang]]))</f>
        <v/>
      </c>
      <c r="K1107" s="20">
        <v>0</v>
      </c>
      <c r="L1107" s="47">
        <f>SUMIF(MASUK!$C:$C,DATA!$A1107,MASUK!$H:$H)</f>
        <v>0</v>
      </c>
      <c r="M1107" s="47">
        <f>SUMIF(KELUAR!C:C,REKAP[[#This Row],[ID
Barang]],KELUAR!$H:$H)</f>
        <v>0</v>
      </c>
      <c r="N1107" s="47">
        <f>REKAP[[#This Row],[Stok Awal]]+REKAP[[#This Row],[Masuk]]-REKAP[[#This Row],[Keluar]]</f>
        <v>0</v>
      </c>
      <c r="P1107" s="42">
        <f>REKAP[[#This Row],[Harga Satuan]]*REKAP[[#This Row],[Stok Akhir]]</f>
        <v>0</v>
      </c>
      <c r="Q1107" s="47" t="str">
        <f>IF(REKAP[[#This Row],[Stok Aktual]]&lt;&gt;"",REKAP[[#This Row],[Stok Akhir]]-REKAP[[#This Row],[Stok Aktual]],"")</f>
        <v/>
      </c>
    </row>
    <row r="1108" spans="1:17" x14ac:dyDescent="0.25">
      <c r="A1108" s="20" t="s">
        <v>1434</v>
      </c>
      <c r="B1108" s="20" t="s">
        <v>897</v>
      </c>
      <c r="C1108" s="20" t="s">
        <v>897</v>
      </c>
      <c r="D1108" s="23" t="s">
        <v>1966</v>
      </c>
      <c r="E1108" s="23"/>
      <c r="F1108" s="20" t="s">
        <v>898</v>
      </c>
      <c r="G1108" s="20"/>
      <c r="H1108" s="22">
        <v>7000</v>
      </c>
      <c r="I1108" s="57" t="str">
        <f>IF(COUNTIF(MASUK[Kode Barang],REKAP[[#This Row],[ID
Barang]])=0,"",COUNTIF(MASUK[Kode Barang],REKAP[[#This Row],[ID
Barang]]))</f>
        <v/>
      </c>
      <c r="J1108" s="58" t="str">
        <f>IF(COUNTIF(MASUK8[Kode Barang],REKAP[[#This Row],[ID
Barang]])=0,"",COUNTIF(MASUK8[Kode Barang],REKAP[[#This Row],[ID
Barang]]))</f>
        <v/>
      </c>
      <c r="K1108" s="20">
        <v>1.6000000000000014</v>
      </c>
      <c r="L1108" s="47">
        <f>SUMIF(MASUK!$C:$C,DATA!$A1108,MASUK!$H:$H)</f>
        <v>0</v>
      </c>
      <c r="M1108" s="47">
        <f>SUMIF(KELUAR!C:C,REKAP[[#This Row],[ID
Barang]],KELUAR!$H:$H)</f>
        <v>0</v>
      </c>
      <c r="N1108" s="47">
        <f>REKAP[[#This Row],[Stok Awal]]+REKAP[[#This Row],[Masuk]]-REKAP[[#This Row],[Keluar]]</f>
        <v>1.6000000000000014</v>
      </c>
      <c r="P1108" s="42">
        <f>REKAP[[#This Row],[Harga Satuan]]*REKAP[[#This Row],[Stok Akhir]]</f>
        <v>11200.000000000009</v>
      </c>
      <c r="Q1108" s="47" t="str">
        <f>IF(REKAP[[#This Row],[Stok Aktual]]&lt;&gt;"",REKAP[[#This Row],[Stok Akhir]]-REKAP[[#This Row],[Stok Aktual]],"")</f>
        <v/>
      </c>
    </row>
    <row r="1109" spans="1:17" x14ac:dyDescent="0.25">
      <c r="A1109" s="61" t="s">
        <v>3774</v>
      </c>
      <c r="B1109" s="20" t="s">
        <v>3775</v>
      </c>
      <c r="C1109" s="20"/>
      <c r="D1109" s="23" t="s">
        <v>3776</v>
      </c>
      <c r="E1109" s="23"/>
      <c r="F1109" s="20"/>
      <c r="G1109" s="20"/>
      <c r="H1109" s="22"/>
      <c r="I1109" s="57">
        <f>IF(COUNTIF(MASUK[Kode Barang],REKAP[[#This Row],[ID
Barang]])=0,"",COUNTIF(MASUK[Kode Barang],REKAP[[#This Row],[ID
Barang]]))</f>
        <v>1</v>
      </c>
      <c r="J1109" s="58">
        <f>IF(COUNTIF(MASUK8[Kode Barang],REKAP[[#This Row],[ID
Barang]])=0,"",COUNTIF(MASUK8[Kode Barang],REKAP[[#This Row],[ID
Barang]]))</f>
        <v>1</v>
      </c>
      <c r="K1109" s="20"/>
      <c r="L1109" s="47">
        <f>SUMIF(MASUK!$C:$C,DATA!$A1109,MASUK!$H:$H)</f>
        <v>16</v>
      </c>
      <c r="M1109" s="47">
        <f>SUMIF(KELUAR!C:C,REKAP[[#This Row],[ID
Barang]],KELUAR!$H:$H)</f>
        <v>16</v>
      </c>
      <c r="N1109" s="47">
        <f>REKAP[[#This Row],[Stok Awal]]+REKAP[[#This Row],[Masuk]]-REKAP[[#This Row],[Keluar]]</f>
        <v>0</v>
      </c>
      <c r="P1109" s="42">
        <f>REKAP[[#This Row],[Harga Satuan]]*REKAP[[#This Row],[Stok Akhir]]</f>
        <v>0</v>
      </c>
      <c r="Q1109" s="47" t="str">
        <f>IF(REKAP[[#This Row],[Stok Aktual]]&lt;&gt;"",REKAP[[#This Row],[Stok Akhir]]-REKAP[[#This Row],[Stok Aktual]],"")</f>
        <v/>
      </c>
    </row>
    <row r="1110" spans="1:17" x14ac:dyDescent="0.25">
      <c r="A1110" s="61" t="s">
        <v>3804</v>
      </c>
      <c r="B1110" s="20" t="s">
        <v>3805</v>
      </c>
      <c r="C1110" s="20"/>
      <c r="D1110" s="23" t="s">
        <v>3806</v>
      </c>
      <c r="E1110" s="23"/>
      <c r="F1110" s="20"/>
      <c r="G1110" s="20"/>
      <c r="H1110" s="22"/>
      <c r="I1110" s="57">
        <f>IF(COUNTIF(MASUK[Kode Barang],REKAP[[#This Row],[ID
Barang]])=0,"",COUNTIF(MASUK[Kode Barang],REKAP[[#This Row],[ID
Barang]]))</f>
        <v>1</v>
      </c>
      <c r="J1110" s="58">
        <f>IF(COUNTIF(MASUK8[Kode Barang],REKAP[[#This Row],[ID
Barang]])=0,"",COUNTIF(MASUK8[Kode Barang],REKAP[[#This Row],[ID
Barang]]))</f>
        <v>1</v>
      </c>
      <c r="K1110" s="20"/>
      <c r="L1110" s="47">
        <f>SUMIF(MASUK!$C:$C,DATA!$A1110,MASUK!$H:$H)</f>
        <v>4</v>
      </c>
      <c r="M1110" s="47">
        <f>SUMIF(KELUAR!C:C,REKAP[[#This Row],[ID
Barang]],KELUAR!$H:$H)</f>
        <v>4</v>
      </c>
      <c r="N1110" s="47">
        <f>REKAP[[#This Row],[Stok Awal]]+REKAP[[#This Row],[Masuk]]-REKAP[[#This Row],[Keluar]]</f>
        <v>0</v>
      </c>
      <c r="P1110" s="42">
        <f>REKAP[[#This Row],[Harga Satuan]]*REKAP[[#This Row],[Stok Akhir]]</f>
        <v>0</v>
      </c>
      <c r="Q1110" s="47" t="str">
        <f>IF(REKAP[[#This Row],[Stok Aktual]]&lt;&gt;"",REKAP[[#This Row],[Stok Akhir]]-REKAP[[#This Row],[Stok Aktual]],"")</f>
        <v/>
      </c>
    </row>
    <row r="1111" spans="1:17" x14ac:dyDescent="0.25">
      <c r="A1111" s="61" t="s">
        <v>3809</v>
      </c>
      <c r="B1111" s="20" t="s">
        <v>3810</v>
      </c>
      <c r="C1111" s="20"/>
      <c r="D1111" s="23" t="s">
        <v>3811</v>
      </c>
      <c r="E1111" s="23"/>
      <c r="F1111" s="20"/>
      <c r="G1111" s="20"/>
      <c r="H1111" s="22"/>
      <c r="I1111" s="57">
        <f>IF(COUNTIF(MASUK[Kode Barang],REKAP[[#This Row],[ID
Barang]])=0,"",COUNTIF(MASUK[Kode Barang],REKAP[[#This Row],[ID
Barang]]))</f>
        <v>1</v>
      </c>
      <c r="J1111" s="58">
        <f>IF(COUNTIF(MASUK8[Kode Barang],REKAP[[#This Row],[ID
Barang]])=0,"",COUNTIF(MASUK8[Kode Barang],REKAP[[#This Row],[ID
Barang]]))</f>
        <v>1</v>
      </c>
      <c r="K1111" s="20"/>
      <c r="L1111" s="47">
        <f>SUMIF(MASUK!$C:$C,DATA!$A1111,MASUK!$H:$H)</f>
        <v>6</v>
      </c>
      <c r="M1111" s="47">
        <f>SUMIF(KELUAR!C:C,REKAP[[#This Row],[ID
Barang]],KELUAR!$H:$H)</f>
        <v>6</v>
      </c>
      <c r="N1111" s="47">
        <f>REKAP[[#This Row],[Stok Awal]]+REKAP[[#This Row],[Masuk]]-REKAP[[#This Row],[Keluar]]</f>
        <v>0</v>
      </c>
      <c r="P1111" s="42">
        <f>REKAP[[#This Row],[Harga Satuan]]*REKAP[[#This Row],[Stok Akhir]]</f>
        <v>0</v>
      </c>
      <c r="Q1111" s="47" t="str">
        <f>IF(REKAP[[#This Row],[Stok Aktual]]&lt;&gt;"",REKAP[[#This Row],[Stok Akhir]]-REKAP[[#This Row],[Stok Aktual]],"")</f>
        <v/>
      </c>
    </row>
    <row r="1112" spans="1:17" x14ac:dyDescent="0.25">
      <c r="A1112" s="61" t="s">
        <v>3821</v>
      </c>
      <c r="B1112" s="20" t="s">
        <v>865</v>
      </c>
      <c r="C1112" s="20"/>
      <c r="D1112" s="23" t="s">
        <v>3822</v>
      </c>
      <c r="E1112" s="23"/>
      <c r="F1112" s="20"/>
      <c r="G1112" s="20"/>
      <c r="H1112" s="22"/>
      <c r="I1112" s="57">
        <f>IF(COUNTIF(MASUK[Kode Barang],REKAP[[#This Row],[ID
Barang]])=0,"",COUNTIF(MASUK[Kode Barang],REKAP[[#This Row],[ID
Barang]]))</f>
        <v>1</v>
      </c>
      <c r="J1112" s="58">
        <f>IF(COUNTIF(MASUK8[Kode Barang],REKAP[[#This Row],[ID
Barang]])=0,"",COUNTIF(MASUK8[Kode Barang],REKAP[[#This Row],[ID
Barang]]))</f>
        <v>1</v>
      </c>
      <c r="K1112" s="20"/>
      <c r="L1112" s="47">
        <f>SUMIF(MASUK!$C:$C,DATA!$A1112,MASUK!$H:$H)</f>
        <v>2</v>
      </c>
      <c r="M1112" s="47">
        <f>SUMIF(KELUAR!C:C,REKAP[[#This Row],[ID
Barang]],KELUAR!$H:$H)</f>
        <v>2</v>
      </c>
      <c r="N1112" s="47">
        <f>REKAP[[#This Row],[Stok Awal]]+REKAP[[#This Row],[Masuk]]-REKAP[[#This Row],[Keluar]]</f>
        <v>0</v>
      </c>
      <c r="P1112" s="42">
        <f>REKAP[[#This Row],[Harga Satuan]]*REKAP[[#This Row],[Stok Akhir]]</f>
        <v>0</v>
      </c>
      <c r="Q1112" s="47" t="str">
        <f>IF(REKAP[[#This Row],[Stok Aktual]]&lt;&gt;"",REKAP[[#This Row],[Stok Akhir]]-REKAP[[#This Row],[Stok Aktual]],"")</f>
        <v/>
      </c>
    </row>
    <row r="1113" spans="1:17" x14ac:dyDescent="0.25">
      <c r="A1113" s="61" t="s">
        <v>3829</v>
      </c>
      <c r="B1113" s="20" t="s">
        <v>3830</v>
      </c>
      <c r="C1113" s="20"/>
      <c r="D1113" s="23" t="s">
        <v>3831</v>
      </c>
      <c r="E1113" s="23"/>
      <c r="F1113" s="20"/>
      <c r="G1113" s="20"/>
      <c r="H1113" s="22"/>
      <c r="I1113" s="57">
        <f>IF(COUNTIF(MASUK[Kode Barang],REKAP[[#This Row],[ID
Barang]])=0,"",COUNTIF(MASUK[Kode Barang],REKAP[[#This Row],[ID
Barang]]))</f>
        <v>1</v>
      </c>
      <c r="J1113" s="58">
        <f>IF(COUNTIF(MASUK8[Kode Barang],REKAP[[#This Row],[ID
Barang]])=0,"",COUNTIF(MASUK8[Kode Barang],REKAP[[#This Row],[ID
Barang]]))</f>
        <v>1</v>
      </c>
      <c r="K1113" s="20"/>
      <c r="L1113" s="47">
        <f>SUMIF(MASUK!$C:$C,DATA!$A1113,MASUK!$H:$H)</f>
        <v>4</v>
      </c>
      <c r="M1113" s="47">
        <f>SUMIF(KELUAR!C:C,REKAP[[#This Row],[ID
Barang]],KELUAR!$H:$H)</f>
        <v>4</v>
      </c>
      <c r="N1113" s="47">
        <f>REKAP[[#This Row],[Stok Awal]]+REKAP[[#This Row],[Masuk]]-REKAP[[#This Row],[Keluar]]</f>
        <v>0</v>
      </c>
      <c r="P1113" s="42">
        <f>REKAP[[#This Row],[Harga Satuan]]*REKAP[[#This Row],[Stok Akhir]]</f>
        <v>0</v>
      </c>
      <c r="Q1113" s="47" t="str">
        <f>IF(REKAP[[#This Row],[Stok Aktual]]&lt;&gt;"",REKAP[[#This Row],[Stok Akhir]]-REKAP[[#This Row],[Stok Aktual]],"")</f>
        <v/>
      </c>
    </row>
    <row r="1114" spans="1:17" x14ac:dyDescent="0.25">
      <c r="A1114" s="61" t="s">
        <v>3832</v>
      </c>
      <c r="B1114" s="20" t="s">
        <v>3830</v>
      </c>
      <c r="C1114" s="20"/>
      <c r="D1114" s="23" t="s">
        <v>3833</v>
      </c>
      <c r="E1114" s="23"/>
      <c r="F1114" s="20"/>
      <c r="G1114" s="20"/>
      <c r="H1114" s="22"/>
      <c r="I1114" s="57">
        <f>IF(COUNTIF(MASUK[Kode Barang],REKAP[[#This Row],[ID
Barang]])=0,"",COUNTIF(MASUK[Kode Barang],REKAP[[#This Row],[ID
Barang]]))</f>
        <v>1</v>
      </c>
      <c r="J1114" s="58">
        <f>IF(COUNTIF(MASUK8[Kode Barang],REKAP[[#This Row],[ID
Barang]])=0,"",COUNTIF(MASUK8[Kode Barang],REKAP[[#This Row],[ID
Barang]]))</f>
        <v>1</v>
      </c>
      <c r="K1114" s="20"/>
      <c r="L1114" s="47">
        <f>SUMIF(MASUK!$C:$C,DATA!$A1114,MASUK!$H:$H)</f>
        <v>4</v>
      </c>
      <c r="M1114" s="47">
        <f>SUMIF(KELUAR!C:C,REKAP[[#This Row],[ID
Barang]],KELUAR!$H:$H)</f>
        <v>4</v>
      </c>
      <c r="N1114" s="47">
        <f>REKAP[[#This Row],[Stok Awal]]+REKAP[[#This Row],[Masuk]]-REKAP[[#This Row],[Keluar]]</f>
        <v>0</v>
      </c>
      <c r="P1114" s="42">
        <f>REKAP[[#This Row],[Harga Satuan]]*REKAP[[#This Row],[Stok Akhir]]</f>
        <v>0</v>
      </c>
      <c r="Q1114" s="47" t="str">
        <f>IF(REKAP[[#This Row],[Stok Aktual]]&lt;&gt;"",REKAP[[#This Row],[Stok Akhir]]-REKAP[[#This Row],[Stok Aktual]],"")</f>
        <v/>
      </c>
    </row>
    <row r="1115" spans="1:17" x14ac:dyDescent="0.25">
      <c r="A1115" s="61" t="s">
        <v>3834</v>
      </c>
      <c r="B1115" s="20" t="s">
        <v>3835</v>
      </c>
      <c r="C1115" s="20"/>
      <c r="D1115" s="23" t="s">
        <v>3836</v>
      </c>
      <c r="E1115" s="23"/>
      <c r="F1115" s="20"/>
      <c r="G1115" s="20"/>
      <c r="H1115" s="22"/>
      <c r="I1115" s="57">
        <f>IF(COUNTIF(MASUK[Kode Barang],REKAP[[#This Row],[ID
Barang]])=0,"",COUNTIF(MASUK[Kode Barang],REKAP[[#This Row],[ID
Barang]]))</f>
        <v>1</v>
      </c>
      <c r="J1115" s="58">
        <f>IF(COUNTIF(MASUK8[Kode Barang],REKAP[[#This Row],[ID
Barang]])=0,"",COUNTIF(MASUK8[Kode Barang],REKAP[[#This Row],[ID
Barang]]))</f>
        <v>1</v>
      </c>
      <c r="K1115" s="20"/>
      <c r="L1115" s="47">
        <f>SUMIF(MASUK!$C:$C,DATA!$A1115,MASUK!$H:$H)</f>
        <v>4</v>
      </c>
      <c r="M1115" s="47">
        <f>SUMIF(KELUAR!C:C,REKAP[[#This Row],[ID
Barang]],KELUAR!$H:$H)</f>
        <v>4</v>
      </c>
      <c r="N1115" s="47">
        <f>REKAP[[#This Row],[Stok Awal]]+REKAP[[#This Row],[Masuk]]-REKAP[[#This Row],[Keluar]]</f>
        <v>0</v>
      </c>
      <c r="P1115" s="42">
        <f>REKAP[[#This Row],[Harga Satuan]]*REKAP[[#This Row],[Stok Akhir]]</f>
        <v>0</v>
      </c>
      <c r="Q1115" s="47" t="str">
        <f>IF(REKAP[[#This Row],[Stok Aktual]]&lt;&gt;"",REKAP[[#This Row],[Stok Akhir]]-REKAP[[#This Row],[Stok Aktual]],"")</f>
        <v/>
      </c>
    </row>
    <row r="1116" spans="1:17" x14ac:dyDescent="0.25">
      <c r="A1116" s="20" t="s">
        <v>3316</v>
      </c>
      <c r="B1116" s="20" t="s">
        <v>3306</v>
      </c>
      <c r="C1116" s="20"/>
      <c r="D1116" s="23"/>
      <c r="E1116" s="23"/>
      <c r="F1116" s="20" t="s">
        <v>3623</v>
      </c>
      <c r="G1116" s="20"/>
      <c r="H1116" s="22"/>
      <c r="I1116" s="57" t="str">
        <f>IF(COUNTIF(MASUK[Kode Barang],REKAP[[#This Row],[ID
Barang]])=0,"",COUNTIF(MASUK[Kode Barang],REKAP[[#This Row],[ID
Barang]]))</f>
        <v/>
      </c>
      <c r="J1116" s="58" t="str">
        <f>IF(COUNTIF(MASUK8[Kode Barang],REKAP[[#This Row],[ID
Barang]])=0,"",COUNTIF(MASUK8[Kode Barang],REKAP[[#This Row],[ID
Barang]]))</f>
        <v/>
      </c>
      <c r="K1116" s="20">
        <v>1</v>
      </c>
      <c r="L1116" s="47">
        <f>SUMIF(MASUK!$C:$C,DATA!$A1116,MASUK!$H:$H)</f>
        <v>0</v>
      </c>
      <c r="M1116" s="47">
        <f>SUMIF(KELUAR!C:C,REKAP[[#This Row],[ID
Barang]],KELUAR!$H:$H)</f>
        <v>0</v>
      </c>
      <c r="N1116" s="47">
        <f>REKAP[[#This Row],[Stok Awal]]+REKAP[[#This Row],[Masuk]]-REKAP[[#This Row],[Keluar]]</f>
        <v>1</v>
      </c>
      <c r="P1116" s="42">
        <f>REKAP[[#This Row],[Harga Satuan]]*REKAP[[#This Row],[Stok Akhir]]</f>
        <v>0</v>
      </c>
      <c r="Q1116" s="47" t="str">
        <f>IF(REKAP[[#This Row],[Stok Aktual]]&lt;&gt;"",REKAP[[#This Row],[Stok Akhir]]-REKAP[[#This Row],[Stok Aktual]],"")</f>
        <v/>
      </c>
    </row>
    <row r="1117" spans="1:17" x14ac:dyDescent="0.25">
      <c r="A1117" s="20" t="s">
        <v>3317</v>
      </c>
      <c r="B1117" s="20" t="s">
        <v>3307</v>
      </c>
      <c r="C1117" s="20"/>
      <c r="D1117" s="23"/>
      <c r="E1117" s="23"/>
      <c r="F1117" s="20" t="s">
        <v>3623</v>
      </c>
      <c r="G1117" s="20"/>
      <c r="H1117" s="22">
        <v>95000</v>
      </c>
      <c r="I1117" s="57" t="str">
        <f>IF(COUNTIF(MASUK[Kode Barang],REKAP[[#This Row],[ID
Barang]])=0,"",COUNTIF(MASUK[Kode Barang],REKAP[[#This Row],[ID
Barang]]))</f>
        <v/>
      </c>
      <c r="J1117" s="58" t="str">
        <f>IF(COUNTIF(MASUK8[Kode Barang],REKAP[[#This Row],[ID
Barang]])=0,"",COUNTIF(MASUK8[Kode Barang],REKAP[[#This Row],[ID
Barang]]))</f>
        <v/>
      </c>
      <c r="K1117" s="20">
        <v>3</v>
      </c>
      <c r="L1117" s="47">
        <f>SUMIF(MASUK!$C:$C,DATA!$A1117,MASUK!$H:$H)</f>
        <v>0</v>
      </c>
      <c r="M1117" s="47">
        <f>SUMIF(KELUAR!C:C,REKAP[[#This Row],[ID
Barang]],KELUAR!$H:$H)</f>
        <v>0</v>
      </c>
      <c r="N1117" s="47">
        <f>REKAP[[#This Row],[Stok Awal]]+REKAP[[#This Row],[Masuk]]-REKAP[[#This Row],[Keluar]]</f>
        <v>3</v>
      </c>
      <c r="P1117" s="42">
        <f>REKAP[[#This Row],[Harga Satuan]]*REKAP[[#This Row],[Stok Akhir]]</f>
        <v>285000</v>
      </c>
      <c r="Q1117" s="47" t="str">
        <f>IF(REKAP[[#This Row],[Stok Aktual]]&lt;&gt;"",REKAP[[#This Row],[Stok Akhir]]-REKAP[[#This Row],[Stok Aktual]],"")</f>
        <v/>
      </c>
    </row>
    <row r="1118" spans="1:17" x14ac:dyDescent="0.25">
      <c r="A1118" s="20" t="s">
        <v>3318</v>
      </c>
      <c r="B1118" s="20" t="s">
        <v>3308</v>
      </c>
      <c r="C1118" s="20"/>
      <c r="D1118" s="23"/>
      <c r="E1118" s="23"/>
      <c r="F1118" s="20" t="s">
        <v>3623</v>
      </c>
      <c r="G1118" s="20"/>
      <c r="H1118" s="22"/>
      <c r="I1118" s="57" t="str">
        <f>IF(COUNTIF(MASUK[Kode Barang],REKAP[[#This Row],[ID
Barang]])=0,"",COUNTIF(MASUK[Kode Barang],REKAP[[#This Row],[ID
Barang]]))</f>
        <v/>
      </c>
      <c r="J1118" s="58" t="str">
        <f>IF(COUNTIF(MASUK8[Kode Barang],REKAP[[#This Row],[ID
Barang]])=0,"",COUNTIF(MASUK8[Kode Barang],REKAP[[#This Row],[ID
Barang]]))</f>
        <v/>
      </c>
      <c r="K1118" s="20">
        <v>0</v>
      </c>
      <c r="L1118" s="47">
        <f>SUMIF(MASUK!$C:$C,DATA!$A1118,MASUK!$H:$H)</f>
        <v>0</v>
      </c>
      <c r="M1118" s="47">
        <f>SUMIF(KELUAR!C:C,REKAP[[#This Row],[ID
Barang]],KELUAR!$H:$H)</f>
        <v>0</v>
      </c>
      <c r="N1118" s="47">
        <f>REKAP[[#This Row],[Stok Awal]]+REKAP[[#This Row],[Masuk]]-REKAP[[#This Row],[Keluar]]</f>
        <v>0</v>
      </c>
      <c r="P1118" s="42">
        <f>REKAP[[#This Row],[Harga Satuan]]*REKAP[[#This Row],[Stok Akhir]]</f>
        <v>0</v>
      </c>
      <c r="Q1118" s="47" t="str">
        <f>IF(REKAP[[#This Row],[Stok Aktual]]&lt;&gt;"",REKAP[[#This Row],[Stok Akhir]]-REKAP[[#This Row],[Stok Aktual]],"")</f>
        <v/>
      </c>
    </row>
    <row r="1119" spans="1:17" x14ac:dyDescent="0.25">
      <c r="A1119" s="20" t="s">
        <v>3319</v>
      </c>
      <c r="B1119" s="20" t="s">
        <v>3309</v>
      </c>
      <c r="C1119" s="20"/>
      <c r="D1119" s="23"/>
      <c r="E1119" s="23"/>
      <c r="F1119" s="20" t="s">
        <v>3623</v>
      </c>
      <c r="G1119" s="20"/>
      <c r="H1119" s="22"/>
      <c r="I1119" s="57" t="str">
        <f>IF(COUNTIF(MASUK[Kode Barang],REKAP[[#This Row],[ID
Barang]])=0,"",COUNTIF(MASUK[Kode Barang],REKAP[[#This Row],[ID
Barang]]))</f>
        <v/>
      </c>
      <c r="J1119" s="58" t="str">
        <f>IF(COUNTIF(MASUK8[Kode Barang],REKAP[[#This Row],[ID
Barang]])=0,"",COUNTIF(MASUK8[Kode Barang],REKAP[[#This Row],[ID
Barang]]))</f>
        <v/>
      </c>
      <c r="K1119" s="20">
        <v>0</v>
      </c>
      <c r="L1119" s="47">
        <f>SUMIF(MASUK!$C:$C,DATA!$A1119,MASUK!$H:$H)</f>
        <v>0</v>
      </c>
      <c r="M1119" s="47">
        <f>SUMIF(KELUAR!C:C,REKAP[[#This Row],[ID
Barang]],KELUAR!$H:$H)</f>
        <v>0</v>
      </c>
      <c r="N1119" s="47">
        <f>REKAP[[#This Row],[Stok Awal]]+REKAP[[#This Row],[Masuk]]-REKAP[[#This Row],[Keluar]]</f>
        <v>0</v>
      </c>
      <c r="P1119" s="42">
        <f>REKAP[[#This Row],[Harga Satuan]]*REKAP[[#This Row],[Stok Akhir]]</f>
        <v>0</v>
      </c>
      <c r="Q1119" s="47" t="str">
        <f>IF(REKAP[[#This Row],[Stok Aktual]]&lt;&gt;"",REKAP[[#This Row],[Stok Akhir]]-REKAP[[#This Row],[Stok Aktual]],"")</f>
        <v/>
      </c>
    </row>
    <row r="1120" spans="1:17" x14ac:dyDescent="0.25">
      <c r="A1120" s="20" t="s">
        <v>3320</v>
      </c>
      <c r="B1120" s="20" t="s">
        <v>3310</v>
      </c>
      <c r="C1120" s="20"/>
      <c r="D1120" s="23"/>
      <c r="E1120" s="23"/>
      <c r="F1120" s="20" t="s">
        <v>3623</v>
      </c>
      <c r="G1120" s="20"/>
      <c r="H1120" s="22"/>
      <c r="I1120" s="57" t="str">
        <f>IF(COUNTIF(MASUK[Kode Barang],REKAP[[#This Row],[ID
Barang]])=0,"",COUNTIF(MASUK[Kode Barang],REKAP[[#This Row],[ID
Barang]]))</f>
        <v/>
      </c>
      <c r="J1120" s="58" t="str">
        <f>IF(COUNTIF(MASUK8[Kode Barang],REKAP[[#This Row],[ID
Barang]])=0,"",COUNTIF(MASUK8[Kode Barang],REKAP[[#This Row],[ID
Barang]]))</f>
        <v/>
      </c>
      <c r="K1120" s="20">
        <v>0</v>
      </c>
      <c r="L1120" s="47">
        <f>SUMIF(MASUK!$C:$C,DATA!$A1120,MASUK!$H:$H)</f>
        <v>0</v>
      </c>
      <c r="M1120" s="47">
        <f>SUMIF(KELUAR!C:C,REKAP[[#This Row],[ID
Barang]],KELUAR!$H:$H)</f>
        <v>0</v>
      </c>
      <c r="N1120" s="47">
        <f>REKAP[[#This Row],[Stok Awal]]+REKAP[[#This Row],[Masuk]]-REKAP[[#This Row],[Keluar]]</f>
        <v>0</v>
      </c>
      <c r="P1120" s="42">
        <f>REKAP[[#This Row],[Harga Satuan]]*REKAP[[#This Row],[Stok Akhir]]</f>
        <v>0</v>
      </c>
      <c r="Q1120" s="47" t="str">
        <f>IF(REKAP[[#This Row],[Stok Aktual]]&lt;&gt;"",REKAP[[#This Row],[Stok Akhir]]-REKAP[[#This Row],[Stok Aktual]],"")</f>
        <v/>
      </c>
    </row>
    <row r="1121" spans="1:17" x14ac:dyDescent="0.25">
      <c r="A1121" s="20" t="s">
        <v>3321</v>
      </c>
      <c r="B1121" s="20" t="s">
        <v>3311</v>
      </c>
      <c r="C1121" s="20"/>
      <c r="D1121" s="23"/>
      <c r="E1121" s="23"/>
      <c r="F1121" s="20" t="s">
        <v>3623</v>
      </c>
      <c r="G1121" s="20"/>
      <c r="H1121" s="22"/>
      <c r="I1121" s="57" t="str">
        <f>IF(COUNTIF(MASUK[Kode Barang],REKAP[[#This Row],[ID
Barang]])=0,"",COUNTIF(MASUK[Kode Barang],REKAP[[#This Row],[ID
Barang]]))</f>
        <v/>
      </c>
      <c r="J1121" s="58" t="str">
        <f>IF(COUNTIF(MASUK8[Kode Barang],REKAP[[#This Row],[ID
Barang]])=0,"",COUNTIF(MASUK8[Kode Barang],REKAP[[#This Row],[ID
Barang]]))</f>
        <v/>
      </c>
      <c r="K1121" s="20">
        <v>0</v>
      </c>
      <c r="L1121" s="47">
        <f>SUMIF(MASUK!$C:$C,DATA!$A1121,MASUK!$H:$H)</f>
        <v>0</v>
      </c>
      <c r="M1121" s="47">
        <f>SUMIF(KELUAR!C:C,REKAP[[#This Row],[ID
Barang]],KELUAR!$H:$H)</f>
        <v>0</v>
      </c>
      <c r="N1121" s="47">
        <f>REKAP[[#This Row],[Stok Awal]]+REKAP[[#This Row],[Masuk]]-REKAP[[#This Row],[Keluar]]</f>
        <v>0</v>
      </c>
      <c r="P1121" s="42">
        <f>REKAP[[#This Row],[Harga Satuan]]*REKAP[[#This Row],[Stok Akhir]]</f>
        <v>0</v>
      </c>
      <c r="Q1121" s="47" t="str">
        <f>IF(REKAP[[#This Row],[Stok Aktual]]&lt;&gt;"",REKAP[[#This Row],[Stok Akhir]]-REKAP[[#This Row],[Stok Aktual]],"")</f>
        <v/>
      </c>
    </row>
    <row r="1122" spans="1:17" x14ac:dyDescent="0.25">
      <c r="A1122" s="20" t="s">
        <v>3322</v>
      </c>
      <c r="B1122" s="20" t="s">
        <v>3312</v>
      </c>
      <c r="C1122" s="20"/>
      <c r="D1122" s="23"/>
      <c r="E1122" s="23"/>
      <c r="F1122" s="20" t="s">
        <v>3623</v>
      </c>
      <c r="G1122" s="20"/>
      <c r="H1122" s="22"/>
      <c r="I1122" s="57" t="str">
        <f>IF(COUNTIF(MASUK[Kode Barang],REKAP[[#This Row],[ID
Barang]])=0,"",COUNTIF(MASUK[Kode Barang],REKAP[[#This Row],[ID
Barang]]))</f>
        <v/>
      </c>
      <c r="J1122" s="58" t="str">
        <f>IF(COUNTIF(MASUK8[Kode Barang],REKAP[[#This Row],[ID
Barang]])=0,"",COUNTIF(MASUK8[Kode Barang],REKAP[[#This Row],[ID
Barang]]))</f>
        <v/>
      </c>
      <c r="K1122" s="20">
        <v>1</v>
      </c>
      <c r="L1122" s="47">
        <f>SUMIF(MASUK!$C:$C,DATA!$A1122,MASUK!$H:$H)</f>
        <v>0</v>
      </c>
      <c r="M1122" s="47">
        <f>SUMIF(KELUAR!C:C,REKAP[[#This Row],[ID
Barang]],KELUAR!$H:$H)</f>
        <v>0</v>
      </c>
      <c r="N1122" s="47">
        <f>REKAP[[#This Row],[Stok Awal]]+REKAP[[#This Row],[Masuk]]-REKAP[[#This Row],[Keluar]]</f>
        <v>1</v>
      </c>
      <c r="P1122" s="42">
        <f>REKAP[[#This Row],[Harga Satuan]]*REKAP[[#This Row],[Stok Akhir]]</f>
        <v>0</v>
      </c>
      <c r="Q1122" s="47" t="str">
        <f>IF(REKAP[[#This Row],[Stok Aktual]]&lt;&gt;"",REKAP[[#This Row],[Stok Akhir]]-REKAP[[#This Row],[Stok Aktual]],"")</f>
        <v/>
      </c>
    </row>
    <row r="1123" spans="1:17" x14ac:dyDescent="0.25">
      <c r="A1123" s="20" t="s">
        <v>3323</v>
      </c>
      <c r="B1123" s="20" t="s">
        <v>3313</v>
      </c>
      <c r="C1123" s="20"/>
      <c r="D1123" s="23"/>
      <c r="E1123" s="23"/>
      <c r="F1123" s="20" t="s">
        <v>3623</v>
      </c>
      <c r="G1123" s="20"/>
      <c r="H1123" s="22"/>
      <c r="I1123" s="57" t="str">
        <f>IF(COUNTIF(MASUK[Kode Barang],REKAP[[#This Row],[ID
Barang]])=0,"",COUNTIF(MASUK[Kode Barang],REKAP[[#This Row],[ID
Barang]]))</f>
        <v/>
      </c>
      <c r="J1123" s="58" t="str">
        <f>IF(COUNTIF(MASUK8[Kode Barang],REKAP[[#This Row],[ID
Barang]])=0,"",COUNTIF(MASUK8[Kode Barang],REKAP[[#This Row],[ID
Barang]]))</f>
        <v/>
      </c>
      <c r="K1123" s="20">
        <v>0</v>
      </c>
      <c r="L1123" s="47">
        <f>SUMIF(MASUK!$C:$C,DATA!$A1123,MASUK!$H:$H)</f>
        <v>0</v>
      </c>
      <c r="M1123" s="47">
        <f>SUMIF(KELUAR!C:C,REKAP[[#This Row],[ID
Barang]],KELUAR!$H:$H)</f>
        <v>0</v>
      </c>
      <c r="N1123" s="47">
        <f>REKAP[[#This Row],[Stok Awal]]+REKAP[[#This Row],[Masuk]]-REKAP[[#This Row],[Keluar]]</f>
        <v>0</v>
      </c>
      <c r="P1123" s="42">
        <f>REKAP[[#This Row],[Harga Satuan]]*REKAP[[#This Row],[Stok Akhir]]</f>
        <v>0</v>
      </c>
      <c r="Q1123" s="47" t="str">
        <f>IF(REKAP[[#This Row],[Stok Aktual]]&lt;&gt;"",REKAP[[#This Row],[Stok Akhir]]-REKAP[[#This Row],[Stok Aktual]],"")</f>
        <v/>
      </c>
    </row>
    <row r="1124" spans="1:17" x14ac:dyDescent="0.25">
      <c r="A1124" s="20" t="s">
        <v>3324</v>
      </c>
      <c r="B1124" s="20" t="s">
        <v>3314</v>
      </c>
      <c r="C1124" s="20"/>
      <c r="D1124" s="23"/>
      <c r="E1124" s="23"/>
      <c r="F1124" s="20" t="s">
        <v>3623</v>
      </c>
      <c r="G1124" s="20"/>
      <c r="H1124" s="22">
        <v>30000</v>
      </c>
      <c r="I1124" s="57" t="str">
        <f>IF(COUNTIF(MASUK[Kode Barang],REKAP[[#This Row],[ID
Barang]])=0,"",COUNTIF(MASUK[Kode Barang],REKAP[[#This Row],[ID
Barang]]))</f>
        <v/>
      </c>
      <c r="J1124" s="58" t="str">
        <f>IF(COUNTIF(MASUK8[Kode Barang],REKAP[[#This Row],[ID
Barang]])=0,"",COUNTIF(MASUK8[Kode Barang],REKAP[[#This Row],[ID
Barang]]))</f>
        <v/>
      </c>
      <c r="K1124" s="20">
        <v>0</v>
      </c>
      <c r="L1124" s="47">
        <f>SUMIF(MASUK!$C:$C,DATA!$A1124,MASUK!$H:$H)</f>
        <v>0</v>
      </c>
      <c r="M1124" s="47">
        <f>SUMIF(KELUAR!C:C,REKAP[[#This Row],[ID
Barang]],KELUAR!$H:$H)</f>
        <v>0</v>
      </c>
      <c r="N1124" s="47">
        <f>REKAP[[#This Row],[Stok Awal]]+REKAP[[#This Row],[Masuk]]-REKAP[[#This Row],[Keluar]]</f>
        <v>0</v>
      </c>
      <c r="P1124" s="42">
        <f>REKAP[[#This Row],[Harga Satuan]]*REKAP[[#This Row],[Stok Akhir]]</f>
        <v>0</v>
      </c>
      <c r="Q1124" s="47" t="str">
        <f>IF(REKAP[[#This Row],[Stok Aktual]]&lt;&gt;"",REKAP[[#This Row],[Stok Akhir]]-REKAP[[#This Row],[Stok Aktual]],"")</f>
        <v/>
      </c>
    </row>
    <row r="1125" spans="1:17" x14ac:dyDescent="0.25">
      <c r="A1125" s="20" t="s">
        <v>3325</v>
      </c>
      <c r="B1125" s="20" t="s">
        <v>3315</v>
      </c>
      <c r="C1125" s="20"/>
      <c r="D1125" s="23"/>
      <c r="E1125" s="23"/>
      <c r="F1125" s="20" t="s">
        <v>3623</v>
      </c>
      <c r="G1125" s="20"/>
      <c r="H1125" s="22">
        <v>30000</v>
      </c>
      <c r="I1125" s="57" t="str">
        <f>IF(COUNTIF(MASUK[Kode Barang],REKAP[[#This Row],[ID
Barang]])=0,"",COUNTIF(MASUK[Kode Barang],REKAP[[#This Row],[ID
Barang]]))</f>
        <v/>
      </c>
      <c r="J1125" s="58" t="str">
        <f>IF(COUNTIF(MASUK8[Kode Barang],REKAP[[#This Row],[ID
Barang]])=0,"",COUNTIF(MASUK8[Kode Barang],REKAP[[#This Row],[ID
Barang]]))</f>
        <v/>
      </c>
      <c r="K1125" s="20">
        <v>0</v>
      </c>
      <c r="L1125" s="47">
        <f>SUMIF(MASUK!$C:$C,DATA!$A1125,MASUK!$H:$H)</f>
        <v>0</v>
      </c>
      <c r="M1125" s="47">
        <f>SUMIF(KELUAR!C:C,REKAP[[#This Row],[ID
Barang]],KELUAR!$H:$H)</f>
        <v>0</v>
      </c>
      <c r="N1125" s="47">
        <f>REKAP[[#This Row],[Stok Awal]]+REKAP[[#This Row],[Masuk]]-REKAP[[#This Row],[Keluar]]</f>
        <v>0</v>
      </c>
      <c r="P1125" s="42">
        <f>REKAP[[#This Row],[Harga Satuan]]*REKAP[[#This Row],[Stok Akhir]]</f>
        <v>0</v>
      </c>
      <c r="Q1125" s="47" t="str">
        <f>IF(REKAP[[#This Row],[Stok Aktual]]&lt;&gt;"",REKAP[[#This Row],[Stok Akhir]]-REKAP[[#This Row],[Stok Aktual]],"")</f>
        <v/>
      </c>
    </row>
    <row r="1126" spans="1:17" x14ac:dyDescent="0.25">
      <c r="A1126" s="20" t="s">
        <v>2563</v>
      </c>
      <c r="B1126" s="20" t="s">
        <v>3452</v>
      </c>
      <c r="C1126" s="20" t="s">
        <v>3452</v>
      </c>
      <c r="D1126" s="23" t="s">
        <v>1977</v>
      </c>
      <c r="E1126" s="23"/>
      <c r="F1126" s="20" t="s">
        <v>247</v>
      </c>
      <c r="G1126" s="21"/>
      <c r="H1126" s="22">
        <v>0</v>
      </c>
      <c r="I1126" s="57" t="str">
        <f>IF(COUNTIF(MASUK[Kode Barang],REKAP[[#This Row],[ID
Barang]])=0,"",COUNTIF(MASUK[Kode Barang],REKAP[[#This Row],[ID
Barang]]))</f>
        <v/>
      </c>
      <c r="J1126" s="58" t="str">
        <f>IF(COUNTIF(MASUK8[Kode Barang],REKAP[[#This Row],[ID
Barang]])=0,"",COUNTIF(MASUK8[Kode Barang],REKAP[[#This Row],[ID
Barang]]))</f>
        <v/>
      </c>
      <c r="K1126" s="20">
        <v>2</v>
      </c>
      <c r="L1126" s="47">
        <f>SUMIF(MASUK!$C:$C,DATA!$A1126,MASUK!$H:$H)</f>
        <v>0</v>
      </c>
      <c r="M1126" s="47">
        <f>SUMIF(KELUAR!C:C,REKAP[[#This Row],[ID
Barang]],KELUAR!$H:$H)</f>
        <v>0</v>
      </c>
      <c r="N1126" s="47">
        <f>REKAP[[#This Row],[Stok Awal]]+REKAP[[#This Row],[Masuk]]-REKAP[[#This Row],[Keluar]]</f>
        <v>2</v>
      </c>
      <c r="P1126" s="42">
        <f>REKAP[[#This Row],[Harga Satuan]]*REKAP[[#This Row],[Stok Akhir]]</f>
        <v>0</v>
      </c>
      <c r="Q1126" s="47" t="str">
        <f>IF(REKAP[[#This Row],[Stok Aktual]]&lt;&gt;"",REKAP[[#This Row],[Stok Akhir]]-REKAP[[#This Row],[Stok Aktual]],"")</f>
        <v/>
      </c>
    </row>
    <row r="1127" spans="1:17" x14ac:dyDescent="0.25">
      <c r="A1127" s="20" t="s">
        <v>2565</v>
      </c>
      <c r="B1127" s="20" t="s">
        <v>3533</v>
      </c>
      <c r="C1127" s="20" t="s">
        <v>3533</v>
      </c>
      <c r="D1127" s="23" t="s">
        <v>1978</v>
      </c>
      <c r="E1127" s="23"/>
      <c r="F1127" s="20" t="s">
        <v>247</v>
      </c>
      <c r="G1127" s="21" t="s">
        <v>1979</v>
      </c>
      <c r="H1127" s="22">
        <v>73300</v>
      </c>
      <c r="I1127" s="57" t="str">
        <f>IF(COUNTIF(MASUK[Kode Barang],REKAP[[#This Row],[ID
Barang]])=0,"",COUNTIF(MASUK[Kode Barang],REKAP[[#This Row],[ID
Barang]]))</f>
        <v/>
      </c>
      <c r="J1127" s="58" t="str">
        <f>IF(COUNTIF(MASUK8[Kode Barang],REKAP[[#This Row],[ID
Barang]])=0,"",COUNTIF(MASUK8[Kode Barang],REKAP[[#This Row],[ID
Barang]]))</f>
        <v/>
      </c>
      <c r="K1127" s="20">
        <v>10</v>
      </c>
      <c r="L1127" s="47">
        <f>SUMIF(MASUK!$C:$C,DATA!$A1127,MASUK!$H:$H)</f>
        <v>0</v>
      </c>
      <c r="M1127" s="47">
        <f>SUMIF(KELUAR!C:C,REKAP[[#This Row],[ID
Barang]],KELUAR!$H:$H)</f>
        <v>0</v>
      </c>
      <c r="N1127" s="47">
        <f>REKAP[[#This Row],[Stok Awal]]+REKAP[[#This Row],[Masuk]]-REKAP[[#This Row],[Keluar]]</f>
        <v>10</v>
      </c>
      <c r="P1127" s="42">
        <f>REKAP[[#This Row],[Harga Satuan]]*REKAP[[#This Row],[Stok Akhir]]</f>
        <v>733000</v>
      </c>
      <c r="Q1127" s="47" t="str">
        <f>IF(REKAP[[#This Row],[Stok Aktual]]&lt;&gt;"",REKAP[[#This Row],[Stok Akhir]]-REKAP[[#This Row],[Stok Aktual]],"")</f>
        <v/>
      </c>
    </row>
    <row r="1128" spans="1:17" x14ac:dyDescent="0.25">
      <c r="A1128" s="20" t="s">
        <v>2564</v>
      </c>
      <c r="B1128" s="20" t="s">
        <v>3453</v>
      </c>
      <c r="C1128" s="20" t="s">
        <v>3453</v>
      </c>
      <c r="D1128" s="23" t="s">
        <v>1980</v>
      </c>
      <c r="E1128" s="23"/>
      <c r="F1128" s="20" t="s">
        <v>247</v>
      </c>
      <c r="G1128" s="21"/>
      <c r="H1128" s="22">
        <v>72000</v>
      </c>
      <c r="I1128" s="57" t="str">
        <f>IF(COUNTIF(MASUK[Kode Barang],REKAP[[#This Row],[ID
Barang]])=0,"",COUNTIF(MASUK[Kode Barang],REKAP[[#This Row],[ID
Barang]]))</f>
        <v/>
      </c>
      <c r="J1128" s="58" t="str">
        <f>IF(COUNTIF(MASUK8[Kode Barang],REKAP[[#This Row],[ID
Barang]])=0,"",COUNTIF(MASUK8[Kode Barang],REKAP[[#This Row],[ID
Barang]]))</f>
        <v/>
      </c>
      <c r="K1128" s="20">
        <v>11</v>
      </c>
      <c r="L1128" s="47">
        <f>SUMIF(MASUK!$C:$C,DATA!$A1128,MASUK!$H:$H)</f>
        <v>0</v>
      </c>
      <c r="M1128" s="47">
        <f>SUMIF(KELUAR!C:C,REKAP[[#This Row],[ID
Barang]],KELUAR!$H:$H)</f>
        <v>0</v>
      </c>
      <c r="N1128" s="47">
        <f>REKAP[[#This Row],[Stok Awal]]+REKAP[[#This Row],[Masuk]]-REKAP[[#This Row],[Keluar]]</f>
        <v>11</v>
      </c>
      <c r="P1128" s="42">
        <f>REKAP[[#This Row],[Harga Satuan]]*REKAP[[#This Row],[Stok Akhir]]</f>
        <v>792000</v>
      </c>
      <c r="Q1128" s="47" t="str">
        <f>IF(REKAP[[#This Row],[Stok Aktual]]&lt;&gt;"",REKAP[[#This Row],[Stok Akhir]]-REKAP[[#This Row],[Stok Aktual]],"")</f>
        <v/>
      </c>
    </row>
    <row r="1129" spans="1:17" x14ac:dyDescent="0.25">
      <c r="A1129" s="20" t="s">
        <v>2566</v>
      </c>
      <c r="B1129" s="20" t="s">
        <v>3453</v>
      </c>
      <c r="C1129" s="20" t="s">
        <v>3453</v>
      </c>
      <c r="D1129" s="23" t="s">
        <v>1981</v>
      </c>
      <c r="E1129" s="23"/>
      <c r="F1129" s="20" t="s">
        <v>247</v>
      </c>
      <c r="G1129" s="21"/>
      <c r="H1129" s="22">
        <v>33019.199999999997</v>
      </c>
      <c r="I1129" s="57" t="str">
        <f>IF(COUNTIF(MASUK[Kode Barang],REKAP[[#This Row],[ID
Barang]])=0,"",COUNTIF(MASUK[Kode Barang],REKAP[[#This Row],[ID
Barang]]))</f>
        <v/>
      </c>
      <c r="J1129" s="58" t="str">
        <f>IF(COUNTIF(MASUK8[Kode Barang],REKAP[[#This Row],[ID
Barang]])=0,"",COUNTIF(MASUK8[Kode Barang],REKAP[[#This Row],[ID
Barang]]))</f>
        <v/>
      </c>
      <c r="K1129" s="20">
        <v>6</v>
      </c>
      <c r="L1129" s="47">
        <f>SUMIF(MASUK!$C:$C,DATA!$A1129,MASUK!$H:$H)</f>
        <v>0</v>
      </c>
      <c r="M1129" s="47">
        <f>SUMIF(KELUAR!C:C,REKAP[[#This Row],[ID
Barang]],KELUAR!$H:$H)</f>
        <v>0</v>
      </c>
      <c r="N1129" s="47">
        <f>REKAP[[#This Row],[Stok Awal]]+REKAP[[#This Row],[Masuk]]-REKAP[[#This Row],[Keluar]]</f>
        <v>6</v>
      </c>
      <c r="P1129" s="42">
        <f>REKAP[[#This Row],[Harga Satuan]]*REKAP[[#This Row],[Stok Akhir]]</f>
        <v>198115.19999999998</v>
      </c>
      <c r="Q1129" s="47" t="str">
        <f>IF(REKAP[[#This Row],[Stok Aktual]]&lt;&gt;"",REKAP[[#This Row],[Stok Akhir]]-REKAP[[#This Row],[Stok Aktual]],"")</f>
        <v/>
      </c>
    </row>
    <row r="1130" spans="1:17" x14ac:dyDescent="0.25">
      <c r="A1130" s="20" t="s">
        <v>2567</v>
      </c>
      <c r="B1130" s="20" t="s">
        <v>3453</v>
      </c>
      <c r="C1130" s="20" t="s">
        <v>3453</v>
      </c>
      <c r="D1130" s="23" t="s">
        <v>1982</v>
      </c>
      <c r="E1130" s="23"/>
      <c r="F1130" s="20" t="s">
        <v>247</v>
      </c>
      <c r="G1130" s="21" t="s">
        <v>1983</v>
      </c>
      <c r="H1130" s="22">
        <v>332000</v>
      </c>
      <c r="I1130" s="57" t="str">
        <f>IF(COUNTIF(MASUK[Kode Barang],REKAP[[#This Row],[ID
Barang]])=0,"",COUNTIF(MASUK[Kode Barang],REKAP[[#This Row],[ID
Barang]]))</f>
        <v/>
      </c>
      <c r="J1130" s="58" t="str">
        <f>IF(COUNTIF(MASUK8[Kode Barang],REKAP[[#This Row],[ID
Barang]])=0,"",COUNTIF(MASUK8[Kode Barang],REKAP[[#This Row],[ID
Barang]]))</f>
        <v/>
      </c>
      <c r="K1130" s="20">
        <v>10</v>
      </c>
      <c r="L1130" s="47">
        <f>SUMIF(MASUK!$C:$C,DATA!$A1130,MASUK!$H:$H)</f>
        <v>0</v>
      </c>
      <c r="M1130" s="47">
        <f>SUMIF(KELUAR!C:C,REKAP[[#This Row],[ID
Barang]],KELUAR!$H:$H)</f>
        <v>0</v>
      </c>
      <c r="N1130" s="47">
        <f>REKAP[[#This Row],[Stok Awal]]+REKAP[[#This Row],[Masuk]]-REKAP[[#This Row],[Keluar]]</f>
        <v>10</v>
      </c>
      <c r="P1130" s="42">
        <f>REKAP[[#This Row],[Harga Satuan]]*REKAP[[#This Row],[Stok Akhir]]</f>
        <v>3320000</v>
      </c>
      <c r="Q1130" s="47" t="str">
        <f>IF(REKAP[[#This Row],[Stok Aktual]]&lt;&gt;"",REKAP[[#This Row],[Stok Akhir]]-REKAP[[#This Row],[Stok Aktual]],"")</f>
        <v/>
      </c>
    </row>
    <row r="1131" spans="1:17" x14ac:dyDescent="0.25">
      <c r="A1131" s="20" t="s">
        <v>2568</v>
      </c>
      <c r="B1131" s="20" t="s">
        <v>3460</v>
      </c>
      <c r="C1131" s="20" t="s">
        <v>3460</v>
      </c>
      <c r="D1131" s="23" t="s">
        <v>1984</v>
      </c>
      <c r="E1131" s="23"/>
      <c r="F1131" s="20" t="s">
        <v>247</v>
      </c>
      <c r="G1131" s="21" t="s">
        <v>1985</v>
      </c>
      <c r="H1131" s="22">
        <v>92000</v>
      </c>
      <c r="I1131" s="57" t="str">
        <f>IF(COUNTIF(MASUK[Kode Barang],REKAP[[#This Row],[ID
Barang]])=0,"",COUNTIF(MASUK[Kode Barang],REKAP[[#This Row],[ID
Barang]]))</f>
        <v/>
      </c>
      <c r="J1131" s="58" t="str">
        <f>IF(COUNTIF(MASUK8[Kode Barang],REKAP[[#This Row],[ID
Barang]])=0,"",COUNTIF(MASUK8[Kode Barang],REKAP[[#This Row],[ID
Barang]]))</f>
        <v/>
      </c>
      <c r="K1131" s="20">
        <v>10</v>
      </c>
      <c r="L1131" s="47">
        <f>SUMIF(MASUK!$C:$C,DATA!$A1131,MASUK!$H:$H)</f>
        <v>0</v>
      </c>
      <c r="M1131" s="47">
        <f>SUMIF(KELUAR!C:C,REKAP[[#This Row],[ID
Barang]],KELUAR!$H:$H)</f>
        <v>0</v>
      </c>
      <c r="N1131" s="47">
        <f>REKAP[[#This Row],[Stok Awal]]+REKAP[[#This Row],[Masuk]]-REKAP[[#This Row],[Keluar]]</f>
        <v>10</v>
      </c>
      <c r="P1131" s="42">
        <f>REKAP[[#This Row],[Harga Satuan]]*REKAP[[#This Row],[Stok Akhir]]</f>
        <v>920000</v>
      </c>
      <c r="Q1131" s="47" t="str">
        <f>IF(REKAP[[#This Row],[Stok Aktual]]&lt;&gt;"",REKAP[[#This Row],[Stok Akhir]]-REKAP[[#This Row],[Stok Aktual]],"")</f>
        <v/>
      </c>
    </row>
    <row r="1132" spans="1:17" x14ac:dyDescent="0.25">
      <c r="A1132" s="20" t="s">
        <v>2569</v>
      </c>
      <c r="B1132" s="20" t="s">
        <v>3460</v>
      </c>
      <c r="C1132" s="20" t="s">
        <v>3460</v>
      </c>
      <c r="D1132" s="23" t="s">
        <v>1986</v>
      </c>
      <c r="E1132" s="23"/>
      <c r="F1132" s="20" t="s">
        <v>247</v>
      </c>
      <c r="G1132" s="21" t="s">
        <v>1985</v>
      </c>
      <c r="H1132" s="22">
        <v>232000</v>
      </c>
      <c r="I1132" s="57" t="str">
        <f>IF(COUNTIF(MASUK[Kode Barang],REKAP[[#This Row],[ID
Barang]])=0,"",COUNTIF(MASUK[Kode Barang],REKAP[[#This Row],[ID
Barang]]))</f>
        <v/>
      </c>
      <c r="J1132" s="58" t="str">
        <f>IF(COUNTIF(MASUK8[Kode Barang],REKAP[[#This Row],[ID
Barang]])=0,"",COUNTIF(MASUK8[Kode Barang],REKAP[[#This Row],[ID
Barang]]))</f>
        <v/>
      </c>
      <c r="K1132" s="20">
        <v>5</v>
      </c>
      <c r="L1132" s="47">
        <f>SUMIF(MASUK!$C:$C,DATA!$A1132,MASUK!$H:$H)</f>
        <v>0</v>
      </c>
      <c r="M1132" s="47">
        <f>SUMIF(KELUAR!C:C,REKAP[[#This Row],[ID
Barang]],KELUAR!$H:$H)</f>
        <v>0</v>
      </c>
      <c r="N1132" s="47">
        <f>REKAP[[#This Row],[Stok Awal]]+REKAP[[#This Row],[Masuk]]-REKAP[[#This Row],[Keluar]]</f>
        <v>5</v>
      </c>
      <c r="P1132" s="42">
        <f>REKAP[[#This Row],[Harga Satuan]]*REKAP[[#This Row],[Stok Akhir]]</f>
        <v>1160000</v>
      </c>
      <c r="Q1132" s="47" t="str">
        <f>IF(REKAP[[#This Row],[Stok Aktual]]&lt;&gt;"",REKAP[[#This Row],[Stok Akhir]]-REKAP[[#This Row],[Stok Aktual]],"")</f>
        <v/>
      </c>
    </row>
    <row r="1133" spans="1:17" x14ac:dyDescent="0.25">
      <c r="A1133" s="20" t="s">
        <v>2570</v>
      </c>
      <c r="B1133" s="20" t="s">
        <v>3460</v>
      </c>
      <c r="C1133" s="20" t="s">
        <v>3460</v>
      </c>
      <c r="D1133" s="23" t="s">
        <v>1987</v>
      </c>
      <c r="E1133" s="23"/>
      <c r="F1133" s="20" t="s">
        <v>247</v>
      </c>
      <c r="G1133" s="21" t="s">
        <v>1985</v>
      </c>
      <c r="H1133" s="22">
        <v>232000</v>
      </c>
      <c r="I1133" s="57" t="str">
        <f>IF(COUNTIF(MASUK[Kode Barang],REKAP[[#This Row],[ID
Barang]])=0,"",COUNTIF(MASUK[Kode Barang],REKAP[[#This Row],[ID
Barang]]))</f>
        <v/>
      </c>
      <c r="J1133" s="58" t="str">
        <f>IF(COUNTIF(MASUK8[Kode Barang],REKAP[[#This Row],[ID
Barang]])=0,"",COUNTIF(MASUK8[Kode Barang],REKAP[[#This Row],[ID
Barang]]))</f>
        <v/>
      </c>
      <c r="K1133" s="20">
        <v>5</v>
      </c>
      <c r="L1133" s="47">
        <f>SUMIF(MASUK!$C:$C,DATA!$A1133,MASUK!$H:$H)</f>
        <v>0</v>
      </c>
      <c r="M1133" s="47">
        <f>SUMIF(KELUAR!C:C,REKAP[[#This Row],[ID
Barang]],KELUAR!$H:$H)</f>
        <v>0</v>
      </c>
      <c r="N1133" s="47">
        <f>REKAP[[#This Row],[Stok Awal]]+REKAP[[#This Row],[Masuk]]-REKAP[[#This Row],[Keluar]]</f>
        <v>5</v>
      </c>
      <c r="P1133" s="42">
        <f>REKAP[[#This Row],[Harga Satuan]]*REKAP[[#This Row],[Stok Akhir]]</f>
        <v>1160000</v>
      </c>
      <c r="Q1133" s="47" t="str">
        <f>IF(REKAP[[#This Row],[Stok Aktual]]&lt;&gt;"",REKAP[[#This Row],[Stok Akhir]]-REKAP[[#This Row],[Stok Aktual]],"")</f>
        <v/>
      </c>
    </row>
    <row r="1134" spans="1:17" x14ac:dyDescent="0.25">
      <c r="A1134" s="20" t="s">
        <v>2571</v>
      </c>
      <c r="B1134" s="20" t="s">
        <v>3454</v>
      </c>
      <c r="C1134" s="20" t="s">
        <v>3454</v>
      </c>
      <c r="D1134" s="23"/>
      <c r="E1134" s="23"/>
      <c r="F1134" s="20" t="s">
        <v>247</v>
      </c>
      <c r="G1134" s="21"/>
      <c r="H1134" s="22">
        <v>70400</v>
      </c>
      <c r="I1134" s="57" t="str">
        <f>IF(COUNTIF(MASUK[Kode Barang],REKAP[[#This Row],[ID
Barang]])=0,"",COUNTIF(MASUK[Kode Barang],REKAP[[#This Row],[ID
Barang]]))</f>
        <v/>
      </c>
      <c r="J1134" s="58" t="str">
        <f>IF(COUNTIF(MASUK8[Kode Barang],REKAP[[#This Row],[ID
Barang]])=0,"",COUNTIF(MASUK8[Kode Barang],REKAP[[#This Row],[ID
Barang]]))</f>
        <v/>
      </c>
      <c r="K1134" s="20">
        <v>8</v>
      </c>
      <c r="L1134" s="47">
        <f>SUMIF(MASUK!$C:$C,DATA!$A1134,MASUK!$H:$H)</f>
        <v>0</v>
      </c>
      <c r="M1134" s="47">
        <f>SUMIF(KELUAR!C:C,REKAP[[#This Row],[ID
Barang]],KELUAR!$H:$H)</f>
        <v>0</v>
      </c>
      <c r="N1134" s="47">
        <f>REKAP[[#This Row],[Stok Awal]]+REKAP[[#This Row],[Masuk]]-REKAP[[#This Row],[Keluar]]</f>
        <v>8</v>
      </c>
      <c r="P1134" s="42">
        <f>REKAP[[#This Row],[Harga Satuan]]*REKAP[[#This Row],[Stok Akhir]]</f>
        <v>563200</v>
      </c>
      <c r="Q1134" s="47" t="str">
        <f>IF(REKAP[[#This Row],[Stok Aktual]]&lt;&gt;"",REKAP[[#This Row],[Stok Akhir]]-REKAP[[#This Row],[Stok Aktual]],"")</f>
        <v/>
      </c>
    </row>
    <row r="1135" spans="1:17" x14ac:dyDescent="0.25">
      <c r="A1135" s="20" t="s">
        <v>2572</v>
      </c>
      <c r="B1135" s="20" t="s">
        <v>3454</v>
      </c>
      <c r="C1135" s="20" t="s">
        <v>3454</v>
      </c>
      <c r="D1135" s="23" t="s">
        <v>1988</v>
      </c>
      <c r="E1135" s="23"/>
      <c r="F1135" s="20" t="s">
        <v>247</v>
      </c>
      <c r="G1135" s="21" t="s">
        <v>1989</v>
      </c>
      <c r="H1135" s="22">
        <v>99000</v>
      </c>
      <c r="I1135" s="57" t="str">
        <f>IF(COUNTIF(MASUK[Kode Barang],REKAP[[#This Row],[ID
Barang]])=0,"",COUNTIF(MASUK[Kode Barang],REKAP[[#This Row],[ID
Barang]]))</f>
        <v/>
      </c>
      <c r="J1135" s="58" t="str">
        <f>IF(COUNTIF(MASUK8[Kode Barang],REKAP[[#This Row],[ID
Barang]])=0,"",COUNTIF(MASUK8[Kode Barang],REKAP[[#This Row],[ID
Barang]]))</f>
        <v/>
      </c>
      <c r="K1135" s="20">
        <v>8</v>
      </c>
      <c r="L1135" s="47">
        <f>SUMIF(MASUK!$C:$C,DATA!$A1135,MASUK!$H:$H)</f>
        <v>0</v>
      </c>
      <c r="M1135" s="47">
        <f>SUMIF(KELUAR!C:C,REKAP[[#This Row],[ID
Barang]],KELUAR!$H:$H)</f>
        <v>0</v>
      </c>
      <c r="N1135" s="47">
        <f>REKAP[[#This Row],[Stok Awal]]+REKAP[[#This Row],[Masuk]]-REKAP[[#This Row],[Keluar]]</f>
        <v>8</v>
      </c>
      <c r="P1135" s="42">
        <f>REKAP[[#This Row],[Harga Satuan]]*REKAP[[#This Row],[Stok Akhir]]</f>
        <v>792000</v>
      </c>
      <c r="Q1135" s="47" t="str">
        <f>IF(REKAP[[#This Row],[Stok Aktual]]&lt;&gt;"",REKAP[[#This Row],[Stok Akhir]]-REKAP[[#This Row],[Stok Aktual]],"")</f>
        <v/>
      </c>
    </row>
    <row r="1136" spans="1:17" x14ac:dyDescent="0.25">
      <c r="A1136" s="20" t="s">
        <v>2573</v>
      </c>
      <c r="B1136" s="20" t="s">
        <v>3455</v>
      </c>
      <c r="C1136" s="20" t="s">
        <v>3455</v>
      </c>
      <c r="D1136" s="23" t="s">
        <v>1990</v>
      </c>
      <c r="E1136" s="23"/>
      <c r="F1136" s="20" t="s">
        <v>247</v>
      </c>
      <c r="G1136" s="21" t="s">
        <v>1991</v>
      </c>
      <c r="H1136" s="22">
        <v>78000</v>
      </c>
      <c r="I1136" s="57" t="str">
        <f>IF(COUNTIF(MASUK[Kode Barang],REKAP[[#This Row],[ID
Barang]])=0,"",COUNTIF(MASUK[Kode Barang],REKAP[[#This Row],[ID
Barang]]))</f>
        <v/>
      </c>
      <c r="J1136" s="58" t="str">
        <f>IF(COUNTIF(MASUK8[Kode Barang],REKAP[[#This Row],[ID
Barang]])=0,"",COUNTIF(MASUK8[Kode Barang],REKAP[[#This Row],[ID
Barang]]))</f>
        <v/>
      </c>
      <c r="K1136" s="20">
        <v>16</v>
      </c>
      <c r="L1136" s="47">
        <f>SUMIF(MASUK!$C:$C,DATA!$A1136,MASUK!$H:$H)</f>
        <v>0</v>
      </c>
      <c r="M1136" s="47">
        <f>SUMIF(KELUAR!C:C,REKAP[[#This Row],[ID
Barang]],KELUAR!$H:$H)</f>
        <v>0</v>
      </c>
      <c r="N1136" s="47">
        <f>REKAP[[#This Row],[Stok Awal]]+REKAP[[#This Row],[Masuk]]-REKAP[[#This Row],[Keluar]]</f>
        <v>16</v>
      </c>
      <c r="P1136" s="42">
        <f>REKAP[[#This Row],[Harga Satuan]]*REKAP[[#This Row],[Stok Akhir]]</f>
        <v>1248000</v>
      </c>
      <c r="Q1136" s="47" t="str">
        <f>IF(REKAP[[#This Row],[Stok Aktual]]&lt;&gt;"",REKAP[[#This Row],[Stok Akhir]]-REKAP[[#This Row],[Stok Aktual]],"")</f>
        <v/>
      </c>
    </row>
    <row r="1137" spans="1:17" x14ac:dyDescent="0.25">
      <c r="A1137" s="20" t="s">
        <v>2574</v>
      </c>
      <c r="B1137" s="20" t="s">
        <v>3455</v>
      </c>
      <c r="C1137" s="20" t="s">
        <v>3455</v>
      </c>
      <c r="D1137" s="23" t="s">
        <v>1992</v>
      </c>
      <c r="E1137" s="23"/>
      <c r="F1137" s="20" t="s">
        <v>247</v>
      </c>
      <c r="G1137" s="21" t="s">
        <v>1991</v>
      </c>
      <c r="H1137" s="22">
        <v>70550</v>
      </c>
      <c r="I1137" s="57" t="str">
        <f>IF(COUNTIF(MASUK[Kode Barang],REKAP[[#This Row],[ID
Barang]])=0,"",COUNTIF(MASUK[Kode Barang],REKAP[[#This Row],[ID
Barang]]))</f>
        <v/>
      </c>
      <c r="J1137" s="58" t="str">
        <f>IF(COUNTIF(MASUK8[Kode Barang],REKAP[[#This Row],[ID
Barang]])=0,"",COUNTIF(MASUK8[Kode Barang],REKAP[[#This Row],[ID
Barang]]))</f>
        <v/>
      </c>
      <c r="K1137" s="20">
        <v>20</v>
      </c>
      <c r="L1137" s="47">
        <f>SUMIF(MASUK!$C:$C,DATA!$A1137,MASUK!$H:$H)</f>
        <v>0</v>
      </c>
      <c r="M1137" s="47">
        <f>SUMIF(KELUAR!C:C,REKAP[[#This Row],[ID
Barang]],KELUAR!$H:$H)</f>
        <v>0</v>
      </c>
      <c r="N1137" s="47">
        <f>REKAP[[#This Row],[Stok Awal]]+REKAP[[#This Row],[Masuk]]-REKAP[[#This Row],[Keluar]]</f>
        <v>20</v>
      </c>
      <c r="P1137" s="42">
        <f>REKAP[[#This Row],[Harga Satuan]]*REKAP[[#This Row],[Stok Akhir]]</f>
        <v>1411000</v>
      </c>
      <c r="Q1137" s="47" t="str">
        <f>IF(REKAP[[#This Row],[Stok Aktual]]&lt;&gt;"",REKAP[[#This Row],[Stok Akhir]]-REKAP[[#This Row],[Stok Aktual]],"")</f>
        <v/>
      </c>
    </row>
    <row r="1138" spans="1:17" x14ac:dyDescent="0.25">
      <c r="A1138" s="20" t="s">
        <v>2575</v>
      </c>
      <c r="B1138" s="20" t="s">
        <v>3533</v>
      </c>
      <c r="C1138" s="20" t="s">
        <v>3533</v>
      </c>
      <c r="D1138" s="23" t="s">
        <v>1993</v>
      </c>
      <c r="E1138" s="23"/>
      <c r="F1138" s="20" t="s">
        <v>247</v>
      </c>
      <c r="G1138" s="21" t="s">
        <v>1979</v>
      </c>
      <c r="H1138" s="22">
        <v>63300</v>
      </c>
      <c r="I1138" s="57" t="str">
        <f>IF(COUNTIF(MASUK[Kode Barang],REKAP[[#This Row],[ID
Barang]])=0,"",COUNTIF(MASUK[Kode Barang],REKAP[[#This Row],[ID
Barang]]))</f>
        <v/>
      </c>
      <c r="J1138" s="58" t="str">
        <f>IF(COUNTIF(MASUK8[Kode Barang],REKAP[[#This Row],[ID
Barang]])=0,"",COUNTIF(MASUK8[Kode Barang],REKAP[[#This Row],[ID
Barang]]))</f>
        <v/>
      </c>
      <c r="K1138" s="20">
        <v>0</v>
      </c>
      <c r="L1138" s="47">
        <f>SUMIF(MASUK!$C:$C,DATA!$A1138,MASUK!$H:$H)</f>
        <v>0</v>
      </c>
      <c r="M1138" s="47">
        <f>SUMIF(KELUAR!C:C,REKAP[[#This Row],[ID
Barang]],KELUAR!$H:$H)</f>
        <v>0</v>
      </c>
      <c r="N1138" s="47">
        <f>REKAP[[#This Row],[Stok Awal]]+REKAP[[#This Row],[Masuk]]-REKAP[[#This Row],[Keluar]]</f>
        <v>0</v>
      </c>
      <c r="P1138" s="42">
        <f>REKAP[[#This Row],[Harga Satuan]]*REKAP[[#This Row],[Stok Akhir]]</f>
        <v>0</v>
      </c>
      <c r="Q1138" s="47" t="str">
        <f>IF(REKAP[[#This Row],[Stok Aktual]]&lt;&gt;"",REKAP[[#This Row],[Stok Akhir]]-REKAP[[#This Row],[Stok Aktual]],"")</f>
        <v/>
      </c>
    </row>
    <row r="1139" spans="1:17" x14ac:dyDescent="0.25">
      <c r="A1139" s="20" t="s">
        <v>2576</v>
      </c>
      <c r="B1139" s="20" t="s">
        <v>3533</v>
      </c>
      <c r="C1139" s="20" t="s">
        <v>3533</v>
      </c>
      <c r="D1139" s="23" t="s">
        <v>1994</v>
      </c>
      <c r="E1139" s="23"/>
      <c r="F1139" s="20" t="s">
        <v>247</v>
      </c>
      <c r="G1139" s="21" t="s">
        <v>1979</v>
      </c>
      <c r="H1139" s="22">
        <v>63300</v>
      </c>
      <c r="I1139" s="57" t="str">
        <f>IF(COUNTIF(MASUK[Kode Barang],REKAP[[#This Row],[ID
Barang]])=0,"",COUNTIF(MASUK[Kode Barang],REKAP[[#This Row],[ID
Barang]]))</f>
        <v/>
      </c>
      <c r="J1139" s="58" t="str">
        <f>IF(COUNTIF(MASUK8[Kode Barang],REKAP[[#This Row],[ID
Barang]])=0,"",COUNTIF(MASUK8[Kode Barang],REKAP[[#This Row],[ID
Barang]]))</f>
        <v/>
      </c>
      <c r="K1139" s="20">
        <v>11</v>
      </c>
      <c r="L1139" s="47">
        <f>SUMIF(MASUK!$C:$C,DATA!$A1139,MASUK!$H:$H)</f>
        <v>0</v>
      </c>
      <c r="M1139" s="47">
        <f>SUMIF(KELUAR!C:C,REKAP[[#This Row],[ID
Barang]],KELUAR!$H:$H)</f>
        <v>0</v>
      </c>
      <c r="N1139" s="47">
        <f>REKAP[[#This Row],[Stok Awal]]+REKAP[[#This Row],[Masuk]]-REKAP[[#This Row],[Keluar]]</f>
        <v>11</v>
      </c>
      <c r="P1139" s="42">
        <f>REKAP[[#This Row],[Harga Satuan]]*REKAP[[#This Row],[Stok Akhir]]</f>
        <v>696300</v>
      </c>
      <c r="Q1139" s="47" t="str">
        <f>IF(REKAP[[#This Row],[Stok Aktual]]&lt;&gt;"",REKAP[[#This Row],[Stok Akhir]]-REKAP[[#This Row],[Stok Aktual]],"")</f>
        <v/>
      </c>
    </row>
    <row r="1140" spans="1:17" x14ac:dyDescent="0.25">
      <c r="A1140" s="20" t="s">
        <v>2577</v>
      </c>
      <c r="B1140" s="20" t="s">
        <v>3456</v>
      </c>
      <c r="C1140" s="20" t="s">
        <v>3456</v>
      </c>
      <c r="D1140" s="23" t="s">
        <v>1995</v>
      </c>
      <c r="E1140" s="23"/>
      <c r="F1140" s="20" t="s">
        <v>247</v>
      </c>
      <c r="G1140" s="21" t="s">
        <v>249</v>
      </c>
      <c r="H1140" s="22">
        <v>70000</v>
      </c>
      <c r="I1140" s="57" t="str">
        <f>IF(COUNTIF(MASUK[Kode Barang],REKAP[[#This Row],[ID
Barang]])=0,"",COUNTIF(MASUK[Kode Barang],REKAP[[#This Row],[ID
Barang]]))</f>
        <v/>
      </c>
      <c r="J1140" s="58" t="str">
        <f>IF(COUNTIF(MASUK8[Kode Barang],REKAP[[#This Row],[ID
Barang]])=0,"",COUNTIF(MASUK8[Kode Barang],REKAP[[#This Row],[ID
Barang]]))</f>
        <v/>
      </c>
      <c r="K1140" s="20">
        <v>15</v>
      </c>
      <c r="L1140" s="47">
        <f>SUMIF(MASUK!$C:$C,DATA!$A1140,MASUK!$H:$H)</f>
        <v>0</v>
      </c>
      <c r="M1140" s="47">
        <f>SUMIF(KELUAR!C:C,REKAP[[#This Row],[ID
Barang]],KELUAR!$H:$H)</f>
        <v>0</v>
      </c>
      <c r="N1140" s="47">
        <f>REKAP[[#This Row],[Stok Awal]]+REKAP[[#This Row],[Masuk]]-REKAP[[#This Row],[Keluar]]</f>
        <v>15</v>
      </c>
      <c r="P1140" s="42">
        <f>REKAP[[#This Row],[Harga Satuan]]*REKAP[[#This Row],[Stok Akhir]]</f>
        <v>1050000</v>
      </c>
      <c r="Q1140" s="47" t="str">
        <f>IF(REKAP[[#This Row],[Stok Aktual]]&lt;&gt;"",REKAP[[#This Row],[Stok Akhir]]-REKAP[[#This Row],[Stok Aktual]],"")</f>
        <v/>
      </c>
    </row>
    <row r="1141" spans="1:17" x14ac:dyDescent="0.25">
      <c r="A1141" s="20" t="s">
        <v>2578</v>
      </c>
      <c r="B1141" s="20" t="s">
        <v>3456</v>
      </c>
      <c r="C1141" s="20" t="s">
        <v>3456</v>
      </c>
      <c r="D1141" s="23" t="s">
        <v>1996</v>
      </c>
      <c r="E1141" s="23"/>
      <c r="F1141" s="20" t="s">
        <v>247</v>
      </c>
      <c r="G1141" s="21" t="s">
        <v>249</v>
      </c>
      <c r="H1141" s="22">
        <v>76000</v>
      </c>
      <c r="I1141" s="57" t="str">
        <f>IF(COUNTIF(MASUK[Kode Barang],REKAP[[#This Row],[ID
Barang]])=0,"",COUNTIF(MASUK[Kode Barang],REKAP[[#This Row],[ID
Barang]]))</f>
        <v/>
      </c>
      <c r="J1141" s="58" t="str">
        <f>IF(COUNTIF(MASUK8[Kode Barang],REKAP[[#This Row],[ID
Barang]])=0,"",COUNTIF(MASUK8[Kode Barang],REKAP[[#This Row],[ID
Barang]]))</f>
        <v/>
      </c>
      <c r="K1141" s="20">
        <v>8</v>
      </c>
      <c r="L1141" s="47">
        <f>SUMIF(MASUK!$C:$C,DATA!$A1141,MASUK!$H:$H)</f>
        <v>0</v>
      </c>
      <c r="M1141" s="47">
        <f>SUMIF(KELUAR!C:C,REKAP[[#This Row],[ID
Barang]],KELUAR!$H:$H)</f>
        <v>0</v>
      </c>
      <c r="N1141" s="47">
        <f>REKAP[[#This Row],[Stok Awal]]+REKAP[[#This Row],[Masuk]]-REKAP[[#This Row],[Keluar]]</f>
        <v>8</v>
      </c>
      <c r="P1141" s="42">
        <f>REKAP[[#This Row],[Harga Satuan]]*REKAP[[#This Row],[Stok Akhir]]</f>
        <v>608000</v>
      </c>
      <c r="Q1141" s="47" t="str">
        <f>IF(REKAP[[#This Row],[Stok Aktual]]&lt;&gt;"",REKAP[[#This Row],[Stok Akhir]]-REKAP[[#This Row],[Stok Aktual]],"")</f>
        <v/>
      </c>
    </row>
    <row r="1142" spans="1:17" x14ac:dyDescent="0.25">
      <c r="A1142" s="20" t="s">
        <v>2579</v>
      </c>
      <c r="B1142" s="20" t="s">
        <v>3457</v>
      </c>
      <c r="C1142" s="20" t="s">
        <v>3457</v>
      </c>
      <c r="D1142" s="23" t="s">
        <v>1997</v>
      </c>
      <c r="E1142" s="23"/>
      <c r="F1142" s="20" t="s">
        <v>247</v>
      </c>
      <c r="G1142" s="21" t="s">
        <v>1998</v>
      </c>
      <c r="H1142" s="22">
        <v>123250</v>
      </c>
      <c r="I1142" s="57" t="str">
        <f>IF(COUNTIF(MASUK[Kode Barang],REKAP[[#This Row],[ID
Barang]])=0,"",COUNTIF(MASUK[Kode Barang],REKAP[[#This Row],[ID
Barang]]))</f>
        <v/>
      </c>
      <c r="J1142" s="58" t="str">
        <f>IF(COUNTIF(MASUK8[Kode Barang],REKAP[[#This Row],[ID
Barang]])=0,"",COUNTIF(MASUK8[Kode Barang],REKAP[[#This Row],[ID
Barang]]))</f>
        <v/>
      </c>
      <c r="K1142" s="20">
        <v>14</v>
      </c>
      <c r="L1142" s="47">
        <f>SUMIF(MASUK!$C:$C,DATA!$A1142,MASUK!$H:$H)</f>
        <v>0</v>
      </c>
      <c r="M1142" s="47">
        <f>SUMIF(KELUAR!C:C,REKAP[[#This Row],[ID
Barang]],KELUAR!$H:$H)</f>
        <v>0</v>
      </c>
      <c r="N1142" s="47">
        <f>REKAP[[#This Row],[Stok Awal]]+REKAP[[#This Row],[Masuk]]-REKAP[[#This Row],[Keluar]]</f>
        <v>14</v>
      </c>
      <c r="P1142" s="42">
        <f>REKAP[[#This Row],[Harga Satuan]]*REKAP[[#This Row],[Stok Akhir]]</f>
        <v>1725500</v>
      </c>
      <c r="Q1142" s="47" t="str">
        <f>IF(REKAP[[#This Row],[Stok Aktual]]&lt;&gt;"",REKAP[[#This Row],[Stok Akhir]]-REKAP[[#This Row],[Stok Aktual]],"")</f>
        <v/>
      </c>
    </row>
    <row r="1143" spans="1:17" x14ac:dyDescent="0.25">
      <c r="A1143" s="20" t="s">
        <v>2580</v>
      </c>
      <c r="B1143" s="20" t="s">
        <v>3458</v>
      </c>
      <c r="C1143" s="20" t="s">
        <v>3458</v>
      </c>
      <c r="D1143" s="23" t="s">
        <v>1999</v>
      </c>
      <c r="E1143" s="23"/>
      <c r="F1143" s="20" t="s">
        <v>247</v>
      </c>
      <c r="G1143" s="21"/>
      <c r="H1143" s="22">
        <v>60000</v>
      </c>
      <c r="I1143" s="57" t="str">
        <f>IF(COUNTIF(MASUK[Kode Barang],REKAP[[#This Row],[ID
Barang]])=0,"",COUNTIF(MASUK[Kode Barang],REKAP[[#This Row],[ID
Barang]]))</f>
        <v/>
      </c>
      <c r="J1143" s="58" t="str">
        <f>IF(COUNTIF(MASUK8[Kode Barang],REKAP[[#This Row],[ID
Barang]])=0,"",COUNTIF(MASUK8[Kode Barang],REKAP[[#This Row],[ID
Barang]]))</f>
        <v/>
      </c>
      <c r="K1143" s="20">
        <v>0</v>
      </c>
      <c r="L1143" s="47">
        <f>SUMIF(MASUK!$C:$C,DATA!$A1143,MASUK!$H:$H)</f>
        <v>0</v>
      </c>
      <c r="M1143" s="47">
        <f>SUMIF(KELUAR!C:C,REKAP[[#This Row],[ID
Barang]],KELUAR!$H:$H)</f>
        <v>0</v>
      </c>
      <c r="N1143" s="47">
        <f>REKAP[[#This Row],[Stok Awal]]+REKAP[[#This Row],[Masuk]]-REKAP[[#This Row],[Keluar]]</f>
        <v>0</v>
      </c>
      <c r="P1143" s="42">
        <f>REKAP[[#This Row],[Harga Satuan]]*REKAP[[#This Row],[Stok Akhir]]</f>
        <v>0</v>
      </c>
      <c r="Q1143" s="47" t="str">
        <f>IF(REKAP[[#This Row],[Stok Aktual]]&lt;&gt;"",REKAP[[#This Row],[Stok Akhir]]-REKAP[[#This Row],[Stok Aktual]],"")</f>
        <v/>
      </c>
    </row>
    <row r="1144" spans="1:17" x14ac:dyDescent="0.25">
      <c r="A1144" s="20" t="s">
        <v>2581</v>
      </c>
      <c r="B1144" s="20" t="s">
        <v>3458</v>
      </c>
      <c r="C1144" s="20" t="s">
        <v>3458</v>
      </c>
      <c r="D1144" s="23" t="s">
        <v>2000</v>
      </c>
      <c r="E1144" s="23"/>
      <c r="F1144" s="20" t="s">
        <v>247</v>
      </c>
      <c r="G1144" s="21" t="s">
        <v>2001</v>
      </c>
      <c r="H1144" s="22">
        <v>23500</v>
      </c>
      <c r="I1144" s="57" t="str">
        <f>IF(COUNTIF(MASUK[Kode Barang],REKAP[[#This Row],[ID
Barang]])=0,"",COUNTIF(MASUK[Kode Barang],REKAP[[#This Row],[ID
Barang]]))</f>
        <v/>
      </c>
      <c r="J1144" s="58" t="str">
        <f>IF(COUNTIF(MASUK8[Kode Barang],REKAP[[#This Row],[ID
Barang]])=0,"",COUNTIF(MASUK8[Kode Barang],REKAP[[#This Row],[ID
Barang]]))</f>
        <v/>
      </c>
      <c r="K1144" s="20">
        <v>12</v>
      </c>
      <c r="L1144" s="47">
        <f>SUMIF(MASUK!$C:$C,DATA!$A1144,MASUK!$H:$H)</f>
        <v>0</v>
      </c>
      <c r="M1144" s="47">
        <f>SUMIF(KELUAR!C:C,REKAP[[#This Row],[ID
Barang]],KELUAR!$H:$H)</f>
        <v>0</v>
      </c>
      <c r="N1144" s="47">
        <f>REKAP[[#This Row],[Stok Awal]]+REKAP[[#This Row],[Masuk]]-REKAP[[#This Row],[Keluar]]</f>
        <v>12</v>
      </c>
      <c r="P1144" s="42">
        <f>REKAP[[#This Row],[Harga Satuan]]*REKAP[[#This Row],[Stok Akhir]]</f>
        <v>282000</v>
      </c>
      <c r="Q1144" s="47" t="str">
        <f>IF(REKAP[[#This Row],[Stok Aktual]]&lt;&gt;"",REKAP[[#This Row],[Stok Akhir]]-REKAP[[#This Row],[Stok Aktual]],"")</f>
        <v/>
      </c>
    </row>
    <row r="1145" spans="1:17" x14ac:dyDescent="0.25">
      <c r="A1145" s="20" t="s">
        <v>2582</v>
      </c>
      <c r="B1145" s="20" t="s">
        <v>3459</v>
      </c>
      <c r="C1145" s="20" t="s">
        <v>3459</v>
      </c>
      <c r="D1145" s="23" t="s">
        <v>2002</v>
      </c>
      <c r="E1145" s="23"/>
      <c r="F1145" s="20" t="s">
        <v>247</v>
      </c>
      <c r="G1145" s="21"/>
      <c r="H1145" s="22">
        <v>130000</v>
      </c>
      <c r="I1145" s="57" t="str">
        <f>IF(COUNTIF(MASUK[Kode Barang],REKAP[[#This Row],[ID
Barang]])=0,"",COUNTIF(MASUK[Kode Barang],REKAP[[#This Row],[ID
Barang]]))</f>
        <v/>
      </c>
      <c r="J1145" s="58" t="str">
        <f>IF(COUNTIF(MASUK8[Kode Barang],REKAP[[#This Row],[ID
Barang]])=0,"",COUNTIF(MASUK8[Kode Barang],REKAP[[#This Row],[ID
Barang]]))</f>
        <v/>
      </c>
      <c r="K1145" s="20">
        <v>3</v>
      </c>
      <c r="L1145" s="47">
        <f>SUMIF(MASUK!$C:$C,DATA!$A1145,MASUK!$H:$H)</f>
        <v>0</v>
      </c>
      <c r="M1145" s="47">
        <f>SUMIF(KELUAR!C:C,REKAP[[#This Row],[ID
Barang]],KELUAR!$H:$H)</f>
        <v>0</v>
      </c>
      <c r="N1145" s="47">
        <f>REKAP[[#This Row],[Stok Awal]]+REKAP[[#This Row],[Masuk]]-REKAP[[#This Row],[Keluar]]</f>
        <v>3</v>
      </c>
      <c r="P1145" s="42">
        <f>REKAP[[#This Row],[Harga Satuan]]*REKAP[[#This Row],[Stok Akhir]]</f>
        <v>390000</v>
      </c>
      <c r="Q1145" s="47" t="str">
        <f>IF(REKAP[[#This Row],[Stok Aktual]]&lt;&gt;"",REKAP[[#This Row],[Stok Akhir]]-REKAP[[#This Row],[Stok Aktual]],"")</f>
        <v/>
      </c>
    </row>
    <row r="1146" spans="1:17" x14ac:dyDescent="0.25">
      <c r="A1146" s="20" t="s">
        <v>2583</v>
      </c>
      <c r="B1146" s="20" t="s">
        <v>3459</v>
      </c>
      <c r="C1146" s="20" t="s">
        <v>3459</v>
      </c>
      <c r="D1146" s="23" t="s">
        <v>2003</v>
      </c>
      <c r="E1146" s="23"/>
      <c r="F1146" s="20" t="s">
        <v>247</v>
      </c>
      <c r="G1146" s="21"/>
      <c r="H1146" s="22">
        <v>33500</v>
      </c>
      <c r="I1146" s="57" t="str">
        <f>IF(COUNTIF(MASUK[Kode Barang],REKAP[[#This Row],[ID
Barang]])=0,"",COUNTIF(MASUK[Kode Barang],REKAP[[#This Row],[ID
Barang]]))</f>
        <v/>
      </c>
      <c r="J1146" s="58" t="str">
        <f>IF(COUNTIF(MASUK8[Kode Barang],REKAP[[#This Row],[ID
Barang]])=0,"",COUNTIF(MASUK8[Kode Barang],REKAP[[#This Row],[ID
Barang]]))</f>
        <v/>
      </c>
      <c r="K1146" s="20">
        <v>1</v>
      </c>
      <c r="L1146" s="47">
        <f>SUMIF(MASUK!$C:$C,DATA!$A1146,MASUK!$H:$H)</f>
        <v>0</v>
      </c>
      <c r="M1146" s="47">
        <f>SUMIF(KELUAR!C:C,REKAP[[#This Row],[ID
Barang]],KELUAR!$H:$H)</f>
        <v>0</v>
      </c>
      <c r="N1146" s="47">
        <f>REKAP[[#This Row],[Stok Awal]]+REKAP[[#This Row],[Masuk]]-REKAP[[#This Row],[Keluar]]</f>
        <v>1</v>
      </c>
      <c r="P1146" s="42">
        <f>REKAP[[#This Row],[Harga Satuan]]*REKAP[[#This Row],[Stok Akhir]]</f>
        <v>33500</v>
      </c>
      <c r="Q1146" s="47" t="str">
        <f>IF(REKAP[[#This Row],[Stok Aktual]]&lt;&gt;"",REKAP[[#This Row],[Stok Akhir]]-REKAP[[#This Row],[Stok Aktual]],"")</f>
        <v/>
      </c>
    </row>
    <row r="1147" spans="1:17" x14ac:dyDescent="0.25">
      <c r="A1147" s="20" t="s">
        <v>2584</v>
      </c>
      <c r="B1147" s="20" t="s">
        <v>3459</v>
      </c>
      <c r="C1147" s="20" t="s">
        <v>3459</v>
      </c>
      <c r="D1147" s="23" t="s">
        <v>2004</v>
      </c>
      <c r="E1147" s="23"/>
      <c r="F1147" s="20" t="s">
        <v>247</v>
      </c>
      <c r="G1147" s="21"/>
      <c r="H1147" s="22">
        <v>130000</v>
      </c>
      <c r="I1147" s="57" t="str">
        <f>IF(COUNTIF(MASUK[Kode Barang],REKAP[[#This Row],[ID
Barang]])=0,"",COUNTIF(MASUK[Kode Barang],REKAP[[#This Row],[ID
Barang]]))</f>
        <v/>
      </c>
      <c r="J1147" s="58" t="str">
        <f>IF(COUNTIF(MASUK8[Kode Barang],REKAP[[#This Row],[ID
Barang]])=0,"",COUNTIF(MASUK8[Kode Barang],REKAP[[#This Row],[ID
Barang]]))</f>
        <v/>
      </c>
      <c r="K1147" s="20">
        <v>1</v>
      </c>
      <c r="L1147" s="47">
        <f>SUMIF(MASUK!$C:$C,DATA!$A1147,MASUK!$H:$H)</f>
        <v>0</v>
      </c>
      <c r="M1147" s="47">
        <f>SUMIF(KELUAR!C:C,REKAP[[#This Row],[ID
Barang]],KELUAR!$H:$H)</f>
        <v>0</v>
      </c>
      <c r="N1147" s="47">
        <f>REKAP[[#This Row],[Stok Awal]]+REKAP[[#This Row],[Masuk]]-REKAP[[#This Row],[Keluar]]</f>
        <v>1</v>
      </c>
      <c r="P1147" s="42">
        <f>REKAP[[#This Row],[Harga Satuan]]*REKAP[[#This Row],[Stok Akhir]]</f>
        <v>130000</v>
      </c>
      <c r="Q1147" s="47" t="str">
        <f>IF(REKAP[[#This Row],[Stok Aktual]]&lt;&gt;"",REKAP[[#This Row],[Stok Akhir]]-REKAP[[#This Row],[Stok Aktual]],"")</f>
        <v/>
      </c>
    </row>
    <row r="1148" spans="1:17" x14ac:dyDescent="0.25">
      <c r="A1148" s="20" t="s">
        <v>2585</v>
      </c>
      <c r="B1148" s="20" t="s">
        <v>3459</v>
      </c>
      <c r="C1148" s="20" t="s">
        <v>3459</v>
      </c>
      <c r="D1148" s="23" t="s">
        <v>2005</v>
      </c>
      <c r="E1148" s="23"/>
      <c r="F1148" s="20" t="s">
        <v>247</v>
      </c>
      <c r="G1148" s="21"/>
      <c r="H1148" s="22">
        <v>60000</v>
      </c>
      <c r="I1148" s="57" t="str">
        <f>IF(COUNTIF(MASUK[Kode Barang],REKAP[[#This Row],[ID
Barang]])=0,"",COUNTIF(MASUK[Kode Barang],REKAP[[#This Row],[ID
Barang]]))</f>
        <v/>
      </c>
      <c r="J1148" s="58" t="str">
        <f>IF(COUNTIF(MASUK8[Kode Barang],REKAP[[#This Row],[ID
Barang]])=0,"",COUNTIF(MASUK8[Kode Barang],REKAP[[#This Row],[ID
Barang]]))</f>
        <v/>
      </c>
      <c r="K1148" s="20">
        <v>4</v>
      </c>
      <c r="L1148" s="47">
        <f>SUMIF(MASUK!$C:$C,DATA!$A1148,MASUK!$H:$H)</f>
        <v>0</v>
      </c>
      <c r="M1148" s="47">
        <f>SUMIF(KELUAR!C:C,REKAP[[#This Row],[ID
Barang]],KELUAR!$H:$H)</f>
        <v>0</v>
      </c>
      <c r="N1148" s="47">
        <f>REKAP[[#This Row],[Stok Awal]]+REKAP[[#This Row],[Masuk]]-REKAP[[#This Row],[Keluar]]</f>
        <v>4</v>
      </c>
      <c r="P1148" s="42">
        <f>REKAP[[#This Row],[Harga Satuan]]*REKAP[[#This Row],[Stok Akhir]]</f>
        <v>240000</v>
      </c>
      <c r="Q1148" s="47" t="str">
        <f>IF(REKAP[[#This Row],[Stok Aktual]]&lt;&gt;"",REKAP[[#This Row],[Stok Akhir]]-REKAP[[#This Row],[Stok Aktual]],"")</f>
        <v/>
      </c>
    </row>
    <row r="1149" spans="1:17" x14ac:dyDescent="0.25">
      <c r="A1149" s="20" t="s">
        <v>2586</v>
      </c>
      <c r="B1149" s="20" t="s">
        <v>3463</v>
      </c>
      <c r="C1149" s="20" t="s">
        <v>3462</v>
      </c>
      <c r="D1149" s="23" t="s">
        <v>2006</v>
      </c>
      <c r="E1149" s="23"/>
      <c r="F1149" s="20" t="s">
        <v>247</v>
      </c>
      <c r="G1149" s="21" t="s">
        <v>3581</v>
      </c>
      <c r="H1149" s="22">
        <v>90200</v>
      </c>
      <c r="I1149" s="57" t="str">
        <f>IF(COUNTIF(MASUK[Kode Barang],REKAP[[#This Row],[ID
Barang]])=0,"",COUNTIF(MASUK[Kode Barang],REKAP[[#This Row],[ID
Barang]]))</f>
        <v/>
      </c>
      <c r="J1149" s="58" t="str">
        <f>IF(COUNTIF(MASUK8[Kode Barang],REKAP[[#This Row],[ID
Barang]])=0,"",COUNTIF(MASUK8[Kode Barang],REKAP[[#This Row],[ID
Barang]]))</f>
        <v/>
      </c>
      <c r="K1149" s="20">
        <v>0</v>
      </c>
      <c r="L1149" s="47">
        <f>SUMIF(MASUK!$C:$C,DATA!$A1149,MASUK!$H:$H)</f>
        <v>0</v>
      </c>
      <c r="M1149" s="47">
        <f>SUMIF(KELUAR!C:C,REKAP[[#This Row],[ID
Barang]],KELUAR!$H:$H)</f>
        <v>0</v>
      </c>
      <c r="N1149" s="47">
        <f>REKAP[[#This Row],[Stok Awal]]+REKAP[[#This Row],[Masuk]]-REKAP[[#This Row],[Keluar]]</f>
        <v>0</v>
      </c>
      <c r="P1149" s="42">
        <f>REKAP[[#This Row],[Harga Satuan]]*REKAP[[#This Row],[Stok Akhir]]</f>
        <v>0</v>
      </c>
      <c r="Q1149" s="47" t="str">
        <f>IF(REKAP[[#This Row],[Stok Aktual]]&lt;&gt;"",REKAP[[#This Row],[Stok Akhir]]-REKAP[[#This Row],[Stok Aktual]],"")</f>
        <v/>
      </c>
    </row>
    <row r="1150" spans="1:17" x14ac:dyDescent="0.25">
      <c r="A1150" s="20" t="s">
        <v>2587</v>
      </c>
      <c r="B1150" s="20" t="s">
        <v>3463</v>
      </c>
      <c r="C1150" s="20" t="s">
        <v>3462</v>
      </c>
      <c r="D1150" s="23" t="s">
        <v>2007</v>
      </c>
      <c r="E1150" s="23"/>
      <c r="F1150" s="20" t="s">
        <v>247</v>
      </c>
      <c r="G1150" s="21" t="s">
        <v>3581</v>
      </c>
      <c r="H1150" s="22">
        <v>25000</v>
      </c>
      <c r="I1150" s="57" t="str">
        <f>IF(COUNTIF(MASUK[Kode Barang],REKAP[[#This Row],[ID
Barang]])=0,"",COUNTIF(MASUK[Kode Barang],REKAP[[#This Row],[ID
Barang]]))</f>
        <v/>
      </c>
      <c r="J1150" s="58" t="str">
        <f>IF(COUNTIF(MASUK8[Kode Barang],REKAP[[#This Row],[ID
Barang]])=0,"",COUNTIF(MASUK8[Kode Barang],REKAP[[#This Row],[ID
Barang]]))</f>
        <v/>
      </c>
      <c r="K1150" s="20">
        <v>0</v>
      </c>
      <c r="L1150" s="47">
        <f>SUMIF(MASUK!$C:$C,DATA!$A1150,MASUK!$H:$H)</f>
        <v>0</v>
      </c>
      <c r="M1150" s="47">
        <f>SUMIF(KELUAR!C:C,REKAP[[#This Row],[ID
Barang]],KELUAR!$H:$H)</f>
        <v>0</v>
      </c>
      <c r="N1150" s="47">
        <f>REKAP[[#This Row],[Stok Awal]]+REKAP[[#This Row],[Masuk]]-REKAP[[#This Row],[Keluar]]</f>
        <v>0</v>
      </c>
      <c r="P1150" s="42">
        <f>REKAP[[#This Row],[Harga Satuan]]*REKAP[[#This Row],[Stok Akhir]]</f>
        <v>0</v>
      </c>
      <c r="Q1150" s="47" t="str">
        <f>IF(REKAP[[#This Row],[Stok Aktual]]&lt;&gt;"",REKAP[[#This Row],[Stok Akhir]]-REKAP[[#This Row],[Stok Aktual]],"")</f>
        <v/>
      </c>
    </row>
    <row r="1151" spans="1:17" x14ac:dyDescent="0.25">
      <c r="A1151" s="20" t="s">
        <v>2588</v>
      </c>
      <c r="B1151" s="20" t="s">
        <v>3463</v>
      </c>
      <c r="C1151" s="20" t="s">
        <v>3462</v>
      </c>
      <c r="D1151" s="23" t="s">
        <v>2008</v>
      </c>
      <c r="E1151" s="23"/>
      <c r="F1151" s="20" t="s">
        <v>247</v>
      </c>
      <c r="G1151" s="21" t="s">
        <v>3581</v>
      </c>
      <c r="H1151" s="22">
        <v>90200</v>
      </c>
      <c r="I1151" s="57" t="str">
        <f>IF(COUNTIF(MASUK[Kode Barang],REKAP[[#This Row],[ID
Barang]])=0,"",COUNTIF(MASUK[Kode Barang],REKAP[[#This Row],[ID
Barang]]))</f>
        <v/>
      </c>
      <c r="J1151" s="58" t="str">
        <f>IF(COUNTIF(MASUK8[Kode Barang],REKAP[[#This Row],[ID
Barang]])=0,"",COUNTIF(MASUK8[Kode Barang],REKAP[[#This Row],[ID
Barang]]))</f>
        <v/>
      </c>
      <c r="K1151" s="20">
        <v>0</v>
      </c>
      <c r="L1151" s="47">
        <f>SUMIF(MASUK!$C:$C,DATA!$A1151,MASUK!$H:$H)</f>
        <v>0</v>
      </c>
      <c r="M1151" s="47">
        <f>SUMIF(KELUAR!C:C,REKAP[[#This Row],[ID
Barang]],KELUAR!$H:$H)</f>
        <v>0</v>
      </c>
      <c r="N1151" s="47">
        <f>REKAP[[#This Row],[Stok Awal]]+REKAP[[#This Row],[Masuk]]-REKAP[[#This Row],[Keluar]]</f>
        <v>0</v>
      </c>
      <c r="P1151" s="42">
        <f>REKAP[[#This Row],[Harga Satuan]]*REKAP[[#This Row],[Stok Akhir]]</f>
        <v>0</v>
      </c>
      <c r="Q1151" s="47" t="str">
        <f>IF(REKAP[[#This Row],[Stok Aktual]]&lt;&gt;"",REKAP[[#This Row],[Stok Akhir]]-REKAP[[#This Row],[Stok Aktual]],"")</f>
        <v/>
      </c>
    </row>
    <row r="1152" spans="1:17" x14ac:dyDescent="0.25">
      <c r="A1152" s="20" t="s">
        <v>2589</v>
      </c>
      <c r="B1152" s="20" t="s">
        <v>2009</v>
      </c>
      <c r="C1152" s="20" t="s">
        <v>2009</v>
      </c>
      <c r="D1152" s="23" t="s">
        <v>2010</v>
      </c>
      <c r="E1152" s="23"/>
      <c r="F1152" s="20" t="s">
        <v>247</v>
      </c>
      <c r="G1152" s="21" t="s">
        <v>2011</v>
      </c>
      <c r="H1152" s="22">
        <v>1700000</v>
      </c>
      <c r="I1152" s="57" t="str">
        <f>IF(COUNTIF(MASUK[Kode Barang],REKAP[[#This Row],[ID
Barang]])=0,"",COUNTIF(MASUK[Kode Barang],REKAP[[#This Row],[ID
Barang]]))</f>
        <v/>
      </c>
      <c r="J1152" s="58" t="str">
        <f>IF(COUNTIF(MASUK8[Kode Barang],REKAP[[#This Row],[ID
Barang]])=0,"",COUNTIF(MASUK8[Kode Barang],REKAP[[#This Row],[ID
Barang]]))</f>
        <v/>
      </c>
      <c r="K1152" s="20">
        <v>0</v>
      </c>
      <c r="L1152" s="47">
        <f>SUMIF(MASUK!$C:$C,DATA!$A1152,MASUK!$H:$H)</f>
        <v>0</v>
      </c>
      <c r="M1152" s="47">
        <f>SUMIF(KELUAR!C:C,REKAP[[#This Row],[ID
Barang]],KELUAR!$H:$H)</f>
        <v>0</v>
      </c>
      <c r="N1152" s="47">
        <f>REKAP[[#This Row],[Stok Awal]]+REKAP[[#This Row],[Masuk]]-REKAP[[#This Row],[Keluar]]</f>
        <v>0</v>
      </c>
      <c r="P1152" s="42">
        <f>REKAP[[#This Row],[Harga Satuan]]*REKAP[[#This Row],[Stok Akhir]]</f>
        <v>0</v>
      </c>
      <c r="Q1152" s="47" t="str">
        <f>IF(REKAP[[#This Row],[Stok Aktual]]&lt;&gt;"",REKAP[[#This Row],[Stok Akhir]]-REKAP[[#This Row],[Stok Aktual]],"")</f>
        <v/>
      </c>
    </row>
    <row r="1153" spans="1:17" x14ac:dyDescent="0.25">
      <c r="A1153" s="20" t="s">
        <v>2590</v>
      </c>
      <c r="B1153" s="20" t="s">
        <v>2012</v>
      </c>
      <c r="C1153" s="20" t="s">
        <v>2012</v>
      </c>
      <c r="D1153" s="23" t="s">
        <v>2013</v>
      </c>
      <c r="E1153" s="23"/>
      <c r="F1153" s="20" t="s">
        <v>247</v>
      </c>
      <c r="G1153" s="21" t="s">
        <v>828</v>
      </c>
      <c r="H1153" s="22">
        <v>145000</v>
      </c>
      <c r="I1153" s="57" t="str">
        <f>IF(COUNTIF(MASUK[Kode Barang],REKAP[[#This Row],[ID
Barang]])=0,"",COUNTIF(MASUK[Kode Barang],REKAP[[#This Row],[ID
Barang]]))</f>
        <v/>
      </c>
      <c r="J1153" s="58" t="str">
        <f>IF(COUNTIF(MASUK8[Kode Barang],REKAP[[#This Row],[ID
Barang]])=0,"",COUNTIF(MASUK8[Kode Barang],REKAP[[#This Row],[ID
Barang]]))</f>
        <v/>
      </c>
      <c r="K1153" s="20">
        <v>2</v>
      </c>
      <c r="L1153" s="47">
        <f>SUMIF(MASUK!$C:$C,DATA!$A1153,MASUK!$H:$H)</f>
        <v>0</v>
      </c>
      <c r="M1153" s="47">
        <f>SUMIF(KELUAR!C:C,REKAP[[#This Row],[ID
Barang]],KELUAR!$H:$H)</f>
        <v>0</v>
      </c>
      <c r="N1153" s="47">
        <f>REKAP[[#This Row],[Stok Awal]]+REKAP[[#This Row],[Masuk]]-REKAP[[#This Row],[Keluar]]</f>
        <v>2</v>
      </c>
      <c r="P1153" s="42">
        <f>REKAP[[#This Row],[Harga Satuan]]*REKAP[[#This Row],[Stok Akhir]]</f>
        <v>290000</v>
      </c>
      <c r="Q1153" s="47" t="str">
        <f>IF(REKAP[[#This Row],[Stok Aktual]]&lt;&gt;"",REKAP[[#This Row],[Stok Akhir]]-REKAP[[#This Row],[Stok Aktual]],"")</f>
        <v/>
      </c>
    </row>
    <row r="1154" spans="1:17" x14ac:dyDescent="0.25">
      <c r="A1154" s="20" t="s">
        <v>2591</v>
      </c>
      <c r="B1154" s="20" t="s">
        <v>2014</v>
      </c>
      <c r="C1154" s="20" t="s">
        <v>2014</v>
      </c>
      <c r="D1154" s="23" t="s">
        <v>2015</v>
      </c>
      <c r="E1154" s="23"/>
      <c r="F1154" s="20" t="s">
        <v>247</v>
      </c>
      <c r="G1154" s="21"/>
      <c r="H1154" s="22">
        <v>200000</v>
      </c>
      <c r="I1154" s="57" t="str">
        <f>IF(COUNTIF(MASUK[Kode Barang],REKAP[[#This Row],[ID
Barang]])=0,"",COUNTIF(MASUK[Kode Barang],REKAP[[#This Row],[ID
Barang]]))</f>
        <v/>
      </c>
      <c r="J1154" s="58" t="str">
        <f>IF(COUNTIF(MASUK8[Kode Barang],REKAP[[#This Row],[ID
Barang]])=0,"",COUNTIF(MASUK8[Kode Barang],REKAP[[#This Row],[ID
Barang]]))</f>
        <v/>
      </c>
      <c r="K1154" s="20">
        <v>1</v>
      </c>
      <c r="L1154" s="47">
        <f>SUMIF(MASUK!$C:$C,DATA!$A1154,MASUK!$H:$H)</f>
        <v>0</v>
      </c>
      <c r="M1154" s="47">
        <f>SUMIF(KELUAR!C:C,REKAP[[#This Row],[ID
Barang]],KELUAR!$H:$H)</f>
        <v>0</v>
      </c>
      <c r="N1154" s="47">
        <f>REKAP[[#This Row],[Stok Awal]]+REKAP[[#This Row],[Masuk]]-REKAP[[#This Row],[Keluar]]</f>
        <v>1</v>
      </c>
      <c r="P1154" s="42">
        <f>REKAP[[#This Row],[Harga Satuan]]*REKAP[[#This Row],[Stok Akhir]]</f>
        <v>200000</v>
      </c>
      <c r="Q1154" s="47" t="str">
        <f>IF(REKAP[[#This Row],[Stok Aktual]]&lt;&gt;"",REKAP[[#This Row],[Stok Akhir]]-REKAP[[#This Row],[Stok Aktual]],"")</f>
        <v/>
      </c>
    </row>
    <row r="1155" spans="1:17" x14ac:dyDescent="0.25">
      <c r="A1155" s="20" t="s">
        <v>2592</v>
      </c>
      <c r="B1155" s="20" t="s">
        <v>2016</v>
      </c>
      <c r="C1155" s="20" t="s">
        <v>2016</v>
      </c>
      <c r="D1155" s="23" t="s">
        <v>2017</v>
      </c>
      <c r="E1155" s="23"/>
      <c r="F1155" s="20" t="s">
        <v>247</v>
      </c>
      <c r="G1155" s="21"/>
      <c r="H1155" s="22">
        <v>925500</v>
      </c>
      <c r="I1155" s="57" t="str">
        <f>IF(COUNTIF(MASUK[Kode Barang],REKAP[[#This Row],[ID
Barang]])=0,"",COUNTIF(MASUK[Kode Barang],REKAP[[#This Row],[ID
Barang]]))</f>
        <v/>
      </c>
      <c r="J1155" s="58" t="str">
        <f>IF(COUNTIF(MASUK8[Kode Barang],REKAP[[#This Row],[ID
Barang]])=0,"",COUNTIF(MASUK8[Kode Barang],REKAP[[#This Row],[ID
Barang]]))</f>
        <v/>
      </c>
      <c r="K1155" s="20">
        <v>1</v>
      </c>
      <c r="L1155" s="47">
        <f>SUMIF(MASUK!$C:$C,DATA!$A1155,MASUK!$H:$H)</f>
        <v>0</v>
      </c>
      <c r="M1155" s="47">
        <f>SUMIF(KELUAR!C:C,REKAP[[#This Row],[ID
Barang]],KELUAR!$H:$H)</f>
        <v>0</v>
      </c>
      <c r="N1155" s="47">
        <f>REKAP[[#This Row],[Stok Awal]]+REKAP[[#This Row],[Masuk]]-REKAP[[#This Row],[Keluar]]</f>
        <v>1</v>
      </c>
      <c r="P1155" s="42">
        <f>REKAP[[#This Row],[Harga Satuan]]*REKAP[[#This Row],[Stok Akhir]]</f>
        <v>925500</v>
      </c>
      <c r="Q1155" s="47" t="str">
        <f>IF(REKAP[[#This Row],[Stok Aktual]]&lt;&gt;"",REKAP[[#This Row],[Stok Akhir]]-REKAP[[#This Row],[Stok Aktual]],"")</f>
        <v/>
      </c>
    </row>
    <row r="1156" spans="1:17" x14ac:dyDescent="0.25">
      <c r="A1156" s="20" t="s">
        <v>2593</v>
      </c>
      <c r="B1156" s="20" t="s">
        <v>3530</v>
      </c>
      <c r="C1156" s="20" t="s">
        <v>3530</v>
      </c>
      <c r="D1156" s="23" t="s">
        <v>2018</v>
      </c>
      <c r="E1156" s="23"/>
      <c r="F1156" s="20" t="s">
        <v>247</v>
      </c>
      <c r="G1156" s="21"/>
      <c r="H1156" s="22">
        <v>302000</v>
      </c>
      <c r="I1156" s="57" t="str">
        <f>IF(COUNTIF(MASUK[Kode Barang],REKAP[[#This Row],[ID
Barang]])=0,"",COUNTIF(MASUK[Kode Barang],REKAP[[#This Row],[ID
Barang]]))</f>
        <v/>
      </c>
      <c r="J1156" s="58" t="str">
        <f>IF(COUNTIF(MASUK8[Kode Barang],REKAP[[#This Row],[ID
Barang]])=0,"",COUNTIF(MASUK8[Kode Barang],REKAP[[#This Row],[ID
Barang]]))</f>
        <v/>
      </c>
      <c r="K1156" s="20">
        <v>0</v>
      </c>
      <c r="L1156" s="47">
        <f>SUMIF(MASUK!$C:$C,DATA!$A1156,MASUK!$H:$H)</f>
        <v>0</v>
      </c>
      <c r="M1156" s="47">
        <f>SUMIF(KELUAR!C:C,REKAP[[#This Row],[ID
Barang]],KELUAR!$H:$H)</f>
        <v>0</v>
      </c>
      <c r="N1156" s="47">
        <f>REKAP[[#This Row],[Stok Awal]]+REKAP[[#This Row],[Masuk]]-REKAP[[#This Row],[Keluar]]</f>
        <v>0</v>
      </c>
      <c r="P1156" s="42">
        <f>REKAP[[#This Row],[Harga Satuan]]*REKAP[[#This Row],[Stok Akhir]]</f>
        <v>0</v>
      </c>
      <c r="Q1156" s="47" t="str">
        <f>IF(REKAP[[#This Row],[Stok Aktual]]&lt;&gt;"",REKAP[[#This Row],[Stok Akhir]]-REKAP[[#This Row],[Stok Aktual]],"")</f>
        <v/>
      </c>
    </row>
    <row r="1157" spans="1:17" x14ac:dyDescent="0.25">
      <c r="A1157" s="20" t="s">
        <v>2594</v>
      </c>
      <c r="B1157" s="20" t="s">
        <v>3464</v>
      </c>
      <c r="C1157" s="20" t="s">
        <v>3464</v>
      </c>
      <c r="D1157" s="23" t="s">
        <v>248</v>
      </c>
      <c r="E1157" s="23"/>
      <c r="F1157" s="20" t="s">
        <v>247</v>
      </c>
      <c r="G1157" s="21" t="s">
        <v>249</v>
      </c>
      <c r="H1157" s="22">
        <v>494000</v>
      </c>
      <c r="I1157" s="57" t="str">
        <f>IF(COUNTIF(MASUK[Kode Barang],REKAP[[#This Row],[ID
Barang]])=0,"",COUNTIF(MASUK[Kode Barang],REKAP[[#This Row],[ID
Barang]]))</f>
        <v/>
      </c>
      <c r="J1157" s="58" t="str">
        <f>IF(COUNTIF(MASUK8[Kode Barang],REKAP[[#This Row],[ID
Barang]])=0,"",COUNTIF(MASUK8[Kode Barang],REKAP[[#This Row],[ID
Barang]]))</f>
        <v/>
      </c>
      <c r="K1157" s="20">
        <v>0</v>
      </c>
      <c r="L1157" s="47">
        <f>SUMIF(MASUK!$C:$C,DATA!$A1157,MASUK!$H:$H)</f>
        <v>0</v>
      </c>
      <c r="M1157" s="47">
        <f>SUMIF(KELUAR!C:C,REKAP[[#This Row],[ID
Barang]],KELUAR!$H:$H)</f>
        <v>0</v>
      </c>
      <c r="N1157" s="47">
        <f>REKAP[[#This Row],[Stok Awal]]+REKAP[[#This Row],[Masuk]]-REKAP[[#This Row],[Keluar]]</f>
        <v>0</v>
      </c>
      <c r="P1157" s="42">
        <f>REKAP[[#This Row],[Harga Satuan]]*REKAP[[#This Row],[Stok Akhir]]</f>
        <v>0</v>
      </c>
      <c r="Q1157" s="47" t="str">
        <f>IF(REKAP[[#This Row],[Stok Aktual]]&lt;&gt;"",REKAP[[#This Row],[Stok Akhir]]-REKAP[[#This Row],[Stok Aktual]],"")</f>
        <v/>
      </c>
    </row>
    <row r="1158" spans="1:17" x14ac:dyDescent="0.25">
      <c r="A1158" s="20" t="s">
        <v>2595</v>
      </c>
      <c r="B1158" s="20" t="s">
        <v>3464</v>
      </c>
      <c r="C1158" s="20" t="s">
        <v>3464</v>
      </c>
      <c r="D1158" s="23" t="s">
        <v>2019</v>
      </c>
      <c r="E1158" s="23"/>
      <c r="F1158" s="20" t="s">
        <v>247</v>
      </c>
      <c r="G1158" s="21" t="s">
        <v>249</v>
      </c>
      <c r="H1158" s="22">
        <v>429000</v>
      </c>
      <c r="I1158" s="57" t="str">
        <f>IF(COUNTIF(MASUK[Kode Barang],REKAP[[#This Row],[ID
Barang]])=0,"",COUNTIF(MASUK[Kode Barang],REKAP[[#This Row],[ID
Barang]]))</f>
        <v/>
      </c>
      <c r="J1158" s="58" t="str">
        <f>IF(COUNTIF(MASUK8[Kode Barang],REKAP[[#This Row],[ID
Barang]])=0,"",COUNTIF(MASUK8[Kode Barang],REKAP[[#This Row],[ID
Barang]]))</f>
        <v/>
      </c>
      <c r="K1158" s="20">
        <v>0</v>
      </c>
      <c r="L1158" s="47">
        <f>SUMIF(MASUK!$C:$C,DATA!$A1158,MASUK!$H:$H)</f>
        <v>0</v>
      </c>
      <c r="M1158" s="47">
        <f>SUMIF(KELUAR!C:C,REKAP[[#This Row],[ID
Barang]],KELUAR!$H:$H)</f>
        <v>0</v>
      </c>
      <c r="N1158" s="47">
        <f>REKAP[[#This Row],[Stok Awal]]+REKAP[[#This Row],[Masuk]]-REKAP[[#This Row],[Keluar]]</f>
        <v>0</v>
      </c>
      <c r="P1158" s="42">
        <f>REKAP[[#This Row],[Harga Satuan]]*REKAP[[#This Row],[Stok Akhir]]</f>
        <v>0</v>
      </c>
      <c r="Q1158" s="47" t="str">
        <f>IF(REKAP[[#This Row],[Stok Aktual]]&lt;&gt;"",REKAP[[#This Row],[Stok Akhir]]-REKAP[[#This Row],[Stok Aktual]],"")</f>
        <v/>
      </c>
    </row>
    <row r="1159" spans="1:17" x14ac:dyDescent="0.25">
      <c r="A1159" s="20" t="s">
        <v>2596</v>
      </c>
      <c r="B1159" s="20" t="s">
        <v>3464</v>
      </c>
      <c r="C1159" s="20" t="s">
        <v>3464</v>
      </c>
      <c r="D1159" s="23" t="s">
        <v>2020</v>
      </c>
      <c r="E1159" s="23"/>
      <c r="F1159" s="20" t="s">
        <v>247</v>
      </c>
      <c r="G1159" s="21" t="s">
        <v>249</v>
      </c>
      <c r="H1159" s="22">
        <v>320000</v>
      </c>
      <c r="I1159" s="57" t="str">
        <f>IF(COUNTIF(MASUK[Kode Barang],REKAP[[#This Row],[ID
Barang]])=0,"",COUNTIF(MASUK[Kode Barang],REKAP[[#This Row],[ID
Barang]]))</f>
        <v/>
      </c>
      <c r="J1159" s="58" t="str">
        <f>IF(COUNTIF(MASUK8[Kode Barang],REKAP[[#This Row],[ID
Barang]])=0,"",COUNTIF(MASUK8[Kode Barang],REKAP[[#This Row],[ID
Barang]]))</f>
        <v/>
      </c>
      <c r="K1159" s="20">
        <v>0</v>
      </c>
      <c r="L1159" s="47">
        <f>SUMIF(MASUK!$C:$C,DATA!$A1159,MASUK!$H:$H)</f>
        <v>0</v>
      </c>
      <c r="M1159" s="47">
        <f>SUMIF(KELUAR!C:C,REKAP[[#This Row],[ID
Barang]],KELUAR!$H:$H)</f>
        <v>0</v>
      </c>
      <c r="N1159" s="47">
        <f>REKAP[[#This Row],[Stok Awal]]+REKAP[[#This Row],[Masuk]]-REKAP[[#This Row],[Keluar]]</f>
        <v>0</v>
      </c>
      <c r="P1159" s="42">
        <f>REKAP[[#This Row],[Harga Satuan]]*REKAP[[#This Row],[Stok Akhir]]</f>
        <v>0</v>
      </c>
      <c r="Q1159" s="47" t="str">
        <f>IF(REKAP[[#This Row],[Stok Aktual]]&lt;&gt;"",REKAP[[#This Row],[Stok Akhir]]-REKAP[[#This Row],[Stok Aktual]],"")</f>
        <v/>
      </c>
    </row>
    <row r="1160" spans="1:17" x14ac:dyDescent="0.25">
      <c r="A1160" s="20" t="s">
        <v>2597</v>
      </c>
      <c r="B1160" s="20" t="s">
        <v>3465</v>
      </c>
      <c r="C1160" s="20" t="s">
        <v>3465</v>
      </c>
      <c r="D1160" s="23" t="s">
        <v>2021</v>
      </c>
      <c r="E1160" s="23"/>
      <c r="F1160" s="20" t="s">
        <v>247</v>
      </c>
      <c r="G1160" s="21" t="s">
        <v>249</v>
      </c>
      <c r="H1160" s="22">
        <v>396000</v>
      </c>
      <c r="I1160" s="57" t="str">
        <f>IF(COUNTIF(MASUK[Kode Barang],REKAP[[#This Row],[ID
Barang]])=0,"",COUNTIF(MASUK[Kode Barang],REKAP[[#This Row],[ID
Barang]]))</f>
        <v/>
      </c>
      <c r="J1160" s="58" t="str">
        <f>IF(COUNTIF(MASUK8[Kode Barang],REKAP[[#This Row],[ID
Barang]])=0,"",COUNTIF(MASUK8[Kode Barang],REKAP[[#This Row],[ID
Barang]]))</f>
        <v/>
      </c>
      <c r="K1160" s="20">
        <v>2</v>
      </c>
      <c r="L1160" s="47">
        <f>SUMIF(MASUK!$C:$C,DATA!$A1160,MASUK!$H:$H)</f>
        <v>0</v>
      </c>
      <c r="M1160" s="47">
        <f>SUMIF(KELUAR!C:C,REKAP[[#This Row],[ID
Barang]],KELUAR!$H:$H)</f>
        <v>0</v>
      </c>
      <c r="N1160" s="47">
        <f>REKAP[[#This Row],[Stok Awal]]+REKAP[[#This Row],[Masuk]]-REKAP[[#This Row],[Keluar]]</f>
        <v>2</v>
      </c>
      <c r="P1160" s="42">
        <f>REKAP[[#This Row],[Harga Satuan]]*REKAP[[#This Row],[Stok Akhir]]</f>
        <v>792000</v>
      </c>
      <c r="Q1160" s="47" t="str">
        <f>IF(REKAP[[#This Row],[Stok Aktual]]&lt;&gt;"",REKAP[[#This Row],[Stok Akhir]]-REKAP[[#This Row],[Stok Aktual]],"")</f>
        <v/>
      </c>
    </row>
    <row r="1161" spans="1:17" x14ac:dyDescent="0.25">
      <c r="A1161" s="20" t="s">
        <v>2598</v>
      </c>
      <c r="B1161" s="20" t="s">
        <v>3466</v>
      </c>
      <c r="C1161" s="20" t="s">
        <v>3466</v>
      </c>
      <c r="D1161" s="23" t="s">
        <v>2022</v>
      </c>
      <c r="E1161" s="23"/>
      <c r="F1161" s="20" t="s">
        <v>247</v>
      </c>
      <c r="G1161" s="21" t="s">
        <v>249</v>
      </c>
      <c r="H1161" s="22">
        <v>423000</v>
      </c>
      <c r="I1161" s="57">
        <f>IF(COUNTIF(MASUK[Kode Barang],REKAP[[#This Row],[ID
Barang]])=0,"",COUNTIF(MASUK[Kode Barang],REKAP[[#This Row],[ID
Barang]]))</f>
        <v>1</v>
      </c>
      <c r="J1161" s="58">
        <f>IF(COUNTIF(MASUK8[Kode Barang],REKAP[[#This Row],[ID
Barang]])=0,"",COUNTIF(MASUK8[Kode Barang],REKAP[[#This Row],[ID
Barang]]))</f>
        <v>2</v>
      </c>
      <c r="K1161" s="20">
        <v>2</v>
      </c>
      <c r="L1161" s="47">
        <f>SUMIF(MASUK!$C:$C,DATA!$A1161,MASUK!$H:$H)</f>
        <v>2</v>
      </c>
      <c r="M1161" s="47">
        <f>SUMIF(KELUAR!C:C,REKAP[[#This Row],[ID
Barang]],KELUAR!$H:$H)</f>
        <v>2</v>
      </c>
      <c r="N1161" s="47">
        <f>REKAP[[#This Row],[Stok Awal]]+REKAP[[#This Row],[Masuk]]-REKAP[[#This Row],[Keluar]]</f>
        <v>2</v>
      </c>
      <c r="P1161" s="42">
        <f>REKAP[[#This Row],[Harga Satuan]]*REKAP[[#This Row],[Stok Akhir]]</f>
        <v>846000</v>
      </c>
      <c r="Q1161" s="47" t="str">
        <f>IF(REKAP[[#This Row],[Stok Aktual]]&lt;&gt;"",REKAP[[#This Row],[Stok Akhir]]-REKAP[[#This Row],[Stok Aktual]],"")</f>
        <v/>
      </c>
    </row>
    <row r="1162" spans="1:17" x14ac:dyDescent="0.25">
      <c r="A1162" s="20" t="s">
        <v>2599</v>
      </c>
      <c r="B1162" s="20" t="s">
        <v>3464</v>
      </c>
      <c r="C1162" s="20" t="s">
        <v>3464</v>
      </c>
      <c r="D1162" s="23" t="s">
        <v>3753</v>
      </c>
      <c r="E1162" s="23"/>
      <c r="F1162" s="20" t="s">
        <v>247</v>
      </c>
      <c r="G1162" s="21" t="s">
        <v>249</v>
      </c>
      <c r="H1162" s="22">
        <v>710000</v>
      </c>
      <c r="I1162" s="57" t="str">
        <f>IF(COUNTIF(MASUK[Kode Barang],REKAP[[#This Row],[ID
Barang]])=0,"",COUNTIF(MASUK[Kode Barang],REKAP[[#This Row],[ID
Barang]]))</f>
        <v/>
      </c>
      <c r="J1162" s="58" t="str">
        <f>IF(COUNTIF(MASUK8[Kode Barang],REKAP[[#This Row],[ID
Barang]])=0,"",COUNTIF(MASUK8[Kode Barang],REKAP[[#This Row],[ID
Barang]]))</f>
        <v/>
      </c>
      <c r="K1162" s="20">
        <v>0</v>
      </c>
      <c r="L1162" s="47">
        <f>SUMIF(MASUK!$C:$C,DATA!$A1162,MASUK!$H:$H)</f>
        <v>0</v>
      </c>
      <c r="M1162" s="47">
        <f>SUMIF(KELUAR!C:C,REKAP[[#This Row],[ID
Barang]],KELUAR!$H:$H)</f>
        <v>0</v>
      </c>
      <c r="N1162" s="47">
        <f>REKAP[[#This Row],[Stok Awal]]+REKAP[[#This Row],[Masuk]]-REKAP[[#This Row],[Keluar]]</f>
        <v>0</v>
      </c>
      <c r="P1162" s="42">
        <f>REKAP[[#This Row],[Harga Satuan]]*REKAP[[#This Row],[Stok Akhir]]</f>
        <v>0</v>
      </c>
      <c r="Q1162" s="47" t="str">
        <f>IF(REKAP[[#This Row],[Stok Aktual]]&lt;&gt;"",REKAP[[#This Row],[Stok Akhir]]-REKAP[[#This Row],[Stok Aktual]],"")</f>
        <v/>
      </c>
    </row>
    <row r="1163" spans="1:17" x14ac:dyDescent="0.25">
      <c r="A1163" s="20" t="s">
        <v>2600</v>
      </c>
      <c r="B1163" s="20" t="s">
        <v>3464</v>
      </c>
      <c r="C1163" s="20" t="s">
        <v>3464</v>
      </c>
      <c r="D1163" s="23" t="s">
        <v>3754</v>
      </c>
      <c r="E1163" s="23"/>
      <c r="F1163" s="20" t="s">
        <v>247</v>
      </c>
      <c r="G1163" s="21" t="s">
        <v>249</v>
      </c>
      <c r="H1163" s="22">
        <v>861000</v>
      </c>
      <c r="I1163" s="57" t="str">
        <f>IF(COUNTIF(MASUK[Kode Barang],REKAP[[#This Row],[ID
Barang]])=0,"",COUNTIF(MASUK[Kode Barang],REKAP[[#This Row],[ID
Barang]]))</f>
        <v/>
      </c>
      <c r="J1163" s="58" t="str">
        <f>IF(COUNTIF(MASUK8[Kode Barang],REKAP[[#This Row],[ID
Barang]])=0,"",COUNTIF(MASUK8[Kode Barang],REKAP[[#This Row],[ID
Barang]]))</f>
        <v/>
      </c>
      <c r="K1163" s="20">
        <v>0</v>
      </c>
      <c r="L1163" s="47">
        <f>SUMIF(MASUK!$C:$C,DATA!$A1163,MASUK!$H:$H)</f>
        <v>0</v>
      </c>
      <c r="M1163" s="47">
        <f>SUMIF(KELUAR!C:C,REKAP[[#This Row],[ID
Barang]],KELUAR!$H:$H)</f>
        <v>0</v>
      </c>
      <c r="N1163" s="47">
        <f>REKAP[[#This Row],[Stok Awal]]+REKAP[[#This Row],[Masuk]]-REKAP[[#This Row],[Keluar]]</f>
        <v>0</v>
      </c>
      <c r="P1163" s="42">
        <f>REKAP[[#This Row],[Harga Satuan]]*REKAP[[#This Row],[Stok Akhir]]</f>
        <v>0</v>
      </c>
      <c r="Q1163" s="47" t="str">
        <f>IF(REKAP[[#This Row],[Stok Aktual]]&lt;&gt;"",REKAP[[#This Row],[Stok Akhir]]-REKAP[[#This Row],[Stok Aktual]],"")</f>
        <v/>
      </c>
    </row>
    <row r="1164" spans="1:17" x14ac:dyDescent="0.25">
      <c r="A1164" s="20" t="s">
        <v>2601</v>
      </c>
      <c r="B1164" s="20" t="s">
        <v>3467</v>
      </c>
      <c r="C1164" s="20" t="s">
        <v>3467</v>
      </c>
      <c r="D1164" s="23" t="s">
        <v>3755</v>
      </c>
      <c r="E1164" s="23"/>
      <c r="F1164" s="20" t="s">
        <v>247</v>
      </c>
      <c r="G1164" s="21" t="s">
        <v>249</v>
      </c>
      <c r="H1164" s="22">
        <v>423000</v>
      </c>
      <c r="I1164" s="57" t="str">
        <f>IF(COUNTIF(MASUK[Kode Barang],REKAP[[#This Row],[ID
Barang]])=0,"",COUNTIF(MASUK[Kode Barang],REKAP[[#This Row],[ID
Barang]]))</f>
        <v/>
      </c>
      <c r="J1164" s="58">
        <f>IF(COUNTIF(MASUK8[Kode Barang],REKAP[[#This Row],[ID
Barang]])=0,"",COUNTIF(MASUK8[Kode Barang],REKAP[[#This Row],[ID
Barang]]))</f>
        <v>2</v>
      </c>
      <c r="K1164" s="20">
        <v>2</v>
      </c>
      <c r="L1164" s="47">
        <f>SUMIF(MASUK!$C:$C,DATA!$A1164,MASUK!$H:$H)</f>
        <v>0</v>
      </c>
      <c r="M1164" s="47">
        <f>SUMIF(KELUAR!C:C,REKAP[[#This Row],[ID
Barang]],KELUAR!$H:$H)</f>
        <v>2</v>
      </c>
      <c r="N1164" s="47">
        <f>REKAP[[#This Row],[Stok Awal]]+REKAP[[#This Row],[Masuk]]-REKAP[[#This Row],[Keluar]]</f>
        <v>0</v>
      </c>
      <c r="P1164" s="42">
        <f>REKAP[[#This Row],[Harga Satuan]]*REKAP[[#This Row],[Stok Akhir]]</f>
        <v>0</v>
      </c>
      <c r="Q1164" s="47" t="str">
        <f>IF(REKAP[[#This Row],[Stok Aktual]]&lt;&gt;"",REKAP[[#This Row],[Stok Akhir]]-REKAP[[#This Row],[Stok Aktual]],"")</f>
        <v/>
      </c>
    </row>
    <row r="1165" spans="1:17" x14ac:dyDescent="0.25">
      <c r="A1165" s="20" t="s">
        <v>2602</v>
      </c>
      <c r="B1165" s="20" t="s">
        <v>3468</v>
      </c>
      <c r="C1165" s="20" t="s">
        <v>3468</v>
      </c>
      <c r="D1165" s="23" t="s">
        <v>2023</v>
      </c>
      <c r="E1165" s="23"/>
      <c r="F1165" s="20" t="s">
        <v>247</v>
      </c>
      <c r="G1165" s="21" t="s">
        <v>249</v>
      </c>
      <c r="H1165" s="22">
        <v>423000</v>
      </c>
      <c r="I1165" s="57">
        <f>IF(COUNTIF(MASUK[Kode Barang],REKAP[[#This Row],[ID
Barang]])=0,"",COUNTIF(MASUK[Kode Barang],REKAP[[#This Row],[ID
Barang]]))</f>
        <v>1</v>
      </c>
      <c r="J1165" s="58">
        <f>IF(COUNTIF(MASUK8[Kode Barang],REKAP[[#This Row],[ID
Barang]])=0,"",COUNTIF(MASUK8[Kode Barang],REKAP[[#This Row],[ID
Barang]]))</f>
        <v>1</v>
      </c>
      <c r="K1165" s="20">
        <v>1</v>
      </c>
      <c r="L1165" s="47">
        <f>SUMIF(MASUK!$C:$C,DATA!$A1165,MASUK!$H:$H)</f>
        <v>2</v>
      </c>
      <c r="M1165" s="47">
        <f>SUMIF(KELUAR!C:C,REKAP[[#This Row],[ID
Barang]],KELUAR!$H:$H)</f>
        <v>1</v>
      </c>
      <c r="N1165" s="47">
        <f>REKAP[[#This Row],[Stok Awal]]+REKAP[[#This Row],[Masuk]]-REKAP[[#This Row],[Keluar]]</f>
        <v>2</v>
      </c>
      <c r="P1165" s="42">
        <f>REKAP[[#This Row],[Harga Satuan]]*REKAP[[#This Row],[Stok Akhir]]</f>
        <v>846000</v>
      </c>
      <c r="Q1165" s="47" t="str">
        <f>IF(REKAP[[#This Row],[Stok Aktual]]&lt;&gt;"",REKAP[[#This Row],[Stok Akhir]]-REKAP[[#This Row],[Stok Aktual]],"")</f>
        <v/>
      </c>
    </row>
    <row r="1166" spans="1:17" x14ac:dyDescent="0.25">
      <c r="A1166" s="20" t="s">
        <v>2603</v>
      </c>
      <c r="B1166" s="20" t="s">
        <v>3469</v>
      </c>
      <c r="C1166" s="20" t="s">
        <v>3469</v>
      </c>
      <c r="D1166" s="23" t="s">
        <v>2024</v>
      </c>
      <c r="E1166" s="23"/>
      <c r="F1166" s="20" t="s">
        <v>247</v>
      </c>
      <c r="G1166" s="21" t="s">
        <v>249</v>
      </c>
      <c r="H1166" s="22">
        <v>423000</v>
      </c>
      <c r="I1166" s="57" t="str">
        <f>IF(COUNTIF(MASUK[Kode Barang],REKAP[[#This Row],[ID
Barang]])=0,"",COUNTIF(MASUK[Kode Barang],REKAP[[#This Row],[ID
Barang]]))</f>
        <v/>
      </c>
      <c r="J1166" s="58" t="str">
        <f>IF(COUNTIF(MASUK8[Kode Barang],REKAP[[#This Row],[ID
Barang]])=0,"",COUNTIF(MASUK8[Kode Barang],REKAP[[#This Row],[ID
Barang]]))</f>
        <v/>
      </c>
      <c r="K1166" s="20">
        <v>1</v>
      </c>
      <c r="L1166" s="47">
        <f>SUMIF(MASUK!$C:$C,DATA!$A1166,MASUK!$H:$H)</f>
        <v>0</v>
      </c>
      <c r="M1166" s="47">
        <f>SUMIF(KELUAR!C:C,REKAP[[#This Row],[ID
Barang]],KELUAR!$H:$H)</f>
        <v>0</v>
      </c>
      <c r="N1166" s="47">
        <f>REKAP[[#This Row],[Stok Awal]]+REKAP[[#This Row],[Masuk]]-REKAP[[#This Row],[Keluar]]</f>
        <v>1</v>
      </c>
      <c r="P1166" s="42">
        <f>REKAP[[#This Row],[Harga Satuan]]*REKAP[[#This Row],[Stok Akhir]]</f>
        <v>423000</v>
      </c>
      <c r="Q1166" s="47" t="str">
        <f>IF(REKAP[[#This Row],[Stok Aktual]]&lt;&gt;"",REKAP[[#This Row],[Stok Akhir]]-REKAP[[#This Row],[Stok Aktual]],"")</f>
        <v/>
      </c>
    </row>
    <row r="1167" spans="1:17" x14ac:dyDescent="0.25">
      <c r="A1167" s="20" t="s">
        <v>2604</v>
      </c>
      <c r="B1167" s="20" t="s">
        <v>3470</v>
      </c>
      <c r="C1167" s="20" t="s">
        <v>3470</v>
      </c>
      <c r="D1167" s="23" t="s">
        <v>2025</v>
      </c>
      <c r="E1167" s="23"/>
      <c r="F1167" s="20" t="s">
        <v>247</v>
      </c>
      <c r="G1167" s="21" t="s">
        <v>249</v>
      </c>
      <c r="H1167" s="22">
        <v>756000</v>
      </c>
      <c r="I1167" s="57" t="str">
        <f>IF(COUNTIF(MASUK[Kode Barang],REKAP[[#This Row],[ID
Barang]])=0,"",COUNTIF(MASUK[Kode Barang],REKAP[[#This Row],[ID
Barang]]))</f>
        <v/>
      </c>
      <c r="J1167" s="58" t="str">
        <f>IF(COUNTIF(MASUK8[Kode Barang],REKAP[[#This Row],[ID
Barang]])=0,"",COUNTIF(MASUK8[Kode Barang],REKAP[[#This Row],[ID
Barang]]))</f>
        <v/>
      </c>
      <c r="K1167" s="20">
        <v>40</v>
      </c>
      <c r="L1167" s="47">
        <f>SUMIF(MASUK!$C:$C,DATA!$A1167,MASUK!$H:$H)</f>
        <v>0</v>
      </c>
      <c r="M1167" s="47">
        <f>SUMIF(KELUAR!C:C,REKAP[[#This Row],[ID
Barang]],KELUAR!$H:$H)</f>
        <v>0</v>
      </c>
      <c r="N1167" s="47">
        <f>REKAP[[#This Row],[Stok Awal]]+REKAP[[#This Row],[Masuk]]-REKAP[[#This Row],[Keluar]]</f>
        <v>40</v>
      </c>
      <c r="P1167" s="42">
        <f>REKAP[[#This Row],[Harga Satuan]]*REKAP[[#This Row],[Stok Akhir]]</f>
        <v>30240000</v>
      </c>
      <c r="Q1167" s="47" t="str">
        <f>IF(REKAP[[#This Row],[Stok Aktual]]&lt;&gt;"",REKAP[[#This Row],[Stok Akhir]]-REKAP[[#This Row],[Stok Aktual]],"")</f>
        <v/>
      </c>
    </row>
    <row r="1168" spans="1:17" x14ac:dyDescent="0.25">
      <c r="A1168" s="20" t="s">
        <v>2605</v>
      </c>
      <c r="B1168" s="20" t="s">
        <v>3471</v>
      </c>
      <c r="C1168" s="20" t="s">
        <v>3471</v>
      </c>
      <c r="D1168" s="23" t="s">
        <v>2026</v>
      </c>
      <c r="E1168" s="23"/>
      <c r="F1168" s="20" t="s">
        <v>247</v>
      </c>
      <c r="G1168" s="21" t="s">
        <v>249</v>
      </c>
      <c r="H1168" s="22">
        <v>1331000</v>
      </c>
      <c r="I1168" s="57" t="str">
        <f>IF(COUNTIF(MASUK[Kode Barang],REKAP[[#This Row],[ID
Barang]])=0,"",COUNTIF(MASUK[Kode Barang],REKAP[[#This Row],[ID
Barang]]))</f>
        <v/>
      </c>
      <c r="J1168" s="58" t="str">
        <f>IF(COUNTIF(MASUK8[Kode Barang],REKAP[[#This Row],[ID
Barang]])=0,"",COUNTIF(MASUK8[Kode Barang],REKAP[[#This Row],[ID
Barang]]))</f>
        <v/>
      </c>
      <c r="K1168" s="20">
        <v>2</v>
      </c>
      <c r="L1168" s="47">
        <f>SUMIF(MASUK!$C:$C,DATA!$A1168,MASUK!$H:$H)</f>
        <v>0</v>
      </c>
      <c r="M1168" s="47">
        <f>SUMIF(KELUAR!C:C,REKAP[[#This Row],[ID
Barang]],KELUAR!$H:$H)</f>
        <v>0</v>
      </c>
      <c r="N1168" s="47">
        <f>REKAP[[#This Row],[Stok Awal]]+REKAP[[#This Row],[Masuk]]-REKAP[[#This Row],[Keluar]]</f>
        <v>2</v>
      </c>
      <c r="P1168" s="42">
        <f>REKAP[[#This Row],[Harga Satuan]]*REKAP[[#This Row],[Stok Akhir]]</f>
        <v>2662000</v>
      </c>
      <c r="Q1168" s="47" t="str">
        <f>IF(REKAP[[#This Row],[Stok Aktual]]&lt;&gt;"",REKAP[[#This Row],[Stok Akhir]]-REKAP[[#This Row],[Stok Aktual]],"")</f>
        <v/>
      </c>
    </row>
    <row r="1169" spans="1:17" x14ac:dyDescent="0.25">
      <c r="A1169" s="20" t="s">
        <v>2606</v>
      </c>
      <c r="B1169" s="20" t="s">
        <v>3472</v>
      </c>
      <c r="C1169" s="20" t="s">
        <v>3472</v>
      </c>
      <c r="D1169" s="23" t="s">
        <v>2027</v>
      </c>
      <c r="E1169" s="23"/>
      <c r="F1169" s="20" t="s">
        <v>247</v>
      </c>
      <c r="G1169" s="21" t="s">
        <v>249</v>
      </c>
      <c r="H1169" s="22">
        <v>1523000</v>
      </c>
      <c r="I1169" s="57" t="str">
        <f>IF(COUNTIF(MASUK[Kode Barang],REKAP[[#This Row],[ID
Barang]])=0,"",COUNTIF(MASUK[Kode Barang],REKAP[[#This Row],[ID
Barang]]))</f>
        <v/>
      </c>
      <c r="J1169" s="58" t="str">
        <f>IF(COUNTIF(MASUK8[Kode Barang],REKAP[[#This Row],[ID
Barang]])=0,"",COUNTIF(MASUK8[Kode Barang],REKAP[[#This Row],[ID
Barang]]))</f>
        <v/>
      </c>
      <c r="K1169" s="20">
        <v>2</v>
      </c>
      <c r="L1169" s="47">
        <f>SUMIF(MASUK!$C:$C,DATA!$A1169,MASUK!$H:$H)</f>
        <v>0</v>
      </c>
      <c r="M1169" s="47">
        <f>SUMIF(KELUAR!C:C,REKAP[[#This Row],[ID
Barang]],KELUAR!$H:$H)</f>
        <v>0</v>
      </c>
      <c r="N1169" s="47">
        <f>REKAP[[#This Row],[Stok Awal]]+REKAP[[#This Row],[Masuk]]-REKAP[[#This Row],[Keluar]]</f>
        <v>2</v>
      </c>
      <c r="P1169" s="42">
        <f>REKAP[[#This Row],[Harga Satuan]]*REKAP[[#This Row],[Stok Akhir]]</f>
        <v>3046000</v>
      </c>
      <c r="Q1169" s="47" t="str">
        <f>IF(REKAP[[#This Row],[Stok Aktual]]&lt;&gt;"",REKAP[[#This Row],[Stok Akhir]]-REKAP[[#This Row],[Stok Aktual]],"")</f>
        <v/>
      </c>
    </row>
    <row r="1170" spans="1:17" x14ac:dyDescent="0.25">
      <c r="A1170" s="20" t="s">
        <v>2607</v>
      </c>
      <c r="B1170" s="20" t="s">
        <v>3473</v>
      </c>
      <c r="C1170" s="20" t="s">
        <v>3473</v>
      </c>
      <c r="D1170" s="23" t="s">
        <v>2028</v>
      </c>
      <c r="E1170" s="23"/>
      <c r="F1170" s="20" t="s">
        <v>247</v>
      </c>
      <c r="G1170" s="21" t="s">
        <v>2029</v>
      </c>
      <c r="H1170" s="22">
        <v>525000</v>
      </c>
      <c r="I1170" s="57" t="str">
        <f>IF(COUNTIF(MASUK[Kode Barang],REKAP[[#This Row],[ID
Barang]])=0,"",COUNTIF(MASUK[Kode Barang],REKAP[[#This Row],[ID
Barang]]))</f>
        <v/>
      </c>
      <c r="J1170" s="58" t="str">
        <f>IF(COUNTIF(MASUK8[Kode Barang],REKAP[[#This Row],[ID
Barang]])=0,"",COUNTIF(MASUK8[Kode Barang],REKAP[[#This Row],[ID
Barang]]))</f>
        <v/>
      </c>
      <c r="K1170" s="20">
        <v>0</v>
      </c>
      <c r="L1170" s="47">
        <f>SUMIF(MASUK!$C:$C,DATA!$A1170,MASUK!$H:$H)</f>
        <v>0</v>
      </c>
      <c r="M1170" s="47">
        <f>SUMIF(KELUAR!C:C,REKAP[[#This Row],[ID
Barang]],KELUAR!$H:$H)</f>
        <v>0</v>
      </c>
      <c r="N1170" s="47">
        <f>REKAP[[#This Row],[Stok Awal]]+REKAP[[#This Row],[Masuk]]-REKAP[[#This Row],[Keluar]]</f>
        <v>0</v>
      </c>
      <c r="P1170" s="42">
        <f>REKAP[[#This Row],[Harga Satuan]]*REKAP[[#This Row],[Stok Akhir]]</f>
        <v>0</v>
      </c>
      <c r="Q1170" s="47" t="str">
        <f>IF(REKAP[[#This Row],[Stok Aktual]]&lt;&gt;"",REKAP[[#This Row],[Stok Akhir]]-REKAP[[#This Row],[Stok Aktual]],"")</f>
        <v/>
      </c>
    </row>
    <row r="1171" spans="1:17" x14ac:dyDescent="0.25">
      <c r="A1171" s="20" t="s">
        <v>2608</v>
      </c>
      <c r="B1171" s="20" t="s">
        <v>3474</v>
      </c>
      <c r="C1171" s="20" t="s">
        <v>3474</v>
      </c>
      <c r="D1171" s="23" t="s">
        <v>2030</v>
      </c>
      <c r="E1171" s="23"/>
      <c r="F1171" s="20" t="s">
        <v>247</v>
      </c>
      <c r="G1171" s="21" t="s">
        <v>2029</v>
      </c>
      <c r="H1171" s="22">
        <v>513000</v>
      </c>
      <c r="I1171" s="57">
        <f>IF(COUNTIF(MASUK[Kode Barang],REKAP[[#This Row],[ID
Barang]])=0,"",COUNTIF(MASUK[Kode Barang],REKAP[[#This Row],[ID
Barang]]))</f>
        <v>1</v>
      </c>
      <c r="J1171" s="58">
        <f>IF(COUNTIF(MASUK8[Kode Barang],REKAP[[#This Row],[ID
Barang]])=0,"",COUNTIF(MASUK8[Kode Barang],REKAP[[#This Row],[ID
Barang]]))</f>
        <v>1</v>
      </c>
      <c r="K1171" s="20">
        <v>5</v>
      </c>
      <c r="L1171" s="47">
        <f>SUMIF(MASUK!$C:$C,DATA!$A1171,MASUK!$H:$H)</f>
        <v>2</v>
      </c>
      <c r="M1171" s="47">
        <f>SUMIF(KELUAR!C:C,REKAP[[#This Row],[ID
Barang]],KELUAR!$H:$H)</f>
        <v>4</v>
      </c>
      <c r="N1171" s="47">
        <f>REKAP[[#This Row],[Stok Awal]]+REKAP[[#This Row],[Masuk]]-REKAP[[#This Row],[Keluar]]</f>
        <v>3</v>
      </c>
      <c r="P1171" s="42">
        <f>REKAP[[#This Row],[Harga Satuan]]*REKAP[[#This Row],[Stok Akhir]]</f>
        <v>1539000</v>
      </c>
      <c r="Q1171" s="47" t="str">
        <f>IF(REKAP[[#This Row],[Stok Aktual]]&lt;&gt;"",REKAP[[#This Row],[Stok Akhir]]-REKAP[[#This Row],[Stok Aktual]],"")</f>
        <v/>
      </c>
    </row>
    <row r="1172" spans="1:17" x14ac:dyDescent="0.25">
      <c r="A1172" s="20" t="s">
        <v>2609</v>
      </c>
      <c r="B1172" s="20" t="s">
        <v>3475</v>
      </c>
      <c r="C1172" s="20" t="s">
        <v>3475</v>
      </c>
      <c r="D1172" s="23" t="s">
        <v>2031</v>
      </c>
      <c r="E1172" s="23"/>
      <c r="F1172" s="20" t="s">
        <v>247</v>
      </c>
      <c r="G1172" s="21" t="s">
        <v>2029</v>
      </c>
      <c r="H1172" s="22">
        <v>597000</v>
      </c>
      <c r="I1172" s="57" t="str">
        <f>IF(COUNTIF(MASUK[Kode Barang],REKAP[[#This Row],[ID
Barang]])=0,"",COUNTIF(MASUK[Kode Barang],REKAP[[#This Row],[ID
Barang]]))</f>
        <v/>
      </c>
      <c r="J1172" s="58" t="str">
        <f>IF(COUNTIF(MASUK8[Kode Barang],REKAP[[#This Row],[ID
Barang]])=0,"",COUNTIF(MASUK8[Kode Barang],REKAP[[#This Row],[ID
Barang]]))</f>
        <v/>
      </c>
      <c r="K1172" s="20">
        <v>0</v>
      </c>
      <c r="L1172" s="47">
        <f>SUMIF(MASUK!$C:$C,DATA!$A1172,MASUK!$H:$H)</f>
        <v>0</v>
      </c>
      <c r="M1172" s="47">
        <f>SUMIF(KELUAR!C:C,REKAP[[#This Row],[ID
Barang]],KELUAR!$H:$H)</f>
        <v>0</v>
      </c>
      <c r="N1172" s="47">
        <f>REKAP[[#This Row],[Stok Awal]]+REKAP[[#This Row],[Masuk]]-REKAP[[#This Row],[Keluar]]</f>
        <v>0</v>
      </c>
      <c r="P1172" s="42">
        <f>REKAP[[#This Row],[Harga Satuan]]*REKAP[[#This Row],[Stok Akhir]]</f>
        <v>0</v>
      </c>
      <c r="Q1172" s="47" t="str">
        <f>IF(REKAP[[#This Row],[Stok Aktual]]&lt;&gt;"",REKAP[[#This Row],[Stok Akhir]]-REKAP[[#This Row],[Stok Aktual]],"")</f>
        <v/>
      </c>
    </row>
    <row r="1173" spans="1:17" x14ac:dyDescent="0.25">
      <c r="A1173" s="20" t="s">
        <v>2610</v>
      </c>
      <c r="B1173" s="20" t="s">
        <v>3476</v>
      </c>
      <c r="C1173" s="20" t="s">
        <v>3476</v>
      </c>
      <c r="D1173" s="23" t="s">
        <v>2032</v>
      </c>
      <c r="E1173" s="23"/>
      <c r="F1173" s="20" t="s">
        <v>247</v>
      </c>
      <c r="G1173" s="21" t="s">
        <v>2029</v>
      </c>
      <c r="H1173" s="22">
        <v>1031000</v>
      </c>
      <c r="I1173" s="57" t="str">
        <f>IF(COUNTIF(MASUK[Kode Barang],REKAP[[#This Row],[ID
Barang]])=0,"",COUNTIF(MASUK[Kode Barang],REKAP[[#This Row],[ID
Barang]]))</f>
        <v/>
      </c>
      <c r="J1173" s="58" t="str">
        <f>IF(COUNTIF(MASUK8[Kode Barang],REKAP[[#This Row],[ID
Barang]])=0,"",COUNTIF(MASUK8[Kode Barang],REKAP[[#This Row],[ID
Barang]]))</f>
        <v/>
      </c>
      <c r="K1173" s="20">
        <v>0</v>
      </c>
      <c r="L1173" s="47">
        <f>SUMIF(MASUK!$C:$C,DATA!$A1173,MASUK!$H:$H)</f>
        <v>0</v>
      </c>
      <c r="M1173" s="47">
        <f>SUMIF(KELUAR!C:C,REKAP[[#This Row],[ID
Barang]],KELUAR!$H:$H)</f>
        <v>0</v>
      </c>
      <c r="N1173" s="47">
        <f>REKAP[[#This Row],[Stok Awal]]+REKAP[[#This Row],[Masuk]]-REKAP[[#This Row],[Keluar]]</f>
        <v>0</v>
      </c>
      <c r="P1173" s="42">
        <f>REKAP[[#This Row],[Harga Satuan]]*REKAP[[#This Row],[Stok Akhir]]</f>
        <v>0</v>
      </c>
      <c r="Q1173" s="47" t="str">
        <f>IF(REKAP[[#This Row],[Stok Aktual]]&lt;&gt;"",REKAP[[#This Row],[Stok Akhir]]-REKAP[[#This Row],[Stok Aktual]],"")</f>
        <v/>
      </c>
    </row>
    <row r="1174" spans="1:17" x14ac:dyDescent="0.25">
      <c r="A1174" s="20" t="s">
        <v>2611</v>
      </c>
      <c r="B1174" s="20" t="s">
        <v>3477</v>
      </c>
      <c r="C1174" s="20" t="s">
        <v>3477</v>
      </c>
      <c r="D1174" s="23" t="s">
        <v>2033</v>
      </c>
      <c r="E1174" s="23"/>
      <c r="F1174" s="20" t="s">
        <v>247</v>
      </c>
      <c r="G1174" s="21" t="s">
        <v>2029</v>
      </c>
      <c r="H1174" s="22">
        <v>898000</v>
      </c>
      <c r="I1174" s="57" t="str">
        <f>IF(COUNTIF(MASUK[Kode Barang],REKAP[[#This Row],[ID
Barang]])=0,"",COUNTIF(MASUK[Kode Barang],REKAP[[#This Row],[ID
Barang]]))</f>
        <v/>
      </c>
      <c r="J1174" s="58" t="str">
        <f>IF(COUNTIF(MASUK8[Kode Barang],REKAP[[#This Row],[ID
Barang]])=0,"",COUNTIF(MASUK8[Kode Barang],REKAP[[#This Row],[ID
Barang]]))</f>
        <v/>
      </c>
      <c r="K1174" s="20">
        <v>34</v>
      </c>
      <c r="L1174" s="47">
        <f>SUMIF(MASUK!$C:$C,DATA!$A1174,MASUK!$H:$H)</f>
        <v>0</v>
      </c>
      <c r="M1174" s="47">
        <f>SUMIF(KELUAR!C:C,REKAP[[#This Row],[ID
Barang]],KELUAR!$H:$H)</f>
        <v>0</v>
      </c>
      <c r="N1174" s="47">
        <f>REKAP[[#This Row],[Stok Awal]]+REKAP[[#This Row],[Masuk]]-REKAP[[#This Row],[Keluar]]</f>
        <v>34</v>
      </c>
      <c r="P1174" s="42">
        <f>REKAP[[#This Row],[Harga Satuan]]*REKAP[[#This Row],[Stok Akhir]]</f>
        <v>30532000</v>
      </c>
      <c r="Q1174" s="47" t="str">
        <f>IF(REKAP[[#This Row],[Stok Aktual]]&lt;&gt;"",REKAP[[#This Row],[Stok Akhir]]-REKAP[[#This Row],[Stok Aktual]],"")</f>
        <v/>
      </c>
    </row>
    <row r="1175" spans="1:17" x14ac:dyDescent="0.25">
      <c r="A1175" s="20" t="s">
        <v>2612</v>
      </c>
      <c r="B1175" s="20" t="s">
        <v>3478</v>
      </c>
      <c r="C1175" s="20" t="s">
        <v>3478</v>
      </c>
      <c r="D1175" s="23" t="s">
        <v>2034</v>
      </c>
      <c r="E1175" s="23"/>
      <c r="F1175" s="20" t="s">
        <v>247</v>
      </c>
      <c r="G1175" s="21" t="s">
        <v>2029</v>
      </c>
      <c r="H1175" s="22">
        <v>1285000</v>
      </c>
      <c r="I1175" s="57" t="str">
        <f>IF(COUNTIF(MASUK[Kode Barang],REKAP[[#This Row],[ID
Barang]])=0,"",COUNTIF(MASUK[Kode Barang],REKAP[[#This Row],[ID
Barang]]))</f>
        <v/>
      </c>
      <c r="J1175" s="58" t="str">
        <f>IF(COUNTIF(MASUK8[Kode Barang],REKAP[[#This Row],[ID
Barang]])=0,"",COUNTIF(MASUK8[Kode Barang],REKAP[[#This Row],[ID
Barang]]))</f>
        <v/>
      </c>
      <c r="K1175" s="20">
        <v>2</v>
      </c>
      <c r="L1175" s="47">
        <f>SUMIF(MASUK!$C:$C,DATA!$A1175,MASUK!$H:$H)</f>
        <v>0</v>
      </c>
      <c r="M1175" s="47">
        <f>SUMIF(KELUAR!C:C,REKAP[[#This Row],[ID
Barang]],KELUAR!$H:$H)</f>
        <v>0</v>
      </c>
      <c r="N1175" s="47">
        <f>REKAP[[#This Row],[Stok Awal]]+REKAP[[#This Row],[Masuk]]-REKAP[[#This Row],[Keluar]]</f>
        <v>2</v>
      </c>
      <c r="P1175" s="42">
        <f>REKAP[[#This Row],[Harga Satuan]]*REKAP[[#This Row],[Stok Akhir]]</f>
        <v>2570000</v>
      </c>
      <c r="Q1175" s="47" t="str">
        <f>IF(REKAP[[#This Row],[Stok Aktual]]&lt;&gt;"",REKAP[[#This Row],[Stok Akhir]]-REKAP[[#This Row],[Stok Aktual]],"")</f>
        <v/>
      </c>
    </row>
    <row r="1176" spans="1:17" x14ac:dyDescent="0.25">
      <c r="A1176" s="20" t="s">
        <v>2613</v>
      </c>
      <c r="B1176" s="20" t="s">
        <v>3479</v>
      </c>
      <c r="C1176" s="20" t="s">
        <v>3479</v>
      </c>
      <c r="D1176" s="23" t="s">
        <v>2035</v>
      </c>
      <c r="E1176" s="23"/>
      <c r="F1176" s="20" t="s">
        <v>247</v>
      </c>
      <c r="G1176" s="21" t="s">
        <v>2029</v>
      </c>
      <c r="H1176" s="22">
        <v>1587000</v>
      </c>
      <c r="I1176" s="57" t="str">
        <f>IF(COUNTIF(MASUK[Kode Barang],REKAP[[#This Row],[ID
Barang]])=0,"",COUNTIF(MASUK[Kode Barang],REKAP[[#This Row],[ID
Barang]]))</f>
        <v/>
      </c>
      <c r="J1176" s="58" t="str">
        <f>IF(COUNTIF(MASUK8[Kode Barang],REKAP[[#This Row],[ID
Barang]])=0,"",COUNTIF(MASUK8[Kode Barang],REKAP[[#This Row],[ID
Barang]]))</f>
        <v/>
      </c>
      <c r="K1176" s="20">
        <v>3</v>
      </c>
      <c r="L1176" s="47">
        <f>SUMIF(MASUK!$C:$C,DATA!$A1176,MASUK!$H:$H)</f>
        <v>0</v>
      </c>
      <c r="M1176" s="47">
        <f>SUMIF(KELUAR!C:C,REKAP[[#This Row],[ID
Barang]],KELUAR!$H:$H)</f>
        <v>0</v>
      </c>
      <c r="N1176" s="47">
        <f>REKAP[[#This Row],[Stok Awal]]+REKAP[[#This Row],[Masuk]]-REKAP[[#This Row],[Keluar]]</f>
        <v>3</v>
      </c>
      <c r="P1176" s="42">
        <f>REKAP[[#This Row],[Harga Satuan]]*REKAP[[#This Row],[Stok Akhir]]</f>
        <v>4761000</v>
      </c>
      <c r="Q1176" s="47" t="str">
        <f>IF(REKAP[[#This Row],[Stok Aktual]]&lt;&gt;"",REKAP[[#This Row],[Stok Akhir]]-REKAP[[#This Row],[Stok Aktual]],"")</f>
        <v/>
      </c>
    </row>
    <row r="1177" spans="1:17" x14ac:dyDescent="0.25">
      <c r="A1177" s="20" t="s">
        <v>2614</v>
      </c>
      <c r="B1177" s="20" t="s">
        <v>3480</v>
      </c>
      <c r="C1177" s="20" t="s">
        <v>3480</v>
      </c>
      <c r="D1177" s="23" t="s">
        <v>2036</v>
      </c>
      <c r="E1177" s="23"/>
      <c r="F1177" s="20" t="s">
        <v>247</v>
      </c>
      <c r="G1177" s="21" t="s">
        <v>2029</v>
      </c>
      <c r="H1177" s="22">
        <v>543000</v>
      </c>
      <c r="I1177" s="57" t="str">
        <f>IF(COUNTIF(MASUK[Kode Barang],REKAP[[#This Row],[ID
Barang]])=0,"",COUNTIF(MASUK[Kode Barang],REKAP[[#This Row],[ID
Barang]]))</f>
        <v/>
      </c>
      <c r="J1177" s="58" t="str">
        <f>IF(COUNTIF(MASUK8[Kode Barang],REKAP[[#This Row],[ID
Barang]])=0,"",COUNTIF(MASUK8[Kode Barang],REKAP[[#This Row],[ID
Barang]]))</f>
        <v/>
      </c>
      <c r="K1177" s="20">
        <v>0</v>
      </c>
      <c r="L1177" s="47">
        <f>SUMIF(MASUK!$C:$C,DATA!$A1177,MASUK!$H:$H)</f>
        <v>0</v>
      </c>
      <c r="M1177" s="47">
        <f>SUMIF(KELUAR!C:C,REKAP[[#This Row],[ID
Barang]],KELUAR!$H:$H)</f>
        <v>0</v>
      </c>
      <c r="N1177" s="47">
        <f>REKAP[[#This Row],[Stok Awal]]+REKAP[[#This Row],[Masuk]]-REKAP[[#This Row],[Keluar]]</f>
        <v>0</v>
      </c>
      <c r="P1177" s="42">
        <f>REKAP[[#This Row],[Harga Satuan]]*REKAP[[#This Row],[Stok Akhir]]</f>
        <v>0</v>
      </c>
      <c r="Q1177" s="47" t="str">
        <f>IF(REKAP[[#This Row],[Stok Aktual]]&lt;&gt;"",REKAP[[#This Row],[Stok Akhir]]-REKAP[[#This Row],[Stok Aktual]],"")</f>
        <v/>
      </c>
    </row>
    <row r="1178" spans="1:17" x14ac:dyDescent="0.25">
      <c r="A1178" s="20" t="s">
        <v>2615</v>
      </c>
      <c r="B1178" s="20" t="s">
        <v>3481</v>
      </c>
      <c r="C1178" s="20" t="s">
        <v>3481</v>
      </c>
      <c r="D1178" s="23" t="s">
        <v>2037</v>
      </c>
      <c r="E1178" s="23"/>
      <c r="F1178" s="20" t="s">
        <v>247</v>
      </c>
      <c r="G1178" s="21" t="s">
        <v>2029</v>
      </c>
      <c r="H1178" s="22">
        <v>1003000</v>
      </c>
      <c r="I1178" s="57" t="str">
        <f>IF(COUNTIF(MASUK[Kode Barang],REKAP[[#This Row],[ID
Barang]])=0,"",COUNTIF(MASUK[Kode Barang],REKAP[[#This Row],[ID
Barang]]))</f>
        <v/>
      </c>
      <c r="J1178" s="58" t="str">
        <f>IF(COUNTIF(MASUK8[Kode Barang],REKAP[[#This Row],[ID
Barang]])=0,"",COUNTIF(MASUK8[Kode Barang],REKAP[[#This Row],[ID
Barang]]))</f>
        <v/>
      </c>
      <c r="K1178" s="20">
        <v>0</v>
      </c>
      <c r="L1178" s="47">
        <f>SUMIF(MASUK!$C:$C,DATA!$A1178,MASUK!$H:$H)</f>
        <v>0</v>
      </c>
      <c r="M1178" s="47">
        <f>SUMIF(KELUAR!C:C,REKAP[[#This Row],[ID
Barang]],KELUAR!$H:$H)</f>
        <v>0</v>
      </c>
      <c r="N1178" s="47">
        <f>REKAP[[#This Row],[Stok Awal]]+REKAP[[#This Row],[Masuk]]-REKAP[[#This Row],[Keluar]]</f>
        <v>0</v>
      </c>
      <c r="P1178" s="42">
        <f>REKAP[[#This Row],[Harga Satuan]]*REKAP[[#This Row],[Stok Akhir]]</f>
        <v>0</v>
      </c>
      <c r="Q1178" s="47" t="str">
        <f>IF(REKAP[[#This Row],[Stok Aktual]]&lt;&gt;"",REKAP[[#This Row],[Stok Akhir]]-REKAP[[#This Row],[Stok Aktual]],"")</f>
        <v/>
      </c>
    </row>
    <row r="1179" spans="1:17" x14ac:dyDescent="0.25">
      <c r="A1179" s="20" t="s">
        <v>2616</v>
      </c>
      <c r="B1179" s="20" t="s">
        <v>3482</v>
      </c>
      <c r="C1179" s="20" t="s">
        <v>3482</v>
      </c>
      <c r="D1179" s="23" t="s">
        <v>2038</v>
      </c>
      <c r="E1179" s="23"/>
      <c r="F1179" s="20" t="s">
        <v>247</v>
      </c>
      <c r="G1179" s="21" t="s">
        <v>2029</v>
      </c>
      <c r="H1179" s="22">
        <v>515000</v>
      </c>
      <c r="I1179" s="57" t="str">
        <f>IF(COUNTIF(MASUK[Kode Barang],REKAP[[#This Row],[ID
Barang]])=0,"",COUNTIF(MASUK[Kode Barang],REKAP[[#This Row],[ID
Barang]]))</f>
        <v/>
      </c>
      <c r="J1179" s="58">
        <f>IF(COUNTIF(MASUK8[Kode Barang],REKAP[[#This Row],[ID
Barang]])=0,"",COUNTIF(MASUK8[Kode Barang],REKAP[[#This Row],[ID
Barang]]))</f>
        <v>3</v>
      </c>
      <c r="K1179" s="20">
        <v>44</v>
      </c>
      <c r="L1179" s="47">
        <f>SUMIF(MASUK!$C:$C,DATA!$A1179,MASUK!$H:$H)</f>
        <v>0</v>
      </c>
      <c r="M1179" s="47">
        <f>SUMIF(KELUAR!C:C,REKAP[[#This Row],[ID
Barang]],KELUAR!$H:$H)</f>
        <v>8</v>
      </c>
      <c r="N1179" s="47">
        <f>REKAP[[#This Row],[Stok Awal]]+REKAP[[#This Row],[Masuk]]-REKAP[[#This Row],[Keluar]]</f>
        <v>36</v>
      </c>
      <c r="P1179" s="42">
        <f>REKAP[[#This Row],[Harga Satuan]]*REKAP[[#This Row],[Stok Akhir]]</f>
        <v>18540000</v>
      </c>
      <c r="Q1179" s="47" t="str">
        <f>IF(REKAP[[#This Row],[Stok Aktual]]&lt;&gt;"",REKAP[[#This Row],[Stok Akhir]]-REKAP[[#This Row],[Stok Aktual]],"")</f>
        <v/>
      </c>
    </row>
    <row r="1180" spans="1:17" x14ac:dyDescent="0.25">
      <c r="A1180" s="20" t="s">
        <v>2617</v>
      </c>
      <c r="B1180" s="20" t="s">
        <v>3483</v>
      </c>
      <c r="C1180" s="20" t="s">
        <v>3483</v>
      </c>
      <c r="D1180" s="23" t="s">
        <v>2039</v>
      </c>
      <c r="E1180" s="23"/>
      <c r="F1180" s="20" t="s">
        <v>247</v>
      </c>
      <c r="G1180" s="21" t="s">
        <v>2029</v>
      </c>
      <c r="H1180" s="22">
        <v>878000</v>
      </c>
      <c r="I1180" s="57" t="str">
        <f>IF(COUNTIF(MASUK[Kode Barang],REKAP[[#This Row],[ID
Barang]])=0,"",COUNTIF(MASUK[Kode Barang],REKAP[[#This Row],[ID
Barang]]))</f>
        <v/>
      </c>
      <c r="J1180" s="58" t="str">
        <f>IF(COUNTIF(MASUK8[Kode Barang],REKAP[[#This Row],[ID
Barang]])=0,"",COUNTIF(MASUK8[Kode Barang],REKAP[[#This Row],[ID
Barang]]))</f>
        <v/>
      </c>
      <c r="K1180" s="20">
        <v>2</v>
      </c>
      <c r="L1180" s="47">
        <f>SUMIF(MASUK!$C:$C,DATA!$A1180,MASUK!$H:$H)</f>
        <v>0</v>
      </c>
      <c r="M1180" s="47">
        <f>SUMIF(KELUAR!C:C,REKAP[[#This Row],[ID
Barang]],KELUAR!$H:$H)</f>
        <v>0</v>
      </c>
      <c r="N1180" s="47">
        <f>REKAP[[#This Row],[Stok Awal]]+REKAP[[#This Row],[Masuk]]-REKAP[[#This Row],[Keluar]]</f>
        <v>2</v>
      </c>
      <c r="P1180" s="42">
        <f>REKAP[[#This Row],[Harga Satuan]]*REKAP[[#This Row],[Stok Akhir]]</f>
        <v>1756000</v>
      </c>
      <c r="Q1180" s="47" t="str">
        <f>IF(REKAP[[#This Row],[Stok Aktual]]&lt;&gt;"",REKAP[[#This Row],[Stok Akhir]]-REKAP[[#This Row],[Stok Aktual]],"")</f>
        <v/>
      </c>
    </row>
    <row r="1181" spans="1:17" x14ac:dyDescent="0.25">
      <c r="A1181" s="20" t="s">
        <v>2618</v>
      </c>
      <c r="B1181" s="20" t="s">
        <v>3484</v>
      </c>
      <c r="C1181" s="20" t="s">
        <v>3484</v>
      </c>
      <c r="D1181" s="23" t="s">
        <v>2040</v>
      </c>
      <c r="E1181" s="23"/>
      <c r="F1181" s="20" t="s">
        <v>247</v>
      </c>
      <c r="G1181" s="21" t="s">
        <v>2029</v>
      </c>
      <c r="H1181" s="22">
        <v>1504000</v>
      </c>
      <c r="I1181" s="57" t="str">
        <f>IF(COUNTIF(MASUK[Kode Barang],REKAP[[#This Row],[ID
Barang]])=0,"",COUNTIF(MASUK[Kode Barang],REKAP[[#This Row],[ID
Barang]]))</f>
        <v/>
      </c>
      <c r="J1181" s="58" t="str">
        <f>IF(COUNTIF(MASUK8[Kode Barang],REKAP[[#This Row],[ID
Barang]])=0,"",COUNTIF(MASUK8[Kode Barang],REKAP[[#This Row],[ID
Barang]]))</f>
        <v/>
      </c>
      <c r="K1181" s="20">
        <v>2</v>
      </c>
      <c r="L1181" s="47">
        <f>SUMIF(MASUK!$C:$C,DATA!$A1181,MASUK!$H:$H)</f>
        <v>0</v>
      </c>
      <c r="M1181" s="47">
        <f>SUMIF(KELUAR!C:C,REKAP[[#This Row],[ID
Barang]],KELUAR!$H:$H)</f>
        <v>0</v>
      </c>
      <c r="N1181" s="47">
        <f>REKAP[[#This Row],[Stok Awal]]+REKAP[[#This Row],[Masuk]]-REKAP[[#This Row],[Keluar]]</f>
        <v>2</v>
      </c>
      <c r="P1181" s="42">
        <f>REKAP[[#This Row],[Harga Satuan]]*REKAP[[#This Row],[Stok Akhir]]</f>
        <v>3008000</v>
      </c>
      <c r="Q1181" s="47" t="str">
        <f>IF(REKAP[[#This Row],[Stok Aktual]]&lt;&gt;"",REKAP[[#This Row],[Stok Akhir]]-REKAP[[#This Row],[Stok Aktual]],"")</f>
        <v/>
      </c>
    </row>
    <row r="1182" spans="1:17" x14ac:dyDescent="0.25">
      <c r="A1182" s="20" t="s">
        <v>2619</v>
      </c>
      <c r="B1182" s="20" t="s">
        <v>3485</v>
      </c>
      <c r="C1182" s="20" t="s">
        <v>3485</v>
      </c>
      <c r="D1182" s="23" t="s">
        <v>2041</v>
      </c>
      <c r="E1182" s="23"/>
      <c r="F1182" s="20" t="s">
        <v>247</v>
      </c>
      <c r="G1182" s="21" t="s">
        <v>2029</v>
      </c>
      <c r="H1182" s="22">
        <v>574000</v>
      </c>
      <c r="I1182" s="57" t="str">
        <f>IF(COUNTIF(MASUK[Kode Barang],REKAP[[#This Row],[ID
Barang]])=0,"",COUNTIF(MASUK[Kode Barang],REKAP[[#This Row],[ID
Barang]]))</f>
        <v/>
      </c>
      <c r="J1182" s="58">
        <f>IF(COUNTIF(MASUK8[Kode Barang],REKAP[[#This Row],[ID
Barang]])=0,"",COUNTIF(MASUK8[Kode Barang],REKAP[[#This Row],[ID
Barang]]))</f>
        <v>2</v>
      </c>
      <c r="K1182" s="20">
        <v>19</v>
      </c>
      <c r="L1182" s="47">
        <f>SUMIF(MASUK!$C:$C,DATA!$A1182,MASUK!$H:$H)</f>
        <v>0</v>
      </c>
      <c r="M1182" s="47">
        <f>SUMIF(KELUAR!C:C,REKAP[[#This Row],[ID
Barang]],KELUAR!$H:$H)</f>
        <v>2</v>
      </c>
      <c r="N1182" s="47">
        <f>REKAP[[#This Row],[Stok Awal]]+REKAP[[#This Row],[Masuk]]-REKAP[[#This Row],[Keluar]]</f>
        <v>17</v>
      </c>
      <c r="P1182" s="42">
        <f>REKAP[[#This Row],[Harga Satuan]]*REKAP[[#This Row],[Stok Akhir]]</f>
        <v>9758000</v>
      </c>
      <c r="Q1182" s="47" t="str">
        <f>IF(REKAP[[#This Row],[Stok Aktual]]&lt;&gt;"",REKAP[[#This Row],[Stok Akhir]]-REKAP[[#This Row],[Stok Aktual]],"")</f>
        <v/>
      </c>
    </row>
    <row r="1183" spans="1:17" x14ac:dyDescent="0.25">
      <c r="A1183" s="20" t="s">
        <v>2620</v>
      </c>
      <c r="B1183" s="20" t="s">
        <v>3486</v>
      </c>
      <c r="C1183" s="20" t="s">
        <v>3486</v>
      </c>
      <c r="D1183" s="23" t="s">
        <v>2042</v>
      </c>
      <c r="E1183" s="23"/>
      <c r="F1183" s="20" t="s">
        <v>247</v>
      </c>
      <c r="G1183" s="21" t="s">
        <v>2029</v>
      </c>
      <c r="H1183" s="22">
        <v>689000</v>
      </c>
      <c r="I1183" s="57" t="str">
        <f>IF(COUNTIF(MASUK[Kode Barang],REKAP[[#This Row],[ID
Barang]])=0,"",COUNTIF(MASUK[Kode Barang],REKAP[[#This Row],[ID
Barang]]))</f>
        <v/>
      </c>
      <c r="J1183" s="58" t="str">
        <f>IF(COUNTIF(MASUK8[Kode Barang],REKAP[[#This Row],[ID
Barang]])=0,"",COUNTIF(MASUK8[Kode Barang],REKAP[[#This Row],[ID
Barang]]))</f>
        <v/>
      </c>
      <c r="K1183" s="20">
        <v>28</v>
      </c>
      <c r="L1183" s="47">
        <f>SUMIF(MASUK!$C:$C,DATA!$A1183,MASUK!$H:$H)</f>
        <v>0</v>
      </c>
      <c r="M1183" s="47">
        <f>SUMIF(KELUAR!C:C,REKAP[[#This Row],[ID
Barang]],KELUAR!$H:$H)</f>
        <v>0</v>
      </c>
      <c r="N1183" s="47">
        <f>REKAP[[#This Row],[Stok Awal]]+REKAP[[#This Row],[Masuk]]-REKAP[[#This Row],[Keluar]]</f>
        <v>28</v>
      </c>
      <c r="P1183" s="42">
        <f>REKAP[[#This Row],[Harga Satuan]]*REKAP[[#This Row],[Stok Akhir]]</f>
        <v>19292000</v>
      </c>
      <c r="Q1183" s="47" t="str">
        <f>IF(REKAP[[#This Row],[Stok Aktual]]&lt;&gt;"",REKAP[[#This Row],[Stok Akhir]]-REKAP[[#This Row],[Stok Aktual]],"")</f>
        <v/>
      </c>
    </row>
    <row r="1184" spans="1:17" x14ac:dyDescent="0.25">
      <c r="A1184" s="20" t="s">
        <v>2621</v>
      </c>
      <c r="B1184" s="20" t="s">
        <v>3487</v>
      </c>
      <c r="C1184" s="20" t="s">
        <v>3487</v>
      </c>
      <c r="D1184" s="23" t="s">
        <v>2043</v>
      </c>
      <c r="E1184" s="23"/>
      <c r="F1184" s="20" t="s">
        <v>247</v>
      </c>
      <c r="G1184" s="21" t="s">
        <v>2029</v>
      </c>
      <c r="H1184" s="22">
        <v>1760000</v>
      </c>
      <c r="I1184" s="57" t="str">
        <f>IF(COUNTIF(MASUK[Kode Barang],REKAP[[#This Row],[ID
Barang]])=0,"",COUNTIF(MASUK[Kode Barang],REKAP[[#This Row],[ID
Barang]]))</f>
        <v/>
      </c>
      <c r="J1184" s="58" t="str">
        <f>IF(COUNTIF(MASUK8[Kode Barang],REKAP[[#This Row],[ID
Barang]])=0,"",COUNTIF(MASUK8[Kode Barang],REKAP[[#This Row],[ID
Barang]]))</f>
        <v/>
      </c>
      <c r="K1184" s="20">
        <v>2</v>
      </c>
      <c r="L1184" s="47">
        <f>SUMIF(MASUK!$C:$C,DATA!$A1184,MASUK!$H:$H)</f>
        <v>0</v>
      </c>
      <c r="M1184" s="47">
        <f>SUMIF(KELUAR!C:C,REKAP[[#This Row],[ID
Barang]],KELUAR!$H:$H)</f>
        <v>0</v>
      </c>
      <c r="N1184" s="47">
        <f>REKAP[[#This Row],[Stok Awal]]+REKAP[[#This Row],[Masuk]]-REKAP[[#This Row],[Keluar]]</f>
        <v>2</v>
      </c>
      <c r="P1184" s="42">
        <f>REKAP[[#This Row],[Harga Satuan]]*REKAP[[#This Row],[Stok Akhir]]</f>
        <v>3520000</v>
      </c>
      <c r="Q1184" s="47" t="str">
        <f>IF(REKAP[[#This Row],[Stok Aktual]]&lt;&gt;"",REKAP[[#This Row],[Stok Akhir]]-REKAP[[#This Row],[Stok Aktual]],"")</f>
        <v/>
      </c>
    </row>
    <row r="1185" spans="1:17" x14ac:dyDescent="0.25">
      <c r="A1185" s="20" t="s">
        <v>2622</v>
      </c>
      <c r="B1185" s="20" t="s">
        <v>3486</v>
      </c>
      <c r="C1185" s="20" t="s">
        <v>3486</v>
      </c>
      <c r="D1185" s="23" t="s">
        <v>2044</v>
      </c>
      <c r="E1185" s="23"/>
      <c r="F1185" s="20" t="s">
        <v>247</v>
      </c>
      <c r="G1185" s="21" t="s">
        <v>2029</v>
      </c>
      <c r="H1185" s="22">
        <v>2649000</v>
      </c>
      <c r="I1185" s="57" t="str">
        <f>IF(COUNTIF(MASUK[Kode Barang],REKAP[[#This Row],[ID
Barang]])=0,"",COUNTIF(MASUK[Kode Barang],REKAP[[#This Row],[ID
Barang]]))</f>
        <v/>
      </c>
      <c r="J1185" s="58" t="str">
        <f>IF(COUNTIF(MASUK8[Kode Barang],REKAP[[#This Row],[ID
Barang]])=0,"",COUNTIF(MASUK8[Kode Barang],REKAP[[#This Row],[ID
Barang]]))</f>
        <v/>
      </c>
      <c r="K1185" s="20">
        <v>0</v>
      </c>
      <c r="L1185" s="47">
        <f>SUMIF(MASUK!$C:$C,DATA!$A1185,MASUK!$H:$H)</f>
        <v>0</v>
      </c>
      <c r="M1185" s="47">
        <f>SUMIF(KELUAR!C:C,REKAP[[#This Row],[ID
Barang]],KELUAR!$H:$H)</f>
        <v>0</v>
      </c>
      <c r="N1185" s="47">
        <f>REKAP[[#This Row],[Stok Awal]]+REKAP[[#This Row],[Masuk]]-REKAP[[#This Row],[Keluar]]</f>
        <v>0</v>
      </c>
      <c r="P1185" s="42">
        <f>REKAP[[#This Row],[Harga Satuan]]*REKAP[[#This Row],[Stok Akhir]]</f>
        <v>0</v>
      </c>
      <c r="Q1185" s="47" t="str">
        <f>IF(REKAP[[#This Row],[Stok Aktual]]&lt;&gt;"",REKAP[[#This Row],[Stok Akhir]]-REKAP[[#This Row],[Stok Aktual]],"")</f>
        <v/>
      </c>
    </row>
    <row r="1186" spans="1:17" x14ac:dyDescent="0.25">
      <c r="A1186" s="20" t="s">
        <v>2623</v>
      </c>
      <c r="B1186" s="20" t="s">
        <v>3488</v>
      </c>
      <c r="C1186" s="20" t="s">
        <v>3488</v>
      </c>
      <c r="D1186" s="23" t="s">
        <v>2044</v>
      </c>
      <c r="E1186" s="23"/>
      <c r="F1186" s="20" t="s">
        <v>247</v>
      </c>
      <c r="G1186" s="21" t="s">
        <v>2029</v>
      </c>
      <c r="H1186" s="22">
        <v>2569000</v>
      </c>
      <c r="I1186" s="57" t="str">
        <f>IF(COUNTIF(MASUK[Kode Barang],REKAP[[#This Row],[ID
Barang]])=0,"",COUNTIF(MASUK[Kode Barang],REKAP[[#This Row],[ID
Barang]]))</f>
        <v/>
      </c>
      <c r="J1186" s="58" t="str">
        <f>IF(COUNTIF(MASUK8[Kode Barang],REKAP[[#This Row],[ID
Barang]])=0,"",COUNTIF(MASUK8[Kode Barang],REKAP[[#This Row],[ID
Barang]]))</f>
        <v/>
      </c>
      <c r="K1186" s="20">
        <v>3</v>
      </c>
      <c r="L1186" s="47">
        <f>SUMIF(MASUK!$C:$C,DATA!$A1186,MASUK!$H:$H)</f>
        <v>0</v>
      </c>
      <c r="M1186" s="47">
        <f>SUMIF(KELUAR!C:C,REKAP[[#This Row],[ID
Barang]],KELUAR!$H:$H)</f>
        <v>0</v>
      </c>
      <c r="N1186" s="47">
        <f>REKAP[[#This Row],[Stok Awal]]+REKAP[[#This Row],[Masuk]]-REKAP[[#This Row],[Keluar]]</f>
        <v>3</v>
      </c>
      <c r="P1186" s="42">
        <f>REKAP[[#This Row],[Harga Satuan]]*REKAP[[#This Row],[Stok Akhir]]</f>
        <v>7707000</v>
      </c>
      <c r="Q1186" s="47" t="str">
        <f>IF(REKAP[[#This Row],[Stok Aktual]]&lt;&gt;"",REKAP[[#This Row],[Stok Akhir]]-REKAP[[#This Row],[Stok Aktual]],"")</f>
        <v/>
      </c>
    </row>
    <row r="1187" spans="1:17" x14ac:dyDescent="0.25">
      <c r="A1187" s="20" t="s">
        <v>2624</v>
      </c>
      <c r="B1187" s="20" t="s">
        <v>3464</v>
      </c>
      <c r="C1187" s="20" t="s">
        <v>3464</v>
      </c>
      <c r="D1187" s="23" t="s">
        <v>2045</v>
      </c>
      <c r="E1187" s="23"/>
      <c r="F1187" s="20" t="s">
        <v>247</v>
      </c>
      <c r="G1187" s="21" t="s">
        <v>2029</v>
      </c>
      <c r="H1187" s="22">
        <v>409000</v>
      </c>
      <c r="I1187" s="57" t="str">
        <f>IF(COUNTIF(MASUK[Kode Barang],REKAP[[#This Row],[ID
Barang]])=0,"",COUNTIF(MASUK[Kode Barang],REKAP[[#This Row],[ID
Barang]]))</f>
        <v/>
      </c>
      <c r="J1187" s="58" t="str">
        <f>IF(COUNTIF(MASUK8[Kode Barang],REKAP[[#This Row],[ID
Barang]])=0,"",COUNTIF(MASUK8[Kode Barang],REKAP[[#This Row],[ID
Barang]]))</f>
        <v/>
      </c>
      <c r="K1187" s="20">
        <v>0</v>
      </c>
      <c r="L1187" s="47">
        <f>SUMIF(MASUK!$C:$C,DATA!$A1187,MASUK!$H:$H)</f>
        <v>0</v>
      </c>
      <c r="M1187" s="47">
        <f>SUMIF(KELUAR!C:C,REKAP[[#This Row],[ID
Barang]],KELUAR!$H:$H)</f>
        <v>0</v>
      </c>
      <c r="N1187" s="47">
        <f>REKAP[[#This Row],[Stok Awal]]+REKAP[[#This Row],[Masuk]]-REKAP[[#This Row],[Keluar]]</f>
        <v>0</v>
      </c>
      <c r="P1187" s="42">
        <f>REKAP[[#This Row],[Harga Satuan]]*REKAP[[#This Row],[Stok Akhir]]</f>
        <v>0</v>
      </c>
      <c r="Q1187" s="47" t="str">
        <f>IF(REKAP[[#This Row],[Stok Aktual]]&lt;&gt;"",REKAP[[#This Row],[Stok Akhir]]-REKAP[[#This Row],[Stok Aktual]],"")</f>
        <v/>
      </c>
    </row>
    <row r="1188" spans="1:17" x14ac:dyDescent="0.25">
      <c r="A1188" s="20" t="s">
        <v>2625</v>
      </c>
      <c r="B1188" s="20" t="s">
        <v>3489</v>
      </c>
      <c r="C1188" s="20" t="s">
        <v>3489</v>
      </c>
      <c r="D1188" s="23" t="s">
        <v>2046</v>
      </c>
      <c r="E1188" s="23"/>
      <c r="F1188" s="20" t="s">
        <v>247</v>
      </c>
      <c r="G1188" s="21" t="s">
        <v>2029</v>
      </c>
      <c r="H1188" s="22">
        <v>663000</v>
      </c>
      <c r="I1188" s="57" t="str">
        <f>IF(COUNTIF(MASUK[Kode Barang],REKAP[[#This Row],[ID
Barang]])=0,"",COUNTIF(MASUK[Kode Barang],REKAP[[#This Row],[ID
Barang]]))</f>
        <v/>
      </c>
      <c r="J1188" s="58" t="str">
        <f>IF(COUNTIF(MASUK8[Kode Barang],REKAP[[#This Row],[ID
Barang]])=0,"",COUNTIF(MASUK8[Kode Barang],REKAP[[#This Row],[ID
Barang]]))</f>
        <v/>
      </c>
      <c r="K1188" s="20">
        <v>0</v>
      </c>
      <c r="L1188" s="47">
        <f>SUMIF(MASUK!$C:$C,DATA!$A1188,MASUK!$H:$H)</f>
        <v>0</v>
      </c>
      <c r="M1188" s="47">
        <f>SUMIF(KELUAR!C:C,REKAP[[#This Row],[ID
Barang]],KELUAR!$H:$H)</f>
        <v>0</v>
      </c>
      <c r="N1188" s="47">
        <f>REKAP[[#This Row],[Stok Awal]]+REKAP[[#This Row],[Masuk]]-REKAP[[#This Row],[Keluar]]</f>
        <v>0</v>
      </c>
      <c r="P1188" s="42">
        <f>REKAP[[#This Row],[Harga Satuan]]*REKAP[[#This Row],[Stok Akhir]]</f>
        <v>0</v>
      </c>
      <c r="Q1188" s="47" t="str">
        <f>IF(REKAP[[#This Row],[Stok Aktual]]&lt;&gt;"",REKAP[[#This Row],[Stok Akhir]]-REKAP[[#This Row],[Stok Aktual]],"")</f>
        <v/>
      </c>
    </row>
    <row r="1189" spans="1:17" x14ac:dyDescent="0.25">
      <c r="A1189" s="20" t="s">
        <v>2626</v>
      </c>
      <c r="B1189" s="20" t="s">
        <v>3489</v>
      </c>
      <c r="C1189" s="20" t="s">
        <v>3489</v>
      </c>
      <c r="D1189" s="23" t="s">
        <v>2047</v>
      </c>
      <c r="E1189" s="23"/>
      <c r="F1189" s="20" t="s">
        <v>247</v>
      </c>
      <c r="G1189" s="21" t="s">
        <v>2029</v>
      </c>
      <c r="H1189" s="22">
        <v>358000</v>
      </c>
      <c r="I1189" s="57" t="str">
        <f>IF(COUNTIF(MASUK[Kode Barang],REKAP[[#This Row],[ID
Barang]])=0,"",COUNTIF(MASUK[Kode Barang],REKAP[[#This Row],[ID
Barang]]))</f>
        <v/>
      </c>
      <c r="J1189" s="58" t="str">
        <f>IF(COUNTIF(MASUK8[Kode Barang],REKAP[[#This Row],[ID
Barang]])=0,"",COUNTIF(MASUK8[Kode Barang],REKAP[[#This Row],[ID
Barang]]))</f>
        <v/>
      </c>
      <c r="K1189" s="20">
        <v>0</v>
      </c>
      <c r="L1189" s="47">
        <f>SUMIF(MASUK!$C:$C,DATA!$A1189,MASUK!$H:$H)</f>
        <v>0</v>
      </c>
      <c r="M1189" s="47">
        <f>SUMIF(KELUAR!C:C,REKAP[[#This Row],[ID
Barang]],KELUAR!$H:$H)</f>
        <v>0</v>
      </c>
      <c r="N1189" s="47">
        <f>REKAP[[#This Row],[Stok Awal]]+REKAP[[#This Row],[Masuk]]-REKAP[[#This Row],[Keluar]]</f>
        <v>0</v>
      </c>
      <c r="P1189" s="42">
        <f>REKAP[[#This Row],[Harga Satuan]]*REKAP[[#This Row],[Stok Akhir]]</f>
        <v>0</v>
      </c>
      <c r="Q1189" s="47" t="str">
        <f>IF(REKAP[[#This Row],[Stok Aktual]]&lt;&gt;"",REKAP[[#This Row],[Stok Akhir]]-REKAP[[#This Row],[Stok Aktual]],"")</f>
        <v/>
      </c>
    </row>
    <row r="1190" spans="1:17" x14ac:dyDescent="0.25">
      <c r="A1190" s="20" t="s">
        <v>2627</v>
      </c>
      <c r="B1190" s="20" t="s">
        <v>2048</v>
      </c>
      <c r="C1190" s="20" t="s">
        <v>2048</v>
      </c>
      <c r="D1190" s="23" t="s">
        <v>2049</v>
      </c>
      <c r="E1190" s="23"/>
      <c r="F1190" s="20" t="s">
        <v>247</v>
      </c>
      <c r="G1190" s="21"/>
      <c r="H1190" s="22">
        <v>400000</v>
      </c>
      <c r="I1190" s="57" t="str">
        <f>IF(COUNTIF(MASUK[Kode Barang],REKAP[[#This Row],[ID
Barang]])=0,"",COUNTIF(MASUK[Kode Barang],REKAP[[#This Row],[ID
Barang]]))</f>
        <v/>
      </c>
      <c r="J1190" s="58" t="str">
        <f>IF(COUNTIF(MASUK8[Kode Barang],REKAP[[#This Row],[ID
Barang]])=0,"",COUNTIF(MASUK8[Kode Barang],REKAP[[#This Row],[ID
Barang]]))</f>
        <v/>
      </c>
      <c r="K1190" s="20">
        <v>1</v>
      </c>
      <c r="L1190" s="47">
        <f>SUMIF(MASUK!$C:$C,DATA!$A1190,MASUK!$H:$H)</f>
        <v>0</v>
      </c>
      <c r="M1190" s="47">
        <f>SUMIF(KELUAR!C:C,REKAP[[#This Row],[ID
Barang]],KELUAR!$H:$H)</f>
        <v>0</v>
      </c>
      <c r="N1190" s="47">
        <f>REKAP[[#This Row],[Stok Awal]]+REKAP[[#This Row],[Masuk]]-REKAP[[#This Row],[Keluar]]</f>
        <v>1</v>
      </c>
      <c r="P1190" s="42">
        <f>REKAP[[#This Row],[Harga Satuan]]*REKAP[[#This Row],[Stok Akhir]]</f>
        <v>400000</v>
      </c>
      <c r="Q1190" s="47" t="str">
        <f>IF(REKAP[[#This Row],[Stok Aktual]]&lt;&gt;"",REKAP[[#This Row],[Stok Akhir]]-REKAP[[#This Row],[Stok Aktual]],"")</f>
        <v/>
      </c>
    </row>
    <row r="1191" spans="1:17" x14ac:dyDescent="0.25">
      <c r="A1191" s="20" t="s">
        <v>2628</v>
      </c>
      <c r="B1191" s="20" t="s">
        <v>2050</v>
      </c>
      <c r="C1191" s="20" t="s">
        <v>2050</v>
      </c>
      <c r="D1191" s="23" t="s">
        <v>2051</v>
      </c>
      <c r="E1191" s="23"/>
      <c r="F1191" s="20" t="s">
        <v>247</v>
      </c>
      <c r="G1191" s="21"/>
      <c r="H1191" s="22">
        <v>378000</v>
      </c>
      <c r="I1191" s="57" t="str">
        <f>IF(COUNTIF(MASUK[Kode Barang],REKAP[[#This Row],[ID
Barang]])=0,"",COUNTIF(MASUK[Kode Barang],REKAP[[#This Row],[ID
Barang]]))</f>
        <v/>
      </c>
      <c r="J1191" s="58" t="str">
        <f>IF(COUNTIF(MASUK8[Kode Barang],REKAP[[#This Row],[ID
Barang]])=0,"",COUNTIF(MASUK8[Kode Barang],REKAP[[#This Row],[ID
Barang]]))</f>
        <v/>
      </c>
      <c r="K1191" s="20">
        <v>0</v>
      </c>
      <c r="L1191" s="47">
        <f>SUMIF(MASUK!$C:$C,DATA!$A1191,MASUK!$H:$H)</f>
        <v>0</v>
      </c>
      <c r="M1191" s="47">
        <f>SUMIF(KELUAR!C:C,REKAP[[#This Row],[ID
Barang]],KELUAR!$H:$H)</f>
        <v>0</v>
      </c>
      <c r="N1191" s="47">
        <f>REKAP[[#This Row],[Stok Awal]]+REKAP[[#This Row],[Masuk]]-REKAP[[#This Row],[Keluar]]</f>
        <v>0</v>
      </c>
      <c r="P1191" s="42">
        <f>REKAP[[#This Row],[Harga Satuan]]*REKAP[[#This Row],[Stok Akhir]]</f>
        <v>0</v>
      </c>
      <c r="Q1191" s="47" t="str">
        <f>IF(REKAP[[#This Row],[Stok Aktual]]&lt;&gt;"",REKAP[[#This Row],[Stok Akhir]]-REKAP[[#This Row],[Stok Aktual]],"")</f>
        <v/>
      </c>
    </row>
    <row r="1192" spans="1:17" x14ac:dyDescent="0.25">
      <c r="A1192" s="20" t="s">
        <v>2629</v>
      </c>
      <c r="B1192" s="20" t="s">
        <v>2052</v>
      </c>
      <c r="C1192" s="20" t="s">
        <v>2052</v>
      </c>
      <c r="D1192" s="23" t="s">
        <v>2053</v>
      </c>
      <c r="E1192" s="23"/>
      <c r="F1192" s="20" t="s">
        <v>247</v>
      </c>
      <c r="G1192" s="21"/>
      <c r="H1192" s="22">
        <v>337000</v>
      </c>
      <c r="I1192" s="57" t="str">
        <f>IF(COUNTIF(MASUK[Kode Barang],REKAP[[#This Row],[ID
Barang]])=0,"",COUNTIF(MASUK[Kode Barang],REKAP[[#This Row],[ID
Barang]]))</f>
        <v/>
      </c>
      <c r="J1192" s="58" t="str">
        <f>IF(COUNTIF(MASUK8[Kode Barang],REKAP[[#This Row],[ID
Barang]])=0,"",COUNTIF(MASUK8[Kode Barang],REKAP[[#This Row],[ID
Barang]]))</f>
        <v/>
      </c>
      <c r="K1192" s="20">
        <v>0</v>
      </c>
      <c r="L1192" s="47">
        <f>SUMIF(MASUK!$C:$C,DATA!$A1192,MASUK!$H:$H)</f>
        <v>0</v>
      </c>
      <c r="M1192" s="47">
        <f>SUMIF(KELUAR!C:C,REKAP[[#This Row],[ID
Barang]],KELUAR!$H:$H)</f>
        <v>0</v>
      </c>
      <c r="N1192" s="47">
        <f>REKAP[[#This Row],[Stok Awal]]+REKAP[[#This Row],[Masuk]]-REKAP[[#This Row],[Keluar]]</f>
        <v>0</v>
      </c>
      <c r="P1192" s="42">
        <f>REKAP[[#This Row],[Harga Satuan]]*REKAP[[#This Row],[Stok Akhir]]</f>
        <v>0</v>
      </c>
      <c r="Q1192" s="47" t="str">
        <f>IF(REKAP[[#This Row],[Stok Aktual]]&lt;&gt;"",REKAP[[#This Row],[Stok Akhir]]-REKAP[[#This Row],[Stok Aktual]],"")</f>
        <v/>
      </c>
    </row>
    <row r="1193" spans="1:17" x14ac:dyDescent="0.25">
      <c r="A1193" s="20" t="s">
        <v>2630</v>
      </c>
      <c r="B1193" s="20" t="s">
        <v>2054</v>
      </c>
      <c r="C1193" s="20" t="s">
        <v>2054</v>
      </c>
      <c r="D1193" s="23" t="s">
        <v>2053</v>
      </c>
      <c r="E1193" s="23"/>
      <c r="F1193" s="20" t="s">
        <v>247</v>
      </c>
      <c r="G1193" s="21"/>
      <c r="H1193" s="22">
        <v>389800</v>
      </c>
      <c r="I1193" s="57" t="str">
        <f>IF(COUNTIF(MASUK[Kode Barang],REKAP[[#This Row],[ID
Barang]])=0,"",COUNTIF(MASUK[Kode Barang],REKAP[[#This Row],[ID
Barang]]))</f>
        <v/>
      </c>
      <c r="J1193" s="58" t="str">
        <f>IF(COUNTIF(MASUK8[Kode Barang],REKAP[[#This Row],[ID
Barang]])=0,"",COUNTIF(MASUK8[Kode Barang],REKAP[[#This Row],[ID
Barang]]))</f>
        <v/>
      </c>
      <c r="K1193" s="20">
        <v>0</v>
      </c>
      <c r="L1193" s="47">
        <f>SUMIF(MASUK!$C:$C,DATA!$A1193,MASUK!$H:$H)</f>
        <v>0</v>
      </c>
      <c r="M1193" s="47">
        <f>SUMIF(KELUAR!C:C,REKAP[[#This Row],[ID
Barang]],KELUAR!$H:$H)</f>
        <v>0</v>
      </c>
      <c r="N1193" s="47">
        <f>REKAP[[#This Row],[Stok Awal]]+REKAP[[#This Row],[Masuk]]-REKAP[[#This Row],[Keluar]]</f>
        <v>0</v>
      </c>
      <c r="P1193" s="42">
        <f>REKAP[[#This Row],[Harga Satuan]]*REKAP[[#This Row],[Stok Akhir]]</f>
        <v>0</v>
      </c>
      <c r="Q1193" s="47" t="str">
        <f>IF(REKAP[[#This Row],[Stok Aktual]]&lt;&gt;"",REKAP[[#This Row],[Stok Akhir]]-REKAP[[#This Row],[Stok Aktual]],"")</f>
        <v/>
      </c>
    </row>
    <row r="1194" spans="1:17" x14ac:dyDescent="0.25">
      <c r="A1194" s="20" t="s">
        <v>2631</v>
      </c>
      <c r="B1194" s="20" t="s">
        <v>2055</v>
      </c>
      <c r="C1194" s="20" t="s">
        <v>2055</v>
      </c>
      <c r="D1194" s="23" t="s">
        <v>2056</v>
      </c>
      <c r="E1194" s="23"/>
      <c r="F1194" s="20" t="s">
        <v>247</v>
      </c>
      <c r="G1194" s="21" t="s">
        <v>1985</v>
      </c>
      <c r="H1194" s="22">
        <v>226200</v>
      </c>
      <c r="I1194" s="57" t="str">
        <f>IF(COUNTIF(MASUK[Kode Barang],REKAP[[#This Row],[ID
Barang]])=0,"",COUNTIF(MASUK[Kode Barang],REKAP[[#This Row],[ID
Barang]]))</f>
        <v/>
      </c>
      <c r="J1194" s="58" t="str">
        <f>IF(COUNTIF(MASUK8[Kode Barang],REKAP[[#This Row],[ID
Barang]])=0,"",COUNTIF(MASUK8[Kode Barang],REKAP[[#This Row],[ID
Barang]]))</f>
        <v/>
      </c>
      <c r="K1194" s="20">
        <v>2</v>
      </c>
      <c r="L1194" s="47">
        <f>SUMIF(MASUK!$C:$C,DATA!$A1194,MASUK!$H:$H)</f>
        <v>0</v>
      </c>
      <c r="M1194" s="47">
        <f>SUMIF(KELUAR!C:C,REKAP[[#This Row],[ID
Barang]],KELUAR!$H:$H)</f>
        <v>0</v>
      </c>
      <c r="N1194" s="47">
        <f>REKAP[[#This Row],[Stok Awal]]+REKAP[[#This Row],[Masuk]]-REKAP[[#This Row],[Keluar]]</f>
        <v>2</v>
      </c>
      <c r="P1194" s="42">
        <f>REKAP[[#This Row],[Harga Satuan]]*REKAP[[#This Row],[Stok Akhir]]</f>
        <v>452400</v>
      </c>
      <c r="Q1194" s="47" t="str">
        <f>IF(REKAP[[#This Row],[Stok Aktual]]&lt;&gt;"",REKAP[[#This Row],[Stok Akhir]]-REKAP[[#This Row],[Stok Aktual]],"")</f>
        <v/>
      </c>
    </row>
    <row r="1195" spans="1:17" x14ac:dyDescent="0.25">
      <c r="A1195" s="20" t="s">
        <v>2632</v>
      </c>
      <c r="B1195" s="20" t="s">
        <v>2055</v>
      </c>
      <c r="C1195" s="20" t="s">
        <v>2055</v>
      </c>
      <c r="D1195" s="23" t="s">
        <v>2057</v>
      </c>
      <c r="E1195" s="23"/>
      <c r="F1195" s="20" t="s">
        <v>247</v>
      </c>
      <c r="G1195" s="21" t="s">
        <v>1985</v>
      </c>
      <c r="H1195" s="22">
        <v>232200</v>
      </c>
      <c r="I1195" s="57" t="str">
        <f>IF(COUNTIF(MASUK[Kode Barang],REKAP[[#This Row],[ID
Barang]])=0,"",COUNTIF(MASUK[Kode Barang],REKAP[[#This Row],[ID
Barang]]))</f>
        <v/>
      </c>
      <c r="J1195" s="58" t="str">
        <f>IF(COUNTIF(MASUK8[Kode Barang],REKAP[[#This Row],[ID
Barang]])=0,"",COUNTIF(MASUK8[Kode Barang],REKAP[[#This Row],[ID
Barang]]))</f>
        <v/>
      </c>
      <c r="K1195" s="20">
        <v>1</v>
      </c>
      <c r="L1195" s="47">
        <f>SUMIF(MASUK!$C:$C,DATA!$A1195,MASUK!$H:$H)</f>
        <v>0</v>
      </c>
      <c r="M1195" s="47">
        <f>SUMIF(KELUAR!C:C,REKAP[[#This Row],[ID
Barang]],KELUAR!$H:$H)</f>
        <v>0</v>
      </c>
      <c r="N1195" s="47">
        <f>REKAP[[#This Row],[Stok Awal]]+REKAP[[#This Row],[Masuk]]-REKAP[[#This Row],[Keluar]]</f>
        <v>1</v>
      </c>
      <c r="P1195" s="42">
        <f>REKAP[[#This Row],[Harga Satuan]]*REKAP[[#This Row],[Stok Akhir]]</f>
        <v>232200</v>
      </c>
      <c r="Q1195" s="47" t="str">
        <f>IF(REKAP[[#This Row],[Stok Aktual]]&lt;&gt;"",REKAP[[#This Row],[Stok Akhir]]-REKAP[[#This Row],[Stok Aktual]],"")</f>
        <v/>
      </c>
    </row>
    <row r="1196" spans="1:17" x14ac:dyDescent="0.25">
      <c r="A1196" s="20" t="s">
        <v>2633</v>
      </c>
      <c r="B1196" s="20" t="s">
        <v>2055</v>
      </c>
      <c r="C1196" s="20" t="s">
        <v>2055</v>
      </c>
      <c r="D1196" s="23" t="s">
        <v>2058</v>
      </c>
      <c r="E1196" s="23"/>
      <c r="F1196" s="20" t="s">
        <v>247</v>
      </c>
      <c r="G1196" s="21" t="s">
        <v>1985</v>
      </c>
      <c r="H1196" s="22">
        <v>251500</v>
      </c>
      <c r="I1196" s="57" t="str">
        <f>IF(COUNTIF(MASUK[Kode Barang],REKAP[[#This Row],[ID
Barang]])=0,"",COUNTIF(MASUK[Kode Barang],REKAP[[#This Row],[ID
Barang]]))</f>
        <v/>
      </c>
      <c r="J1196" s="58" t="str">
        <f>IF(COUNTIF(MASUK8[Kode Barang],REKAP[[#This Row],[ID
Barang]])=0,"",COUNTIF(MASUK8[Kode Barang],REKAP[[#This Row],[ID
Barang]]))</f>
        <v/>
      </c>
      <c r="K1196" s="20">
        <v>0</v>
      </c>
      <c r="L1196" s="47">
        <f>SUMIF(MASUK!$C:$C,DATA!$A1196,MASUK!$H:$H)</f>
        <v>0</v>
      </c>
      <c r="M1196" s="47">
        <f>SUMIF(KELUAR!C:C,REKAP[[#This Row],[ID
Barang]],KELUAR!$H:$H)</f>
        <v>0</v>
      </c>
      <c r="N1196" s="47">
        <f>REKAP[[#This Row],[Stok Awal]]+REKAP[[#This Row],[Masuk]]-REKAP[[#This Row],[Keluar]]</f>
        <v>0</v>
      </c>
      <c r="P1196" s="42">
        <f>REKAP[[#This Row],[Harga Satuan]]*REKAP[[#This Row],[Stok Akhir]]</f>
        <v>0</v>
      </c>
      <c r="Q1196" s="47" t="str">
        <f>IF(REKAP[[#This Row],[Stok Aktual]]&lt;&gt;"",REKAP[[#This Row],[Stok Akhir]]-REKAP[[#This Row],[Stok Aktual]],"")</f>
        <v/>
      </c>
    </row>
    <row r="1197" spans="1:17" x14ac:dyDescent="0.25">
      <c r="A1197" s="20" t="s">
        <v>2634</v>
      </c>
      <c r="B1197" s="20" t="s">
        <v>2055</v>
      </c>
      <c r="C1197" s="20" t="s">
        <v>2055</v>
      </c>
      <c r="D1197" s="23" t="s">
        <v>2059</v>
      </c>
      <c r="E1197" s="23"/>
      <c r="F1197" s="20" t="s">
        <v>247</v>
      </c>
      <c r="G1197" s="21" t="s">
        <v>1985</v>
      </c>
      <c r="H1197" s="22">
        <v>232200</v>
      </c>
      <c r="I1197" s="57" t="str">
        <f>IF(COUNTIF(MASUK[Kode Barang],REKAP[[#This Row],[ID
Barang]])=0,"",COUNTIF(MASUK[Kode Barang],REKAP[[#This Row],[ID
Barang]]))</f>
        <v/>
      </c>
      <c r="J1197" s="58">
        <f>IF(COUNTIF(MASUK8[Kode Barang],REKAP[[#This Row],[ID
Barang]])=0,"",COUNTIF(MASUK8[Kode Barang],REKAP[[#This Row],[ID
Barang]]))</f>
        <v>1</v>
      </c>
      <c r="K1197" s="20">
        <v>2</v>
      </c>
      <c r="L1197" s="47">
        <f>SUMIF(MASUK!$C:$C,DATA!$A1197,MASUK!$H:$H)</f>
        <v>0</v>
      </c>
      <c r="M1197" s="47">
        <f>SUMIF(KELUAR!C:C,REKAP[[#This Row],[ID
Barang]],KELUAR!$H:$H)</f>
        <v>2</v>
      </c>
      <c r="N1197" s="47">
        <f>REKAP[[#This Row],[Stok Awal]]+REKAP[[#This Row],[Masuk]]-REKAP[[#This Row],[Keluar]]</f>
        <v>0</v>
      </c>
      <c r="P1197" s="42">
        <f>REKAP[[#This Row],[Harga Satuan]]*REKAP[[#This Row],[Stok Akhir]]</f>
        <v>0</v>
      </c>
      <c r="Q1197" s="47" t="str">
        <f>IF(REKAP[[#This Row],[Stok Aktual]]&lt;&gt;"",REKAP[[#This Row],[Stok Akhir]]-REKAP[[#This Row],[Stok Aktual]],"")</f>
        <v/>
      </c>
    </row>
    <row r="1198" spans="1:17" x14ac:dyDescent="0.25">
      <c r="A1198" s="20" t="s">
        <v>2635</v>
      </c>
      <c r="B1198" s="20" t="s">
        <v>2055</v>
      </c>
      <c r="C1198" s="20" t="s">
        <v>2055</v>
      </c>
      <c r="D1198" s="23" t="s">
        <v>2060</v>
      </c>
      <c r="E1198" s="23"/>
      <c r="F1198" s="20" t="s">
        <v>247</v>
      </c>
      <c r="G1198" s="21" t="s">
        <v>1985</v>
      </c>
      <c r="H1198" s="22">
        <v>168000</v>
      </c>
      <c r="I1198" s="57" t="str">
        <f>IF(COUNTIF(MASUK[Kode Barang],REKAP[[#This Row],[ID
Barang]])=0,"",COUNTIF(MASUK[Kode Barang],REKAP[[#This Row],[ID
Barang]]))</f>
        <v/>
      </c>
      <c r="J1198" s="58" t="str">
        <f>IF(COUNTIF(MASUK8[Kode Barang],REKAP[[#This Row],[ID
Barang]])=0,"",COUNTIF(MASUK8[Kode Barang],REKAP[[#This Row],[ID
Barang]]))</f>
        <v/>
      </c>
      <c r="K1198" s="20">
        <v>1</v>
      </c>
      <c r="L1198" s="47">
        <f>SUMIF(MASUK!$C:$C,DATA!$A1198,MASUK!$H:$H)</f>
        <v>0</v>
      </c>
      <c r="M1198" s="47">
        <f>SUMIF(KELUAR!C:C,REKAP[[#This Row],[ID
Barang]],KELUAR!$H:$H)</f>
        <v>0</v>
      </c>
      <c r="N1198" s="47">
        <f>REKAP[[#This Row],[Stok Awal]]+REKAP[[#This Row],[Masuk]]-REKAP[[#This Row],[Keluar]]</f>
        <v>1</v>
      </c>
      <c r="P1198" s="42">
        <f>REKAP[[#This Row],[Harga Satuan]]*REKAP[[#This Row],[Stok Akhir]]</f>
        <v>168000</v>
      </c>
      <c r="Q1198" s="47" t="str">
        <f>IF(REKAP[[#This Row],[Stok Aktual]]&lt;&gt;"",REKAP[[#This Row],[Stok Akhir]]-REKAP[[#This Row],[Stok Aktual]],"")</f>
        <v/>
      </c>
    </row>
    <row r="1199" spans="1:17" x14ac:dyDescent="0.25">
      <c r="A1199" s="20" t="s">
        <v>2636</v>
      </c>
      <c r="B1199" s="20" t="s">
        <v>2055</v>
      </c>
      <c r="C1199" s="20" t="s">
        <v>2055</v>
      </c>
      <c r="D1199" s="23" t="s">
        <v>2061</v>
      </c>
      <c r="E1199" s="23"/>
      <c r="F1199" s="20" t="s">
        <v>247</v>
      </c>
      <c r="G1199" s="21" t="s">
        <v>1985</v>
      </c>
      <c r="H1199" s="22">
        <v>162600</v>
      </c>
      <c r="I1199" s="57" t="str">
        <f>IF(COUNTIF(MASUK[Kode Barang],REKAP[[#This Row],[ID
Barang]])=0,"",COUNTIF(MASUK[Kode Barang],REKAP[[#This Row],[ID
Barang]]))</f>
        <v/>
      </c>
      <c r="J1199" s="58" t="str">
        <f>IF(COUNTIF(MASUK8[Kode Barang],REKAP[[#This Row],[ID
Barang]])=0,"",COUNTIF(MASUK8[Kode Barang],REKAP[[#This Row],[ID
Barang]]))</f>
        <v/>
      </c>
      <c r="K1199" s="20">
        <v>0</v>
      </c>
      <c r="L1199" s="47">
        <f>SUMIF(MASUK!$C:$C,DATA!$A1199,MASUK!$H:$H)</f>
        <v>0</v>
      </c>
      <c r="M1199" s="47">
        <f>SUMIF(KELUAR!C:C,REKAP[[#This Row],[ID
Barang]],KELUAR!$H:$H)</f>
        <v>0</v>
      </c>
      <c r="N1199" s="47">
        <f>REKAP[[#This Row],[Stok Awal]]+REKAP[[#This Row],[Masuk]]-REKAP[[#This Row],[Keluar]]</f>
        <v>0</v>
      </c>
      <c r="P1199" s="42">
        <f>REKAP[[#This Row],[Harga Satuan]]*REKAP[[#This Row],[Stok Akhir]]</f>
        <v>0</v>
      </c>
      <c r="Q1199" s="47" t="str">
        <f>IF(REKAP[[#This Row],[Stok Aktual]]&lt;&gt;"",REKAP[[#This Row],[Stok Akhir]]-REKAP[[#This Row],[Stok Aktual]],"")</f>
        <v/>
      </c>
    </row>
    <row r="1200" spans="1:17" x14ac:dyDescent="0.25">
      <c r="A1200" s="20" t="s">
        <v>2637</v>
      </c>
      <c r="B1200" s="20" t="s">
        <v>2055</v>
      </c>
      <c r="C1200" s="20" t="s">
        <v>2055</v>
      </c>
      <c r="D1200" s="23" t="s">
        <v>2062</v>
      </c>
      <c r="E1200" s="23"/>
      <c r="F1200" s="20" t="s">
        <v>247</v>
      </c>
      <c r="G1200" s="21" t="s">
        <v>1985</v>
      </c>
      <c r="H1200" s="22">
        <v>171600</v>
      </c>
      <c r="I1200" s="57" t="str">
        <f>IF(COUNTIF(MASUK[Kode Barang],REKAP[[#This Row],[ID
Barang]])=0,"",COUNTIF(MASUK[Kode Barang],REKAP[[#This Row],[ID
Barang]]))</f>
        <v/>
      </c>
      <c r="J1200" s="58" t="str">
        <f>IF(COUNTIF(MASUK8[Kode Barang],REKAP[[#This Row],[ID
Barang]])=0,"",COUNTIF(MASUK8[Kode Barang],REKAP[[#This Row],[ID
Barang]]))</f>
        <v/>
      </c>
      <c r="K1200" s="20">
        <v>4</v>
      </c>
      <c r="L1200" s="47">
        <f>SUMIF(MASUK!$C:$C,DATA!$A1200,MASUK!$H:$H)</f>
        <v>0</v>
      </c>
      <c r="M1200" s="47">
        <f>SUMIF(KELUAR!C:C,REKAP[[#This Row],[ID
Barang]],KELUAR!$H:$H)</f>
        <v>0</v>
      </c>
      <c r="N1200" s="47">
        <f>REKAP[[#This Row],[Stok Awal]]+REKAP[[#This Row],[Masuk]]-REKAP[[#This Row],[Keluar]]</f>
        <v>4</v>
      </c>
      <c r="P1200" s="42">
        <f>REKAP[[#This Row],[Harga Satuan]]*REKAP[[#This Row],[Stok Akhir]]</f>
        <v>686400</v>
      </c>
      <c r="Q1200" s="47" t="str">
        <f>IF(REKAP[[#This Row],[Stok Aktual]]&lt;&gt;"",REKAP[[#This Row],[Stok Akhir]]-REKAP[[#This Row],[Stok Aktual]],"")</f>
        <v/>
      </c>
    </row>
    <row r="1201" spans="1:17" x14ac:dyDescent="0.25">
      <c r="A1201" s="20" t="s">
        <v>2638</v>
      </c>
      <c r="B1201" s="20" t="s">
        <v>2055</v>
      </c>
      <c r="C1201" s="20" t="s">
        <v>2055</v>
      </c>
      <c r="D1201" s="23" t="s">
        <v>2063</v>
      </c>
      <c r="E1201" s="23"/>
      <c r="F1201" s="20" t="s">
        <v>247</v>
      </c>
      <c r="G1201" s="21" t="s">
        <v>1985</v>
      </c>
      <c r="H1201" s="22">
        <v>183600</v>
      </c>
      <c r="I1201" s="57" t="str">
        <f>IF(COUNTIF(MASUK[Kode Barang],REKAP[[#This Row],[ID
Barang]])=0,"",COUNTIF(MASUK[Kode Barang],REKAP[[#This Row],[ID
Barang]]))</f>
        <v/>
      </c>
      <c r="J1201" s="58" t="str">
        <f>IF(COUNTIF(MASUK8[Kode Barang],REKAP[[#This Row],[ID
Barang]])=0,"",COUNTIF(MASUK8[Kode Barang],REKAP[[#This Row],[ID
Barang]]))</f>
        <v/>
      </c>
      <c r="K1201" s="20">
        <v>0</v>
      </c>
      <c r="L1201" s="47">
        <f>SUMIF(MASUK!$C:$C,DATA!$A1201,MASUK!$H:$H)</f>
        <v>0</v>
      </c>
      <c r="M1201" s="47">
        <f>SUMIF(KELUAR!C:C,REKAP[[#This Row],[ID
Barang]],KELUAR!$H:$H)</f>
        <v>0</v>
      </c>
      <c r="N1201" s="47">
        <f>REKAP[[#This Row],[Stok Awal]]+REKAP[[#This Row],[Masuk]]-REKAP[[#This Row],[Keluar]]</f>
        <v>0</v>
      </c>
      <c r="P1201" s="42">
        <f>REKAP[[#This Row],[Harga Satuan]]*REKAP[[#This Row],[Stok Akhir]]</f>
        <v>0</v>
      </c>
      <c r="Q1201" s="47" t="str">
        <f>IF(REKAP[[#This Row],[Stok Aktual]]&lt;&gt;"",REKAP[[#This Row],[Stok Akhir]]-REKAP[[#This Row],[Stok Aktual]],"")</f>
        <v/>
      </c>
    </row>
    <row r="1202" spans="1:17" x14ac:dyDescent="0.25">
      <c r="A1202" s="20" t="s">
        <v>2639</v>
      </c>
      <c r="B1202" s="20" t="s">
        <v>2055</v>
      </c>
      <c r="C1202" s="20" t="s">
        <v>2055</v>
      </c>
      <c r="D1202" s="23" t="s">
        <v>2064</v>
      </c>
      <c r="E1202" s="23"/>
      <c r="F1202" s="20" t="s">
        <v>247</v>
      </c>
      <c r="G1202" s="21" t="s">
        <v>1985</v>
      </c>
      <c r="H1202" s="22">
        <v>180200</v>
      </c>
      <c r="I1202" s="57" t="str">
        <f>IF(COUNTIF(MASUK[Kode Barang],REKAP[[#This Row],[ID
Barang]])=0,"",COUNTIF(MASUK[Kode Barang],REKAP[[#This Row],[ID
Barang]]))</f>
        <v/>
      </c>
      <c r="J1202" s="58" t="str">
        <f>IF(COUNTIF(MASUK8[Kode Barang],REKAP[[#This Row],[ID
Barang]])=0,"",COUNTIF(MASUK8[Kode Barang],REKAP[[#This Row],[ID
Barang]]))</f>
        <v/>
      </c>
      <c r="K1202" s="20">
        <v>0</v>
      </c>
      <c r="L1202" s="47">
        <f>SUMIF(MASUK!$C:$C,DATA!$A1202,MASUK!$H:$H)</f>
        <v>0</v>
      </c>
      <c r="M1202" s="47">
        <f>SUMIF(KELUAR!C:C,REKAP[[#This Row],[ID
Barang]],KELUAR!$H:$H)</f>
        <v>0</v>
      </c>
      <c r="N1202" s="47">
        <f>REKAP[[#This Row],[Stok Awal]]+REKAP[[#This Row],[Masuk]]-REKAP[[#This Row],[Keluar]]</f>
        <v>0</v>
      </c>
      <c r="P1202" s="42">
        <f>REKAP[[#This Row],[Harga Satuan]]*REKAP[[#This Row],[Stok Akhir]]</f>
        <v>0</v>
      </c>
      <c r="Q1202" s="47" t="str">
        <f>IF(REKAP[[#This Row],[Stok Aktual]]&lt;&gt;"",REKAP[[#This Row],[Stok Akhir]]-REKAP[[#This Row],[Stok Aktual]],"")</f>
        <v/>
      </c>
    </row>
    <row r="1203" spans="1:17" x14ac:dyDescent="0.25">
      <c r="A1203" s="20" t="s">
        <v>2640</v>
      </c>
      <c r="B1203" s="20" t="s">
        <v>2055</v>
      </c>
      <c r="C1203" s="20" t="s">
        <v>2055</v>
      </c>
      <c r="D1203" s="23" t="s">
        <v>2065</v>
      </c>
      <c r="E1203" s="23"/>
      <c r="F1203" s="20" t="s">
        <v>247</v>
      </c>
      <c r="G1203" s="21" t="s">
        <v>1985</v>
      </c>
      <c r="H1203" s="22">
        <v>188400</v>
      </c>
      <c r="I1203" s="57" t="str">
        <f>IF(COUNTIF(MASUK[Kode Barang],REKAP[[#This Row],[ID
Barang]])=0,"",COUNTIF(MASUK[Kode Barang],REKAP[[#This Row],[ID
Barang]]))</f>
        <v/>
      </c>
      <c r="J1203" s="58" t="str">
        <f>IF(COUNTIF(MASUK8[Kode Barang],REKAP[[#This Row],[ID
Barang]])=0,"",COUNTIF(MASUK8[Kode Barang],REKAP[[#This Row],[ID
Barang]]))</f>
        <v/>
      </c>
      <c r="K1203" s="20">
        <v>0</v>
      </c>
      <c r="L1203" s="47">
        <f>SUMIF(MASUK!$C:$C,DATA!$A1203,MASUK!$H:$H)</f>
        <v>0</v>
      </c>
      <c r="M1203" s="47">
        <f>SUMIF(KELUAR!C:C,REKAP[[#This Row],[ID
Barang]],KELUAR!$H:$H)</f>
        <v>0</v>
      </c>
      <c r="N1203" s="47">
        <f>REKAP[[#This Row],[Stok Awal]]+REKAP[[#This Row],[Masuk]]-REKAP[[#This Row],[Keluar]]</f>
        <v>0</v>
      </c>
      <c r="P1203" s="42">
        <f>REKAP[[#This Row],[Harga Satuan]]*REKAP[[#This Row],[Stok Akhir]]</f>
        <v>0</v>
      </c>
      <c r="Q1203" s="47" t="str">
        <f>IF(REKAP[[#This Row],[Stok Aktual]]&lt;&gt;"",REKAP[[#This Row],[Stok Akhir]]-REKAP[[#This Row],[Stok Aktual]],"")</f>
        <v/>
      </c>
    </row>
    <row r="1204" spans="1:17" x14ac:dyDescent="0.25">
      <c r="A1204" s="20" t="s">
        <v>2641</v>
      </c>
      <c r="B1204" s="20" t="s">
        <v>2055</v>
      </c>
      <c r="C1204" s="20" t="s">
        <v>2055</v>
      </c>
      <c r="D1204" s="23" t="s">
        <v>2066</v>
      </c>
      <c r="E1204" s="23"/>
      <c r="F1204" s="20" t="s">
        <v>247</v>
      </c>
      <c r="G1204" s="21" t="s">
        <v>1985</v>
      </c>
      <c r="H1204" s="22">
        <v>186550</v>
      </c>
      <c r="I1204" s="57" t="str">
        <f>IF(COUNTIF(MASUK[Kode Barang],REKAP[[#This Row],[ID
Barang]])=0,"",COUNTIF(MASUK[Kode Barang],REKAP[[#This Row],[ID
Barang]]))</f>
        <v/>
      </c>
      <c r="J1204" s="58" t="str">
        <f>IF(COUNTIF(MASUK8[Kode Barang],REKAP[[#This Row],[ID
Barang]])=0,"",COUNTIF(MASUK8[Kode Barang],REKAP[[#This Row],[ID
Barang]]))</f>
        <v/>
      </c>
      <c r="K1204" s="20">
        <v>0</v>
      </c>
      <c r="L1204" s="47">
        <f>SUMIF(MASUK!$C:$C,DATA!$A1204,MASUK!$H:$H)</f>
        <v>0</v>
      </c>
      <c r="M1204" s="47">
        <f>SUMIF(KELUAR!C:C,REKAP[[#This Row],[ID
Barang]],KELUAR!$H:$H)</f>
        <v>0</v>
      </c>
      <c r="N1204" s="47">
        <f>REKAP[[#This Row],[Stok Awal]]+REKAP[[#This Row],[Masuk]]-REKAP[[#This Row],[Keluar]]</f>
        <v>0</v>
      </c>
      <c r="P1204" s="42">
        <f>REKAP[[#This Row],[Harga Satuan]]*REKAP[[#This Row],[Stok Akhir]]</f>
        <v>0</v>
      </c>
      <c r="Q1204" s="47" t="str">
        <f>IF(REKAP[[#This Row],[Stok Aktual]]&lt;&gt;"",REKAP[[#This Row],[Stok Akhir]]-REKAP[[#This Row],[Stok Aktual]],"")</f>
        <v/>
      </c>
    </row>
    <row r="1205" spans="1:17" x14ac:dyDescent="0.25">
      <c r="A1205" s="20" t="s">
        <v>2642</v>
      </c>
      <c r="B1205" s="20" t="s">
        <v>2055</v>
      </c>
      <c r="C1205" s="20" t="s">
        <v>2055</v>
      </c>
      <c r="D1205" s="23" t="s">
        <v>2067</v>
      </c>
      <c r="E1205" s="23"/>
      <c r="F1205" s="20" t="s">
        <v>247</v>
      </c>
      <c r="G1205" s="21" t="s">
        <v>1985</v>
      </c>
      <c r="H1205" s="22">
        <v>0</v>
      </c>
      <c r="I1205" s="57" t="str">
        <f>IF(COUNTIF(MASUK[Kode Barang],REKAP[[#This Row],[ID
Barang]])=0,"",COUNTIF(MASUK[Kode Barang],REKAP[[#This Row],[ID
Barang]]))</f>
        <v/>
      </c>
      <c r="J1205" s="58" t="str">
        <f>IF(COUNTIF(MASUK8[Kode Barang],REKAP[[#This Row],[ID
Barang]])=0,"",COUNTIF(MASUK8[Kode Barang],REKAP[[#This Row],[ID
Barang]]))</f>
        <v/>
      </c>
      <c r="K1205" s="20">
        <v>3</v>
      </c>
      <c r="L1205" s="47">
        <f>SUMIF(MASUK!$C:$C,DATA!$A1205,MASUK!$H:$H)</f>
        <v>0</v>
      </c>
      <c r="M1205" s="47">
        <f>SUMIF(KELUAR!C:C,REKAP[[#This Row],[ID
Barang]],KELUAR!$H:$H)</f>
        <v>0</v>
      </c>
      <c r="N1205" s="47">
        <f>REKAP[[#This Row],[Stok Awal]]+REKAP[[#This Row],[Masuk]]-REKAP[[#This Row],[Keluar]]</f>
        <v>3</v>
      </c>
      <c r="P1205" s="42">
        <f>REKAP[[#This Row],[Harga Satuan]]*REKAP[[#This Row],[Stok Akhir]]</f>
        <v>0</v>
      </c>
      <c r="Q1205" s="47" t="str">
        <f>IF(REKAP[[#This Row],[Stok Aktual]]&lt;&gt;"",REKAP[[#This Row],[Stok Akhir]]-REKAP[[#This Row],[Stok Aktual]],"")</f>
        <v/>
      </c>
    </row>
    <row r="1206" spans="1:17" x14ac:dyDescent="0.25">
      <c r="A1206" s="20" t="s">
        <v>2643</v>
      </c>
      <c r="B1206" s="20" t="s">
        <v>2055</v>
      </c>
      <c r="C1206" s="20" t="s">
        <v>2055</v>
      </c>
      <c r="D1206" s="23" t="s">
        <v>2068</v>
      </c>
      <c r="E1206" s="23"/>
      <c r="F1206" s="20" t="s">
        <v>247</v>
      </c>
      <c r="G1206" s="21" t="s">
        <v>1985</v>
      </c>
      <c r="H1206" s="22">
        <v>188400</v>
      </c>
      <c r="I1206" s="57" t="str">
        <f>IF(COUNTIF(MASUK[Kode Barang],REKAP[[#This Row],[ID
Barang]])=0,"",COUNTIF(MASUK[Kode Barang],REKAP[[#This Row],[ID
Barang]]))</f>
        <v/>
      </c>
      <c r="J1206" s="58" t="str">
        <f>IF(COUNTIF(MASUK8[Kode Barang],REKAP[[#This Row],[ID
Barang]])=0,"",COUNTIF(MASUK8[Kode Barang],REKAP[[#This Row],[ID
Barang]]))</f>
        <v/>
      </c>
      <c r="K1206" s="20">
        <v>0</v>
      </c>
      <c r="L1206" s="47">
        <f>SUMIF(MASUK!$C:$C,DATA!$A1206,MASUK!$H:$H)</f>
        <v>0</v>
      </c>
      <c r="M1206" s="47">
        <f>SUMIF(KELUAR!C:C,REKAP[[#This Row],[ID
Barang]],KELUAR!$H:$H)</f>
        <v>0</v>
      </c>
      <c r="N1206" s="47">
        <f>REKAP[[#This Row],[Stok Awal]]+REKAP[[#This Row],[Masuk]]-REKAP[[#This Row],[Keluar]]</f>
        <v>0</v>
      </c>
      <c r="P1206" s="42">
        <f>REKAP[[#This Row],[Harga Satuan]]*REKAP[[#This Row],[Stok Akhir]]</f>
        <v>0</v>
      </c>
      <c r="Q1206" s="47" t="str">
        <f>IF(REKAP[[#This Row],[Stok Aktual]]&lt;&gt;"",REKAP[[#This Row],[Stok Akhir]]-REKAP[[#This Row],[Stok Aktual]],"")</f>
        <v/>
      </c>
    </row>
    <row r="1207" spans="1:17" x14ac:dyDescent="0.25">
      <c r="A1207" s="20" t="s">
        <v>2644</v>
      </c>
      <c r="B1207" s="20" t="s">
        <v>2055</v>
      </c>
      <c r="C1207" s="20" t="s">
        <v>2055</v>
      </c>
      <c r="D1207" s="23" t="s">
        <v>2069</v>
      </c>
      <c r="E1207" s="23"/>
      <c r="F1207" s="20" t="s">
        <v>247</v>
      </c>
      <c r="G1207" s="21" t="s">
        <v>1985</v>
      </c>
      <c r="H1207" s="22">
        <v>238800</v>
      </c>
      <c r="I1207" s="57" t="str">
        <f>IF(COUNTIF(MASUK[Kode Barang],REKAP[[#This Row],[ID
Barang]])=0,"",COUNTIF(MASUK[Kode Barang],REKAP[[#This Row],[ID
Barang]]))</f>
        <v/>
      </c>
      <c r="J1207" s="58" t="str">
        <f>IF(COUNTIF(MASUK8[Kode Barang],REKAP[[#This Row],[ID
Barang]])=0,"",COUNTIF(MASUK8[Kode Barang],REKAP[[#This Row],[ID
Barang]]))</f>
        <v/>
      </c>
      <c r="K1207" s="20">
        <v>0</v>
      </c>
      <c r="L1207" s="47">
        <f>SUMIF(MASUK!$C:$C,DATA!$A1207,MASUK!$H:$H)</f>
        <v>0</v>
      </c>
      <c r="M1207" s="47">
        <f>SUMIF(KELUAR!C:C,REKAP[[#This Row],[ID
Barang]],KELUAR!$H:$H)</f>
        <v>0</v>
      </c>
      <c r="N1207" s="47">
        <f>REKAP[[#This Row],[Stok Awal]]+REKAP[[#This Row],[Masuk]]-REKAP[[#This Row],[Keluar]]</f>
        <v>0</v>
      </c>
      <c r="P1207" s="42">
        <f>REKAP[[#This Row],[Harga Satuan]]*REKAP[[#This Row],[Stok Akhir]]</f>
        <v>0</v>
      </c>
      <c r="Q1207" s="47" t="str">
        <f>IF(REKAP[[#This Row],[Stok Aktual]]&lt;&gt;"",REKAP[[#This Row],[Stok Akhir]]-REKAP[[#This Row],[Stok Aktual]],"")</f>
        <v/>
      </c>
    </row>
    <row r="1208" spans="1:17" x14ac:dyDescent="0.25">
      <c r="A1208" s="20" t="s">
        <v>2645</v>
      </c>
      <c r="B1208" s="20" t="s">
        <v>2055</v>
      </c>
      <c r="C1208" s="20" t="s">
        <v>2055</v>
      </c>
      <c r="D1208" s="23" t="s">
        <v>2070</v>
      </c>
      <c r="E1208" s="23"/>
      <c r="F1208" s="20" t="s">
        <v>247</v>
      </c>
      <c r="G1208" s="21" t="s">
        <v>1985</v>
      </c>
      <c r="H1208" s="22">
        <v>219600</v>
      </c>
      <c r="I1208" s="57" t="str">
        <f>IF(COUNTIF(MASUK[Kode Barang],REKAP[[#This Row],[ID
Barang]])=0,"",COUNTIF(MASUK[Kode Barang],REKAP[[#This Row],[ID
Barang]]))</f>
        <v/>
      </c>
      <c r="J1208" s="58" t="str">
        <f>IF(COUNTIF(MASUK8[Kode Barang],REKAP[[#This Row],[ID
Barang]])=0,"",COUNTIF(MASUK8[Kode Barang],REKAP[[#This Row],[ID
Barang]]))</f>
        <v/>
      </c>
      <c r="K1208" s="20">
        <v>1</v>
      </c>
      <c r="L1208" s="47">
        <f>SUMIF(MASUK!$C:$C,DATA!$A1208,MASUK!$H:$H)</f>
        <v>0</v>
      </c>
      <c r="M1208" s="47">
        <f>SUMIF(KELUAR!C:C,REKAP[[#This Row],[ID
Barang]],KELUAR!$H:$H)</f>
        <v>0</v>
      </c>
      <c r="N1208" s="47">
        <f>REKAP[[#This Row],[Stok Awal]]+REKAP[[#This Row],[Masuk]]-REKAP[[#This Row],[Keluar]]</f>
        <v>1</v>
      </c>
      <c r="P1208" s="42">
        <f>REKAP[[#This Row],[Harga Satuan]]*REKAP[[#This Row],[Stok Akhir]]</f>
        <v>219600</v>
      </c>
      <c r="Q1208" s="47" t="str">
        <f>IF(REKAP[[#This Row],[Stok Aktual]]&lt;&gt;"",REKAP[[#This Row],[Stok Akhir]]-REKAP[[#This Row],[Stok Aktual]],"")</f>
        <v/>
      </c>
    </row>
    <row r="1209" spans="1:17" x14ac:dyDescent="0.25">
      <c r="A1209" s="20" t="s">
        <v>2646</v>
      </c>
      <c r="B1209" s="20" t="s">
        <v>2055</v>
      </c>
      <c r="C1209" s="20" t="s">
        <v>2055</v>
      </c>
      <c r="D1209" s="23" t="s">
        <v>2071</v>
      </c>
      <c r="E1209" s="23"/>
      <c r="F1209" s="20" t="s">
        <v>247</v>
      </c>
      <c r="G1209" s="21" t="s">
        <v>1985</v>
      </c>
      <c r="H1209" s="22">
        <v>258000</v>
      </c>
      <c r="I1209" s="57" t="str">
        <f>IF(COUNTIF(MASUK[Kode Barang],REKAP[[#This Row],[ID
Barang]])=0,"",COUNTIF(MASUK[Kode Barang],REKAP[[#This Row],[ID
Barang]]))</f>
        <v/>
      </c>
      <c r="J1209" s="58" t="str">
        <f>IF(COUNTIF(MASUK8[Kode Barang],REKAP[[#This Row],[ID
Barang]])=0,"",COUNTIF(MASUK8[Kode Barang],REKAP[[#This Row],[ID
Barang]]))</f>
        <v/>
      </c>
      <c r="K1209" s="20">
        <v>3</v>
      </c>
      <c r="L1209" s="47">
        <f>SUMIF(MASUK!$C:$C,DATA!$A1209,MASUK!$H:$H)</f>
        <v>0</v>
      </c>
      <c r="M1209" s="47">
        <f>SUMIF(KELUAR!C:C,REKAP[[#This Row],[ID
Barang]],KELUAR!$H:$H)</f>
        <v>0</v>
      </c>
      <c r="N1209" s="47">
        <f>REKAP[[#This Row],[Stok Awal]]+REKAP[[#This Row],[Masuk]]-REKAP[[#This Row],[Keluar]]</f>
        <v>3</v>
      </c>
      <c r="P1209" s="42">
        <f>REKAP[[#This Row],[Harga Satuan]]*REKAP[[#This Row],[Stok Akhir]]</f>
        <v>774000</v>
      </c>
      <c r="Q1209" s="47" t="str">
        <f>IF(REKAP[[#This Row],[Stok Aktual]]&lt;&gt;"",REKAP[[#This Row],[Stok Akhir]]-REKAP[[#This Row],[Stok Aktual]],"")</f>
        <v/>
      </c>
    </row>
    <row r="1210" spans="1:17" x14ac:dyDescent="0.25">
      <c r="A1210" s="20" t="s">
        <v>2647</v>
      </c>
      <c r="B1210" s="20" t="s">
        <v>2055</v>
      </c>
      <c r="C1210" s="20" t="s">
        <v>2055</v>
      </c>
      <c r="D1210" s="23" t="s">
        <v>2072</v>
      </c>
      <c r="E1210" s="23"/>
      <c r="F1210" s="20" t="s">
        <v>247</v>
      </c>
      <c r="G1210" s="21" t="s">
        <v>1985</v>
      </c>
      <c r="H1210" s="22">
        <v>238850</v>
      </c>
      <c r="I1210" s="57" t="str">
        <f>IF(COUNTIF(MASUK[Kode Barang],REKAP[[#This Row],[ID
Barang]])=0,"",COUNTIF(MASUK[Kode Barang],REKAP[[#This Row],[ID
Barang]]))</f>
        <v/>
      </c>
      <c r="J1210" s="58" t="str">
        <f>IF(COUNTIF(MASUK8[Kode Barang],REKAP[[#This Row],[ID
Barang]])=0,"",COUNTIF(MASUK8[Kode Barang],REKAP[[#This Row],[ID
Barang]]))</f>
        <v/>
      </c>
      <c r="K1210" s="20">
        <v>3</v>
      </c>
      <c r="L1210" s="47">
        <f>SUMIF(MASUK!$C:$C,DATA!$A1210,MASUK!$H:$H)</f>
        <v>0</v>
      </c>
      <c r="M1210" s="47">
        <f>SUMIF(KELUAR!C:C,REKAP[[#This Row],[ID
Barang]],KELUAR!$H:$H)</f>
        <v>0</v>
      </c>
      <c r="N1210" s="47">
        <f>REKAP[[#This Row],[Stok Awal]]+REKAP[[#This Row],[Masuk]]-REKAP[[#This Row],[Keluar]]</f>
        <v>3</v>
      </c>
      <c r="P1210" s="42">
        <f>REKAP[[#This Row],[Harga Satuan]]*REKAP[[#This Row],[Stok Akhir]]</f>
        <v>716550</v>
      </c>
      <c r="Q1210" s="47" t="str">
        <f>IF(REKAP[[#This Row],[Stok Aktual]]&lt;&gt;"",REKAP[[#This Row],[Stok Akhir]]-REKAP[[#This Row],[Stok Aktual]],"")</f>
        <v/>
      </c>
    </row>
    <row r="1211" spans="1:17" x14ac:dyDescent="0.25">
      <c r="A1211" s="20" t="s">
        <v>2648</v>
      </c>
      <c r="B1211" s="20" t="s">
        <v>2055</v>
      </c>
      <c r="C1211" s="20" t="s">
        <v>2055</v>
      </c>
      <c r="D1211" s="23" t="s">
        <v>2073</v>
      </c>
      <c r="E1211" s="23"/>
      <c r="F1211" s="20" t="s">
        <v>247</v>
      </c>
      <c r="G1211" s="21" t="s">
        <v>1985</v>
      </c>
      <c r="H1211" s="22">
        <v>251500</v>
      </c>
      <c r="I1211" s="57" t="str">
        <f>IF(COUNTIF(MASUK[Kode Barang],REKAP[[#This Row],[ID
Barang]])=0,"",COUNTIF(MASUK[Kode Barang],REKAP[[#This Row],[ID
Barang]]))</f>
        <v/>
      </c>
      <c r="J1211" s="58" t="str">
        <f>IF(COUNTIF(MASUK8[Kode Barang],REKAP[[#This Row],[ID
Barang]])=0,"",COUNTIF(MASUK8[Kode Barang],REKAP[[#This Row],[ID
Barang]]))</f>
        <v/>
      </c>
      <c r="K1211" s="20">
        <v>0</v>
      </c>
      <c r="L1211" s="47">
        <f>SUMIF(MASUK!$C:$C,DATA!$A1211,MASUK!$H:$H)</f>
        <v>0</v>
      </c>
      <c r="M1211" s="47">
        <f>SUMIF(KELUAR!C:C,REKAP[[#This Row],[ID
Barang]],KELUAR!$H:$H)</f>
        <v>0</v>
      </c>
      <c r="N1211" s="47">
        <f>REKAP[[#This Row],[Stok Awal]]+REKAP[[#This Row],[Masuk]]-REKAP[[#This Row],[Keluar]]</f>
        <v>0</v>
      </c>
      <c r="P1211" s="42">
        <f>REKAP[[#This Row],[Harga Satuan]]*REKAP[[#This Row],[Stok Akhir]]</f>
        <v>0</v>
      </c>
      <c r="Q1211" s="47" t="str">
        <f>IF(REKAP[[#This Row],[Stok Aktual]]&lt;&gt;"",REKAP[[#This Row],[Stok Akhir]]-REKAP[[#This Row],[Stok Aktual]],"")</f>
        <v/>
      </c>
    </row>
    <row r="1212" spans="1:17" x14ac:dyDescent="0.25">
      <c r="A1212" s="20" t="s">
        <v>2649</v>
      </c>
      <c r="B1212" s="20" t="s">
        <v>2055</v>
      </c>
      <c r="C1212" s="20" t="s">
        <v>2055</v>
      </c>
      <c r="D1212" s="23" t="s">
        <v>2074</v>
      </c>
      <c r="E1212" s="23"/>
      <c r="F1212" s="20" t="s">
        <v>247</v>
      </c>
      <c r="G1212" s="21" t="s">
        <v>1985</v>
      </c>
      <c r="H1212" s="22">
        <v>277800</v>
      </c>
      <c r="I1212" s="57" t="str">
        <f>IF(COUNTIF(MASUK[Kode Barang],REKAP[[#This Row],[ID
Barang]])=0,"",COUNTIF(MASUK[Kode Barang],REKAP[[#This Row],[ID
Barang]]))</f>
        <v/>
      </c>
      <c r="J1212" s="58" t="str">
        <f>IF(COUNTIF(MASUK8[Kode Barang],REKAP[[#This Row],[ID
Barang]])=0,"",COUNTIF(MASUK8[Kode Barang],REKAP[[#This Row],[ID
Barang]]))</f>
        <v/>
      </c>
      <c r="K1212" s="20">
        <v>3</v>
      </c>
      <c r="L1212" s="47">
        <f>SUMIF(MASUK!$C:$C,DATA!$A1212,MASUK!$H:$H)</f>
        <v>0</v>
      </c>
      <c r="M1212" s="47">
        <f>SUMIF(KELUAR!C:C,REKAP[[#This Row],[ID
Barang]],KELUAR!$H:$H)</f>
        <v>0</v>
      </c>
      <c r="N1212" s="47">
        <f>REKAP[[#This Row],[Stok Awal]]+REKAP[[#This Row],[Masuk]]-REKAP[[#This Row],[Keluar]]</f>
        <v>3</v>
      </c>
      <c r="P1212" s="42">
        <f>REKAP[[#This Row],[Harga Satuan]]*REKAP[[#This Row],[Stok Akhir]]</f>
        <v>833400</v>
      </c>
      <c r="Q1212" s="47" t="str">
        <f>IF(REKAP[[#This Row],[Stok Aktual]]&lt;&gt;"",REKAP[[#This Row],[Stok Akhir]]-REKAP[[#This Row],[Stok Aktual]],"")</f>
        <v/>
      </c>
    </row>
    <row r="1213" spans="1:17" x14ac:dyDescent="0.25">
      <c r="A1213" s="20" t="s">
        <v>2650</v>
      </c>
      <c r="B1213" s="20" t="s">
        <v>2055</v>
      </c>
      <c r="C1213" s="20" t="s">
        <v>2055</v>
      </c>
      <c r="D1213" s="23" t="s">
        <v>2075</v>
      </c>
      <c r="E1213" s="23"/>
      <c r="F1213" s="20" t="s">
        <v>247</v>
      </c>
      <c r="G1213" s="21" t="s">
        <v>1985</v>
      </c>
      <c r="H1213" s="22">
        <v>253800</v>
      </c>
      <c r="I1213" s="57" t="str">
        <f>IF(COUNTIF(MASUK[Kode Barang],REKAP[[#This Row],[ID
Barang]])=0,"",COUNTIF(MASUK[Kode Barang],REKAP[[#This Row],[ID
Barang]]))</f>
        <v/>
      </c>
      <c r="J1213" s="58" t="str">
        <f>IF(COUNTIF(MASUK8[Kode Barang],REKAP[[#This Row],[ID
Barang]])=0,"",COUNTIF(MASUK8[Kode Barang],REKAP[[#This Row],[ID
Barang]]))</f>
        <v/>
      </c>
      <c r="K1213" s="20">
        <v>0</v>
      </c>
      <c r="L1213" s="47">
        <f>SUMIF(MASUK!$C:$C,DATA!$A1213,MASUK!$H:$H)</f>
        <v>0</v>
      </c>
      <c r="M1213" s="47">
        <f>SUMIF(KELUAR!C:C,REKAP[[#This Row],[ID
Barang]],KELUAR!$H:$H)</f>
        <v>0</v>
      </c>
      <c r="N1213" s="47">
        <f>REKAP[[#This Row],[Stok Awal]]+REKAP[[#This Row],[Masuk]]-REKAP[[#This Row],[Keluar]]</f>
        <v>0</v>
      </c>
      <c r="P1213" s="42">
        <f>REKAP[[#This Row],[Harga Satuan]]*REKAP[[#This Row],[Stok Akhir]]</f>
        <v>0</v>
      </c>
      <c r="Q1213" s="47" t="str">
        <f>IF(REKAP[[#This Row],[Stok Aktual]]&lt;&gt;"",REKAP[[#This Row],[Stok Akhir]]-REKAP[[#This Row],[Stok Aktual]],"")</f>
        <v/>
      </c>
    </row>
    <row r="1214" spans="1:17" x14ac:dyDescent="0.25">
      <c r="A1214" s="20" t="s">
        <v>2651</v>
      </c>
      <c r="B1214" s="20" t="s">
        <v>2055</v>
      </c>
      <c r="C1214" s="20" t="s">
        <v>2055</v>
      </c>
      <c r="D1214" s="23" t="s">
        <v>2076</v>
      </c>
      <c r="E1214" s="23"/>
      <c r="F1214" s="20" t="s">
        <v>247</v>
      </c>
      <c r="G1214" s="21" t="s">
        <v>1985</v>
      </c>
      <c r="H1214" s="22">
        <v>264000</v>
      </c>
      <c r="I1214" s="57" t="str">
        <f>IF(COUNTIF(MASUK[Kode Barang],REKAP[[#This Row],[ID
Barang]])=0,"",COUNTIF(MASUK[Kode Barang],REKAP[[#This Row],[ID
Barang]]))</f>
        <v/>
      </c>
      <c r="J1214" s="58" t="str">
        <f>IF(COUNTIF(MASUK8[Kode Barang],REKAP[[#This Row],[ID
Barang]])=0,"",COUNTIF(MASUK8[Kode Barang],REKAP[[#This Row],[ID
Barang]]))</f>
        <v/>
      </c>
      <c r="K1214" s="20">
        <v>4</v>
      </c>
      <c r="L1214" s="47">
        <f>SUMIF(MASUK!$C:$C,DATA!$A1214,MASUK!$H:$H)</f>
        <v>0</v>
      </c>
      <c r="M1214" s="47">
        <f>SUMIF(KELUAR!C:C,REKAP[[#This Row],[ID
Barang]],KELUAR!$H:$H)</f>
        <v>0</v>
      </c>
      <c r="N1214" s="47">
        <f>REKAP[[#This Row],[Stok Awal]]+REKAP[[#This Row],[Masuk]]-REKAP[[#This Row],[Keluar]]</f>
        <v>4</v>
      </c>
      <c r="P1214" s="42">
        <f>REKAP[[#This Row],[Harga Satuan]]*REKAP[[#This Row],[Stok Akhir]]</f>
        <v>1056000</v>
      </c>
      <c r="Q1214" s="47" t="str">
        <f>IF(REKAP[[#This Row],[Stok Aktual]]&lt;&gt;"",REKAP[[#This Row],[Stok Akhir]]-REKAP[[#This Row],[Stok Aktual]],"")</f>
        <v/>
      </c>
    </row>
    <row r="1215" spans="1:17" x14ac:dyDescent="0.25">
      <c r="A1215" s="20" t="s">
        <v>2652</v>
      </c>
      <c r="B1215" s="20" t="s">
        <v>2055</v>
      </c>
      <c r="C1215" s="20" t="s">
        <v>2055</v>
      </c>
      <c r="D1215" s="23" t="s">
        <v>2077</v>
      </c>
      <c r="E1215" s="23"/>
      <c r="F1215" s="20" t="s">
        <v>247</v>
      </c>
      <c r="G1215" s="21" t="s">
        <v>1985</v>
      </c>
      <c r="H1215" s="22">
        <v>273500</v>
      </c>
      <c r="I1215" s="57" t="str">
        <f>IF(COUNTIF(MASUK[Kode Barang],REKAP[[#This Row],[ID
Barang]])=0,"",COUNTIF(MASUK[Kode Barang],REKAP[[#This Row],[ID
Barang]]))</f>
        <v/>
      </c>
      <c r="J1215" s="58" t="str">
        <f>IF(COUNTIF(MASUK8[Kode Barang],REKAP[[#This Row],[ID
Barang]])=0,"",COUNTIF(MASUK8[Kode Barang],REKAP[[#This Row],[ID
Barang]]))</f>
        <v/>
      </c>
      <c r="K1215" s="20">
        <v>3</v>
      </c>
      <c r="L1215" s="47">
        <f>SUMIF(MASUK!$C:$C,DATA!$A1215,MASUK!$H:$H)</f>
        <v>0</v>
      </c>
      <c r="M1215" s="47">
        <f>SUMIF(KELUAR!C:C,REKAP[[#This Row],[ID
Barang]],KELUAR!$H:$H)</f>
        <v>0</v>
      </c>
      <c r="N1215" s="47">
        <f>REKAP[[#This Row],[Stok Awal]]+REKAP[[#This Row],[Masuk]]-REKAP[[#This Row],[Keluar]]</f>
        <v>3</v>
      </c>
      <c r="P1215" s="42">
        <f>REKAP[[#This Row],[Harga Satuan]]*REKAP[[#This Row],[Stok Akhir]]</f>
        <v>820500</v>
      </c>
      <c r="Q1215" s="47" t="str">
        <f>IF(REKAP[[#This Row],[Stok Aktual]]&lt;&gt;"",REKAP[[#This Row],[Stok Akhir]]-REKAP[[#This Row],[Stok Aktual]],"")</f>
        <v/>
      </c>
    </row>
    <row r="1216" spans="1:17" x14ac:dyDescent="0.25">
      <c r="A1216" s="20" t="s">
        <v>2653</v>
      </c>
      <c r="B1216" s="20" t="s">
        <v>2055</v>
      </c>
      <c r="C1216" s="20" t="s">
        <v>2055</v>
      </c>
      <c r="D1216" s="23" t="s">
        <v>2078</v>
      </c>
      <c r="E1216" s="23"/>
      <c r="F1216" s="20" t="s">
        <v>247</v>
      </c>
      <c r="G1216" s="21" t="s">
        <v>1985</v>
      </c>
      <c r="H1216" s="22">
        <v>204900</v>
      </c>
      <c r="I1216" s="57" t="str">
        <f>IF(COUNTIF(MASUK[Kode Barang],REKAP[[#This Row],[ID
Barang]])=0,"",COUNTIF(MASUK[Kode Barang],REKAP[[#This Row],[ID
Barang]]))</f>
        <v/>
      </c>
      <c r="J1216" s="58" t="str">
        <f>IF(COUNTIF(MASUK8[Kode Barang],REKAP[[#This Row],[ID
Barang]])=0,"",COUNTIF(MASUK8[Kode Barang],REKAP[[#This Row],[ID
Barang]]))</f>
        <v/>
      </c>
      <c r="K1216" s="20">
        <v>2</v>
      </c>
      <c r="L1216" s="47">
        <f>SUMIF(MASUK!$C:$C,DATA!$A1216,MASUK!$H:$H)</f>
        <v>0</v>
      </c>
      <c r="M1216" s="47">
        <f>SUMIF(KELUAR!C:C,REKAP[[#This Row],[ID
Barang]],KELUAR!$H:$H)</f>
        <v>0</v>
      </c>
      <c r="N1216" s="47">
        <f>REKAP[[#This Row],[Stok Awal]]+REKAP[[#This Row],[Masuk]]-REKAP[[#This Row],[Keluar]]</f>
        <v>2</v>
      </c>
      <c r="P1216" s="42">
        <f>REKAP[[#This Row],[Harga Satuan]]*REKAP[[#This Row],[Stok Akhir]]</f>
        <v>409800</v>
      </c>
      <c r="Q1216" s="47" t="str">
        <f>IF(REKAP[[#This Row],[Stok Aktual]]&lt;&gt;"",REKAP[[#This Row],[Stok Akhir]]-REKAP[[#This Row],[Stok Aktual]],"")</f>
        <v/>
      </c>
    </row>
    <row r="1217" spans="1:17" x14ac:dyDescent="0.25">
      <c r="A1217" s="20" t="s">
        <v>2654</v>
      </c>
      <c r="B1217" s="20" t="s">
        <v>2055</v>
      </c>
      <c r="C1217" s="20" t="s">
        <v>2055</v>
      </c>
      <c r="D1217" s="23" t="s">
        <v>2079</v>
      </c>
      <c r="E1217" s="23"/>
      <c r="F1217" s="20" t="s">
        <v>247</v>
      </c>
      <c r="G1217" s="21" t="s">
        <v>1985</v>
      </c>
      <c r="H1217" s="22">
        <v>204000</v>
      </c>
      <c r="I1217" s="57" t="str">
        <f>IF(COUNTIF(MASUK[Kode Barang],REKAP[[#This Row],[ID
Barang]])=0,"",COUNTIF(MASUK[Kode Barang],REKAP[[#This Row],[ID
Barang]]))</f>
        <v/>
      </c>
      <c r="J1217" s="58" t="str">
        <f>IF(COUNTIF(MASUK8[Kode Barang],REKAP[[#This Row],[ID
Barang]])=0,"",COUNTIF(MASUK8[Kode Barang],REKAP[[#This Row],[ID
Barang]]))</f>
        <v/>
      </c>
      <c r="K1217" s="20">
        <v>4</v>
      </c>
      <c r="L1217" s="47">
        <f>SUMIF(MASUK!$C:$C,DATA!$A1217,MASUK!$H:$H)</f>
        <v>0</v>
      </c>
      <c r="M1217" s="47">
        <f>SUMIF(KELUAR!C:C,REKAP[[#This Row],[ID
Barang]],KELUAR!$H:$H)</f>
        <v>0</v>
      </c>
      <c r="N1217" s="47">
        <f>REKAP[[#This Row],[Stok Awal]]+REKAP[[#This Row],[Masuk]]-REKAP[[#This Row],[Keluar]]</f>
        <v>4</v>
      </c>
      <c r="P1217" s="42">
        <f>REKAP[[#This Row],[Harga Satuan]]*REKAP[[#This Row],[Stok Akhir]]</f>
        <v>816000</v>
      </c>
      <c r="Q1217" s="47" t="str">
        <f>IF(REKAP[[#This Row],[Stok Aktual]]&lt;&gt;"",REKAP[[#This Row],[Stok Akhir]]-REKAP[[#This Row],[Stok Aktual]],"")</f>
        <v/>
      </c>
    </row>
    <row r="1218" spans="1:17" x14ac:dyDescent="0.25">
      <c r="A1218" s="20" t="s">
        <v>2655</v>
      </c>
      <c r="B1218" s="20" t="s">
        <v>2055</v>
      </c>
      <c r="C1218" s="20" t="s">
        <v>2055</v>
      </c>
      <c r="D1218" s="23" t="s">
        <v>2080</v>
      </c>
      <c r="E1218" s="23"/>
      <c r="F1218" s="20" t="s">
        <v>247</v>
      </c>
      <c r="G1218" s="21" t="s">
        <v>1985</v>
      </c>
      <c r="H1218" s="22">
        <v>369200</v>
      </c>
      <c r="I1218" s="57" t="str">
        <f>IF(COUNTIF(MASUK[Kode Barang],REKAP[[#This Row],[ID
Barang]])=0,"",COUNTIF(MASUK[Kode Barang],REKAP[[#This Row],[ID
Barang]]))</f>
        <v/>
      </c>
      <c r="J1218" s="58" t="str">
        <f>IF(COUNTIF(MASUK8[Kode Barang],REKAP[[#This Row],[ID
Barang]])=0,"",COUNTIF(MASUK8[Kode Barang],REKAP[[#This Row],[ID
Barang]]))</f>
        <v/>
      </c>
      <c r="K1218" s="20">
        <v>4</v>
      </c>
      <c r="L1218" s="47">
        <f>SUMIF(MASUK!$C:$C,DATA!$A1218,MASUK!$H:$H)</f>
        <v>0</v>
      </c>
      <c r="M1218" s="47">
        <f>SUMIF(KELUAR!C:C,REKAP[[#This Row],[ID
Barang]],KELUAR!$H:$H)</f>
        <v>0</v>
      </c>
      <c r="N1218" s="47">
        <f>REKAP[[#This Row],[Stok Awal]]+REKAP[[#This Row],[Masuk]]-REKAP[[#This Row],[Keluar]]</f>
        <v>4</v>
      </c>
      <c r="P1218" s="42">
        <f>REKAP[[#This Row],[Harga Satuan]]*REKAP[[#This Row],[Stok Akhir]]</f>
        <v>1476800</v>
      </c>
      <c r="Q1218" s="47" t="str">
        <f>IF(REKAP[[#This Row],[Stok Aktual]]&lt;&gt;"",REKAP[[#This Row],[Stok Akhir]]-REKAP[[#This Row],[Stok Aktual]],"")</f>
        <v/>
      </c>
    </row>
    <row r="1219" spans="1:17" x14ac:dyDescent="0.25">
      <c r="A1219" s="20" t="s">
        <v>2656</v>
      </c>
      <c r="B1219" s="20" t="s">
        <v>2055</v>
      </c>
      <c r="C1219" s="20" t="s">
        <v>2055</v>
      </c>
      <c r="D1219" s="23" t="s">
        <v>2081</v>
      </c>
      <c r="E1219" s="23"/>
      <c r="F1219" s="20" t="s">
        <v>247</v>
      </c>
      <c r="G1219" s="21" t="s">
        <v>1985</v>
      </c>
      <c r="H1219" s="22">
        <v>485800</v>
      </c>
      <c r="I1219" s="57" t="str">
        <f>IF(COUNTIF(MASUK[Kode Barang],REKAP[[#This Row],[ID
Barang]])=0,"",COUNTIF(MASUK[Kode Barang],REKAP[[#This Row],[ID
Barang]]))</f>
        <v/>
      </c>
      <c r="J1219" s="58" t="str">
        <f>IF(COUNTIF(MASUK8[Kode Barang],REKAP[[#This Row],[ID
Barang]])=0,"",COUNTIF(MASUK8[Kode Barang],REKAP[[#This Row],[ID
Barang]]))</f>
        <v/>
      </c>
      <c r="K1219" s="20">
        <v>3</v>
      </c>
      <c r="L1219" s="47">
        <f>SUMIF(MASUK!$C:$C,DATA!$A1219,MASUK!$H:$H)</f>
        <v>0</v>
      </c>
      <c r="M1219" s="47">
        <f>SUMIF(KELUAR!C:C,REKAP[[#This Row],[ID
Barang]],KELUAR!$H:$H)</f>
        <v>0</v>
      </c>
      <c r="N1219" s="47">
        <f>REKAP[[#This Row],[Stok Awal]]+REKAP[[#This Row],[Masuk]]-REKAP[[#This Row],[Keluar]]</f>
        <v>3</v>
      </c>
      <c r="P1219" s="42">
        <f>REKAP[[#This Row],[Harga Satuan]]*REKAP[[#This Row],[Stok Akhir]]</f>
        <v>1457400</v>
      </c>
      <c r="Q1219" s="47" t="str">
        <f>IF(REKAP[[#This Row],[Stok Aktual]]&lt;&gt;"",REKAP[[#This Row],[Stok Akhir]]-REKAP[[#This Row],[Stok Aktual]],"")</f>
        <v/>
      </c>
    </row>
    <row r="1220" spans="1:17" x14ac:dyDescent="0.25">
      <c r="A1220" s="20" t="s">
        <v>2657</v>
      </c>
      <c r="B1220" s="20" t="s">
        <v>2055</v>
      </c>
      <c r="C1220" s="20" t="s">
        <v>2055</v>
      </c>
      <c r="D1220" s="23" t="s">
        <v>2082</v>
      </c>
      <c r="E1220" s="23"/>
      <c r="F1220" s="20" t="s">
        <v>247</v>
      </c>
      <c r="G1220" s="21" t="s">
        <v>1985</v>
      </c>
      <c r="H1220" s="22">
        <v>800800</v>
      </c>
      <c r="I1220" s="57" t="str">
        <f>IF(COUNTIF(MASUK[Kode Barang],REKAP[[#This Row],[ID
Barang]])=0,"",COUNTIF(MASUK[Kode Barang],REKAP[[#This Row],[ID
Barang]]))</f>
        <v/>
      </c>
      <c r="J1220" s="58" t="str">
        <f>IF(COUNTIF(MASUK8[Kode Barang],REKAP[[#This Row],[ID
Barang]])=0,"",COUNTIF(MASUK8[Kode Barang],REKAP[[#This Row],[ID
Barang]]))</f>
        <v/>
      </c>
      <c r="K1220" s="20">
        <v>5</v>
      </c>
      <c r="L1220" s="47">
        <f>SUMIF(MASUK!$C:$C,DATA!$A1220,MASUK!$H:$H)</f>
        <v>0</v>
      </c>
      <c r="M1220" s="47">
        <f>SUMIF(KELUAR!C:C,REKAP[[#This Row],[ID
Barang]],KELUAR!$H:$H)</f>
        <v>0</v>
      </c>
      <c r="N1220" s="47">
        <f>REKAP[[#This Row],[Stok Awal]]+REKAP[[#This Row],[Masuk]]-REKAP[[#This Row],[Keluar]]</f>
        <v>5</v>
      </c>
      <c r="P1220" s="42">
        <f>REKAP[[#This Row],[Harga Satuan]]*REKAP[[#This Row],[Stok Akhir]]</f>
        <v>4004000</v>
      </c>
      <c r="Q1220" s="47" t="str">
        <f>IF(REKAP[[#This Row],[Stok Aktual]]&lt;&gt;"",REKAP[[#This Row],[Stok Akhir]]-REKAP[[#This Row],[Stok Aktual]],"")</f>
        <v/>
      </c>
    </row>
    <row r="1221" spans="1:17" x14ac:dyDescent="0.25">
      <c r="A1221" s="20" t="s">
        <v>2658</v>
      </c>
      <c r="B1221" s="20" t="s">
        <v>2083</v>
      </c>
      <c r="C1221" s="20" t="s">
        <v>2083</v>
      </c>
      <c r="D1221" s="23" t="s">
        <v>2084</v>
      </c>
      <c r="E1221" s="23"/>
      <c r="F1221" s="20" t="s">
        <v>247</v>
      </c>
      <c r="G1221" s="21" t="s">
        <v>1985</v>
      </c>
      <c r="H1221" s="22">
        <v>230000</v>
      </c>
      <c r="I1221" s="57" t="str">
        <f>IF(COUNTIF(MASUK[Kode Barang],REKAP[[#This Row],[ID
Barang]])=0,"",COUNTIF(MASUK[Kode Barang],REKAP[[#This Row],[ID
Barang]]))</f>
        <v/>
      </c>
      <c r="J1221" s="58" t="str">
        <f>IF(COUNTIF(MASUK8[Kode Barang],REKAP[[#This Row],[ID
Barang]])=0,"",COUNTIF(MASUK8[Kode Barang],REKAP[[#This Row],[ID
Barang]]))</f>
        <v/>
      </c>
      <c r="K1221" s="20">
        <v>3</v>
      </c>
      <c r="L1221" s="47">
        <f>SUMIF(MASUK!$C:$C,DATA!$A1221,MASUK!$H:$H)</f>
        <v>0</v>
      </c>
      <c r="M1221" s="47">
        <f>SUMIF(KELUAR!C:C,REKAP[[#This Row],[ID
Barang]],KELUAR!$H:$H)</f>
        <v>0</v>
      </c>
      <c r="N1221" s="47">
        <f>REKAP[[#This Row],[Stok Awal]]+REKAP[[#This Row],[Masuk]]-REKAP[[#This Row],[Keluar]]</f>
        <v>3</v>
      </c>
      <c r="P1221" s="42">
        <f>REKAP[[#This Row],[Harga Satuan]]*REKAP[[#This Row],[Stok Akhir]]</f>
        <v>690000</v>
      </c>
      <c r="Q1221" s="47" t="str">
        <f>IF(REKAP[[#This Row],[Stok Aktual]]&lt;&gt;"",REKAP[[#This Row],[Stok Akhir]]-REKAP[[#This Row],[Stok Aktual]],"")</f>
        <v/>
      </c>
    </row>
    <row r="1222" spans="1:17" x14ac:dyDescent="0.25">
      <c r="A1222" s="20" t="s">
        <v>2659</v>
      </c>
      <c r="B1222" s="20" t="s">
        <v>2083</v>
      </c>
      <c r="C1222" s="20" t="s">
        <v>2083</v>
      </c>
      <c r="D1222" s="23" t="s">
        <v>2085</v>
      </c>
      <c r="E1222" s="23"/>
      <c r="F1222" s="20" t="s">
        <v>247</v>
      </c>
      <c r="G1222" s="21" t="s">
        <v>1985</v>
      </c>
      <c r="H1222" s="22">
        <v>245400</v>
      </c>
      <c r="I1222" s="57" t="str">
        <f>IF(COUNTIF(MASUK[Kode Barang],REKAP[[#This Row],[ID
Barang]])=0,"",COUNTIF(MASUK[Kode Barang],REKAP[[#This Row],[ID
Barang]]))</f>
        <v/>
      </c>
      <c r="J1222" s="58" t="str">
        <f>IF(COUNTIF(MASUK8[Kode Barang],REKAP[[#This Row],[ID
Barang]])=0,"",COUNTIF(MASUK8[Kode Barang],REKAP[[#This Row],[ID
Barang]]))</f>
        <v/>
      </c>
      <c r="K1222" s="20">
        <v>2</v>
      </c>
      <c r="L1222" s="47">
        <f>SUMIF(MASUK!$C:$C,DATA!$A1222,MASUK!$H:$H)</f>
        <v>0</v>
      </c>
      <c r="M1222" s="47">
        <f>SUMIF(KELUAR!C:C,REKAP[[#This Row],[ID
Barang]],KELUAR!$H:$H)</f>
        <v>0</v>
      </c>
      <c r="N1222" s="47">
        <f>REKAP[[#This Row],[Stok Awal]]+REKAP[[#This Row],[Masuk]]-REKAP[[#This Row],[Keluar]]</f>
        <v>2</v>
      </c>
      <c r="P1222" s="42">
        <f>REKAP[[#This Row],[Harga Satuan]]*REKAP[[#This Row],[Stok Akhir]]</f>
        <v>490800</v>
      </c>
      <c r="Q1222" s="47" t="str">
        <f>IF(REKAP[[#This Row],[Stok Aktual]]&lt;&gt;"",REKAP[[#This Row],[Stok Akhir]]-REKAP[[#This Row],[Stok Aktual]],"")</f>
        <v/>
      </c>
    </row>
    <row r="1223" spans="1:17" x14ac:dyDescent="0.25">
      <c r="A1223" s="20" t="s">
        <v>2660</v>
      </c>
      <c r="B1223" s="20" t="s">
        <v>2083</v>
      </c>
      <c r="C1223" s="20" t="s">
        <v>2083</v>
      </c>
      <c r="D1223" s="23" t="s">
        <v>2086</v>
      </c>
      <c r="E1223" s="23"/>
      <c r="F1223" s="20" t="s">
        <v>247</v>
      </c>
      <c r="G1223" s="21" t="s">
        <v>1985</v>
      </c>
      <c r="H1223" s="22">
        <v>375000</v>
      </c>
      <c r="I1223" s="57" t="str">
        <f>IF(COUNTIF(MASUK[Kode Barang],REKAP[[#This Row],[ID
Barang]])=0,"",COUNTIF(MASUK[Kode Barang],REKAP[[#This Row],[ID
Barang]]))</f>
        <v/>
      </c>
      <c r="J1223" s="58" t="str">
        <f>IF(COUNTIF(MASUK8[Kode Barang],REKAP[[#This Row],[ID
Barang]])=0,"",COUNTIF(MASUK8[Kode Barang],REKAP[[#This Row],[ID
Barang]]))</f>
        <v/>
      </c>
      <c r="K1223" s="20">
        <v>2</v>
      </c>
      <c r="L1223" s="47">
        <f>SUMIF(MASUK!$C:$C,DATA!$A1223,MASUK!$H:$H)</f>
        <v>0</v>
      </c>
      <c r="M1223" s="47">
        <f>SUMIF(KELUAR!C:C,REKAP[[#This Row],[ID
Barang]],KELUAR!$H:$H)</f>
        <v>0</v>
      </c>
      <c r="N1223" s="47">
        <f>REKAP[[#This Row],[Stok Awal]]+REKAP[[#This Row],[Masuk]]-REKAP[[#This Row],[Keluar]]</f>
        <v>2</v>
      </c>
      <c r="P1223" s="42">
        <f>REKAP[[#This Row],[Harga Satuan]]*REKAP[[#This Row],[Stok Akhir]]</f>
        <v>750000</v>
      </c>
      <c r="Q1223" s="47" t="str">
        <f>IF(REKAP[[#This Row],[Stok Aktual]]&lt;&gt;"",REKAP[[#This Row],[Stok Akhir]]-REKAP[[#This Row],[Stok Aktual]],"")</f>
        <v/>
      </c>
    </row>
    <row r="1224" spans="1:17" x14ac:dyDescent="0.25">
      <c r="A1224" s="20" t="s">
        <v>2661</v>
      </c>
      <c r="B1224" s="20" t="s">
        <v>2083</v>
      </c>
      <c r="C1224" s="20" t="s">
        <v>2083</v>
      </c>
      <c r="D1224" s="23" t="s">
        <v>2087</v>
      </c>
      <c r="E1224" s="23"/>
      <c r="F1224" s="20" t="s">
        <v>247</v>
      </c>
      <c r="G1224" s="21" t="s">
        <v>1985</v>
      </c>
      <c r="H1224" s="22">
        <v>520000</v>
      </c>
      <c r="I1224" s="57" t="str">
        <f>IF(COUNTIF(MASUK[Kode Barang],REKAP[[#This Row],[ID
Barang]])=0,"",COUNTIF(MASUK[Kode Barang],REKAP[[#This Row],[ID
Barang]]))</f>
        <v/>
      </c>
      <c r="J1224" s="58" t="str">
        <f>IF(COUNTIF(MASUK8[Kode Barang],REKAP[[#This Row],[ID
Barang]])=0,"",COUNTIF(MASUK8[Kode Barang],REKAP[[#This Row],[ID
Barang]]))</f>
        <v/>
      </c>
      <c r="K1224" s="20">
        <v>2</v>
      </c>
      <c r="L1224" s="47">
        <f>SUMIF(MASUK!$C:$C,DATA!$A1224,MASUK!$H:$H)</f>
        <v>0</v>
      </c>
      <c r="M1224" s="47">
        <f>SUMIF(KELUAR!C:C,REKAP[[#This Row],[ID
Barang]],KELUAR!$H:$H)</f>
        <v>0</v>
      </c>
      <c r="N1224" s="47">
        <f>REKAP[[#This Row],[Stok Awal]]+REKAP[[#This Row],[Masuk]]-REKAP[[#This Row],[Keluar]]</f>
        <v>2</v>
      </c>
      <c r="P1224" s="42">
        <f>REKAP[[#This Row],[Harga Satuan]]*REKAP[[#This Row],[Stok Akhir]]</f>
        <v>1040000</v>
      </c>
      <c r="Q1224" s="47" t="str">
        <f>IF(REKAP[[#This Row],[Stok Aktual]]&lt;&gt;"",REKAP[[#This Row],[Stok Akhir]]-REKAP[[#This Row],[Stok Aktual]],"")</f>
        <v/>
      </c>
    </row>
    <row r="1225" spans="1:17" x14ac:dyDescent="0.25">
      <c r="A1225" s="20" t="s">
        <v>2662</v>
      </c>
      <c r="B1225" s="20" t="s">
        <v>2083</v>
      </c>
      <c r="C1225" s="20" t="s">
        <v>2083</v>
      </c>
      <c r="D1225" s="23" t="s">
        <v>2088</v>
      </c>
      <c r="E1225" s="23"/>
      <c r="F1225" s="20" t="s">
        <v>247</v>
      </c>
      <c r="G1225" s="21" t="s">
        <v>1985</v>
      </c>
      <c r="H1225" s="22">
        <v>322000</v>
      </c>
      <c r="I1225" s="57" t="str">
        <f>IF(COUNTIF(MASUK[Kode Barang],REKAP[[#This Row],[ID
Barang]])=0,"",COUNTIF(MASUK[Kode Barang],REKAP[[#This Row],[ID
Barang]]))</f>
        <v/>
      </c>
      <c r="J1225" s="58" t="str">
        <f>IF(COUNTIF(MASUK8[Kode Barang],REKAP[[#This Row],[ID
Barang]])=0,"",COUNTIF(MASUK8[Kode Barang],REKAP[[#This Row],[ID
Barang]]))</f>
        <v/>
      </c>
      <c r="K1225" s="20">
        <v>2</v>
      </c>
      <c r="L1225" s="47">
        <f>SUMIF(MASUK!$C:$C,DATA!$A1225,MASUK!$H:$H)</f>
        <v>0</v>
      </c>
      <c r="M1225" s="47">
        <f>SUMIF(KELUAR!C:C,REKAP[[#This Row],[ID
Barang]],KELUAR!$H:$H)</f>
        <v>0</v>
      </c>
      <c r="N1225" s="47">
        <f>REKAP[[#This Row],[Stok Awal]]+REKAP[[#This Row],[Masuk]]-REKAP[[#This Row],[Keluar]]</f>
        <v>2</v>
      </c>
      <c r="P1225" s="42">
        <f>REKAP[[#This Row],[Harga Satuan]]*REKAP[[#This Row],[Stok Akhir]]</f>
        <v>644000</v>
      </c>
      <c r="Q1225" s="47" t="str">
        <f>IF(REKAP[[#This Row],[Stok Aktual]]&lt;&gt;"",REKAP[[#This Row],[Stok Akhir]]-REKAP[[#This Row],[Stok Aktual]],"")</f>
        <v/>
      </c>
    </row>
    <row r="1226" spans="1:17" x14ac:dyDescent="0.25">
      <c r="A1226" s="20" t="s">
        <v>2663</v>
      </c>
      <c r="B1226" s="20" t="s">
        <v>2083</v>
      </c>
      <c r="C1226" s="20" t="s">
        <v>2083</v>
      </c>
      <c r="D1226" s="23" t="s">
        <v>2089</v>
      </c>
      <c r="E1226" s="23"/>
      <c r="F1226" s="20" t="s">
        <v>247</v>
      </c>
      <c r="G1226" s="21" t="s">
        <v>1985</v>
      </c>
      <c r="H1226" s="22">
        <v>252000</v>
      </c>
      <c r="I1226" s="57" t="str">
        <f>IF(COUNTIF(MASUK[Kode Barang],REKAP[[#This Row],[ID
Barang]])=0,"",COUNTIF(MASUK[Kode Barang],REKAP[[#This Row],[ID
Barang]]))</f>
        <v/>
      </c>
      <c r="J1226" s="58" t="str">
        <f>IF(COUNTIF(MASUK8[Kode Barang],REKAP[[#This Row],[ID
Barang]])=0,"",COUNTIF(MASUK8[Kode Barang],REKAP[[#This Row],[ID
Barang]]))</f>
        <v/>
      </c>
      <c r="K1226" s="20">
        <v>2</v>
      </c>
      <c r="L1226" s="47">
        <f>SUMIF(MASUK!$C:$C,DATA!$A1226,MASUK!$H:$H)</f>
        <v>0</v>
      </c>
      <c r="M1226" s="47">
        <f>SUMIF(KELUAR!C:C,REKAP[[#This Row],[ID
Barang]],KELUAR!$H:$H)</f>
        <v>0</v>
      </c>
      <c r="N1226" s="47">
        <f>REKAP[[#This Row],[Stok Awal]]+REKAP[[#This Row],[Masuk]]-REKAP[[#This Row],[Keluar]]</f>
        <v>2</v>
      </c>
      <c r="P1226" s="42">
        <f>REKAP[[#This Row],[Harga Satuan]]*REKAP[[#This Row],[Stok Akhir]]</f>
        <v>504000</v>
      </c>
      <c r="Q1226" s="47" t="str">
        <f>IF(REKAP[[#This Row],[Stok Aktual]]&lt;&gt;"",REKAP[[#This Row],[Stok Akhir]]-REKAP[[#This Row],[Stok Aktual]],"")</f>
        <v/>
      </c>
    </row>
    <row r="1227" spans="1:17" x14ac:dyDescent="0.25">
      <c r="A1227" s="20" t="s">
        <v>2664</v>
      </c>
      <c r="B1227" s="20" t="s">
        <v>2083</v>
      </c>
      <c r="C1227" s="20" t="s">
        <v>2083</v>
      </c>
      <c r="D1227" s="23" t="s">
        <v>2090</v>
      </c>
      <c r="E1227" s="23"/>
      <c r="F1227" s="20" t="s">
        <v>247</v>
      </c>
      <c r="G1227" s="21" t="s">
        <v>1985</v>
      </c>
      <c r="H1227" s="22">
        <v>240000</v>
      </c>
      <c r="I1227" s="57" t="str">
        <f>IF(COUNTIF(MASUK[Kode Barang],REKAP[[#This Row],[ID
Barang]])=0,"",COUNTIF(MASUK[Kode Barang],REKAP[[#This Row],[ID
Barang]]))</f>
        <v/>
      </c>
      <c r="J1227" s="58" t="str">
        <f>IF(COUNTIF(MASUK8[Kode Barang],REKAP[[#This Row],[ID
Barang]])=0,"",COUNTIF(MASUK8[Kode Barang],REKAP[[#This Row],[ID
Barang]]))</f>
        <v/>
      </c>
      <c r="K1227" s="20">
        <v>4</v>
      </c>
      <c r="L1227" s="47">
        <f>SUMIF(MASUK!$C:$C,DATA!$A1227,MASUK!$H:$H)</f>
        <v>0</v>
      </c>
      <c r="M1227" s="47">
        <f>SUMIF(KELUAR!C:C,REKAP[[#This Row],[ID
Barang]],KELUAR!$H:$H)</f>
        <v>0</v>
      </c>
      <c r="N1227" s="47">
        <f>REKAP[[#This Row],[Stok Awal]]+REKAP[[#This Row],[Masuk]]-REKAP[[#This Row],[Keluar]]</f>
        <v>4</v>
      </c>
      <c r="P1227" s="42">
        <f>REKAP[[#This Row],[Harga Satuan]]*REKAP[[#This Row],[Stok Akhir]]</f>
        <v>960000</v>
      </c>
      <c r="Q1227" s="47" t="str">
        <f>IF(REKAP[[#This Row],[Stok Aktual]]&lt;&gt;"",REKAP[[#This Row],[Stok Akhir]]-REKAP[[#This Row],[Stok Aktual]],"")</f>
        <v/>
      </c>
    </row>
    <row r="1228" spans="1:17" x14ac:dyDescent="0.25">
      <c r="A1228" s="20" t="s">
        <v>2665</v>
      </c>
      <c r="B1228" s="20" t="s">
        <v>2083</v>
      </c>
      <c r="C1228" s="20" t="s">
        <v>2083</v>
      </c>
      <c r="D1228" s="23" t="s">
        <v>2091</v>
      </c>
      <c r="E1228" s="23"/>
      <c r="F1228" s="20" t="s">
        <v>247</v>
      </c>
      <c r="G1228" s="21" t="s">
        <v>1985</v>
      </c>
      <c r="H1228" s="22">
        <v>222600</v>
      </c>
      <c r="I1228" s="57" t="str">
        <f>IF(COUNTIF(MASUK[Kode Barang],REKAP[[#This Row],[ID
Barang]])=0,"",COUNTIF(MASUK[Kode Barang],REKAP[[#This Row],[ID
Barang]]))</f>
        <v/>
      </c>
      <c r="J1228" s="58" t="str">
        <f>IF(COUNTIF(MASUK8[Kode Barang],REKAP[[#This Row],[ID
Barang]])=0,"",COUNTIF(MASUK8[Kode Barang],REKAP[[#This Row],[ID
Barang]]))</f>
        <v/>
      </c>
      <c r="K1228" s="20">
        <v>3</v>
      </c>
      <c r="L1228" s="47">
        <f>SUMIF(MASUK!$C:$C,DATA!$A1228,MASUK!$H:$H)</f>
        <v>0</v>
      </c>
      <c r="M1228" s="47">
        <f>SUMIF(KELUAR!C:C,REKAP[[#This Row],[ID
Barang]],KELUAR!$H:$H)</f>
        <v>0</v>
      </c>
      <c r="N1228" s="47">
        <f>REKAP[[#This Row],[Stok Awal]]+REKAP[[#This Row],[Masuk]]-REKAP[[#This Row],[Keluar]]</f>
        <v>3</v>
      </c>
      <c r="P1228" s="42">
        <f>REKAP[[#This Row],[Harga Satuan]]*REKAP[[#This Row],[Stok Akhir]]</f>
        <v>667800</v>
      </c>
      <c r="Q1228" s="47" t="str">
        <f>IF(REKAP[[#This Row],[Stok Aktual]]&lt;&gt;"",REKAP[[#This Row],[Stok Akhir]]-REKAP[[#This Row],[Stok Aktual]],"")</f>
        <v/>
      </c>
    </row>
    <row r="1229" spans="1:17" x14ac:dyDescent="0.25">
      <c r="A1229" s="20" t="s">
        <v>2666</v>
      </c>
      <c r="B1229" s="20" t="s">
        <v>2083</v>
      </c>
      <c r="C1229" s="20" t="s">
        <v>2083</v>
      </c>
      <c r="D1229" s="23" t="s">
        <v>2092</v>
      </c>
      <c r="E1229" s="23"/>
      <c r="F1229" s="20" t="s">
        <v>247</v>
      </c>
      <c r="G1229" s="21" t="s">
        <v>1985</v>
      </c>
      <c r="H1229" s="22">
        <v>315000</v>
      </c>
      <c r="I1229" s="57" t="str">
        <f>IF(COUNTIF(MASUK[Kode Barang],REKAP[[#This Row],[ID
Barang]])=0,"",COUNTIF(MASUK[Kode Barang],REKAP[[#This Row],[ID
Barang]]))</f>
        <v/>
      </c>
      <c r="J1229" s="58" t="str">
        <f>IF(COUNTIF(MASUK8[Kode Barang],REKAP[[#This Row],[ID
Barang]])=0,"",COUNTIF(MASUK8[Kode Barang],REKAP[[#This Row],[ID
Barang]]))</f>
        <v/>
      </c>
      <c r="K1229" s="20">
        <v>3</v>
      </c>
      <c r="L1229" s="47">
        <f>SUMIF(MASUK!$C:$C,DATA!$A1229,MASUK!$H:$H)</f>
        <v>0</v>
      </c>
      <c r="M1229" s="47">
        <f>SUMIF(KELUAR!C:C,REKAP[[#This Row],[ID
Barang]],KELUAR!$H:$H)</f>
        <v>0</v>
      </c>
      <c r="N1229" s="47">
        <f>REKAP[[#This Row],[Stok Awal]]+REKAP[[#This Row],[Masuk]]-REKAP[[#This Row],[Keluar]]</f>
        <v>3</v>
      </c>
      <c r="P1229" s="42">
        <f>REKAP[[#This Row],[Harga Satuan]]*REKAP[[#This Row],[Stok Akhir]]</f>
        <v>945000</v>
      </c>
      <c r="Q1229" s="47" t="str">
        <f>IF(REKAP[[#This Row],[Stok Aktual]]&lt;&gt;"",REKAP[[#This Row],[Stok Akhir]]-REKAP[[#This Row],[Stok Aktual]],"")</f>
        <v/>
      </c>
    </row>
    <row r="1230" spans="1:17" x14ac:dyDescent="0.25">
      <c r="A1230" s="20" t="s">
        <v>2667</v>
      </c>
      <c r="B1230" s="20" t="s">
        <v>2083</v>
      </c>
      <c r="C1230" s="20" t="s">
        <v>2083</v>
      </c>
      <c r="D1230" s="23" t="s">
        <v>2093</v>
      </c>
      <c r="E1230" s="23"/>
      <c r="F1230" s="20" t="s">
        <v>247</v>
      </c>
      <c r="G1230" s="21" t="s">
        <v>1985</v>
      </c>
      <c r="H1230" s="22">
        <v>326400</v>
      </c>
      <c r="I1230" s="57" t="str">
        <f>IF(COUNTIF(MASUK[Kode Barang],REKAP[[#This Row],[ID
Barang]])=0,"",COUNTIF(MASUK[Kode Barang],REKAP[[#This Row],[ID
Barang]]))</f>
        <v/>
      </c>
      <c r="J1230" s="58" t="str">
        <f>IF(COUNTIF(MASUK8[Kode Barang],REKAP[[#This Row],[ID
Barang]])=0,"",COUNTIF(MASUK8[Kode Barang],REKAP[[#This Row],[ID
Barang]]))</f>
        <v/>
      </c>
      <c r="K1230" s="20">
        <v>1</v>
      </c>
      <c r="L1230" s="47">
        <f>SUMIF(MASUK!$C:$C,DATA!$A1230,MASUK!$H:$H)</f>
        <v>0</v>
      </c>
      <c r="M1230" s="47">
        <f>SUMIF(KELUAR!C:C,REKAP[[#This Row],[ID
Barang]],KELUAR!$H:$H)</f>
        <v>0</v>
      </c>
      <c r="N1230" s="47">
        <f>REKAP[[#This Row],[Stok Awal]]+REKAP[[#This Row],[Masuk]]-REKAP[[#This Row],[Keluar]]</f>
        <v>1</v>
      </c>
      <c r="P1230" s="42">
        <f>REKAP[[#This Row],[Harga Satuan]]*REKAP[[#This Row],[Stok Akhir]]</f>
        <v>326400</v>
      </c>
      <c r="Q1230" s="47" t="str">
        <f>IF(REKAP[[#This Row],[Stok Aktual]]&lt;&gt;"",REKAP[[#This Row],[Stok Akhir]]-REKAP[[#This Row],[Stok Aktual]],"")</f>
        <v/>
      </c>
    </row>
    <row r="1231" spans="1:17" x14ac:dyDescent="0.25">
      <c r="A1231" s="20" t="s">
        <v>2668</v>
      </c>
      <c r="B1231" s="20" t="s">
        <v>2083</v>
      </c>
      <c r="C1231" s="20" t="s">
        <v>2083</v>
      </c>
      <c r="D1231" s="23" t="s">
        <v>2094</v>
      </c>
      <c r="E1231" s="23"/>
      <c r="F1231" s="20" t="s">
        <v>247</v>
      </c>
      <c r="G1231" s="21" t="s">
        <v>1985</v>
      </c>
      <c r="H1231" s="22">
        <v>340000</v>
      </c>
      <c r="I1231" s="57" t="str">
        <f>IF(COUNTIF(MASUK[Kode Barang],REKAP[[#This Row],[ID
Barang]])=0,"",COUNTIF(MASUK[Kode Barang],REKAP[[#This Row],[ID
Barang]]))</f>
        <v/>
      </c>
      <c r="J1231" s="58" t="str">
        <f>IF(COUNTIF(MASUK8[Kode Barang],REKAP[[#This Row],[ID
Barang]])=0,"",COUNTIF(MASUK8[Kode Barang],REKAP[[#This Row],[ID
Barang]]))</f>
        <v/>
      </c>
      <c r="K1231" s="20">
        <v>6</v>
      </c>
      <c r="L1231" s="47">
        <f>SUMIF(MASUK!$C:$C,DATA!$A1231,MASUK!$H:$H)</f>
        <v>0</v>
      </c>
      <c r="M1231" s="47">
        <f>SUMIF(KELUAR!C:C,REKAP[[#This Row],[ID
Barang]],KELUAR!$H:$H)</f>
        <v>0</v>
      </c>
      <c r="N1231" s="47">
        <f>REKAP[[#This Row],[Stok Awal]]+REKAP[[#This Row],[Masuk]]-REKAP[[#This Row],[Keluar]]</f>
        <v>6</v>
      </c>
      <c r="P1231" s="42">
        <f>REKAP[[#This Row],[Harga Satuan]]*REKAP[[#This Row],[Stok Akhir]]</f>
        <v>2040000</v>
      </c>
      <c r="Q1231" s="47" t="str">
        <f>IF(REKAP[[#This Row],[Stok Aktual]]&lt;&gt;"",REKAP[[#This Row],[Stok Akhir]]-REKAP[[#This Row],[Stok Aktual]],"")</f>
        <v/>
      </c>
    </row>
    <row r="1232" spans="1:17" x14ac:dyDescent="0.25">
      <c r="A1232" s="20" t="s">
        <v>2669</v>
      </c>
      <c r="B1232" s="20" t="s">
        <v>2083</v>
      </c>
      <c r="C1232" s="20" t="s">
        <v>2083</v>
      </c>
      <c r="D1232" s="23" t="s">
        <v>2095</v>
      </c>
      <c r="E1232" s="23"/>
      <c r="F1232" s="20" t="s">
        <v>247</v>
      </c>
      <c r="G1232" s="21" t="s">
        <v>1985</v>
      </c>
      <c r="H1232" s="22">
        <v>686000</v>
      </c>
      <c r="I1232" s="57" t="str">
        <f>IF(COUNTIF(MASUK[Kode Barang],REKAP[[#This Row],[ID
Barang]])=0,"",COUNTIF(MASUK[Kode Barang],REKAP[[#This Row],[ID
Barang]]))</f>
        <v/>
      </c>
      <c r="J1232" s="58" t="str">
        <f>IF(COUNTIF(MASUK8[Kode Barang],REKAP[[#This Row],[ID
Barang]])=0,"",COUNTIF(MASUK8[Kode Barang],REKAP[[#This Row],[ID
Barang]]))</f>
        <v/>
      </c>
      <c r="K1232" s="20">
        <v>4</v>
      </c>
      <c r="L1232" s="47">
        <f>SUMIF(MASUK!$C:$C,DATA!$A1232,MASUK!$H:$H)</f>
        <v>0</v>
      </c>
      <c r="M1232" s="47">
        <f>SUMIF(KELUAR!C:C,REKAP[[#This Row],[ID
Barang]],KELUAR!$H:$H)</f>
        <v>0</v>
      </c>
      <c r="N1232" s="47">
        <f>REKAP[[#This Row],[Stok Awal]]+REKAP[[#This Row],[Masuk]]-REKAP[[#This Row],[Keluar]]</f>
        <v>4</v>
      </c>
      <c r="P1232" s="42">
        <f>REKAP[[#This Row],[Harga Satuan]]*REKAP[[#This Row],[Stok Akhir]]</f>
        <v>2744000</v>
      </c>
      <c r="Q1232" s="47" t="str">
        <f>IF(REKAP[[#This Row],[Stok Aktual]]&lt;&gt;"",REKAP[[#This Row],[Stok Akhir]]-REKAP[[#This Row],[Stok Aktual]],"")</f>
        <v/>
      </c>
    </row>
    <row r="1233" spans="1:17" x14ac:dyDescent="0.25">
      <c r="A1233" s="20" t="s">
        <v>2670</v>
      </c>
      <c r="B1233" s="20" t="s">
        <v>2096</v>
      </c>
      <c r="C1233" s="20" t="s">
        <v>2096</v>
      </c>
      <c r="D1233" s="23" t="s">
        <v>2097</v>
      </c>
      <c r="E1233" s="23"/>
      <c r="F1233" s="20" t="s">
        <v>247</v>
      </c>
      <c r="G1233" s="21"/>
      <c r="H1233" s="22">
        <v>0</v>
      </c>
      <c r="I1233" s="57" t="str">
        <f>IF(COUNTIF(MASUK[Kode Barang],REKAP[[#This Row],[ID
Barang]])=0,"",COUNTIF(MASUK[Kode Barang],REKAP[[#This Row],[ID
Barang]]))</f>
        <v/>
      </c>
      <c r="J1233" s="58" t="str">
        <f>IF(COUNTIF(MASUK8[Kode Barang],REKAP[[#This Row],[ID
Barang]])=0,"",COUNTIF(MASUK8[Kode Barang],REKAP[[#This Row],[ID
Barang]]))</f>
        <v/>
      </c>
      <c r="K1233" s="20">
        <v>1</v>
      </c>
      <c r="L1233" s="47">
        <f>SUMIF(MASUK!$C:$C,DATA!$A1233,MASUK!$H:$H)</f>
        <v>0</v>
      </c>
      <c r="M1233" s="47">
        <f>SUMIF(KELUAR!C:C,REKAP[[#This Row],[ID
Barang]],KELUAR!$H:$H)</f>
        <v>0</v>
      </c>
      <c r="N1233" s="47">
        <f>REKAP[[#This Row],[Stok Awal]]+REKAP[[#This Row],[Masuk]]-REKAP[[#This Row],[Keluar]]</f>
        <v>1</v>
      </c>
      <c r="P1233" s="42">
        <f>REKAP[[#This Row],[Harga Satuan]]*REKAP[[#This Row],[Stok Akhir]]</f>
        <v>0</v>
      </c>
      <c r="Q1233" s="47" t="str">
        <f>IF(REKAP[[#This Row],[Stok Aktual]]&lt;&gt;"",REKAP[[#This Row],[Stok Akhir]]-REKAP[[#This Row],[Stok Aktual]],"")</f>
        <v/>
      </c>
    </row>
    <row r="1234" spans="1:17" x14ac:dyDescent="0.25">
      <c r="A1234" s="20" t="s">
        <v>2671</v>
      </c>
      <c r="B1234" s="20" t="s">
        <v>2098</v>
      </c>
      <c r="C1234" s="20" t="s">
        <v>2098</v>
      </c>
      <c r="D1234" s="23" t="s">
        <v>2099</v>
      </c>
      <c r="E1234" s="23"/>
      <c r="F1234" s="20" t="s">
        <v>247</v>
      </c>
      <c r="G1234" s="21" t="s">
        <v>828</v>
      </c>
      <c r="H1234" s="22">
        <v>138000</v>
      </c>
      <c r="I1234" s="57">
        <f>IF(COUNTIF(MASUK[Kode Barang],REKAP[[#This Row],[ID
Barang]])=0,"",COUNTIF(MASUK[Kode Barang],REKAP[[#This Row],[ID
Barang]]))</f>
        <v>2</v>
      </c>
      <c r="J1234" s="58">
        <f>IF(COUNTIF(MASUK8[Kode Barang],REKAP[[#This Row],[ID
Barang]])=0,"",COUNTIF(MASUK8[Kode Barang],REKAP[[#This Row],[ID
Barang]]))</f>
        <v>2</v>
      </c>
      <c r="K1234" s="20">
        <v>2</v>
      </c>
      <c r="L1234" s="47">
        <f>SUMIF(MASUK!$C:$C,DATA!$A1234,MASUK!$H:$H)</f>
        <v>6</v>
      </c>
      <c r="M1234" s="47">
        <f>SUMIF(KELUAR!C:C,REKAP[[#This Row],[ID
Barang]],KELUAR!$H:$H)</f>
        <v>2</v>
      </c>
      <c r="N1234" s="47">
        <f>REKAP[[#This Row],[Stok Awal]]+REKAP[[#This Row],[Masuk]]-REKAP[[#This Row],[Keluar]]</f>
        <v>6</v>
      </c>
      <c r="P1234" s="42">
        <f>REKAP[[#This Row],[Harga Satuan]]*REKAP[[#This Row],[Stok Akhir]]</f>
        <v>828000</v>
      </c>
      <c r="Q1234" s="47" t="str">
        <f>IF(REKAP[[#This Row],[Stok Aktual]]&lt;&gt;"",REKAP[[#This Row],[Stok Akhir]]-REKAP[[#This Row],[Stok Aktual]],"")</f>
        <v/>
      </c>
    </row>
    <row r="1235" spans="1:17" x14ac:dyDescent="0.25">
      <c r="A1235" s="20" t="s">
        <v>2672</v>
      </c>
      <c r="B1235" s="20" t="s">
        <v>2100</v>
      </c>
      <c r="C1235" s="20" t="s">
        <v>2100</v>
      </c>
      <c r="D1235" s="23" t="s">
        <v>2101</v>
      </c>
      <c r="E1235" s="23"/>
      <c r="F1235" s="20" t="s">
        <v>247</v>
      </c>
      <c r="G1235" s="21"/>
      <c r="H1235" s="22">
        <v>40000</v>
      </c>
      <c r="I1235" s="57" t="str">
        <f>IF(COUNTIF(MASUK[Kode Barang],REKAP[[#This Row],[ID
Barang]])=0,"",COUNTIF(MASUK[Kode Barang],REKAP[[#This Row],[ID
Barang]]))</f>
        <v/>
      </c>
      <c r="J1235" s="58" t="str">
        <f>IF(COUNTIF(MASUK8[Kode Barang],REKAP[[#This Row],[ID
Barang]])=0,"",COUNTIF(MASUK8[Kode Barang],REKAP[[#This Row],[ID
Barang]]))</f>
        <v/>
      </c>
      <c r="K1235" s="20">
        <v>2</v>
      </c>
      <c r="L1235" s="47">
        <f>SUMIF(MASUK!$C:$C,DATA!$A1235,MASUK!$H:$H)</f>
        <v>0</v>
      </c>
      <c r="M1235" s="47">
        <f>SUMIF(KELUAR!C:C,REKAP[[#This Row],[ID
Barang]],KELUAR!$H:$H)</f>
        <v>0</v>
      </c>
      <c r="N1235" s="47">
        <f>REKAP[[#This Row],[Stok Awal]]+REKAP[[#This Row],[Masuk]]-REKAP[[#This Row],[Keluar]]</f>
        <v>2</v>
      </c>
      <c r="P1235" s="42">
        <f>REKAP[[#This Row],[Harga Satuan]]*REKAP[[#This Row],[Stok Akhir]]</f>
        <v>80000</v>
      </c>
      <c r="Q1235" s="47" t="str">
        <f>IF(REKAP[[#This Row],[Stok Aktual]]&lt;&gt;"",REKAP[[#This Row],[Stok Akhir]]-REKAP[[#This Row],[Stok Aktual]],"")</f>
        <v/>
      </c>
    </row>
    <row r="1236" spans="1:17" x14ac:dyDescent="0.25">
      <c r="A1236" s="20" t="s">
        <v>2673</v>
      </c>
      <c r="B1236" s="20" t="s">
        <v>3491</v>
      </c>
      <c r="C1236" s="20" t="s">
        <v>3491</v>
      </c>
      <c r="D1236" s="23" t="s">
        <v>2102</v>
      </c>
      <c r="E1236" s="23"/>
      <c r="F1236" s="20" t="s">
        <v>247</v>
      </c>
      <c r="G1236" s="21"/>
      <c r="H1236" s="22">
        <v>1466000</v>
      </c>
      <c r="I1236" s="57" t="str">
        <f>IF(COUNTIF(MASUK[Kode Barang],REKAP[[#This Row],[ID
Barang]])=0,"",COUNTIF(MASUK[Kode Barang],REKAP[[#This Row],[ID
Barang]]))</f>
        <v/>
      </c>
      <c r="J1236" s="58" t="str">
        <f>IF(COUNTIF(MASUK8[Kode Barang],REKAP[[#This Row],[ID
Barang]])=0,"",COUNTIF(MASUK8[Kode Barang],REKAP[[#This Row],[ID
Barang]]))</f>
        <v/>
      </c>
      <c r="K1236" s="20">
        <v>1</v>
      </c>
      <c r="L1236" s="47">
        <f>SUMIF(MASUK!$C:$C,DATA!$A1236,MASUK!$H:$H)</f>
        <v>0</v>
      </c>
      <c r="M1236" s="47">
        <f>SUMIF(KELUAR!C:C,REKAP[[#This Row],[ID
Barang]],KELUAR!$H:$H)</f>
        <v>0</v>
      </c>
      <c r="N1236" s="47">
        <f>REKAP[[#This Row],[Stok Awal]]+REKAP[[#This Row],[Masuk]]-REKAP[[#This Row],[Keluar]]</f>
        <v>1</v>
      </c>
      <c r="P1236" s="42">
        <f>REKAP[[#This Row],[Harga Satuan]]*REKAP[[#This Row],[Stok Akhir]]</f>
        <v>1466000</v>
      </c>
      <c r="Q1236" s="47" t="str">
        <f>IF(REKAP[[#This Row],[Stok Aktual]]&lt;&gt;"",REKAP[[#This Row],[Stok Akhir]]-REKAP[[#This Row],[Stok Aktual]],"")</f>
        <v/>
      </c>
    </row>
    <row r="1237" spans="1:17" x14ac:dyDescent="0.25">
      <c r="A1237" s="20" t="s">
        <v>2674</v>
      </c>
      <c r="B1237" s="20" t="s">
        <v>3492</v>
      </c>
      <c r="C1237" s="20" t="s">
        <v>3492</v>
      </c>
      <c r="D1237" s="23" t="s">
        <v>2103</v>
      </c>
      <c r="E1237" s="23"/>
      <c r="F1237" s="20" t="s">
        <v>247</v>
      </c>
      <c r="G1237" s="21" t="s">
        <v>1985</v>
      </c>
      <c r="H1237" s="22">
        <v>658800</v>
      </c>
      <c r="I1237" s="57" t="str">
        <f>IF(COUNTIF(MASUK[Kode Barang],REKAP[[#This Row],[ID
Barang]])=0,"",COUNTIF(MASUK[Kode Barang],REKAP[[#This Row],[ID
Barang]]))</f>
        <v/>
      </c>
      <c r="J1237" s="58" t="str">
        <f>IF(COUNTIF(MASUK8[Kode Barang],REKAP[[#This Row],[ID
Barang]])=0,"",COUNTIF(MASUK8[Kode Barang],REKAP[[#This Row],[ID
Barang]]))</f>
        <v/>
      </c>
      <c r="K1237" s="20">
        <v>0</v>
      </c>
      <c r="L1237" s="47">
        <f>SUMIF(MASUK!$C:$C,DATA!$A1237,MASUK!$H:$H)</f>
        <v>0</v>
      </c>
      <c r="M1237" s="47">
        <f>SUMIF(KELUAR!C:C,REKAP[[#This Row],[ID
Barang]],KELUAR!$H:$H)</f>
        <v>0</v>
      </c>
      <c r="N1237" s="47">
        <f>REKAP[[#This Row],[Stok Awal]]+REKAP[[#This Row],[Masuk]]-REKAP[[#This Row],[Keluar]]</f>
        <v>0</v>
      </c>
      <c r="P1237" s="42">
        <f>REKAP[[#This Row],[Harga Satuan]]*REKAP[[#This Row],[Stok Akhir]]</f>
        <v>0</v>
      </c>
      <c r="Q1237" s="47" t="str">
        <f>IF(REKAP[[#This Row],[Stok Aktual]]&lt;&gt;"",REKAP[[#This Row],[Stok Akhir]]-REKAP[[#This Row],[Stok Aktual]],"")</f>
        <v/>
      </c>
    </row>
    <row r="1238" spans="1:17" x14ac:dyDescent="0.25">
      <c r="A1238" s="20" t="s">
        <v>2675</v>
      </c>
      <c r="B1238" s="20" t="s">
        <v>3492</v>
      </c>
      <c r="C1238" s="20" t="s">
        <v>3492</v>
      </c>
      <c r="D1238" s="23" t="s">
        <v>2104</v>
      </c>
      <c r="E1238" s="23"/>
      <c r="F1238" s="20" t="s">
        <v>247</v>
      </c>
      <c r="G1238" s="21" t="s">
        <v>1985</v>
      </c>
      <c r="H1238" s="22">
        <v>720000</v>
      </c>
      <c r="I1238" s="57" t="str">
        <f>IF(COUNTIF(MASUK[Kode Barang],REKAP[[#This Row],[ID
Barang]])=0,"",COUNTIF(MASUK[Kode Barang],REKAP[[#This Row],[ID
Barang]]))</f>
        <v/>
      </c>
      <c r="J1238" s="58" t="str">
        <f>IF(COUNTIF(MASUK8[Kode Barang],REKAP[[#This Row],[ID
Barang]])=0,"",COUNTIF(MASUK8[Kode Barang],REKAP[[#This Row],[ID
Barang]]))</f>
        <v/>
      </c>
      <c r="K1238" s="20">
        <v>0</v>
      </c>
      <c r="L1238" s="47">
        <f>SUMIF(MASUK!$C:$C,DATA!$A1238,MASUK!$H:$H)</f>
        <v>0</v>
      </c>
      <c r="M1238" s="47">
        <f>SUMIF(KELUAR!C:C,REKAP[[#This Row],[ID
Barang]],KELUAR!$H:$H)</f>
        <v>0</v>
      </c>
      <c r="N1238" s="47">
        <f>REKAP[[#This Row],[Stok Awal]]+REKAP[[#This Row],[Masuk]]-REKAP[[#This Row],[Keluar]]</f>
        <v>0</v>
      </c>
      <c r="P1238" s="42">
        <f>REKAP[[#This Row],[Harga Satuan]]*REKAP[[#This Row],[Stok Akhir]]</f>
        <v>0</v>
      </c>
      <c r="Q1238" s="47" t="str">
        <f>IF(REKAP[[#This Row],[Stok Aktual]]&lt;&gt;"",REKAP[[#This Row],[Stok Akhir]]-REKAP[[#This Row],[Stok Aktual]],"")</f>
        <v/>
      </c>
    </row>
    <row r="1239" spans="1:17" x14ac:dyDescent="0.25">
      <c r="A1239" s="20" t="s">
        <v>2676</v>
      </c>
      <c r="B1239" s="20" t="s">
        <v>3492</v>
      </c>
      <c r="C1239" s="20" t="s">
        <v>3492</v>
      </c>
      <c r="D1239" s="23" t="s">
        <v>2105</v>
      </c>
      <c r="E1239" s="23"/>
      <c r="F1239" s="20" t="s">
        <v>247</v>
      </c>
      <c r="G1239" s="21" t="s">
        <v>1985</v>
      </c>
      <c r="H1239" s="22">
        <v>926400</v>
      </c>
      <c r="I1239" s="57" t="str">
        <f>IF(COUNTIF(MASUK[Kode Barang],REKAP[[#This Row],[ID
Barang]])=0,"",COUNTIF(MASUK[Kode Barang],REKAP[[#This Row],[ID
Barang]]))</f>
        <v/>
      </c>
      <c r="J1239" s="58" t="str">
        <f>IF(COUNTIF(MASUK8[Kode Barang],REKAP[[#This Row],[ID
Barang]])=0,"",COUNTIF(MASUK8[Kode Barang],REKAP[[#This Row],[ID
Barang]]))</f>
        <v/>
      </c>
      <c r="K1239" s="20">
        <v>0</v>
      </c>
      <c r="L1239" s="47">
        <f>SUMIF(MASUK!$C:$C,DATA!$A1239,MASUK!$H:$H)</f>
        <v>0</v>
      </c>
      <c r="M1239" s="47">
        <f>SUMIF(KELUAR!C:C,REKAP[[#This Row],[ID
Barang]],KELUAR!$H:$H)</f>
        <v>0</v>
      </c>
      <c r="N1239" s="47">
        <f>REKAP[[#This Row],[Stok Awal]]+REKAP[[#This Row],[Masuk]]-REKAP[[#This Row],[Keluar]]</f>
        <v>0</v>
      </c>
      <c r="P1239" s="42">
        <f>REKAP[[#This Row],[Harga Satuan]]*REKAP[[#This Row],[Stok Akhir]]</f>
        <v>0</v>
      </c>
      <c r="Q1239" s="47" t="str">
        <f>IF(REKAP[[#This Row],[Stok Aktual]]&lt;&gt;"",REKAP[[#This Row],[Stok Akhir]]-REKAP[[#This Row],[Stok Aktual]],"")</f>
        <v/>
      </c>
    </row>
    <row r="1240" spans="1:17" x14ac:dyDescent="0.25">
      <c r="A1240" s="20" t="s">
        <v>2677</v>
      </c>
      <c r="B1240" s="20" t="s">
        <v>3493</v>
      </c>
      <c r="C1240" s="20" t="s">
        <v>3493</v>
      </c>
      <c r="D1240" s="23" t="s">
        <v>2106</v>
      </c>
      <c r="E1240" s="23"/>
      <c r="F1240" s="20" t="s">
        <v>247</v>
      </c>
      <c r="G1240" s="21"/>
      <c r="H1240" s="22">
        <v>90000</v>
      </c>
      <c r="I1240" s="57" t="str">
        <f>IF(COUNTIF(MASUK[Kode Barang],REKAP[[#This Row],[ID
Barang]])=0,"",COUNTIF(MASUK[Kode Barang],REKAP[[#This Row],[ID
Barang]]))</f>
        <v/>
      </c>
      <c r="J1240" s="58" t="str">
        <f>IF(COUNTIF(MASUK8[Kode Barang],REKAP[[#This Row],[ID
Barang]])=0,"",COUNTIF(MASUK8[Kode Barang],REKAP[[#This Row],[ID
Barang]]))</f>
        <v/>
      </c>
      <c r="K1240" s="20">
        <v>1</v>
      </c>
      <c r="L1240" s="47">
        <f>SUMIF(MASUK!$C:$C,DATA!$A1240,MASUK!$H:$H)</f>
        <v>0</v>
      </c>
      <c r="M1240" s="47">
        <f>SUMIF(KELUAR!C:C,REKAP[[#This Row],[ID
Barang]],KELUAR!$H:$H)</f>
        <v>0</v>
      </c>
      <c r="N1240" s="47">
        <f>REKAP[[#This Row],[Stok Awal]]+REKAP[[#This Row],[Masuk]]-REKAP[[#This Row],[Keluar]]</f>
        <v>1</v>
      </c>
      <c r="P1240" s="42">
        <f>REKAP[[#This Row],[Harga Satuan]]*REKAP[[#This Row],[Stok Akhir]]</f>
        <v>90000</v>
      </c>
      <c r="Q1240" s="47" t="str">
        <f>IF(REKAP[[#This Row],[Stok Aktual]]&lt;&gt;"",REKAP[[#This Row],[Stok Akhir]]-REKAP[[#This Row],[Stok Aktual]],"")</f>
        <v/>
      </c>
    </row>
    <row r="1241" spans="1:17" x14ac:dyDescent="0.25">
      <c r="A1241" s="20" t="s">
        <v>2678</v>
      </c>
      <c r="B1241" s="20" t="s">
        <v>3493</v>
      </c>
      <c r="C1241" s="20" t="s">
        <v>3493</v>
      </c>
      <c r="D1241" s="23" t="s">
        <v>2107</v>
      </c>
      <c r="E1241" s="23"/>
      <c r="F1241" s="20" t="s">
        <v>247</v>
      </c>
      <c r="G1241" s="21"/>
      <c r="H1241" s="22">
        <v>120000</v>
      </c>
      <c r="I1241" s="57" t="str">
        <f>IF(COUNTIF(MASUK[Kode Barang],REKAP[[#This Row],[ID
Barang]])=0,"",COUNTIF(MASUK[Kode Barang],REKAP[[#This Row],[ID
Barang]]))</f>
        <v/>
      </c>
      <c r="J1241" s="58" t="str">
        <f>IF(COUNTIF(MASUK8[Kode Barang],REKAP[[#This Row],[ID
Barang]])=0,"",COUNTIF(MASUK8[Kode Barang],REKAP[[#This Row],[ID
Barang]]))</f>
        <v/>
      </c>
      <c r="K1241" s="20">
        <v>1</v>
      </c>
      <c r="L1241" s="47">
        <f>SUMIF(MASUK!$C:$C,DATA!$A1241,MASUK!$H:$H)</f>
        <v>0</v>
      </c>
      <c r="M1241" s="47">
        <f>SUMIF(KELUAR!C:C,REKAP[[#This Row],[ID
Barang]],KELUAR!$H:$H)</f>
        <v>0</v>
      </c>
      <c r="N1241" s="47">
        <f>REKAP[[#This Row],[Stok Awal]]+REKAP[[#This Row],[Masuk]]-REKAP[[#This Row],[Keluar]]</f>
        <v>1</v>
      </c>
      <c r="P1241" s="42">
        <f>REKAP[[#This Row],[Harga Satuan]]*REKAP[[#This Row],[Stok Akhir]]</f>
        <v>120000</v>
      </c>
      <c r="Q1241" s="47" t="str">
        <f>IF(REKAP[[#This Row],[Stok Aktual]]&lt;&gt;"",REKAP[[#This Row],[Stok Akhir]]-REKAP[[#This Row],[Stok Aktual]],"")</f>
        <v/>
      </c>
    </row>
    <row r="1242" spans="1:17" x14ac:dyDescent="0.25">
      <c r="A1242" s="20" t="s">
        <v>2679</v>
      </c>
      <c r="B1242" s="20" t="s">
        <v>3493</v>
      </c>
      <c r="C1242" s="20" t="s">
        <v>3493</v>
      </c>
      <c r="D1242" s="23" t="s">
        <v>2108</v>
      </c>
      <c r="E1242" s="23"/>
      <c r="F1242" s="20" t="s">
        <v>247</v>
      </c>
      <c r="G1242" s="21"/>
      <c r="H1242" s="22">
        <v>150000</v>
      </c>
      <c r="I1242" s="57" t="str">
        <f>IF(COUNTIF(MASUK[Kode Barang],REKAP[[#This Row],[ID
Barang]])=0,"",COUNTIF(MASUK[Kode Barang],REKAP[[#This Row],[ID
Barang]]))</f>
        <v/>
      </c>
      <c r="J1242" s="58" t="str">
        <f>IF(COUNTIF(MASUK8[Kode Barang],REKAP[[#This Row],[ID
Barang]])=0,"",COUNTIF(MASUK8[Kode Barang],REKAP[[#This Row],[ID
Barang]]))</f>
        <v/>
      </c>
      <c r="K1242" s="20">
        <v>1</v>
      </c>
      <c r="L1242" s="47">
        <f>SUMIF(MASUK!$C:$C,DATA!$A1242,MASUK!$H:$H)</f>
        <v>0</v>
      </c>
      <c r="M1242" s="47">
        <f>SUMIF(KELUAR!C:C,REKAP[[#This Row],[ID
Barang]],KELUAR!$H:$H)</f>
        <v>0</v>
      </c>
      <c r="N1242" s="47">
        <f>REKAP[[#This Row],[Stok Awal]]+REKAP[[#This Row],[Masuk]]-REKAP[[#This Row],[Keluar]]</f>
        <v>1</v>
      </c>
      <c r="P1242" s="42">
        <f>REKAP[[#This Row],[Harga Satuan]]*REKAP[[#This Row],[Stok Akhir]]</f>
        <v>150000</v>
      </c>
      <c r="Q1242" s="47" t="str">
        <f>IF(REKAP[[#This Row],[Stok Aktual]]&lt;&gt;"",REKAP[[#This Row],[Stok Akhir]]-REKAP[[#This Row],[Stok Aktual]],"")</f>
        <v/>
      </c>
    </row>
    <row r="1243" spans="1:17" x14ac:dyDescent="0.25">
      <c r="A1243" s="20" t="s">
        <v>2680</v>
      </c>
      <c r="B1243" s="20" t="s">
        <v>2109</v>
      </c>
      <c r="C1243" s="20" t="s">
        <v>2109</v>
      </c>
      <c r="D1243" s="23" t="s">
        <v>2110</v>
      </c>
      <c r="E1243" s="23"/>
      <c r="F1243" s="20" t="s">
        <v>247</v>
      </c>
      <c r="G1243" s="21" t="s">
        <v>2111</v>
      </c>
      <c r="H1243" s="22">
        <v>150000</v>
      </c>
      <c r="I1243" s="57" t="str">
        <f>IF(COUNTIF(MASUK[Kode Barang],REKAP[[#This Row],[ID
Barang]])=0,"",COUNTIF(MASUK[Kode Barang],REKAP[[#This Row],[ID
Barang]]))</f>
        <v/>
      </c>
      <c r="J1243" s="58" t="str">
        <f>IF(COUNTIF(MASUK8[Kode Barang],REKAP[[#This Row],[ID
Barang]])=0,"",COUNTIF(MASUK8[Kode Barang],REKAP[[#This Row],[ID
Barang]]))</f>
        <v/>
      </c>
      <c r="K1243" s="20">
        <v>2</v>
      </c>
      <c r="L1243" s="47">
        <f>SUMIF(MASUK!$C:$C,DATA!$A1243,MASUK!$H:$H)</f>
        <v>0</v>
      </c>
      <c r="M1243" s="47">
        <f>SUMIF(KELUAR!C:C,REKAP[[#This Row],[ID
Barang]],KELUAR!$H:$H)</f>
        <v>0</v>
      </c>
      <c r="N1243" s="47">
        <f>REKAP[[#This Row],[Stok Awal]]+REKAP[[#This Row],[Masuk]]-REKAP[[#This Row],[Keluar]]</f>
        <v>2</v>
      </c>
      <c r="P1243" s="42">
        <f>REKAP[[#This Row],[Harga Satuan]]*REKAP[[#This Row],[Stok Akhir]]</f>
        <v>300000</v>
      </c>
      <c r="Q1243" s="47" t="str">
        <f>IF(REKAP[[#This Row],[Stok Aktual]]&lt;&gt;"",REKAP[[#This Row],[Stok Akhir]]-REKAP[[#This Row],[Stok Aktual]],"")</f>
        <v/>
      </c>
    </row>
    <row r="1244" spans="1:17" x14ac:dyDescent="0.25">
      <c r="A1244" s="20" t="s">
        <v>2681</v>
      </c>
      <c r="B1244" s="20" t="s">
        <v>2109</v>
      </c>
      <c r="C1244" s="20" t="s">
        <v>2109</v>
      </c>
      <c r="D1244" s="23" t="s">
        <v>2112</v>
      </c>
      <c r="E1244" s="23"/>
      <c r="F1244" s="20" t="s">
        <v>247</v>
      </c>
      <c r="G1244" s="21" t="s">
        <v>2111</v>
      </c>
      <c r="H1244" s="22">
        <v>410000</v>
      </c>
      <c r="I1244" s="57" t="str">
        <f>IF(COUNTIF(MASUK[Kode Barang],REKAP[[#This Row],[ID
Barang]])=0,"",COUNTIF(MASUK[Kode Barang],REKAP[[#This Row],[ID
Barang]]))</f>
        <v/>
      </c>
      <c r="J1244" s="58" t="str">
        <f>IF(COUNTIF(MASUK8[Kode Barang],REKAP[[#This Row],[ID
Barang]])=0,"",COUNTIF(MASUK8[Kode Barang],REKAP[[#This Row],[ID
Barang]]))</f>
        <v/>
      </c>
      <c r="K1244" s="20">
        <v>1</v>
      </c>
      <c r="L1244" s="47">
        <f>SUMIF(MASUK!$C:$C,DATA!$A1244,MASUK!$H:$H)</f>
        <v>0</v>
      </c>
      <c r="M1244" s="47">
        <f>SUMIF(KELUAR!C:C,REKAP[[#This Row],[ID
Barang]],KELUAR!$H:$H)</f>
        <v>0</v>
      </c>
      <c r="N1244" s="47">
        <f>REKAP[[#This Row],[Stok Awal]]+REKAP[[#This Row],[Masuk]]-REKAP[[#This Row],[Keluar]]</f>
        <v>1</v>
      </c>
      <c r="P1244" s="42">
        <f>REKAP[[#This Row],[Harga Satuan]]*REKAP[[#This Row],[Stok Akhir]]</f>
        <v>410000</v>
      </c>
      <c r="Q1244" s="47" t="str">
        <f>IF(REKAP[[#This Row],[Stok Aktual]]&lt;&gt;"",REKAP[[#This Row],[Stok Akhir]]-REKAP[[#This Row],[Stok Aktual]],"")</f>
        <v/>
      </c>
    </row>
    <row r="1245" spans="1:17" x14ac:dyDescent="0.25">
      <c r="A1245" s="20" t="s">
        <v>2682</v>
      </c>
      <c r="B1245" s="20" t="s">
        <v>3494</v>
      </c>
      <c r="C1245" s="20" t="s">
        <v>3494</v>
      </c>
      <c r="D1245" s="23" t="s">
        <v>2113</v>
      </c>
      <c r="E1245" s="23"/>
      <c r="F1245" s="20" t="s">
        <v>247</v>
      </c>
      <c r="G1245" s="21" t="s">
        <v>828</v>
      </c>
      <c r="H1245" s="22">
        <v>1130000</v>
      </c>
      <c r="I1245" s="57" t="str">
        <f>IF(COUNTIF(MASUK[Kode Barang],REKAP[[#This Row],[ID
Barang]])=0,"",COUNTIF(MASUK[Kode Barang],REKAP[[#This Row],[ID
Barang]]))</f>
        <v/>
      </c>
      <c r="J1245" s="58" t="str">
        <f>IF(COUNTIF(MASUK8[Kode Barang],REKAP[[#This Row],[ID
Barang]])=0,"",COUNTIF(MASUK8[Kode Barang],REKAP[[#This Row],[ID
Barang]]))</f>
        <v/>
      </c>
      <c r="K1245" s="20">
        <v>1</v>
      </c>
      <c r="L1245" s="47">
        <f>SUMIF(MASUK!$C:$C,DATA!$A1245,MASUK!$H:$H)</f>
        <v>0</v>
      </c>
      <c r="M1245" s="47">
        <f>SUMIF(KELUAR!C:C,REKAP[[#This Row],[ID
Barang]],KELUAR!$H:$H)</f>
        <v>0</v>
      </c>
      <c r="N1245" s="47">
        <f>REKAP[[#This Row],[Stok Awal]]+REKAP[[#This Row],[Masuk]]-REKAP[[#This Row],[Keluar]]</f>
        <v>1</v>
      </c>
      <c r="P1245" s="42">
        <f>REKAP[[#This Row],[Harga Satuan]]*REKAP[[#This Row],[Stok Akhir]]</f>
        <v>1130000</v>
      </c>
      <c r="Q1245" s="47" t="str">
        <f>IF(REKAP[[#This Row],[Stok Aktual]]&lt;&gt;"",REKAP[[#This Row],[Stok Akhir]]-REKAP[[#This Row],[Stok Aktual]],"")</f>
        <v/>
      </c>
    </row>
    <row r="1246" spans="1:17" x14ac:dyDescent="0.25">
      <c r="A1246" s="20" t="s">
        <v>2683</v>
      </c>
      <c r="B1246" s="20" t="s">
        <v>2114</v>
      </c>
      <c r="C1246" s="20" t="s">
        <v>2114</v>
      </c>
      <c r="D1246" s="23" t="s">
        <v>2115</v>
      </c>
      <c r="E1246" s="23"/>
      <c r="F1246" s="20" t="s">
        <v>247</v>
      </c>
      <c r="G1246" s="21" t="s">
        <v>2116</v>
      </c>
      <c r="H1246" s="22">
        <v>21000</v>
      </c>
      <c r="I1246" s="57" t="str">
        <f>IF(COUNTIF(MASUK[Kode Barang],REKAP[[#This Row],[ID
Barang]])=0,"",COUNTIF(MASUK[Kode Barang],REKAP[[#This Row],[ID
Barang]]))</f>
        <v/>
      </c>
      <c r="J1246" s="58" t="str">
        <f>IF(COUNTIF(MASUK8[Kode Barang],REKAP[[#This Row],[ID
Barang]])=0,"",COUNTIF(MASUK8[Kode Barang],REKAP[[#This Row],[ID
Barang]]))</f>
        <v/>
      </c>
      <c r="K1246" s="20">
        <v>7</v>
      </c>
      <c r="L1246" s="47">
        <f>SUMIF(MASUK!$C:$C,DATA!$A1246,MASUK!$H:$H)</f>
        <v>0</v>
      </c>
      <c r="M1246" s="47">
        <f>SUMIF(KELUAR!C:C,REKAP[[#This Row],[ID
Barang]],KELUAR!$H:$H)</f>
        <v>0</v>
      </c>
      <c r="N1246" s="47">
        <f>REKAP[[#This Row],[Stok Awal]]+REKAP[[#This Row],[Masuk]]-REKAP[[#This Row],[Keluar]]</f>
        <v>7</v>
      </c>
      <c r="P1246" s="42">
        <f>REKAP[[#This Row],[Harga Satuan]]*REKAP[[#This Row],[Stok Akhir]]</f>
        <v>147000</v>
      </c>
      <c r="Q1246" s="47" t="str">
        <f>IF(REKAP[[#This Row],[Stok Aktual]]&lt;&gt;"",REKAP[[#This Row],[Stok Akhir]]-REKAP[[#This Row],[Stok Aktual]],"")</f>
        <v/>
      </c>
    </row>
    <row r="1247" spans="1:17" x14ac:dyDescent="0.25">
      <c r="A1247" s="20" t="s">
        <v>2684</v>
      </c>
      <c r="B1247" s="20" t="s">
        <v>2114</v>
      </c>
      <c r="C1247" s="20" t="s">
        <v>2114</v>
      </c>
      <c r="D1247" s="23" t="s">
        <v>2117</v>
      </c>
      <c r="E1247" s="23"/>
      <c r="F1247" s="20" t="s">
        <v>247</v>
      </c>
      <c r="G1247" s="21" t="s">
        <v>828</v>
      </c>
      <c r="H1247" s="22">
        <v>19000</v>
      </c>
      <c r="I1247" s="57" t="str">
        <f>IF(COUNTIF(MASUK[Kode Barang],REKAP[[#This Row],[ID
Barang]])=0,"",COUNTIF(MASUK[Kode Barang],REKAP[[#This Row],[ID
Barang]]))</f>
        <v/>
      </c>
      <c r="J1247" s="58" t="str">
        <f>IF(COUNTIF(MASUK8[Kode Barang],REKAP[[#This Row],[ID
Barang]])=0,"",COUNTIF(MASUK8[Kode Barang],REKAP[[#This Row],[ID
Barang]]))</f>
        <v/>
      </c>
      <c r="K1247" s="20">
        <v>0</v>
      </c>
      <c r="L1247" s="47">
        <f>SUMIF(MASUK!$C:$C,DATA!$A1247,MASUK!$H:$H)</f>
        <v>0</v>
      </c>
      <c r="M1247" s="47">
        <f>SUMIF(KELUAR!C:C,REKAP[[#This Row],[ID
Barang]],KELUAR!$H:$H)</f>
        <v>0</v>
      </c>
      <c r="N1247" s="47">
        <f>REKAP[[#This Row],[Stok Awal]]+REKAP[[#This Row],[Masuk]]-REKAP[[#This Row],[Keluar]]</f>
        <v>0</v>
      </c>
      <c r="P1247" s="42">
        <f>REKAP[[#This Row],[Harga Satuan]]*REKAP[[#This Row],[Stok Akhir]]</f>
        <v>0</v>
      </c>
      <c r="Q1247" s="47" t="str">
        <f>IF(REKAP[[#This Row],[Stok Aktual]]&lt;&gt;"",REKAP[[#This Row],[Stok Akhir]]-REKAP[[#This Row],[Stok Aktual]],"")</f>
        <v/>
      </c>
    </row>
    <row r="1248" spans="1:17" x14ac:dyDescent="0.25">
      <c r="A1248" s="20" t="s">
        <v>2685</v>
      </c>
      <c r="B1248" s="20" t="s">
        <v>2114</v>
      </c>
      <c r="C1248" s="20" t="s">
        <v>2114</v>
      </c>
      <c r="D1248" s="23" t="s">
        <v>2118</v>
      </c>
      <c r="E1248" s="23"/>
      <c r="F1248" s="20" t="s">
        <v>247</v>
      </c>
      <c r="G1248" s="21" t="s">
        <v>828</v>
      </c>
      <c r="H1248" s="22">
        <v>15500</v>
      </c>
      <c r="I1248" s="57" t="str">
        <f>IF(COUNTIF(MASUK[Kode Barang],REKAP[[#This Row],[ID
Barang]])=0,"",COUNTIF(MASUK[Kode Barang],REKAP[[#This Row],[ID
Barang]]))</f>
        <v/>
      </c>
      <c r="J1248" s="58" t="str">
        <f>IF(COUNTIF(MASUK8[Kode Barang],REKAP[[#This Row],[ID
Barang]])=0,"",COUNTIF(MASUK8[Kode Barang],REKAP[[#This Row],[ID
Barang]]))</f>
        <v/>
      </c>
      <c r="K1248" s="20">
        <v>11</v>
      </c>
      <c r="L1248" s="47">
        <f>SUMIF(MASUK!$C:$C,DATA!$A1248,MASUK!$H:$H)</f>
        <v>0</v>
      </c>
      <c r="M1248" s="47">
        <f>SUMIF(KELUAR!C:C,REKAP[[#This Row],[ID
Barang]],KELUAR!$H:$H)</f>
        <v>0</v>
      </c>
      <c r="N1248" s="47">
        <f>REKAP[[#This Row],[Stok Awal]]+REKAP[[#This Row],[Masuk]]-REKAP[[#This Row],[Keluar]]</f>
        <v>11</v>
      </c>
      <c r="P1248" s="42">
        <f>REKAP[[#This Row],[Harga Satuan]]*REKAP[[#This Row],[Stok Akhir]]</f>
        <v>170500</v>
      </c>
      <c r="Q1248" s="47" t="str">
        <f>IF(REKAP[[#This Row],[Stok Aktual]]&lt;&gt;"",REKAP[[#This Row],[Stok Akhir]]-REKAP[[#This Row],[Stok Aktual]],"")</f>
        <v/>
      </c>
    </row>
    <row r="1249" spans="1:17" x14ac:dyDescent="0.25">
      <c r="A1249" s="20" t="s">
        <v>2686</v>
      </c>
      <c r="B1249" s="20" t="s">
        <v>2114</v>
      </c>
      <c r="C1249" s="20" t="s">
        <v>2114</v>
      </c>
      <c r="D1249" s="23" t="s">
        <v>2119</v>
      </c>
      <c r="E1249" s="23"/>
      <c r="F1249" s="20" t="s">
        <v>247</v>
      </c>
      <c r="G1249" s="21" t="s">
        <v>828</v>
      </c>
      <c r="H1249" s="22">
        <v>15000</v>
      </c>
      <c r="I1249" s="57" t="str">
        <f>IF(COUNTIF(MASUK[Kode Barang],REKAP[[#This Row],[ID
Barang]])=0,"",COUNTIF(MASUK[Kode Barang],REKAP[[#This Row],[ID
Barang]]))</f>
        <v/>
      </c>
      <c r="J1249" s="58" t="str">
        <f>IF(COUNTIF(MASUK8[Kode Barang],REKAP[[#This Row],[ID
Barang]])=0,"",COUNTIF(MASUK8[Kode Barang],REKAP[[#This Row],[ID
Barang]]))</f>
        <v/>
      </c>
      <c r="K1249" s="20">
        <v>3</v>
      </c>
      <c r="L1249" s="47">
        <f>SUMIF(MASUK!$C:$C,DATA!$A1249,MASUK!$H:$H)</f>
        <v>0</v>
      </c>
      <c r="M1249" s="47">
        <f>SUMIF(KELUAR!C:C,REKAP[[#This Row],[ID
Barang]],KELUAR!$H:$H)</f>
        <v>0</v>
      </c>
      <c r="N1249" s="47">
        <f>REKAP[[#This Row],[Stok Awal]]+REKAP[[#This Row],[Masuk]]-REKAP[[#This Row],[Keluar]]</f>
        <v>3</v>
      </c>
      <c r="P1249" s="42">
        <f>REKAP[[#This Row],[Harga Satuan]]*REKAP[[#This Row],[Stok Akhir]]</f>
        <v>45000</v>
      </c>
      <c r="Q1249" s="47" t="str">
        <f>IF(REKAP[[#This Row],[Stok Aktual]]&lt;&gt;"",REKAP[[#This Row],[Stok Akhir]]-REKAP[[#This Row],[Stok Aktual]],"")</f>
        <v/>
      </c>
    </row>
    <row r="1250" spans="1:17" x14ac:dyDescent="0.25">
      <c r="A1250" s="20" t="s">
        <v>2687</v>
      </c>
      <c r="B1250" s="20" t="s">
        <v>2114</v>
      </c>
      <c r="C1250" s="20" t="s">
        <v>2114</v>
      </c>
      <c r="D1250" s="23" t="s">
        <v>2120</v>
      </c>
      <c r="E1250" s="23"/>
      <c r="F1250" s="20" t="s">
        <v>247</v>
      </c>
      <c r="G1250" s="21"/>
      <c r="H1250" s="22">
        <v>10450</v>
      </c>
      <c r="I1250" s="57" t="str">
        <f>IF(COUNTIF(MASUK[Kode Barang],REKAP[[#This Row],[ID
Barang]])=0,"",COUNTIF(MASUK[Kode Barang],REKAP[[#This Row],[ID
Barang]]))</f>
        <v/>
      </c>
      <c r="J1250" s="58" t="str">
        <f>IF(COUNTIF(MASUK8[Kode Barang],REKAP[[#This Row],[ID
Barang]])=0,"",COUNTIF(MASUK8[Kode Barang],REKAP[[#This Row],[ID
Barang]]))</f>
        <v/>
      </c>
      <c r="K1250" s="20">
        <v>3</v>
      </c>
      <c r="L1250" s="47">
        <f>SUMIF(MASUK!$C:$C,DATA!$A1250,MASUK!$H:$H)</f>
        <v>0</v>
      </c>
      <c r="M1250" s="47">
        <f>SUMIF(KELUAR!C:C,REKAP[[#This Row],[ID
Barang]],KELUAR!$H:$H)</f>
        <v>0</v>
      </c>
      <c r="N1250" s="47">
        <f>REKAP[[#This Row],[Stok Awal]]+REKAP[[#This Row],[Masuk]]-REKAP[[#This Row],[Keluar]]</f>
        <v>3</v>
      </c>
      <c r="P1250" s="42">
        <f>REKAP[[#This Row],[Harga Satuan]]*REKAP[[#This Row],[Stok Akhir]]</f>
        <v>31350</v>
      </c>
      <c r="Q1250" s="47" t="str">
        <f>IF(REKAP[[#This Row],[Stok Aktual]]&lt;&gt;"",REKAP[[#This Row],[Stok Akhir]]-REKAP[[#This Row],[Stok Aktual]],"")</f>
        <v/>
      </c>
    </row>
    <row r="1251" spans="1:17" x14ac:dyDescent="0.25">
      <c r="A1251" s="20" t="s">
        <v>2688</v>
      </c>
      <c r="B1251" s="20" t="s">
        <v>2114</v>
      </c>
      <c r="C1251" s="20" t="s">
        <v>2114</v>
      </c>
      <c r="D1251" s="23" t="s">
        <v>2121</v>
      </c>
      <c r="E1251" s="23"/>
      <c r="F1251" s="20" t="s">
        <v>247</v>
      </c>
      <c r="G1251" s="21" t="s">
        <v>828</v>
      </c>
      <c r="H1251" s="22">
        <v>15000</v>
      </c>
      <c r="I1251" s="57" t="str">
        <f>IF(COUNTIF(MASUK[Kode Barang],REKAP[[#This Row],[ID
Barang]])=0,"",COUNTIF(MASUK[Kode Barang],REKAP[[#This Row],[ID
Barang]]))</f>
        <v/>
      </c>
      <c r="J1251" s="58" t="str">
        <f>IF(COUNTIF(MASUK8[Kode Barang],REKAP[[#This Row],[ID
Barang]])=0,"",COUNTIF(MASUK8[Kode Barang],REKAP[[#This Row],[ID
Barang]]))</f>
        <v/>
      </c>
      <c r="K1251" s="20">
        <v>6</v>
      </c>
      <c r="L1251" s="47">
        <f>SUMIF(MASUK!$C:$C,DATA!$A1251,MASUK!$H:$H)</f>
        <v>0</v>
      </c>
      <c r="M1251" s="47">
        <f>SUMIF(KELUAR!C:C,REKAP[[#This Row],[ID
Barang]],KELUAR!$H:$H)</f>
        <v>0</v>
      </c>
      <c r="N1251" s="47">
        <f>REKAP[[#This Row],[Stok Awal]]+REKAP[[#This Row],[Masuk]]-REKAP[[#This Row],[Keluar]]</f>
        <v>6</v>
      </c>
      <c r="P1251" s="42">
        <f>REKAP[[#This Row],[Harga Satuan]]*REKAP[[#This Row],[Stok Akhir]]</f>
        <v>90000</v>
      </c>
      <c r="Q1251" s="47" t="str">
        <f>IF(REKAP[[#This Row],[Stok Aktual]]&lt;&gt;"",REKAP[[#This Row],[Stok Akhir]]-REKAP[[#This Row],[Stok Aktual]],"")</f>
        <v/>
      </c>
    </row>
    <row r="1252" spans="1:17" x14ac:dyDescent="0.25">
      <c r="A1252" s="20" t="s">
        <v>2689</v>
      </c>
      <c r="B1252" s="20" t="s">
        <v>2122</v>
      </c>
      <c r="C1252" s="20" t="s">
        <v>2122</v>
      </c>
      <c r="D1252" s="23" t="s">
        <v>2123</v>
      </c>
      <c r="E1252" s="23"/>
      <c r="F1252" s="20" t="s">
        <v>247</v>
      </c>
      <c r="G1252" s="21"/>
      <c r="H1252" s="22"/>
      <c r="I1252" s="57" t="str">
        <f>IF(COUNTIF(MASUK[Kode Barang],REKAP[[#This Row],[ID
Barang]])=0,"",COUNTIF(MASUK[Kode Barang],REKAP[[#This Row],[ID
Barang]]))</f>
        <v/>
      </c>
      <c r="J1252" s="58" t="str">
        <f>IF(COUNTIF(MASUK8[Kode Barang],REKAP[[#This Row],[ID
Barang]])=0,"",COUNTIF(MASUK8[Kode Barang],REKAP[[#This Row],[ID
Barang]]))</f>
        <v/>
      </c>
      <c r="K1252" s="20">
        <v>1</v>
      </c>
      <c r="L1252" s="47">
        <f>SUMIF(MASUK!$C:$C,DATA!$A1252,MASUK!$H:$H)</f>
        <v>0</v>
      </c>
      <c r="M1252" s="47">
        <f>SUMIF(KELUAR!C:C,REKAP[[#This Row],[ID
Barang]],KELUAR!$H:$H)</f>
        <v>0</v>
      </c>
      <c r="N1252" s="47">
        <f>REKAP[[#This Row],[Stok Awal]]+REKAP[[#This Row],[Masuk]]-REKAP[[#This Row],[Keluar]]</f>
        <v>1</v>
      </c>
      <c r="P1252" s="42">
        <f>REKAP[[#This Row],[Harga Satuan]]*REKAP[[#This Row],[Stok Akhir]]</f>
        <v>0</v>
      </c>
      <c r="Q1252" s="47" t="str">
        <f>IF(REKAP[[#This Row],[Stok Aktual]]&lt;&gt;"",REKAP[[#This Row],[Stok Akhir]]-REKAP[[#This Row],[Stok Aktual]],"")</f>
        <v/>
      </c>
    </row>
    <row r="1253" spans="1:17" x14ac:dyDescent="0.25">
      <c r="A1253" s="20" t="s">
        <v>2690</v>
      </c>
      <c r="B1253" s="20" t="s">
        <v>2114</v>
      </c>
      <c r="C1253" s="20" t="s">
        <v>2114</v>
      </c>
      <c r="D1253" s="23" t="s">
        <v>2124</v>
      </c>
      <c r="E1253" s="23"/>
      <c r="F1253" s="20" t="s">
        <v>247</v>
      </c>
      <c r="G1253" s="21" t="s">
        <v>828</v>
      </c>
      <c r="H1253" s="22">
        <v>15000</v>
      </c>
      <c r="I1253" s="57" t="str">
        <f>IF(COUNTIF(MASUK[Kode Barang],REKAP[[#This Row],[ID
Barang]])=0,"",COUNTIF(MASUK[Kode Barang],REKAP[[#This Row],[ID
Barang]]))</f>
        <v/>
      </c>
      <c r="J1253" s="58" t="str">
        <f>IF(COUNTIF(MASUK8[Kode Barang],REKAP[[#This Row],[ID
Barang]])=0,"",COUNTIF(MASUK8[Kode Barang],REKAP[[#This Row],[ID
Barang]]))</f>
        <v/>
      </c>
      <c r="K1253" s="20">
        <v>3</v>
      </c>
      <c r="L1253" s="47">
        <f>SUMIF(MASUK!$C:$C,DATA!$A1253,MASUK!$H:$H)</f>
        <v>0</v>
      </c>
      <c r="M1253" s="47">
        <f>SUMIF(KELUAR!C:C,REKAP[[#This Row],[ID
Barang]],KELUAR!$H:$H)</f>
        <v>0</v>
      </c>
      <c r="N1253" s="47">
        <f>REKAP[[#This Row],[Stok Awal]]+REKAP[[#This Row],[Masuk]]-REKAP[[#This Row],[Keluar]]</f>
        <v>3</v>
      </c>
      <c r="P1253" s="42">
        <f>REKAP[[#This Row],[Harga Satuan]]*REKAP[[#This Row],[Stok Akhir]]</f>
        <v>45000</v>
      </c>
      <c r="Q1253" s="47" t="str">
        <f>IF(REKAP[[#This Row],[Stok Aktual]]&lt;&gt;"",REKAP[[#This Row],[Stok Akhir]]-REKAP[[#This Row],[Stok Aktual]],"")</f>
        <v/>
      </c>
    </row>
    <row r="1254" spans="1:17" x14ac:dyDescent="0.25">
      <c r="A1254" s="20" t="s">
        <v>2691</v>
      </c>
      <c r="B1254" s="20" t="s">
        <v>2114</v>
      </c>
      <c r="C1254" s="20" t="s">
        <v>2114</v>
      </c>
      <c r="D1254" s="23" t="s">
        <v>2125</v>
      </c>
      <c r="E1254" s="23"/>
      <c r="F1254" s="20" t="s">
        <v>247</v>
      </c>
      <c r="G1254" s="21" t="s">
        <v>828</v>
      </c>
      <c r="H1254" s="22">
        <v>94000</v>
      </c>
      <c r="I1254" s="57" t="str">
        <f>IF(COUNTIF(MASUK[Kode Barang],REKAP[[#This Row],[ID
Barang]])=0,"",COUNTIF(MASUK[Kode Barang],REKAP[[#This Row],[ID
Barang]]))</f>
        <v/>
      </c>
      <c r="J1254" s="58" t="str">
        <f>IF(COUNTIF(MASUK8[Kode Barang],REKAP[[#This Row],[ID
Barang]])=0,"",COUNTIF(MASUK8[Kode Barang],REKAP[[#This Row],[ID
Barang]]))</f>
        <v/>
      </c>
      <c r="K1254" s="20">
        <v>1</v>
      </c>
      <c r="L1254" s="47">
        <f>SUMIF(MASUK!$C:$C,DATA!$A1254,MASUK!$H:$H)</f>
        <v>0</v>
      </c>
      <c r="M1254" s="47">
        <f>SUMIF(KELUAR!C:C,REKAP[[#This Row],[ID
Barang]],KELUAR!$H:$H)</f>
        <v>0</v>
      </c>
      <c r="N1254" s="47">
        <f>REKAP[[#This Row],[Stok Awal]]+REKAP[[#This Row],[Masuk]]-REKAP[[#This Row],[Keluar]]</f>
        <v>1</v>
      </c>
      <c r="P1254" s="42">
        <f>REKAP[[#This Row],[Harga Satuan]]*REKAP[[#This Row],[Stok Akhir]]</f>
        <v>94000</v>
      </c>
      <c r="Q1254" s="47" t="str">
        <f>IF(REKAP[[#This Row],[Stok Aktual]]&lt;&gt;"",REKAP[[#This Row],[Stok Akhir]]-REKAP[[#This Row],[Stok Aktual]],"")</f>
        <v/>
      </c>
    </row>
    <row r="1255" spans="1:17" x14ac:dyDescent="0.25">
      <c r="A1255" s="20" t="s">
        <v>2692</v>
      </c>
      <c r="B1255" s="20" t="s">
        <v>2114</v>
      </c>
      <c r="C1255" s="20" t="s">
        <v>2114</v>
      </c>
      <c r="D1255" s="23" t="s">
        <v>2126</v>
      </c>
      <c r="E1255" s="23"/>
      <c r="F1255" s="20" t="s">
        <v>247</v>
      </c>
      <c r="G1255" s="21" t="s">
        <v>828</v>
      </c>
      <c r="H1255" s="22">
        <v>18000</v>
      </c>
      <c r="I1255" s="57" t="str">
        <f>IF(COUNTIF(MASUK[Kode Barang],REKAP[[#This Row],[ID
Barang]])=0,"",COUNTIF(MASUK[Kode Barang],REKAP[[#This Row],[ID
Barang]]))</f>
        <v/>
      </c>
      <c r="J1255" s="58" t="str">
        <f>IF(COUNTIF(MASUK8[Kode Barang],REKAP[[#This Row],[ID
Barang]])=0,"",COUNTIF(MASUK8[Kode Barang],REKAP[[#This Row],[ID
Barang]]))</f>
        <v/>
      </c>
      <c r="K1255" s="20">
        <v>5</v>
      </c>
      <c r="L1255" s="47">
        <f>SUMIF(MASUK!$C:$C,DATA!$A1255,MASUK!$H:$H)</f>
        <v>0</v>
      </c>
      <c r="M1255" s="47">
        <f>SUMIF(KELUAR!C:C,REKAP[[#This Row],[ID
Barang]],KELUAR!$H:$H)</f>
        <v>0</v>
      </c>
      <c r="N1255" s="47">
        <f>REKAP[[#This Row],[Stok Awal]]+REKAP[[#This Row],[Masuk]]-REKAP[[#This Row],[Keluar]]</f>
        <v>5</v>
      </c>
      <c r="P1255" s="42">
        <f>REKAP[[#This Row],[Harga Satuan]]*REKAP[[#This Row],[Stok Akhir]]</f>
        <v>90000</v>
      </c>
      <c r="Q1255" s="47" t="str">
        <f>IF(REKAP[[#This Row],[Stok Aktual]]&lt;&gt;"",REKAP[[#This Row],[Stok Akhir]]-REKAP[[#This Row],[Stok Aktual]],"")</f>
        <v/>
      </c>
    </row>
    <row r="1256" spans="1:17" x14ac:dyDescent="0.25">
      <c r="A1256" s="20" t="s">
        <v>2693</v>
      </c>
      <c r="B1256" s="20" t="s">
        <v>2114</v>
      </c>
      <c r="C1256" s="20" t="s">
        <v>2114</v>
      </c>
      <c r="D1256" s="23" t="s">
        <v>2127</v>
      </c>
      <c r="E1256" s="23"/>
      <c r="F1256" s="20" t="s">
        <v>247</v>
      </c>
      <c r="G1256" s="21" t="s">
        <v>828</v>
      </c>
      <c r="H1256" s="22">
        <v>13500</v>
      </c>
      <c r="I1256" s="57" t="str">
        <f>IF(COUNTIF(MASUK[Kode Barang],REKAP[[#This Row],[ID
Barang]])=0,"",COUNTIF(MASUK[Kode Barang],REKAP[[#This Row],[ID
Barang]]))</f>
        <v/>
      </c>
      <c r="J1256" s="58" t="str">
        <f>IF(COUNTIF(MASUK8[Kode Barang],REKAP[[#This Row],[ID
Barang]])=0,"",COUNTIF(MASUK8[Kode Barang],REKAP[[#This Row],[ID
Barang]]))</f>
        <v/>
      </c>
      <c r="K1256" s="20">
        <v>3</v>
      </c>
      <c r="L1256" s="47">
        <f>SUMIF(MASUK!$C:$C,DATA!$A1256,MASUK!$H:$H)</f>
        <v>0</v>
      </c>
      <c r="M1256" s="47">
        <f>SUMIF(KELUAR!C:C,REKAP[[#This Row],[ID
Barang]],KELUAR!$H:$H)</f>
        <v>0</v>
      </c>
      <c r="N1256" s="47">
        <f>REKAP[[#This Row],[Stok Awal]]+REKAP[[#This Row],[Masuk]]-REKAP[[#This Row],[Keluar]]</f>
        <v>3</v>
      </c>
      <c r="P1256" s="42">
        <f>REKAP[[#This Row],[Harga Satuan]]*REKAP[[#This Row],[Stok Akhir]]</f>
        <v>40500</v>
      </c>
      <c r="Q1256" s="47" t="str">
        <f>IF(REKAP[[#This Row],[Stok Aktual]]&lt;&gt;"",REKAP[[#This Row],[Stok Akhir]]-REKAP[[#This Row],[Stok Aktual]],"")</f>
        <v/>
      </c>
    </row>
    <row r="1257" spans="1:17" x14ac:dyDescent="0.25">
      <c r="A1257" s="20" t="s">
        <v>2694</v>
      </c>
      <c r="B1257" s="20" t="s">
        <v>2114</v>
      </c>
      <c r="C1257" s="20" t="s">
        <v>2114</v>
      </c>
      <c r="D1257" s="23" t="s">
        <v>2128</v>
      </c>
      <c r="E1257" s="23"/>
      <c r="F1257" s="20" t="s">
        <v>247</v>
      </c>
      <c r="G1257" s="21" t="s">
        <v>828</v>
      </c>
      <c r="H1257" s="22">
        <v>18500</v>
      </c>
      <c r="I1257" s="57" t="str">
        <f>IF(COUNTIF(MASUK[Kode Barang],REKAP[[#This Row],[ID
Barang]])=0,"",COUNTIF(MASUK[Kode Barang],REKAP[[#This Row],[ID
Barang]]))</f>
        <v/>
      </c>
      <c r="J1257" s="58" t="str">
        <f>IF(COUNTIF(MASUK8[Kode Barang],REKAP[[#This Row],[ID
Barang]])=0,"",COUNTIF(MASUK8[Kode Barang],REKAP[[#This Row],[ID
Barang]]))</f>
        <v/>
      </c>
      <c r="K1257" s="20">
        <v>4</v>
      </c>
      <c r="L1257" s="47">
        <f>SUMIF(MASUK!$C:$C,DATA!$A1257,MASUK!$H:$H)</f>
        <v>0</v>
      </c>
      <c r="M1257" s="47">
        <f>SUMIF(KELUAR!C:C,REKAP[[#This Row],[ID
Barang]],KELUAR!$H:$H)</f>
        <v>0</v>
      </c>
      <c r="N1257" s="47">
        <f>REKAP[[#This Row],[Stok Awal]]+REKAP[[#This Row],[Masuk]]-REKAP[[#This Row],[Keluar]]</f>
        <v>4</v>
      </c>
      <c r="P1257" s="42">
        <f>REKAP[[#This Row],[Harga Satuan]]*REKAP[[#This Row],[Stok Akhir]]</f>
        <v>74000</v>
      </c>
      <c r="Q1257" s="47" t="str">
        <f>IF(REKAP[[#This Row],[Stok Aktual]]&lt;&gt;"",REKAP[[#This Row],[Stok Akhir]]-REKAP[[#This Row],[Stok Aktual]],"")</f>
        <v/>
      </c>
    </row>
    <row r="1258" spans="1:17" x14ac:dyDescent="0.25">
      <c r="A1258" s="20" t="s">
        <v>2695</v>
      </c>
      <c r="B1258" s="20" t="s">
        <v>2114</v>
      </c>
      <c r="C1258" s="20" t="s">
        <v>2114</v>
      </c>
      <c r="D1258" s="23" t="s">
        <v>2129</v>
      </c>
      <c r="E1258" s="23"/>
      <c r="F1258" s="20" t="s">
        <v>247</v>
      </c>
      <c r="G1258" s="21" t="s">
        <v>828</v>
      </c>
      <c r="H1258" s="22">
        <v>132330</v>
      </c>
      <c r="I1258" s="57" t="str">
        <f>IF(COUNTIF(MASUK[Kode Barang],REKAP[[#This Row],[ID
Barang]])=0,"",COUNTIF(MASUK[Kode Barang],REKAP[[#This Row],[ID
Barang]]))</f>
        <v/>
      </c>
      <c r="J1258" s="58" t="str">
        <f>IF(COUNTIF(MASUK8[Kode Barang],REKAP[[#This Row],[ID
Barang]])=0,"",COUNTIF(MASUK8[Kode Barang],REKAP[[#This Row],[ID
Barang]]))</f>
        <v/>
      </c>
      <c r="K1258" s="20">
        <v>2</v>
      </c>
      <c r="L1258" s="47">
        <f>SUMIF(MASUK!$C:$C,DATA!$A1258,MASUK!$H:$H)</f>
        <v>0</v>
      </c>
      <c r="M1258" s="47">
        <f>SUMIF(KELUAR!C:C,REKAP[[#This Row],[ID
Barang]],KELUAR!$H:$H)</f>
        <v>0</v>
      </c>
      <c r="N1258" s="47">
        <f>REKAP[[#This Row],[Stok Awal]]+REKAP[[#This Row],[Masuk]]-REKAP[[#This Row],[Keluar]]</f>
        <v>2</v>
      </c>
      <c r="P1258" s="42">
        <f>REKAP[[#This Row],[Harga Satuan]]*REKAP[[#This Row],[Stok Akhir]]</f>
        <v>264660</v>
      </c>
      <c r="Q1258" s="47" t="str">
        <f>IF(REKAP[[#This Row],[Stok Aktual]]&lt;&gt;"",REKAP[[#This Row],[Stok Akhir]]-REKAP[[#This Row],[Stok Aktual]],"")</f>
        <v/>
      </c>
    </row>
    <row r="1259" spans="1:17" x14ac:dyDescent="0.25">
      <c r="A1259" s="20" t="s">
        <v>2696</v>
      </c>
      <c r="B1259" s="20" t="s">
        <v>2114</v>
      </c>
      <c r="C1259" s="20" t="s">
        <v>2114</v>
      </c>
      <c r="D1259" s="23" t="s">
        <v>2130</v>
      </c>
      <c r="E1259" s="23"/>
      <c r="F1259" s="20" t="s">
        <v>247</v>
      </c>
      <c r="G1259" s="21" t="s">
        <v>828</v>
      </c>
      <c r="H1259" s="22">
        <v>18000</v>
      </c>
      <c r="I1259" s="57" t="str">
        <f>IF(COUNTIF(MASUK[Kode Barang],REKAP[[#This Row],[ID
Barang]])=0,"",COUNTIF(MASUK[Kode Barang],REKAP[[#This Row],[ID
Barang]]))</f>
        <v/>
      </c>
      <c r="J1259" s="58" t="str">
        <f>IF(COUNTIF(MASUK8[Kode Barang],REKAP[[#This Row],[ID
Barang]])=0,"",COUNTIF(MASUK8[Kode Barang],REKAP[[#This Row],[ID
Barang]]))</f>
        <v/>
      </c>
      <c r="K1259" s="20">
        <v>3</v>
      </c>
      <c r="L1259" s="47">
        <f>SUMIF(MASUK!$C:$C,DATA!$A1259,MASUK!$H:$H)</f>
        <v>0</v>
      </c>
      <c r="M1259" s="47">
        <f>SUMIF(KELUAR!C:C,REKAP[[#This Row],[ID
Barang]],KELUAR!$H:$H)</f>
        <v>0</v>
      </c>
      <c r="N1259" s="47">
        <f>REKAP[[#This Row],[Stok Awal]]+REKAP[[#This Row],[Masuk]]-REKAP[[#This Row],[Keluar]]</f>
        <v>3</v>
      </c>
      <c r="P1259" s="42">
        <f>REKAP[[#This Row],[Harga Satuan]]*REKAP[[#This Row],[Stok Akhir]]</f>
        <v>54000</v>
      </c>
      <c r="Q1259" s="47" t="str">
        <f>IF(REKAP[[#This Row],[Stok Aktual]]&lt;&gt;"",REKAP[[#This Row],[Stok Akhir]]-REKAP[[#This Row],[Stok Aktual]],"")</f>
        <v/>
      </c>
    </row>
    <row r="1260" spans="1:17" x14ac:dyDescent="0.25">
      <c r="A1260" s="20" t="s">
        <v>2697</v>
      </c>
      <c r="B1260" s="20" t="s">
        <v>2114</v>
      </c>
      <c r="C1260" s="20" t="s">
        <v>2114</v>
      </c>
      <c r="D1260" s="23" t="s">
        <v>2131</v>
      </c>
      <c r="E1260" s="23"/>
      <c r="F1260" s="20" t="s">
        <v>247</v>
      </c>
      <c r="G1260" s="21" t="s">
        <v>828</v>
      </c>
      <c r="H1260" s="22">
        <v>17000</v>
      </c>
      <c r="I1260" s="57" t="str">
        <f>IF(COUNTIF(MASUK[Kode Barang],REKAP[[#This Row],[ID
Barang]])=0,"",COUNTIF(MASUK[Kode Barang],REKAP[[#This Row],[ID
Barang]]))</f>
        <v/>
      </c>
      <c r="J1260" s="58" t="str">
        <f>IF(COUNTIF(MASUK8[Kode Barang],REKAP[[#This Row],[ID
Barang]])=0,"",COUNTIF(MASUK8[Kode Barang],REKAP[[#This Row],[ID
Barang]]))</f>
        <v/>
      </c>
      <c r="K1260" s="20">
        <v>3</v>
      </c>
      <c r="L1260" s="47">
        <f>SUMIF(MASUK!$C:$C,DATA!$A1260,MASUK!$H:$H)</f>
        <v>0</v>
      </c>
      <c r="M1260" s="47">
        <f>SUMIF(KELUAR!C:C,REKAP[[#This Row],[ID
Barang]],KELUAR!$H:$H)</f>
        <v>0</v>
      </c>
      <c r="N1260" s="47">
        <f>REKAP[[#This Row],[Stok Awal]]+REKAP[[#This Row],[Masuk]]-REKAP[[#This Row],[Keluar]]</f>
        <v>3</v>
      </c>
      <c r="P1260" s="42">
        <f>REKAP[[#This Row],[Harga Satuan]]*REKAP[[#This Row],[Stok Akhir]]</f>
        <v>51000</v>
      </c>
      <c r="Q1260" s="47" t="str">
        <f>IF(REKAP[[#This Row],[Stok Aktual]]&lt;&gt;"",REKAP[[#This Row],[Stok Akhir]]-REKAP[[#This Row],[Stok Aktual]],"")</f>
        <v/>
      </c>
    </row>
    <row r="1261" spans="1:17" x14ac:dyDescent="0.25">
      <c r="A1261" s="20" t="s">
        <v>2698</v>
      </c>
      <c r="B1261" s="20" t="s">
        <v>2114</v>
      </c>
      <c r="C1261" s="20" t="s">
        <v>2114</v>
      </c>
      <c r="D1261" s="23" t="s">
        <v>2132</v>
      </c>
      <c r="E1261" s="23"/>
      <c r="F1261" s="20" t="s">
        <v>247</v>
      </c>
      <c r="G1261" s="21" t="s">
        <v>828</v>
      </c>
      <c r="H1261" s="22">
        <v>20000</v>
      </c>
      <c r="I1261" s="57" t="str">
        <f>IF(COUNTIF(MASUK[Kode Barang],REKAP[[#This Row],[ID
Barang]])=0,"",COUNTIF(MASUK[Kode Barang],REKAP[[#This Row],[ID
Barang]]))</f>
        <v/>
      </c>
      <c r="J1261" s="58" t="str">
        <f>IF(COUNTIF(MASUK8[Kode Barang],REKAP[[#This Row],[ID
Barang]])=0,"",COUNTIF(MASUK8[Kode Barang],REKAP[[#This Row],[ID
Barang]]))</f>
        <v/>
      </c>
      <c r="K1261" s="20">
        <v>2</v>
      </c>
      <c r="L1261" s="47">
        <f>SUMIF(MASUK!$C:$C,DATA!$A1261,MASUK!$H:$H)</f>
        <v>0</v>
      </c>
      <c r="M1261" s="47">
        <f>SUMIF(KELUAR!C:C,REKAP[[#This Row],[ID
Barang]],KELUAR!$H:$H)</f>
        <v>0</v>
      </c>
      <c r="N1261" s="47">
        <f>REKAP[[#This Row],[Stok Awal]]+REKAP[[#This Row],[Masuk]]-REKAP[[#This Row],[Keluar]]</f>
        <v>2</v>
      </c>
      <c r="P1261" s="42">
        <f>REKAP[[#This Row],[Harga Satuan]]*REKAP[[#This Row],[Stok Akhir]]</f>
        <v>40000</v>
      </c>
      <c r="Q1261" s="47" t="str">
        <f>IF(REKAP[[#This Row],[Stok Aktual]]&lt;&gt;"",REKAP[[#This Row],[Stok Akhir]]-REKAP[[#This Row],[Stok Aktual]],"")</f>
        <v/>
      </c>
    </row>
    <row r="1262" spans="1:17" x14ac:dyDescent="0.25">
      <c r="A1262" s="20" t="s">
        <v>2699</v>
      </c>
      <c r="B1262" s="20" t="s">
        <v>2114</v>
      </c>
      <c r="C1262" s="20" t="s">
        <v>2114</v>
      </c>
      <c r="D1262" s="23" t="s">
        <v>2133</v>
      </c>
      <c r="E1262" s="23"/>
      <c r="F1262" s="20" t="s">
        <v>247</v>
      </c>
      <c r="G1262" s="21" t="s">
        <v>828</v>
      </c>
      <c r="H1262" s="22">
        <v>13750</v>
      </c>
      <c r="I1262" s="57" t="str">
        <f>IF(COUNTIF(MASUK[Kode Barang],REKAP[[#This Row],[ID
Barang]])=0,"",COUNTIF(MASUK[Kode Barang],REKAP[[#This Row],[ID
Barang]]))</f>
        <v/>
      </c>
      <c r="J1262" s="58" t="str">
        <f>IF(COUNTIF(MASUK8[Kode Barang],REKAP[[#This Row],[ID
Barang]])=0,"",COUNTIF(MASUK8[Kode Barang],REKAP[[#This Row],[ID
Barang]]))</f>
        <v/>
      </c>
      <c r="K1262" s="20">
        <v>2</v>
      </c>
      <c r="L1262" s="47">
        <f>SUMIF(MASUK!$C:$C,DATA!$A1262,MASUK!$H:$H)</f>
        <v>0</v>
      </c>
      <c r="M1262" s="47">
        <f>SUMIF(KELUAR!C:C,REKAP[[#This Row],[ID
Barang]],KELUAR!$H:$H)</f>
        <v>0</v>
      </c>
      <c r="N1262" s="47">
        <f>REKAP[[#This Row],[Stok Awal]]+REKAP[[#This Row],[Masuk]]-REKAP[[#This Row],[Keluar]]</f>
        <v>2</v>
      </c>
      <c r="P1262" s="42">
        <f>REKAP[[#This Row],[Harga Satuan]]*REKAP[[#This Row],[Stok Akhir]]</f>
        <v>27500</v>
      </c>
      <c r="Q1262" s="47" t="str">
        <f>IF(REKAP[[#This Row],[Stok Aktual]]&lt;&gt;"",REKAP[[#This Row],[Stok Akhir]]-REKAP[[#This Row],[Stok Aktual]],"")</f>
        <v/>
      </c>
    </row>
    <row r="1263" spans="1:17" x14ac:dyDescent="0.25">
      <c r="A1263" s="20" t="s">
        <v>2700</v>
      </c>
      <c r="B1263" s="20" t="s">
        <v>2114</v>
      </c>
      <c r="C1263" s="20" t="s">
        <v>2114</v>
      </c>
      <c r="D1263" s="23" t="s">
        <v>2134</v>
      </c>
      <c r="E1263" s="23"/>
      <c r="F1263" s="20" t="s">
        <v>247</v>
      </c>
      <c r="G1263" s="21" t="s">
        <v>2116</v>
      </c>
      <c r="H1263" s="22">
        <v>19000</v>
      </c>
      <c r="I1263" s="57" t="str">
        <f>IF(COUNTIF(MASUK[Kode Barang],REKAP[[#This Row],[ID
Barang]])=0,"",COUNTIF(MASUK[Kode Barang],REKAP[[#This Row],[ID
Barang]]))</f>
        <v/>
      </c>
      <c r="J1263" s="58" t="str">
        <f>IF(COUNTIF(MASUK8[Kode Barang],REKAP[[#This Row],[ID
Barang]])=0,"",COUNTIF(MASUK8[Kode Barang],REKAP[[#This Row],[ID
Barang]]))</f>
        <v/>
      </c>
      <c r="K1263" s="20">
        <v>3</v>
      </c>
      <c r="L1263" s="47">
        <f>SUMIF(MASUK!$C:$C,DATA!$A1263,MASUK!$H:$H)</f>
        <v>0</v>
      </c>
      <c r="M1263" s="47">
        <f>SUMIF(KELUAR!C:C,REKAP[[#This Row],[ID
Barang]],KELUAR!$H:$H)</f>
        <v>0</v>
      </c>
      <c r="N1263" s="47">
        <f>REKAP[[#This Row],[Stok Awal]]+REKAP[[#This Row],[Masuk]]-REKAP[[#This Row],[Keluar]]</f>
        <v>3</v>
      </c>
      <c r="P1263" s="42">
        <f>REKAP[[#This Row],[Harga Satuan]]*REKAP[[#This Row],[Stok Akhir]]</f>
        <v>57000</v>
      </c>
      <c r="Q1263" s="47" t="str">
        <f>IF(REKAP[[#This Row],[Stok Aktual]]&lt;&gt;"",REKAP[[#This Row],[Stok Akhir]]-REKAP[[#This Row],[Stok Aktual]],"")</f>
        <v/>
      </c>
    </row>
    <row r="1264" spans="1:17" x14ac:dyDescent="0.25">
      <c r="A1264" s="20" t="s">
        <v>2701</v>
      </c>
      <c r="B1264" s="20" t="s">
        <v>2114</v>
      </c>
      <c r="C1264" s="20" t="s">
        <v>2114</v>
      </c>
      <c r="D1264" s="23" t="s">
        <v>2135</v>
      </c>
      <c r="E1264" s="23"/>
      <c r="F1264" s="20" t="s">
        <v>247</v>
      </c>
      <c r="G1264" s="21" t="s">
        <v>828</v>
      </c>
      <c r="H1264" s="22">
        <v>24000</v>
      </c>
      <c r="I1264" s="57" t="str">
        <f>IF(COUNTIF(MASUK[Kode Barang],REKAP[[#This Row],[ID
Barang]])=0,"",COUNTIF(MASUK[Kode Barang],REKAP[[#This Row],[ID
Barang]]))</f>
        <v/>
      </c>
      <c r="J1264" s="58" t="str">
        <f>IF(COUNTIF(MASUK8[Kode Barang],REKAP[[#This Row],[ID
Barang]])=0,"",COUNTIF(MASUK8[Kode Barang],REKAP[[#This Row],[ID
Barang]]))</f>
        <v/>
      </c>
      <c r="K1264" s="20">
        <v>3</v>
      </c>
      <c r="L1264" s="47">
        <f>SUMIF(MASUK!$C:$C,DATA!$A1264,MASUK!$H:$H)</f>
        <v>0</v>
      </c>
      <c r="M1264" s="47">
        <f>SUMIF(KELUAR!C:C,REKAP[[#This Row],[ID
Barang]],KELUAR!$H:$H)</f>
        <v>0</v>
      </c>
      <c r="N1264" s="47">
        <f>REKAP[[#This Row],[Stok Awal]]+REKAP[[#This Row],[Masuk]]-REKAP[[#This Row],[Keluar]]</f>
        <v>3</v>
      </c>
      <c r="P1264" s="42">
        <f>REKAP[[#This Row],[Harga Satuan]]*REKAP[[#This Row],[Stok Akhir]]</f>
        <v>72000</v>
      </c>
      <c r="Q1264" s="47" t="str">
        <f>IF(REKAP[[#This Row],[Stok Aktual]]&lt;&gt;"",REKAP[[#This Row],[Stok Akhir]]-REKAP[[#This Row],[Stok Aktual]],"")</f>
        <v/>
      </c>
    </row>
    <row r="1265" spans="1:17" x14ac:dyDescent="0.25">
      <c r="A1265" s="20" t="s">
        <v>2702</v>
      </c>
      <c r="B1265" s="20" t="s">
        <v>2114</v>
      </c>
      <c r="C1265" s="20" t="s">
        <v>2114</v>
      </c>
      <c r="D1265" s="23" t="s">
        <v>2136</v>
      </c>
      <c r="E1265" s="23"/>
      <c r="F1265" s="20" t="s">
        <v>247</v>
      </c>
      <c r="G1265" s="21" t="s">
        <v>828</v>
      </c>
      <c r="H1265" s="22">
        <v>25600</v>
      </c>
      <c r="I1265" s="57" t="str">
        <f>IF(COUNTIF(MASUK[Kode Barang],REKAP[[#This Row],[ID
Barang]])=0,"",COUNTIF(MASUK[Kode Barang],REKAP[[#This Row],[ID
Barang]]))</f>
        <v/>
      </c>
      <c r="J1265" s="58" t="str">
        <f>IF(COUNTIF(MASUK8[Kode Barang],REKAP[[#This Row],[ID
Barang]])=0,"",COUNTIF(MASUK8[Kode Barang],REKAP[[#This Row],[ID
Barang]]))</f>
        <v/>
      </c>
      <c r="K1265" s="20">
        <v>2</v>
      </c>
      <c r="L1265" s="47">
        <f>SUMIF(MASUK!$C:$C,DATA!$A1265,MASUK!$H:$H)</f>
        <v>0</v>
      </c>
      <c r="M1265" s="47">
        <f>SUMIF(KELUAR!C:C,REKAP[[#This Row],[ID
Barang]],KELUAR!$H:$H)</f>
        <v>0</v>
      </c>
      <c r="N1265" s="47">
        <f>REKAP[[#This Row],[Stok Awal]]+REKAP[[#This Row],[Masuk]]-REKAP[[#This Row],[Keluar]]</f>
        <v>2</v>
      </c>
      <c r="P1265" s="42">
        <f>REKAP[[#This Row],[Harga Satuan]]*REKAP[[#This Row],[Stok Akhir]]</f>
        <v>51200</v>
      </c>
      <c r="Q1265" s="47" t="str">
        <f>IF(REKAP[[#This Row],[Stok Aktual]]&lt;&gt;"",REKAP[[#This Row],[Stok Akhir]]-REKAP[[#This Row],[Stok Aktual]],"")</f>
        <v/>
      </c>
    </row>
    <row r="1266" spans="1:17" x14ac:dyDescent="0.25">
      <c r="A1266" s="20" t="s">
        <v>2703</v>
      </c>
      <c r="B1266" s="20" t="s">
        <v>2114</v>
      </c>
      <c r="C1266" s="20" t="s">
        <v>2114</v>
      </c>
      <c r="D1266" s="23" t="s">
        <v>2137</v>
      </c>
      <c r="E1266" s="23"/>
      <c r="F1266" s="20" t="s">
        <v>247</v>
      </c>
      <c r="G1266" s="21" t="s">
        <v>2116</v>
      </c>
      <c r="H1266" s="22">
        <v>23800</v>
      </c>
      <c r="I1266" s="57" t="str">
        <f>IF(COUNTIF(MASUK[Kode Barang],REKAP[[#This Row],[ID
Barang]])=0,"",COUNTIF(MASUK[Kode Barang],REKAP[[#This Row],[ID
Barang]]))</f>
        <v/>
      </c>
      <c r="J1266" s="58">
        <f>IF(COUNTIF(MASUK8[Kode Barang],REKAP[[#This Row],[ID
Barang]])=0,"",COUNTIF(MASUK8[Kode Barang],REKAP[[#This Row],[ID
Barang]]))</f>
        <v>1</v>
      </c>
      <c r="K1266" s="20">
        <v>5</v>
      </c>
      <c r="L1266" s="47">
        <f>SUMIF(MASUK!$C:$C,DATA!$A1266,MASUK!$H:$H)</f>
        <v>0</v>
      </c>
      <c r="M1266" s="47">
        <f>SUMIF(KELUAR!C:C,REKAP[[#This Row],[ID
Barang]],KELUAR!$H:$H)</f>
        <v>1</v>
      </c>
      <c r="N1266" s="47">
        <f>REKAP[[#This Row],[Stok Awal]]+REKAP[[#This Row],[Masuk]]-REKAP[[#This Row],[Keluar]]</f>
        <v>4</v>
      </c>
      <c r="P1266" s="42">
        <f>REKAP[[#This Row],[Harga Satuan]]*REKAP[[#This Row],[Stok Akhir]]</f>
        <v>95200</v>
      </c>
      <c r="Q1266" s="47" t="str">
        <f>IF(REKAP[[#This Row],[Stok Aktual]]&lt;&gt;"",REKAP[[#This Row],[Stok Akhir]]-REKAP[[#This Row],[Stok Aktual]],"")</f>
        <v/>
      </c>
    </row>
    <row r="1267" spans="1:17" x14ac:dyDescent="0.25">
      <c r="A1267" s="20" t="s">
        <v>2704</v>
      </c>
      <c r="B1267" s="20" t="s">
        <v>2114</v>
      </c>
      <c r="C1267" s="20" t="s">
        <v>2114</v>
      </c>
      <c r="D1267" s="23" t="s">
        <v>2138</v>
      </c>
      <c r="E1267" s="23"/>
      <c r="F1267" s="20" t="s">
        <v>247</v>
      </c>
      <c r="G1267" s="21"/>
      <c r="H1267" s="22">
        <v>22000</v>
      </c>
      <c r="I1267" s="57" t="str">
        <f>IF(COUNTIF(MASUK[Kode Barang],REKAP[[#This Row],[ID
Barang]])=0,"",COUNTIF(MASUK[Kode Barang],REKAP[[#This Row],[ID
Barang]]))</f>
        <v/>
      </c>
      <c r="J1267" s="58" t="str">
        <f>IF(COUNTIF(MASUK8[Kode Barang],REKAP[[#This Row],[ID
Barang]])=0,"",COUNTIF(MASUK8[Kode Barang],REKAP[[#This Row],[ID
Barang]]))</f>
        <v/>
      </c>
      <c r="K1267" s="20">
        <v>3</v>
      </c>
      <c r="L1267" s="47">
        <f>SUMIF(MASUK!$C:$C,DATA!$A1267,MASUK!$H:$H)</f>
        <v>0</v>
      </c>
      <c r="M1267" s="47">
        <f>SUMIF(KELUAR!C:C,REKAP[[#This Row],[ID
Barang]],KELUAR!$H:$H)</f>
        <v>0</v>
      </c>
      <c r="N1267" s="47">
        <f>REKAP[[#This Row],[Stok Awal]]+REKAP[[#This Row],[Masuk]]-REKAP[[#This Row],[Keluar]]</f>
        <v>3</v>
      </c>
      <c r="P1267" s="42">
        <f>REKAP[[#This Row],[Harga Satuan]]*REKAP[[#This Row],[Stok Akhir]]</f>
        <v>66000</v>
      </c>
      <c r="Q1267" s="47" t="str">
        <f>IF(REKAP[[#This Row],[Stok Aktual]]&lt;&gt;"",REKAP[[#This Row],[Stok Akhir]]-REKAP[[#This Row],[Stok Aktual]],"")</f>
        <v/>
      </c>
    </row>
    <row r="1268" spans="1:17" x14ac:dyDescent="0.25">
      <c r="A1268" s="20" t="s">
        <v>2705</v>
      </c>
      <c r="B1268" s="20" t="s">
        <v>2114</v>
      </c>
      <c r="C1268" s="20" t="s">
        <v>2114</v>
      </c>
      <c r="D1268" s="23" t="s">
        <v>2139</v>
      </c>
      <c r="E1268" s="23"/>
      <c r="F1268" s="20" t="s">
        <v>247</v>
      </c>
      <c r="G1268" s="21"/>
      <c r="H1268" s="22">
        <v>23000</v>
      </c>
      <c r="I1268" s="57" t="str">
        <f>IF(COUNTIF(MASUK[Kode Barang],REKAP[[#This Row],[ID
Barang]])=0,"",COUNTIF(MASUK[Kode Barang],REKAP[[#This Row],[ID
Barang]]))</f>
        <v/>
      </c>
      <c r="J1268" s="58" t="str">
        <f>IF(COUNTIF(MASUK8[Kode Barang],REKAP[[#This Row],[ID
Barang]])=0,"",COUNTIF(MASUK8[Kode Barang],REKAP[[#This Row],[ID
Barang]]))</f>
        <v/>
      </c>
      <c r="K1268" s="20">
        <v>4</v>
      </c>
      <c r="L1268" s="47">
        <f>SUMIF(MASUK!$C:$C,DATA!$A1268,MASUK!$H:$H)</f>
        <v>0</v>
      </c>
      <c r="M1268" s="47">
        <f>SUMIF(KELUAR!C:C,REKAP[[#This Row],[ID
Barang]],KELUAR!$H:$H)</f>
        <v>0</v>
      </c>
      <c r="N1268" s="47">
        <f>REKAP[[#This Row],[Stok Awal]]+REKAP[[#This Row],[Masuk]]-REKAP[[#This Row],[Keluar]]</f>
        <v>4</v>
      </c>
      <c r="P1268" s="42">
        <f>REKAP[[#This Row],[Harga Satuan]]*REKAP[[#This Row],[Stok Akhir]]</f>
        <v>92000</v>
      </c>
      <c r="Q1268" s="47" t="str">
        <f>IF(REKAP[[#This Row],[Stok Aktual]]&lt;&gt;"",REKAP[[#This Row],[Stok Akhir]]-REKAP[[#This Row],[Stok Aktual]],"")</f>
        <v/>
      </c>
    </row>
    <row r="1269" spans="1:17" x14ac:dyDescent="0.25">
      <c r="A1269" s="20" t="s">
        <v>2706</v>
      </c>
      <c r="B1269" s="20" t="s">
        <v>2114</v>
      </c>
      <c r="C1269" s="20" t="s">
        <v>2114</v>
      </c>
      <c r="D1269" s="23" t="s">
        <v>2140</v>
      </c>
      <c r="E1269" s="23"/>
      <c r="F1269" s="20" t="s">
        <v>247</v>
      </c>
      <c r="G1269" s="21" t="s">
        <v>2116</v>
      </c>
      <c r="H1269" s="22">
        <v>43000</v>
      </c>
      <c r="I1269" s="57" t="str">
        <f>IF(COUNTIF(MASUK[Kode Barang],REKAP[[#This Row],[ID
Barang]])=0,"",COUNTIF(MASUK[Kode Barang],REKAP[[#This Row],[ID
Barang]]))</f>
        <v/>
      </c>
      <c r="J1269" s="58" t="str">
        <f>IF(COUNTIF(MASUK8[Kode Barang],REKAP[[#This Row],[ID
Barang]])=0,"",COUNTIF(MASUK8[Kode Barang],REKAP[[#This Row],[ID
Barang]]))</f>
        <v/>
      </c>
      <c r="K1269" s="20">
        <v>4</v>
      </c>
      <c r="L1269" s="47">
        <f>SUMIF(MASUK!$C:$C,DATA!$A1269,MASUK!$H:$H)</f>
        <v>0</v>
      </c>
      <c r="M1269" s="47">
        <f>SUMIF(KELUAR!C:C,REKAP[[#This Row],[ID
Barang]],KELUAR!$H:$H)</f>
        <v>0</v>
      </c>
      <c r="N1269" s="47">
        <f>REKAP[[#This Row],[Stok Awal]]+REKAP[[#This Row],[Masuk]]-REKAP[[#This Row],[Keluar]]</f>
        <v>4</v>
      </c>
      <c r="P1269" s="42">
        <f>REKAP[[#This Row],[Harga Satuan]]*REKAP[[#This Row],[Stok Akhir]]</f>
        <v>172000</v>
      </c>
      <c r="Q1269" s="47" t="str">
        <f>IF(REKAP[[#This Row],[Stok Aktual]]&lt;&gt;"",REKAP[[#This Row],[Stok Akhir]]-REKAP[[#This Row],[Stok Aktual]],"")</f>
        <v/>
      </c>
    </row>
    <row r="1270" spans="1:17" x14ac:dyDescent="0.25">
      <c r="A1270" s="20" t="s">
        <v>2707</v>
      </c>
      <c r="B1270" s="20" t="s">
        <v>2114</v>
      </c>
      <c r="C1270" s="20" t="s">
        <v>2114</v>
      </c>
      <c r="D1270" s="23" t="s">
        <v>2141</v>
      </c>
      <c r="E1270" s="23"/>
      <c r="F1270" s="20" t="s">
        <v>247</v>
      </c>
      <c r="G1270" s="21" t="s">
        <v>2116</v>
      </c>
      <c r="H1270" s="22">
        <v>28000</v>
      </c>
      <c r="I1270" s="57" t="str">
        <f>IF(COUNTIF(MASUK[Kode Barang],REKAP[[#This Row],[ID
Barang]])=0,"",COUNTIF(MASUK[Kode Barang],REKAP[[#This Row],[ID
Barang]]))</f>
        <v/>
      </c>
      <c r="J1270" s="58" t="str">
        <f>IF(COUNTIF(MASUK8[Kode Barang],REKAP[[#This Row],[ID
Barang]])=0,"",COUNTIF(MASUK8[Kode Barang],REKAP[[#This Row],[ID
Barang]]))</f>
        <v/>
      </c>
      <c r="K1270" s="20">
        <v>3</v>
      </c>
      <c r="L1270" s="47">
        <f>SUMIF(MASUK!$C:$C,DATA!$A1270,MASUK!$H:$H)</f>
        <v>0</v>
      </c>
      <c r="M1270" s="47">
        <f>SUMIF(KELUAR!C:C,REKAP[[#This Row],[ID
Barang]],KELUAR!$H:$H)</f>
        <v>0</v>
      </c>
      <c r="N1270" s="47">
        <f>REKAP[[#This Row],[Stok Awal]]+REKAP[[#This Row],[Masuk]]-REKAP[[#This Row],[Keluar]]</f>
        <v>3</v>
      </c>
      <c r="P1270" s="42">
        <f>REKAP[[#This Row],[Harga Satuan]]*REKAP[[#This Row],[Stok Akhir]]</f>
        <v>84000</v>
      </c>
      <c r="Q1270" s="47" t="str">
        <f>IF(REKAP[[#This Row],[Stok Aktual]]&lt;&gt;"",REKAP[[#This Row],[Stok Akhir]]-REKAP[[#This Row],[Stok Aktual]],"")</f>
        <v/>
      </c>
    </row>
    <row r="1271" spans="1:17" x14ac:dyDescent="0.25">
      <c r="A1271" s="20" t="s">
        <v>2708</v>
      </c>
      <c r="B1271" s="20" t="s">
        <v>2114</v>
      </c>
      <c r="C1271" s="20" t="s">
        <v>2114</v>
      </c>
      <c r="D1271" s="23" t="s">
        <v>2142</v>
      </c>
      <c r="E1271" s="23"/>
      <c r="F1271" s="20" t="s">
        <v>247</v>
      </c>
      <c r="G1271" s="21"/>
      <c r="H1271" s="22">
        <v>32000</v>
      </c>
      <c r="I1271" s="57" t="str">
        <f>IF(COUNTIF(MASUK[Kode Barang],REKAP[[#This Row],[ID
Barang]])=0,"",COUNTIF(MASUK[Kode Barang],REKAP[[#This Row],[ID
Barang]]))</f>
        <v/>
      </c>
      <c r="J1271" s="58" t="str">
        <f>IF(COUNTIF(MASUK8[Kode Barang],REKAP[[#This Row],[ID
Barang]])=0,"",COUNTIF(MASUK8[Kode Barang],REKAP[[#This Row],[ID
Barang]]))</f>
        <v/>
      </c>
      <c r="K1271" s="20">
        <v>3</v>
      </c>
      <c r="L1271" s="47">
        <f>SUMIF(MASUK!$C:$C,DATA!$A1271,MASUK!$H:$H)</f>
        <v>0</v>
      </c>
      <c r="M1271" s="47">
        <f>SUMIF(KELUAR!C:C,REKAP[[#This Row],[ID
Barang]],KELUAR!$H:$H)</f>
        <v>0</v>
      </c>
      <c r="N1271" s="47">
        <f>REKAP[[#This Row],[Stok Awal]]+REKAP[[#This Row],[Masuk]]-REKAP[[#This Row],[Keluar]]</f>
        <v>3</v>
      </c>
      <c r="P1271" s="42">
        <f>REKAP[[#This Row],[Harga Satuan]]*REKAP[[#This Row],[Stok Akhir]]</f>
        <v>96000</v>
      </c>
      <c r="Q1271" s="47" t="str">
        <f>IF(REKAP[[#This Row],[Stok Aktual]]&lt;&gt;"",REKAP[[#This Row],[Stok Akhir]]-REKAP[[#This Row],[Stok Aktual]],"")</f>
        <v/>
      </c>
    </row>
    <row r="1272" spans="1:17" x14ac:dyDescent="0.25">
      <c r="A1272" s="20" t="s">
        <v>2709</v>
      </c>
      <c r="B1272" s="20" t="s">
        <v>2114</v>
      </c>
      <c r="C1272" s="20" t="s">
        <v>2114</v>
      </c>
      <c r="D1272" s="23" t="s">
        <v>2143</v>
      </c>
      <c r="E1272" s="23"/>
      <c r="F1272" s="20" t="s">
        <v>247</v>
      </c>
      <c r="G1272" s="21"/>
      <c r="H1272" s="22">
        <v>35000</v>
      </c>
      <c r="I1272" s="57" t="str">
        <f>IF(COUNTIF(MASUK[Kode Barang],REKAP[[#This Row],[ID
Barang]])=0,"",COUNTIF(MASUK[Kode Barang],REKAP[[#This Row],[ID
Barang]]))</f>
        <v/>
      </c>
      <c r="J1272" s="58">
        <f>IF(COUNTIF(MASUK8[Kode Barang],REKAP[[#This Row],[ID
Barang]])=0,"",COUNTIF(MASUK8[Kode Barang],REKAP[[#This Row],[ID
Barang]]))</f>
        <v>1</v>
      </c>
      <c r="K1272" s="20">
        <v>3</v>
      </c>
      <c r="L1272" s="47">
        <f>SUMIF(MASUK!$C:$C,DATA!$A1272,MASUK!$H:$H)</f>
        <v>0</v>
      </c>
      <c r="M1272" s="47">
        <f>SUMIF(KELUAR!C:C,REKAP[[#This Row],[ID
Barang]],KELUAR!$H:$H)</f>
        <v>1</v>
      </c>
      <c r="N1272" s="47">
        <f>REKAP[[#This Row],[Stok Awal]]+REKAP[[#This Row],[Masuk]]-REKAP[[#This Row],[Keluar]]</f>
        <v>2</v>
      </c>
      <c r="P1272" s="42">
        <f>REKAP[[#This Row],[Harga Satuan]]*REKAP[[#This Row],[Stok Akhir]]</f>
        <v>70000</v>
      </c>
      <c r="Q1272" s="47" t="str">
        <f>IF(REKAP[[#This Row],[Stok Aktual]]&lt;&gt;"",REKAP[[#This Row],[Stok Akhir]]-REKAP[[#This Row],[Stok Aktual]],"")</f>
        <v/>
      </c>
    </row>
    <row r="1273" spans="1:17" x14ac:dyDescent="0.25">
      <c r="A1273" s="20" t="s">
        <v>2710</v>
      </c>
      <c r="B1273" s="20" t="s">
        <v>2114</v>
      </c>
      <c r="C1273" s="20" t="s">
        <v>2114</v>
      </c>
      <c r="D1273" s="23" t="s">
        <v>2144</v>
      </c>
      <c r="E1273" s="23"/>
      <c r="F1273" s="20" t="s">
        <v>247</v>
      </c>
      <c r="G1273" s="21" t="s">
        <v>828</v>
      </c>
      <c r="H1273" s="22">
        <v>29000</v>
      </c>
      <c r="I1273" s="57" t="str">
        <f>IF(COUNTIF(MASUK[Kode Barang],REKAP[[#This Row],[ID
Barang]])=0,"",COUNTIF(MASUK[Kode Barang],REKAP[[#This Row],[ID
Barang]]))</f>
        <v/>
      </c>
      <c r="J1273" s="58" t="str">
        <f>IF(COUNTIF(MASUK8[Kode Barang],REKAP[[#This Row],[ID
Barang]])=0,"",COUNTIF(MASUK8[Kode Barang],REKAP[[#This Row],[ID
Barang]]))</f>
        <v/>
      </c>
      <c r="K1273" s="20">
        <v>2</v>
      </c>
      <c r="L1273" s="47">
        <f>SUMIF(MASUK!$C:$C,DATA!$A1273,MASUK!$H:$H)</f>
        <v>0</v>
      </c>
      <c r="M1273" s="47">
        <f>SUMIF(KELUAR!C:C,REKAP[[#This Row],[ID
Barang]],KELUAR!$H:$H)</f>
        <v>0</v>
      </c>
      <c r="N1273" s="47">
        <f>REKAP[[#This Row],[Stok Awal]]+REKAP[[#This Row],[Masuk]]-REKAP[[#This Row],[Keluar]]</f>
        <v>2</v>
      </c>
      <c r="P1273" s="42">
        <f>REKAP[[#This Row],[Harga Satuan]]*REKAP[[#This Row],[Stok Akhir]]</f>
        <v>58000</v>
      </c>
      <c r="Q1273" s="47" t="str">
        <f>IF(REKAP[[#This Row],[Stok Aktual]]&lt;&gt;"",REKAP[[#This Row],[Stok Akhir]]-REKAP[[#This Row],[Stok Aktual]],"")</f>
        <v/>
      </c>
    </row>
    <row r="1274" spans="1:17" x14ac:dyDescent="0.25">
      <c r="A1274" s="20" t="s">
        <v>2711</v>
      </c>
      <c r="B1274" s="20" t="s">
        <v>2114</v>
      </c>
      <c r="C1274" s="20" t="s">
        <v>2114</v>
      </c>
      <c r="D1274" s="23" t="s">
        <v>2145</v>
      </c>
      <c r="E1274" s="23"/>
      <c r="F1274" s="20" t="s">
        <v>247</v>
      </c>
      <c r="G1274" s="21"/>
      <c r="H1274" s="22">
        <v>37500</v>
      </c>
      <c r="I1274" s="57" t="str">
        <f>IF(COUNTIF(MASUK[Kode Barang],REKAP[[#This Row],[ID
Barang]])=0,"",COUNTIF(MASUK[Kode Barang],REKAP[[#This Row],[ID
Barang]]))</f>
        <v/>
      </c>
      <c r="J1274" s="58" t="str">
        <f>IF(COUNTIF(MASUK8[Kode Barang],REKAP[[#This Row],[ID
Barang]])=0,"",COUNTIF(MASUK8[Kode Barang],REKAP[[#This Row],[ID
Barang]]))</f>
        <v/>
      </c>
      <c r="K1274" s="20">
        <v>2</v>
      </c>
      <c r="L1274" s="47">
        <f>SUMIF(MASUK!$C:$C,DATA!$A1274,MASUK!$H:$H)</f>
        <v>0</v>
      </c>
      <c r="M1274" s="47">
        <f>SUMIF(KELUAR!C:C,REKAP[[#This Row],[ID
Barang]],KELUAR!$H:$H)</f>
        <v>0</v>
      </c>
      <c r="N1274" s="47">
        <f>REKAP[[#This Row],[Stok Awal]]+REKAP[[#This Row],[Masuk]]-REKAP[[#This Row],[Keluar]]</f>
        <v>2</v>
      </c>
      <c r="P1274" s="42">
        <f>REKAP[[#This Row],[Harga Satuan]]*REKAP[[#This Row],[Stok Akhir]]</f>
        <v>75000</v>
      </c>
      <c r="Q1274" s="47" t="str">
        <f>IF(REKAP[[#This Row],[Stok Aktual]]&lt;&gt;"",REKAP[[#This Row],[Stok Akhir]]-REKAP[[#This Row],[Stok Aktual]],"")</f>
        <v/>
      </c>
    </row>
    <row r="1275" spans="1:17" x14ac:dyDescent="0.25">
      <c r="A1275" s="20" t="s">
        <v>2712</v>
      </c>
      <c r="B1275" s="20" t="s">
        <v>2114</v>
      </c>
      <c r="C1275" s="20" t="s">
        <v>2114</v>
      </c>
      <c r="D1275" s="23" t="s">
        <v>2146</v>
      </c>
      <c r="E1275" s="23"/>
      <c r="F1275" s="20" t="s">
        <v>247</v>
      </c>
      <c r="G1275" s="21" t="s">
        <v>2116</v>
      </c>
      <c r="H1275" s="22">
        <v>33000</v>
      </c>
      <c r="I1275" s="57" t="str">
        <f>IF(COUNTIF(MASUK[Kode Barang],REKAP[[#This Row],[ID
Barang]])=0,"",COUNTIF(MASUK[Kode Barang],REKAP[[#This Row],[ID
Barang]]))</f>
        <v/>
      </c>
      <c r="J1275" s="58" t="str">
        <f>IF(COUNTIF(MASUK8[Kode Barang],REKAP[[#This Row],[ID
Barang]])=0,"",COUNTIF(MASUK8[Kode Barang],REKAP[[#This Row],[ID
Barang]]))</f>
        <v/>
      </c>
      <c r="K1275" s="20">
        <v>5</v>
      </c>
      <c r="L1275" s="47">
        <f>SUMIF(MASUK!$C:$C,DATA!$A1275,MASUK!$H:$H)</f>
        <v>0</v>
      </c>
      <c r="M1275" s="47">
        <f>SUMIF(KELUAR!C:C,REKAP[[#This Row],[ID
Barang]],KELUAR!$H:$H)</f>
        <v>0</v>
      </c>
      <c r="N1275" s="47">
        <f>REKAP[[#This Row],[Stok Awal]]+REKAP[[#This Row],[Masuk]]-REKAP[[#This Row],[Keluar]]</f>
        <v>5</v>
      </c>
      <c r="P1275" s="42">
        <f>REKAP[[#This Row],[Harga Satuan]]*REKAP[[#This Row],[Stok Akhir]]</f>
        <v>165000</v>
      </c>
      <c r="Q1275" s="47" t="str">
        <f>IF(REKAP[[#This Row],[Stok Aktual]]&lt;&gt;"",REKAP[[#This Row],[Stok Akhir]]-REKAP[[#This Row],[Stok Aktual]],"")</f>
        <v/>
      </c>
    </row>
    <row r="1276" spans="1:17" x14ac:dyDescent="0.25">
      <c r="A1276" s="20" t="s">
        <v>2713</v>
      </c>
      <c r="B1276" s="20" t="s">
        <v>2114</v>
      </c>
      <c r="C1276" s="20" t="s">
        <v>2114</v>
      </c>
      <c r="D1276" s="23" t="s">
        <v>2147</v>
      </c>
      <c r="E1276" s="23"/>
      <c r="F1276" s="20" t="s">
        <v>247</v>
      </c>
      <c r="G1276" s="21" t="s">
        <v>2116</v>
      </c>
      <c r="H1276" s="22">
        <v>36500</v>
      </c>
      <c r="I1276" s="57" t="str">
        <f>IF(COUNTIF(MASUK[Kode Barang],REKAP[[#This Row],[ID
Barang]])=0,"",COUNTIF(MASUK[Kode Barang],REKAP[[#This Row],[ID
Barang]]))</f>
        <v/>
      </c>
      <c r="J1276" s="58" t="str">
        <f>IF(COUNTIF(MASUK8[Kode Barang],REKAP[[#This Row],[ID
Barang]])=0,"",COUNTIF(MASUK8[Kode Barang],REKAP[[#This Row],[ID
Barang]]))</f>
        <v/>
      </c>
      <c r="K1276" s="20">
        <v>3</v>
      </c>
      <c r="L1276" s="47">
        <f>SUMIF(MASUK!$C:$C,DATA!$A1276,MASUK!$H:$H)</f>
        <v>0</v>
      </c>
      <c r="M1276" s="47">
        <f>SUMIF(KELUAR!C:C,REKAP[[#This Row],[ID
Barang]],KELUAR!$H:$H)</f>
        <v>0</v>
      </c>
      <c r="N1276" s="47">
        <f>REKAP[[#This Row],[Stok Awal]]+REKAP[[#This Row],[Masuk]]-REKAP[[#This Row],[Keluar]]</f>
        <v>3</v>
      </c>
      <c r="P1276" s="42">
        <f>REKAP[[#This Row],[Harga Satuan]]*REKAP[[#This Row],[Stok Akhir]]</f>
        <v>109500</v>
      </c>
      <c r="Q1276" s="47" t="str">
        <f>IF(REKAP[[#This Row],[Stok Aktual]]&lt;&gt;"",REKAP[[#This Row],[Stok Akhir]]-REKAP[[#This Row],[Stok Aktual]],"")</f>
        <v/>
      </c>
    </row>
    <row r="1277" spans="1:17" x14ac:dyDescent="0.25">
      <c r="A1277" s="20" t="s">
        <v>2714</v>
      </c>
      <c r="B1277" s="20" t="s">
        <v>2114</v>
      </c>
      <c r="C1277" s="20" t="s">
        <v>2114</v>
      </c>
      <c r="D1277" s="23" t="s">
        <v>2148</v>
      </c>
      <c r="E1277" s="23"/>
      <c r="F1277" s="20" t="s">
        <v>247</v>
      </c>
      <c r="G1277" s="21"/>
      <c r="H1277" s="22">
        <v>44400</v>
      </c>
      <c r="I1277" s="57" t="str">
        <f>IF(COUNTIF(MASUK[Kode Barang],REKAP[[#This Row],[ID
Barang]])=0,"",COUNTIF(MASUK[Kode Barang],REKAP[[#This Row],[ID
Barang]]))</f>
        <v/>
      </c>
      <c r="J1277" s="58" t="str">
        <f>IF(COUNTIF(MASUK8[Kode Barang],REKAP[[#This Row],[ID
Barang]])=0,"",COUNTIF(MASUK8[Kode Barang],REKAP[[#This Row],[ID
Barang]]))</f>
        <v/>
      </c>
      <c r="K1277" s="20">
        <v>4</v>
      </c>
      <c r="L1277" s="47">
        <f>SUMIF(MASUK!$C:$C,DATA!$A1277,MASUK!$H:$H)</f>
        <v>0</v>
      </c>
      <c r="M1277" s="47">
        <f>SUMIF(KELUAR!C:C,REKAP[[#This Row],[ID
Barang]],KELUAR!$H:$H)</f>
        <v>0</v>
      </c>
      <c r="N1277" s="47">
        <f>REKAP[[#This Row],[Stok Awal]]+REKAP[[#This Row],[Masuk]]-REKAP[[#This Row],[Keluar]]</f>
        <v>4</v>
      </c>
      <c r="P1277" s="42">
        <f>REKAP[[#This Row],[Harga Satuan]]*REKAP[[#This Row],[Stok Akhir]]</f>
        <v>177600</v>
      </c>
      <c r="Q1277" s="47" t="str">
        <f>IF(REKAP[[#This Row],[Stok Aktual]]&lt;&gt;"",REKAP[[#This Row],[Stok Akhir]]-REKAP[[#This Row],[Stok Aktual]],"")</f>
        <v/>
      </c>
    </row>
    <row r="1278" spans="1:17" x14ac:dyDescent="0.25">
      <c r="A1278" s="20" t="s">
        <v>2715</v>
      </c>
      <c r="B1278" s="20" t="s">
        <v>2114</v>
      </c>
      <c r="C1278" s="20" t="s">
        <v>2114</v>
      </c>
      <c r="D1278" s="23" t="s">
        <v>2149</v>
      </c>
      <c r="E1278" s="23"/>
      <c r="F1278" s="20" t="s">
        <v>247</v>
      </c>
      <c r="G1278" s="21" t="s">
        <v>828</v>
      </c>
      <c r="H1278" s="22">
        <v>43000</v>
      </c>
      <c r="I1278" s="57" t="str">
        <f>IF(COUNTIF(MASUK[Kode Barang],REKAP[[#This Row],[ID
Barang]])=0,"",COUNTIF(MASUK[Kode Barang],REKAP[[#This Row],[ID
Barang]]))</f>
        <v/>
      </c>
      <c r="J1278" s="58" t="str">
        <f>IF(COUNTIF(MASUK8[Kode Barang],REKAP[[#This Row],[ID
Barang]])=0,"",COUNTIF(MASUK8[Kode Barang],REKAP[[#This Row],[ID
Barang]]))</f>
        <v/>
      </c>
      <c r="K1278" s="20">
        <v>4</v>
      </c>
      <c r="L1278" s="47">
        <f>SUMIF(MASUK!$C:$C,DATA!$A1278,MASUK!$H:$H)</f>
        <v>0</v>
      </c>
      <c r="M1278" s="47">
        <f>SUMIF(KELUAR!C:C,REKAP[[#This Row],[ID
Barang]],KELUAR!$H:$H)</f>
        <v>0</v>
      </c>
      <c r="N1278" s="47">
        <f>REKAP[[#This Row],[Stok Awal]]+REKAP[[#This Row],[Masuk]]-REKAP[[#This Row],[Keluar]]</f>
        <v>4</v>
      </c>
      <c r="P1278" s="42">
        <f>REKAP[[#This Row],[Harga Satuan]]*REKAP[[#This Row],[Stok Akhir]]</f>
        <v>172000</v>
      </c>
      <c r="Q1278" s="47" t="str">
        <f>IF(REKAP[[#This Row],[Stok Aktual]]&lt;&gt;"",REKAP[[#This Row],[Stok Akhir]]-REKAP[[#This Row],[Stok Aktual]],"")</f>
        <v/>
      </c>
    </row>
    <row r="1279" spans="1:17" x14ac:dyDescent="0.25">
      <c r="A1279" s="20" t="s">
        <v>2716</v>
      </c>
      <c r="B1279" s="20" t="s">
        <v>2114</v>
      </c>
      <c r="C1279" s="20" t="s">
        <v>2114</v>
      </c>
      <c r="D1279" s="23" t="s">
        <v>2150</v>
      </c>
      <c r="E1279" s="23"/>
      <c r="F1279" s="20" t="s">
        <v>247</v>
      </c>
      <c r="G1279" s="21"/>
      <c r="H1279" s="22">
        <v>36000</v>
      </c>
      <c r="I1279" s="57" t="str">
        <f>IF(COUNTIF(MASUK[Kode Barang],REKAP[[#This Row],[ID
Barang]])=0,"",COUNTIF(MASUK[Kode Barang],REKAP[[#This Row],[ID
Barang]]))</f>
        <v/>
      </c>
      <c r="J1279" s="58" t="str">
        <f>IF(COUNTIF(MASUK8[Kode Barang],REKAP[[#This Row],[ID
Barang]])=0,"",COUNTIF(MASUK8[Kode Barang],REKAP[[#This Row],[ID
Barang]]))</f>
        <v/>
      </c>
      <c r="K1279" s="20">
        <v>3</v>
      </c>
      <c r="L1279" s="47">
        <f>SUMIF(MASUK!$C:$C,DATA!$A1279,MASUK!$H:$H)</f>
        <v>0</v>
      </c>
      <c r="M1279" s="47">
        <f>SUMIF(KELUAR!C:C,REKAP[[#This Row],[ID
Barang]],KELUAR!$H:$H)</f>
        <v>0</v>
      </c>
      <c r="N1279" s="47">
        <f>REKAP[[#This Row],[Stok Awal]]+REKAP[[#This Row],[Masuk]]-REKAP[[#This Row],[Keluar]]</f>
        <v>3</v>
      </c>
      <c r="P1279" s="42">
        <f>REKAP[[#This Row],[Harga Satuan]]*REKAP[[#This Row],[Stok Akhir]]</f>
        <v>108000</v>
      </c>
      <c r="Q1279" s="47" t="str">
        <f>IF(REKAP[[#This Row],[Stok Aktual]]&lt;&gt;"",REKAP[[#This Row],[Stok Akhir]]-REKAP[[#This Row],[Stok Aktual]],"")</f>
        <v/>
      </c>
    </row>
    <row r="1280" spans="1:17" x14ac:dyDescent="0.25">
      <c r="A1280" s="20" t="s">
        <v>2717</v>
      </c>
      <c r="B1280" s="20" t="s">
        <v>2114</v>
      </c>
      <c r="C1280" s="20" t="s">
        <v>2114</v>
      </c>
      <c r="D1280" s="23" t="s">
        <v>2151</v>
      </c>
      <c r="E1280" s="23"/>
      <c r="F1280" s="20" t="s">
        <v>247</v>
      </c>
      <c r="G1280" s="21" t="s">
        <v>828</v>
      </c>
      <c r="H1280" s="22">
        <v>39500</v>
      </c>
      <c r="I1280" s="57" t="str">
        <f>IF(COUNTIF(MASUK[Kode Barang],REKAP[[#This Row],[ID
Barang]])=0,"",COUNTIF(MASUK[Kode Barang],REKAP[[#This Row],[ID
Barang]]))</f>
        <v/>
      </c>
      <c r="J1280" s="58" t="str">
        <f>IF(COUNTIF(MASUK8[Kode Barang],REKAP[[#This Row],[ID
Barang]])=0,"",COUNTIF(MASUK8[Kode Barang],REKAP[[#This Row],[ID
Barang]]))</f>
        <v/>
      </c>
      <c r="K1280" s="20">
        <v>4</v>
      </c>
      <c r="L1280" s="47">
        <f>SUMIF(MASUK!$C:$C,DATA!$A1280,MASUK!$H:$H)</f>
        <v>0</v>
      </c>
      <c r="M1280" s="47">
        <f>SUMIF(KELUAR!C:C,REKAP[[#This Row],[ID
Barang]],KELUAR!$H:$H)</f>
        <v>0</v>
      </c>
      <c r="N1280" s="47">
        <f>REKAP[[#This Row],[Stok Awal]]+REKAP[[#This Row],[Masuk]]-REKAP[[#This Row],[Keluar]]</f>
        <v>4</v>
      </c>
      <c r="P1280" s="42">
        <f>REKAP[[#This Row],[Harga Satuan]]*REKAP[[#This Row],[Stok Akhir]]</f>
        <v>158000</v>
      </c>
      <c r="Q1280" s="47" t="str">
        <f>IF(REKAP[[#This Row],[Stok Aktual]]&lt;&gt;"",REKAP[[#This Row],[Stok Akhir]]-REKAP[[#This Row],[Stok Aktual]],"")</f>
        <v/>
      </c>
    </row>
    <row r="1281" spans="1:17" x14ac:dyDescent="0.25">
      <c r="A1281" s="20" t="s">
        <v>2718</v>
      </c>
      <c r="B1281" s="20" t="s">
        <v>2114</v>
      </c>
      <c r="C1281" s="20" t="s">
        <v>2114</v>
      </c>
      <c r="D1281" s="23" t="s">
        <v>2152</v>
      </c>
      <c r="E1281" s="23"/>
      <c r="F1281" s="20" t="s">
        <v>247</v>
      </c>
      <c r="G1281" s="21"/>
      <c r="H1281" s="22">
        <v>42000</v>
      </c>
      <c r="I1281" s="57" t="str">
        <f>IF(COUNTIF(MASUK[Kode Barang],REKAP[[#This Row],[ID
Barang]])=0,"",COUNTIF(MASUK[Kode Barang],REKAP[[#This Row],[ID
Barang]]))</f>
        <v/>
      </c>
      <c r="J1281" s="58" t="str">
        <f>IF(COUNTIF(MASUK8[Kode Barang],REKAP[[#This Row],[ID
Barang]])=0,"",COUNTIF(MASUK8[Kode Barang],REKAP[[#This Row],[ID
Barang]]))</f>
        <v/>
      </c>
      <c r="K1281" s="20">
        <v>3</v>
      </c>
      <c r="L1281" s="47">
        <f>SUMIF(MASUK!$C:$C,DATA!$A1281,MASUK!$H:$H)</f>
        <v>0</v>
      </c>
      <c r="M1281" s="47">
        <f>SUMIF(KELUAR!C:C,REKAP[[#This Row],[ID
Barang]],KELUAR!$H:$H)</f>
        <v>0</v>
      </c>
      <c r="N1281" s="47">
        <f>REKAP[[#This Row],[Stok Awal]]+REKAP[[#This Row],[Masuk]]-REKAP[[#This Row],[Keluar]]</f>
        <v>3</v>
      </c>
      <c r="P1281" s="42">
        <f>REKAP[[#This Row],[Harga Satuan]]*REKAP[[#This Row],[Stok Akhir]]</f>
        <v>126000</v>
      </c>
      <c r="Q1281" s="47" t="str">
        <f>IF(REKAP[[#This Row],[Stok Aktual]]&lt;&gt;"",REKAP[[#This Row],[Stok Akhir]]-REKAP[[#This Row],[Stok Aktual]],"")</f>
        <v/>
      </c>
    </row>
    <row r="1282" spans="1:17" x14ac:dyDescent="0.25">
      <c r="A1282" s="20" t="s">
        <v>2719</v>
      </c>
      <c r="B1282" s="20" t="s">
        <v>2114</v>
      </c>
      <c r="C1282" s="20" t="s">
        <v>2114</v>
      </c>
      <c r="D1282" s="23" t="s">
        <v>2153</v>
      </c>
      <c r="E1282" s="23"/>
      <c r="F1282" s="20" t="s">
        <v>247</v>
      </c>
      <c r="G1282" s="21"/>
      <c r="H1282" s="22">
        <v>43999.780000000006</v>
      </c>
      <c r="I1282" s="57" t="str">
        <f>IF(COUNTIF(MASUK[Kode Barang],REKAP[[#This Row],[ID
Barang]])=0,"",COUNTIF(MASUK[Kode Barang],REKAP[[#This Row],[ID
Barang]]))</f>
        <v/>
      </c>
      <c r="J1282" s="58" t="str">
        <f>IF(COUNTIF(MASUK8[Kode Barang],REKAP[[#This Row],[ID
Barang]])=0,"",COUNTIF(MASUK8[Kode Barang],REKAP[[#This Row],[ID
Barang]]))</f>
        <v/>
      </c>
      <c r="K1282" s="20">
        <v>3</v>
      </c>
      <c r="L1282" s="47">
        <f>SUMIF(MASUK!$C:$C,DATA!$A1282,MASUK!$H:$H)</f>
        <v>0</v>
      </c>
      <c r="M1282" s="47">
        <f>SUMIF(KELUAR!C:C,REKAP[[#This Row],[ID
Barang]],KELUAR!$H:$H)</f>
        <v>0</v>
      </c>
      <c r="N1282" s="47">
        <f>REKAP[[#This Row],[Stok Awal]]+REKAP[[#This Row],[Masuk]]-REKAP[[#This Row],[Keluar]]</f>
        <v>3</v>
      </c>
      <c r="P1282" s="42">
        <f>REKAP[[#This Row],[Harga Satuan]]*REKAP[[#This Row],[Stok Akhir]]</f>
        <v>131999.34000000003</v>
      </c>
      <c r="Q1282" s="47" t="str">
        <f>IF(REKAP[[#This Row],[Stok Aktual]]&lt;&gt;"",REKAP[[#This Row],[Stok Akhir]]-REKAP[[#This Row],[Stok Aktual]],"")</f>
        <v/>
      </c>
    </row>
    <row r="1283" spans="1:17" x14ac:dyDescent="0.25">
      <c r="A1283" s="20" t="s">
        <v>2720</v>
      </c>
      <c r="B1283" s="20" t="s">
        <v>2114</v>
      </c>
      <c r="C1283" s="20" t="s">
        <v>2114</v>
      </c>
      <c r="D1283" s="23" t="s">
        <v>2154</v>
      </c>
      <c r="E1283" s="23"/>
      <c r="F1283" s="20" t="s">
        <v>247</v>
      </c>
      <c r="G1283" s="21" t="s">
        <v>2116</v>
      </c>
      <c r="H1283" s="22">
        <v>56000</v>
      </c>
      <c r="I1283" s="57" t="str">
        <f>IF(COUNTIF(MASUK[Kode Barang],REKAP[[#This Row],[ID
Barang]])=0,"",COUNTIF(MASUK[Kode Barang],REKAP[[#This Row],[ID
Barang]]))</f>
        <v/>
      </c>
      <c r="J1283" s="58" t="str">
        <f>IF(COUNTIF(MASUK8[Kode Barang],REKAP[[#This Row],[ID
Barang]])=0,"",COUNTIF(MASUK8[Kode Barang],REKAP[[#This Row],[ID
Barang]]))</f>
        <v/>
      </c>
      <c r="K1283" s="20">
        <v>3</v>
      </c>
      <c r="L1283" s="47">
        <f>SUMIF(MASUK!$C:$C,DATA!$A1283,MASUK!$H:$H)</f>
        <v>0</v>
      </c>
      <c r="M1283" s="47">
        <f>SUMIF(KELUAR!C:C,REKAP[[#This Row],[ID
Barang]],KELUAR!$H:$H)</f>
        <v>0</v>
      </c>
      <c r="N1283" s="47">
        <f>REKAP[[#This Row],[Stok Awal]]+REKAP[[#This Row],[Masuk]]-REKAP[[#This Row],[Keluar]]</f>
        <v>3</v>
      </c>
      <c r="P1283" s="42">
        <f>REKAP[[#This Row],[Harga Satuan]]*REKAP[[#This Row],[Stok Akhir]]</f>
        <v>168000</v>
      </c>
      <c r="Q1283" s="47" t="str">
        <f>IF(REKAP[[#This Row],[Stok Aktual]]&lt;&gt;"",REKAP[[#This Row],[Stok Akhir]]-REKAP[[#This Row],[Stok Aktual]],"")</f>
        <v/>
      </c>
    </row>
    <row r="1284" spans="1:17" x14ac:dyDescent="0.25">
      <c r="A1284" s="20" t="s">
        <v>2721</v>
      </c>
      <c r="B1284" s="20" t="s">
        <v>2114</v>
      </c>
      <c r="C1284" s="20" t="s">
        <v>2114</v>
      </c>
      <c r="D1284" s="23" t="s">
        <v>2155</v>
      </c>
      <c r="E1284" s="23"/>
      <c r="F1284" s="20" t="s">
        <v>247</v>
      </c>
      <c r="G1284" s="21"/>
      <c r="H1284" s="22">
        <v>54000</v>
      </c>
      <c r="I1284" s="57" t="str">
        <f>IF(COUNTIF(MASUK[Kode Barang],REKAP[[#This Row],[ID
Barang]])=0,"",COUNTIF(MASUK[Kode Barang],REKAP[[#This Row],[ID
Barang]]))</f>
        <v/>
      </c>
      <c r="J1284" s="58" t="str">
        <f>IF(COUNTIF(MASUK8[Kode Barang],REKAP[[#This Row],[ID
Barang]])=0,"",COUNTIF(MASUK8[Kode Barang],REKAP[[#This Row],[ID
Barang]]))</f>
        <v/>
      </c>
      <c r="K1284" s="20">
        <v>4</v>
      </c>
      <c r="L1284" s="47">
        <f>SUMIF(MASUK!$C:$C,DATA!$A1284,MASUK!$H:$H)</f>
        <v>0</v>
      </c>
      <c r="M1284" s="47">
        <f>SUMIF(KELUAR!C:C,REKAP[[#This Row],[ID
Barang]],KELUAR!$H:$H)</f>
        <v>0</v>
      </c>
      <c r="N1284" s="47">
        <f>REKAP[[#This Row],[Stok Awal]]+REKAP[[#This Row],[Masuk]]-REKAP[[#This Row],[Keluar]]</f>
        <v>4</v>
      </c>
      <c r="P1284" s="42">
        <f>REKAP[[#This Row],[Harga Satuan]]*REKAP[[#This Row],[Stok Akhir]]</f>
        <v>216000</v>
      </c>
      <c r="Q1284" s="47" t="str">
        <f>IF(REKAP[[#This Row],[Stok Aktual]]&lt;&gt;"",REKAP[[#This Row],[Stok Akhir]]-REKAP[[#This Row],[Stok Aktual]],"")</f>
        <v/>
      </c>
    </row>
    <row r="1285" spans="1:17" x14ac:dyDescent="0.25">
      <c r="A1285" s="20" t="s">
        <v>2722</v>
      </c>
      <c r="B1285" s="20" t="s">
        <v>2114</v>
      </c>
      <c r="C1285" s="20" t="s">
        <v>2114</v>
      </c>
      <c r="D1285" s="23" t="s">
        <v>2156</v>
      </c>
      <c r="E1285" s="23"/>
      <c r="F1285" s="20" t="s">
        <v>247</v>
      </c>
      <c r="G1285" s="21" t="s">
        <v>828</v>
      </c>
      <c r="H1285" s="22">
        <v>46000</v>
      </c>
      <c r="I1285" s="57" t="str">
        <f>IF(COUNTIF(MASUK[Kode Barang],REKAP[[#This Row],[ID
Barang]])=0,"",COUNTIF(MASUK[Kode Barang],REKAP[[#This Row],[ID
Barang]]))</f>
        <v/>
      </c>
      <c r="J1285" s="58" t="str">
        <f>IF(COUNTIF(MASUK8[Kode Barang],REKAP[[#This Row],[ID
Barang]])=0,"",COUNTIF(MASUK8[Kode Barang],REKAP[[#This Row],[ID
Barang]]))</f>
        <v/>
      </c>
      <c r="K1285" s="20">
        <v>2</v>
      </c>
      <c r="L1285" s="47">
        <f>SUMIF(MASUK!$C:$C,DATA!$A1285,MASUK!$H:$H)</f>
        <v>0</v>
      </c>
      <c r="M1285" s="47">
        <f>SUMIF(KELUAR!C:C,REKAP[[#This Row],[ID
Barang]],KELUAR!$H:$H)</f>
        <v>0</v>
      </c>
      <c r="N1285" s="47">
        <f>REKAP[[#This Row],[Stok Awal]]+REKAP[[#This Row],[Masuk]]-REKAP[[#This Row],[Keluar]]</f>
        <v>2</v>
      </c>
      <c r="P1285" s="42">
        <f>REKAP[[#This Row],[Harga Satuan]]*REKAP[[#This Row],[Stok Akhir]]</f>
        <v>92000</v>
      </c>
      <c r="Q1285" s="47" t="str">
        <f>IF(REKAP[[#This Row],[Stok Aktual]]&lt;&gt;"",REKAP[[#This Row],[Stok Akhir]]-REKAP[[#This Row],[Stok Aktual]],"")</f>
        <v/>
      </c>
    </row>
    <row r="1286" spans="1:17" x14ac:dyDescent="0.25">
      <c r="A1286" s="20" t="s">
        <v>2723</v>
      </c>
      <c r="B1286" s="20" t="s">
        <v>2114</v>
      </c>
      <c r="C1286" s="20" t="s">
        <v>2114</v>
      </c>
      <c r="D1286" s="23" t="s">
        <v>2157</v>
      </c>
      <c r="E1286" s="23"/>
      <c r="F1286" s="20" t="s">
        <v>247</v>
      </c>
      <c r="G1286" s="21"/>
      <c r="H1286" s="22">
        <v>60000</v>
      </c>
      <c r="I1286" s="57" t="str">
        <f>IF(COUNTIF(MASUK[Kode Barang],REKAP[[#This Row],[ID
Barang]])=0,"",COUNTIF(MASUK[Kode Barang],REKAP[[#This Row],[ID
Barang]]))</f>
        <v/>
      </c>
      <c r="J1286" s="58" t="str">
        <f>IF(COUNTIF(MASUK8[Kode Barang],REKAP[[#This Row],[ID
Barang]])=0,"",COUNTIF(MASUK8[Kode Barang],REKAP[[#This Row],[ID
Barang]]))</f>
        <v/>
      </c>
      <c r="K1286" s="20">
        <v>4</v>
      </c>
      <c r="L1286" s="47">
        <f>SUMIF(MASUK!$C:$C,DATA!$A1286,MASUK!$H:$H)</f>
        <v>0</v>
      </c>
      <c r="M1286" s="47">
        <f>SUMIF(KELUAR!C:C,REKAP[[#This Row],[ID
Barang]],KELUAR!$H:$H)</f>
        <v>0</v>
      </c>
      <c r="N1286" s="47">
        <f>REKAP[[#This Row],[Stok Awal]]+REKAP[[#This Row],[Masuk]]-REKAP[[#This Row],[Keluar]]</f>
        <v>4</v>
      </c>
      <c r="P1286" s="42">
        <f>REKAP[[#This Row],[Harga Satuan]]*REKAP[[#This Row],[Stok Akhir]]</f>
        <v>240000</v>
      </c>
      <c r="Q1286" s="47" t="str">
        <f>IF(REKAP[[#This Row],[Stok Aktual]]&lt;&gt;"",REKAP[[#This Row],[Stok Akhir]]-REKAP[[#This Row],[Stok Aktual]],"")</f>
        <v/>
      </c>
    </row>
    <row r="1287" spans="1:17" x14ac:dyDescent="0.25">
      <c r="A1287" s="20" t="s">
        <v>2724</v>
      </c>
      <c r="B1287" s="20" t="s">
        <v>2114</v>
      </c>
      <c r="C1287" s="20" t="s">
        <v>2114</v>
      </c>
      <c r="D1287" s="23" t="s">
        <v>2158</v>
      </c>
      <c r="E1287" s="23"/>
      <c r="F1287" s="20" t="s">
        <v>247</v>
      </c>
      <c r="G1287" s="21"/>
      <c r="H1287" s="22">
        <v>60000</v>
      </c>
      <c r="I1287" s="57" t="str">
        <f>IF(COUNTIF(MASUK[Kode Barang],REKAP[[#This Row],[ID
Barang]])=0,"",COUNTIF(MASUK[Kode Barang],REKAP[[#This Row],[ID
Barang]]))</f>
        <v/>
      </c>
      <c r="J1287" s="58" t="str">
        <f>IF(COUNTIF(MASUK8[Kode Barang],REKAP[[#This Row],[ID
Barang]])=0,"",COUNTIF(MASUK8[Kode Barang],REKAP[[#This Row],[ID
Barang]]))</f>
        <v/>
      </c>
      <c r="K1287" s="20">
        <v>3</v>
      </c>
      <c r="L1287" s="47">
        <f>SUMIF(MASUK!$C:$C,DATA!$A1287,MASUK!$H:$H)</f>
        <v>0</v>
      </c>
      <c r="M1287" s="47">
        <f>SUMIF(KELUAR!C:C,REKAP[[#This Row],[ID
Barang]],KELUAR!$H:$H)</f>
        <v>0</v>
      </c>
      <c r="N1287" s="47">
        <f>REKAP[[#This Row],[Stok Awal]]+REKAP[[#This Row],[Masuk]]-REKAP[[#This Row],[Keluar]]</f>
        <v>3</v>
      </c>
      <c r="P1287" s="42">
        <f>REKAP[[#This Row],[Harga Satuan]]*REKAP[[#This Row],[Stok Akhir]]</f>
        <v>180000</v>
      </c>
      <c r="Q1287" s="47" t="str">
        <f>IF(REKAP[[#This Row],[Stok Aktual]]&lt;&gt;"",REKAP[[#This Row],[Stok Akhir]]-REKAP[[#This Row],[Stok Aktual]],"")</f>
        <v/>
      </c>
    </row>
    <row r="1288" spans="1:17" x14ac:dyDescent="0.25">
      <c r="A1288" s="20" t="s">
        <v>2725</v>
      </c>
      <c r="B1288" s="20" t="s">
        <v>2114</v>
      </c>
      <c r="C1288" s="20" t="s">
        <v>2114</v>
      </c>
      <c r="D1288" s="23" t="s">
        <v>2159</v>
      </c>
      <c r="E1288" s="23"/>
      <c r="F1288" s="20" t="s">
        <v>247</v>
      </c>
      <c r="G1288" s="21"/>
      <c r="H1288" s="22">
        <v>62060</v>
      </c>
      <c r="I1288" s="57" t="str">
        <f>IF(COUNTIF(MASUK[Kode Barang],REKAP[[#This Row],[ID
Barang]])=0,"",COUNTIF(MASUK[Kode Barang],REKAP[[#This Row],[ID
Barang]]))</f>
        <v/>
      </c>
      <c r="J1288" s="58" t="str">
        <f>IF(COUNTIF(MASUK8[Kode Barang],REKAP[[#This Row],[ID
Barang]])=0,"",COUNTIF(MASUK8[Kode Barang],REKAP[[#This Row],[ID
Barang]]))</f>
        <v/>
      </c>
      <c r="K1288" s="20">
        <v>3</v>
      </c>
      <c r="L1288" s="47">
        <f>SUMIF(MASUK!$C:$C,DATA!$A1288,MASUK!$H:$H)</f>
        <v>0</v>
      </c>
      <c r="M1288" s="47">
        <f>SUMIF(KELUAR!C:C,REKAP[[#This Row],[ID
Barang]],KELUAR!$H:$H)</f>
        <v>0</v>
      </c>
      <c r="N1288" s="47">
        <f>REKAP[[#This Row],[Stok Awal]]+REKAP[[#This Row],[Masuk]]-REKAP[[#This Row],[Keluar]]</f>
        <v>3</v>
      </c>
      <c r="P1288" s="42">
        <f>REKAP[[#This Row],[Harga Satuan]]*REKAP[[#This Row],[Stok Akhir]]</f>
        <v>186180</v>
      </c>
      <c r="Q1288" s="47" t="str">
        <f>IF(REKAP[[#This Row],[Stok Aktual]]&lt;&gt;"",REKAP[[#This Row],[Stok Akhir]]-REKAP[[#This Row],[Stok Aktual]],"")</f>
        <v/>
      </c>
    </row>
    <row r="1289" spans="1:17" x14ac:dyDescent="0.25">
      <c r="A1289" s="20" t="s">
        <v>2726</v>
      </c>
      <c r="B1289" s="20" t="s">
        <v>2114</v>
      </c>
      <c r="C1289" s="20" t="s">
        <v>2114</v>
      </c>
      <c r="D1289" s="23" t="s">
        <v>2160</v>
      </c>
      <c r="E1289" s="23"/>
      <c r="F1289" s="20" t="s">
        <v>247</v>
      </c>
      <c r="G1289" s="21"/>
      <c r="H1289" s="22">
        <v>62060</v>
      </c>
      <c r="I1289" s="57" t="str">
        <f>IF(COUNTIF(MASUK[Kode Barang],REKAP[[#This Row],[ID
Barang]])=0,"",COUNTIF(MASUK[Kode Barang],REKAP[[#This Row],[ID
Barang]]))</f>
        <v/>
      </c>
      <c r="J1289" s="58" t="str">
        <f>IF(COUNTIF(MASUK8[Kode Barang],REKAP[[#This Row],[ID
Barang]])=0,"",COUNTIF(MASUK8[Kode Barang],REKAP[[#This Row],[ID
Barang]]))</f>
        <v/>
      </c>
      <c r="K1289" s="20">
        <v>4</v>
      </c>
      <c r="L1289" s="47">
        <f>SUMIF(MASUK!$C:$C,DATA!$A1289,MASUK!$H:$H)</f>
        <v>0</v>
      </c>
      <c r="M1289" s="47">
        <f>SUMIF(KELUAR!C:C,REKAP[[#This Row],[ID
Barang]],KELUAR!$H:$H)</f>
        <v>0</v>
      </c>
      <c r="N1289" s="47">
        <f>REKAP[[#This Row],[Stok Awal]]+REKAP[[#This Row],[Masuk]]-REKAP[[#This Row],[Keluar]]</f>
        <v>4</v>
      </c>
      <c r="P1289" s="42">
        <f>REKAP[[#This Row],[Harga Satuan]]*REKAP[[#This Row],[Stok Akhir]]</f>
        <v>248240</v>
      </c>
      <c r="Q1289" s="47" t="str">
        <f>IF(REKAP[[#This Row],[Stok Aktual]]&lt;&gt;"",REKAP[[#This Row],[Stok Akhir]]-REKAP[[#This Row],[Stok Aktual]],"")</f>
        <v/>
      </c>
    </row>
    <row r="1290" spans="1:17" x14ac:dyDescent="0.25">
      <c r="A1290" s="20" t="s">
        <v>2727</v>
      </c>
      <c r="B1290" s="20" t="s">
        <v>2114</v>
      </c>
      <c r="C1290" s="20" t="s">
        <v>2114</v>
      </c>
      <c r="D1290" s="23" t="s">
        <v>2161</v>
      </c>
      <c r="E1290" s="23"/>
      <c r="F1290" s="20" t="s">
        <v>247</v>
      </c>
      <c r="G1290" s="21"/>
      <c r="H1290" s="22">
        <v>66500</v>
      </c>
      <c r="I1290" s="57" t="str">
        <f>IF(COUNTIF(MASUK[Kode Barang],REKAP[[#This Row],[ID
Barang]])=0,"",COUNTIF(MASUK[Kode Barang],REKAP[[#This Row],[ID
Barang]]))</f>
        <v/>
      </c>
      <c r="J1290" s="58" t="str">
        <f>IF(COUNTIF(MASUK8[Kode Barang],REKAP[[#This Row],[ID
Barang]])=0,"",COUNTIF(MASUK8[Kode Barang],REKAP[[#This Row],[ID
Barang]]))</f>
        <v/>
      </c>
      <c r="K1290" s="20">
        <v>2</v>
      </c>
      <c r="L1290" s="47">
        <f>SUMIF(MASUK!$C:$C,DATA!$A1290,MASUK!$H:$H)</f>
        <v>0</v>
      </c>
      <c r="M1290" s="47">
        <f>SUMIF(KELUAR!C:C,REKAP[[#This Row],[ID
Barang]],KELUAR!$H:$H)</f>
        <v>0</v>
      </c>
      <c r="N1290" s="47">
        <f>REKAP[[#This Row],[Stok Awal]]+REKAP[[#This Row],[Masuk]]-REKAP[[#This Row],[Keluar]]</f>
        <v>2</v>
      </c>
      <c r="P1290" s="42">
        <f>REKAP[[#This Row],[Harga Satuan]]*REKAP[[#This Row],[Stok Akhir]]</f>
        <v>133000</v>
      </c>
      <c r="Q1290" s="47" t="str">
        <f>IF(REKAP[[#This Row],[Stok Aktual]]&lt;&gt;"",REKAP[[#This Row],[Stok Akhir]]-REKAP[[#This Row],[Stok Aktual]],"")</f>
        <v/>
      </c>
    </row>
    <row r="1291" spans="1:17" x14ac:dyDescent="0.25">
      <c r="A1291" s="20" t="s">
        <v>2728</v>
      </c>
      <c r="B1291" s="20" t="s">
        <v>2114</v>
      </c>
      <c r="C1291" s="20" t="s">
        <v>2114</v>
      </c>
      <c r="D1291" s="23" t="s">
        <v>2162</v>
      </c>
      <c r="E1291" s="23"/>
      <c r="F1291" s="20" t="s">
        <v>247</v>
      </c>
      <c r="G1291" s="21"/>
      <c r="H1291" s="22">
        <v>66500</v>
      </c>
      <c r="I1291" s="57" t="str">
        <f>IF(COUNTIF(MASUK[Kode Barang],REKAP[[#This Row],[ID
Barang]])=0,"",COUNTIF(MASUK[Kode Barang],REKAP[[#This Row],[ID
Barang]]))</f>
        <v/>
      </c>
      <c r="J1291" s="58" t="str">
        <f>IF(COUNTIF(MASUK8[Kode Barang],REKAP[[#This Row],[ID
Barang]])=0,"",COUNTIF(MASUK8[Kode Barang],REKAP[[#This Row],[ID
Barang]]))</f>
        <v/>
      </c>
      <c r="K1291" s="20">
        <v>5</v>
      </c>
      <c r="L1291" s="47">
        <f>SUMIF(MASUK!$C:$C,DATA!$A1291,MASUK!$H:$H)</f>
        <v>0</v>
      </c>
      <c r="M1291" s="47">
        <f>SUMIF(KELUAR!C:C,REKAP[[#This Row],[ID
Barang]],KELUAR!$H:$H)</f>
        <v>0</v>
      </c>
      <c r="N1291" s="47">
        <f>REKAP[[#This Row],[Stok Awal]]+REKAP[[#This Row],[Masuk]]-REKAP[[#This Row],[Keluar]]</f>
        <v>5</v>
      </c>
      <c r="P1291" s="42">
        <f>REKAP[[#This Row],[Harga Satuan]]*REKAP[[#This Row],[Stok Akhir]]</f>
        <v>332500</v>
      </c>
      <c r="Q1291" s="47" t="str">
        <f>IF(REKAP[[#This Row],[Stok Aktual]]&lt;&gt;"",REKAP[[#This Row],[Stok Akhir]]-REKAP[[#This Row],[Stok Aktual]],"")</f>
        <v/>
      </c>
    </row>
    <row r="1292" spans="1:17" x14ac:dyDescent="0.25">
      <c r="A1292" s="20" t="s">
        <v>2729</v>
      </c>
      <c r="B1292" s="20" t="s">
        <v>2114</v>
      </c>
      <c r="C1292" s="20" t="s">
        <v>2114</v>
      </c>
      <c r="D1292" s="23" t="s">
        <v>2163</v>
      </c>
      <c r="E1292" s="23"/>
      <c r="F1292" s="20" t="s">
        <v>247</v>
      </c>
      <c r="G1292" s="21" t="s">
        <v>828</v>
      </c>
      <c r="H1292" s="22">
        <v>57500</v>
      </c>
      <c r="I1292" s="57" t="str">
        <f>IF(COUNTIF(MASUK[Kode Barang],REKAP[[#This Row],[ID
Barang]])=0,"",COUNTIF(MASUK[Kode Barang],REKAP[[#This Row],[ID
Barang]]))</f>
        <v/>
      </c>
      <c r="J1292" s="58">
        <f>IF(COUNTIF(MASUK8[Kode Barang],REKAP[[#This Row],[ID
Barang]])=0,"",COUNTIF(MASUK8[Kode Barang],REKAP[[#This Row],[ID
Barang]]))</f>
        <v>1</v>
      </c>
      <c r="K1292" s="20">
        <v>2</v>
      </c>
      <c r="L1292" s="47">
        <f>SUMIF(MASUK!$C:$C,DATA!$A1292,MASUK!$H:$H)</f>
        <v>0</v>
      </c>
      <c r="M1292" s="47">
        <f>SUMIF(KELUAR!C:C,REKAP[[#This Row],[ID
Barang]],KELUAR!$H:$H)</f>
        <v>1</v>
      </c>
      <c r="N1292" s="47">
        <f>REKAP[[#This Row],[Stok Awal]]+REKAP[[#This Row],[Masuk]]-REKAP[[#This Row],[Keluar]]</f>
        <v>1</v>
      </c>
      <c r="P1292" s="42">
        <f>REKAP[[#This Row],[Harga Satuan]]*REKAP[[#This Row],[Stok Akhir]]</f>
        <v>57500</v>
      </c>
      <c r="Q1292" s="47" t="str">
        <f>IF(REKAP[[#This Row],[Stok Aktual]]&lt;&gt;"",REKAP[[#This Row],[Stok Akhir]]-REKAP[[#This Row],[Stok Aktual]],"")</f>
        <v/>
      </c>
    </row>
    <row r="1293" spans="1:17" x14ac:dyDescent="0.25">
      <c r="A1293" s="20" t="s">
        <v>2730</v>
      </c>
      <c r="B1293" s="20" t="s">
        <v>2114</v>
      </c>
      <c r="C1293" s="20" t="s">
        <v>2114</v>
      </c>
      <c r="D1293" s="23" t="s">
        <v>2164</v>
      </c>
      <c r="E1293" s="23"/>
      <c r="F1293" s="20" t="s">
        <v>247</v>
      </c>
      <c r="G1293" s="21" t="s">
        <v>828</v>
      </c>
      <c r="H1293" s="22">
        <v>75000</v>
      </c>
      <c r="I1293" s="57" t="str">
        <f>IF(COUNTIF(MASUK[Kode Barang],REKAP[[#This Row],[ID
Barang]])=0,"",COUNTIF(MASUK[Kode Barang],REKAP[[#This Row],[ID
Barang]]))</f>
        <v/>
      </c>
      <c r="J1293" s="58" t="str">
        <f>IF(COUNTIF(MASUK8[Kode Barang],REKAP[[#This Row],[ID
Barang]])=0,"",COUNTIF(MASUK8[Kode Barang],REKAP[[#This Row],[ID
Barang]]))</f>
        <v/>
      </c>
      <c r="K1293" s="20">
        <v>3</v>
      </c>
      <c r="L1293" s="47">
        <f>SUMIF(MASUK!$C:$C,DATA!$A1293,MASUK!$H:$H)</f>
        <v>0</v>
      </c>
      <c r="M1293" s="47">
        <f>SUMIF(KELUAR!C:C,REKAP[[#This Row],[ID
Barang]],KELUAR!$H:$H)</f>
        <v>0</v>
      </c>
      <c r="N1293" s="47">
        <f>REKAP[[#This Row],[Stok Awal]]+REKAP[[#This Row],[Masuk]]-REKAP[[#This Row],[Keluar]]</f>
        <v>3</v>
      </c>
      <c r="P1293" s="42">
        <f>REKAP[[#This Row],[Harga Satuan]]*REKAP[[#This Row],[Stok Akhir]]</f>
        <v>225000</v>
      </c>
      <c r="Q1293" s="47" t="str">
        <f>IF(REKAP[[#This Row],[Stok Aktual]]&lt;&gt;"",REKAP[[#This Row],[Stok Akhir]]-REKAP[[#This Row],[Stok Aktual]],"")</f>
        <v/>
      </c>
    </row>
    <row r="1294" spans="1:17" x14ac:dyDescent="0.25">
      <c r="A1294" s="20" t="s">
        <v>2731</v>
      </c>
      <c r="B1294" s="20" t="s">
        <v>2114</v>
      </c>
      <c r="C1294" s="20" t="s">
        <v>2114</v>
      </c>
      <c r="D1294" s="23" t="s">
        <v>2165</v>
      </c>
      <c r="E1294" s="23"/>
      <c r="F1294" s="20" t="s">
        <v>247</v>
      </c>
      <c r="G1294" s="21" t="s">
        <v>828</v>
      </c>
      <c r="H1294" s="22">
        <v>74000</v>
      </c>
      <c r="I1294" s="57" t="str">
        <f>IF(COUNTIF(MASUK[Kode Barang],REKAP[[#This Row],[ID
Barang]])=0,"",COUNTIF(MASUK[Kode Barang],REKAP[[#This Row],[ID
Barang]]))</f>
        <v/>
      </c>
      <c r="J1294" s="58" t="str">
        <f>IF(COUNTIF(MASUK8[Kode Barang],REKAP[[#This Row],[ID
Barang]])=0,"",COUNTIF(MASUK8[Kode Barang],REKAP[[#This Row],[ID
Barang]]))</f>
        <v/>
      </c>
      <c r="K1294" s="20">
        <v>3</v>
      </c>
      <c r="L1294" s="47">
        <f>SUMIF(MASUK!$C:$C,DATA!$A1294,MASUK!$H:$H)</f>
        <v>0</v>
      </c>
      <c r="M1294" s="47">
        <f>SUMIF(KELUAR!C:C,REKAP[[#This Row],[ID
Barang]],KELUAR!$H:$H)</f>
        <v>0</v>
      </c>
      <c r="N1294" s="47">
        <f>REKAP[[#This Row],[Stok Awal]]+REKAP[[#This Row],[Masuk]]-REKAP[[#This Row],[Keluar]]</f>
        <v>3</v>
      </c>
      <c r="P1294" s="42">
        <f>REKAP[[#This Row],[Harga Satuan]]*REKAP[[#This Row],[Stok Akhir]]</f>
        <v>222000</v>
      </c>
      <c r="Q1294" s="47" t="str">
        <f>IF(REKAP[[#This Row],[Stok Aktual]]&lt;&gt;"",REKAP[[#This Row],[Stok Akhir]]-REKAP[[#This Row],[Stok Aktual]],"")</f>
        <v/>
      </c>
    </row>
    <row r="1295" spans="1:17" x14ac:dyDescent="0.25">
      <c r="A1295" s="20" t="s">
        <v>2732</v>
      </c>
      <c r="B1295" s="20" t="s">
        <v>2114</v>
      </c>
      <c r="C1295" s="20" t="s">
        <v>2114</v>
      </c>
      <c r="D1295" s="23" t="s">
        <v>2166</v>
      </c>
      <c r="E1295" s="23"/>
      <c r="F1295" s="20" t="s">
        <v>247</v>
      </c>
      <c r="G1295" s="21" t="s">
        <v>828</v>
      </c>
      <c r="H1295" s="22">
        <v>68000</v>
      </c>
      <c r="I1295" s="57" t="str">
        <f>IF(COUNTIF(MASUK[Kode Barang],REKAP[[#This Row],[ID
Barang]])=0,"",COUNTIF(MASUK[Kode Barang],REKAP[[#This Row],[ID
Barang]]))</f>
        <v/>
      </c>
      <c r="J1295" s="58" t="str">
        <f>IF(COUNTIF(MASUK8[Kode Barang],REKAP[[#This Row],[ID
Barang]])=0,"",COUNTIF(MASUK8[Kode Barang],REKAP[[#This Row],[ID
Barang]]))</f>
        <v/>
      </c>
      <c r="K1295" s="20">
        <v>3</v>
      </c>
      <c r="L1295" s="47">
        <f>SUMIF(MASUK!$C:$C,DATA!$A1295,MASUK!$H:$H)</f>
        <v>0</v>
      </c>
      <c r="M1295" s="47">
        <f>SUMIF(KELUAR!C:C,REKAP[[#This Row],[ID
Barang]],KELUAR!$H:$H)</f>
        <v>0</v>
      </c>
      <c r="N1295" s="47">
        <f>REKAP[[#This Row],[Stok Awal]]+REKAP[[#This Row],[Masuk]]-REKAP[[#This Row],[Keluar]]</f>
        <v>3</v>
      </c>
      <c r="P1295" s="42">
        <f>REKAP[[#This Row],[Harga Satuan]]*REKAP[[#This Row],[Stok Akhir]]</f>
        <v>204000</v>
      </c>
      <c r="Q1295" s="47" t="str">
        <f>IF(REKAP[[#This Row],[Stok Aktual]]&lt;&gt;"",REKAP[[#This Row],[Stok Akhir]]-REKAP[[#This Row],[Stok Aktual]],"")</f>
        <v/>
      </c>
    </row>
    <row r="1296" spans="1:17" x14ac:dyDescent="0.25">
      <c r="A1296" s="20" t="s">
        <v>2733</v>
      </c>
      <c r="B1296" s="20" t="s">
        <v>2114</v>
      </c>
      <c r="C1296" s="20" t="s">
        <v>2114</v>
      </c>
      <c r="D1296" s="23" t="s">
        <v>2167</v>
      </c>
      <c r="E1296" s="23"/>
      <c r="F1296" s="20" t="s">
        <v>247</v>
      </c>
      <c r="G1296" s="21"/>
      <c r="H1296" s="22">
        <v>335000</v>
      </c>
      <c r="I1296" s="57" t="str">
        <f>IF(COUNTIF(MASUK[Kode Barang],REKAP[[#This Row],[ID
Barang]])=0,"",COUNTIF(MASUK[Kode Barang],REKAP[[#This Row],[ID
Barang]]))</f>
        <v/>
      </c>
      <c r="J1296" s="58" t="str">
        <f>IF(COUNTIF(MASUK8[Kode Barang],REKAP[[#This Row],[ID
Barang]])=0,"",COUNTIF(MASUK8[Kode Barang],REKAP[[#This Row],[ID
Barang]]))</f>
        <v/>
      </c>
      <c r="K1296" s="20">
        <v>1</v>
      </c>
      <c r="L1296" s="47">
        <f>SUMIF(MASUK!$C:$C,DATA!$A1296,MASUK!$H:$H)</f>
        <v>0</v>
      </c>
      <c r="M1296" s="47">
        <f>SUMIF(KELUAR!C:C,REKAP[[#This Row],[ID
Barang]],KELUAR!$H:$H)</f>
        <v>0</v>
      </c>
      <c r="N1296" s="47">
        <f>REKAP[[#This Row],[Stok Awal]]+REKAP[[#This Row],[Masuk]]-REKAP[[#This Row],[Keluar]]</f>
        <v>1</v>
      </c>
      <c r="P1296" s="42">
        <f>REKAP[[#This Row],[Harga Satuan]]*REKAP[[#This Row],[Stok Akhir]]</f>
        <v>335000</v>
      </c>
      <c r="Q1296" s="47" t="str">
        <f>IF(REKAP[[#This Row],[Stok Aktual]]&lt;&gt;"",REKAP[[#This Row],[Stok Akhir]]-REKAP[[#This Row],[Stok Aktual]],"")</f>
        <v/>
      </c>
    </row>
    <row r="1297" spans="1:17" x14ac:dyDescent="0.25">
      <c r="A1297" s="20" t="s">
        <v>2734</v>
      </c>
      <c r="B1297" s="20" t="s">
        <v>2114</v>
      </c>
      <c r="C1297" s="20" t="s">
        <v>2114</v>
      </c>
      <c r="D1297" s="23" t="s">
        <v>2168</v>
      </c>
      <c r="E1297" s="23"/>
      <c r="F1297" s="20" t="s">
        <v>247</v>
      </c>
      <c r="G1297" s="21"/>
      <c r="H1297" s="22">
        <v>85000</v>
      </c>
      <c r="I1297" s="57" t="str">
        <f>IF(COUNTIF(MASUK[Kode Barang],REKAP[[#This Row],[ID
Barang]])=0,"",COUNTIF(MASUK[Kode Barang],REKAP[[#This Row],[ID
Barang]]))</f>
        <v/>
      </c>
      <c r="J1297" s="58" t="str">
        <f>IF(COUNTIF(MASUK8[Kode Barang],REKAP[[#This Row],[ID
Barang]])=0,"",COUNTIF(MASUK8[Kode Barang],REKAP[[#This Row],[ID
Barang]]))</f>
        <v/>
      </c>
      <c r="K1297" s="20">
        <v>3</v>
      </c>
      <c r="L1297" s="47">
        <f>SUMIF(MASUK!$C:$C,DATA!$A1297,MASUK!$H:$H)</f>
        <v>0</v>
      </c>
      <c r="M1297" s="47">
        <f>SUMIF(KELUAR!C:C,REKAP[[#This Row],[ID
Barang]],KELUAR!$H:$H)</f>
        <v>0</v>
      </c>
      <c r="N1297" s="47">
        <f>REKAP[[#This Row],[Stok Awal]]+REKAP[[#This Row],[Masuk]]-REKAP[[#This Row],[Keluar]]</f>
        <v>3</v>
      </c>
      <c r="P1297" s="42">
        <f>REKAP[[#This Row],[Harga Satuan]]*REKAP[[#This Row],[Stok Akhir]]</f>
        <v>255000</v>
      </c>
      <c r="Q1297" s="47" t="str">
        <f>IF(REKAP[[#This Row],[Stok Aktual]]&lt;&gt;"",REKAP[[#This Row],[Stok Akhir]]-REKAP[[#This Row],[Stok Aktual]],"")</f>
        <v/>
      </c>
    </row>
    <row r="1298" spans="1:17" x14ac:dyDescent="0.25">
      <c r="A1298" s="20" t="s">
        <v>2735</v>
      </c>
      <c r="B1298" s="20" t="s">
        <v>2114</v>
      </c>
      <c r="C1298" s="20" t="s">
        <v>2114</v>
      </c>
      <c r="D1298" s="23" t="s">
        <v>2169</v>
      </c>
      <c r="E1298" s="23"/>
      <c r="F1298" s="20" t="s">
        <v>247</v>
      </c>
      <c r="G1298" s="21"/>
      <c r="H1298" s="22">
        <v>85000</v>
      </c>
      <c r="I1298" s="57" t="str">
        <f>IF(COUNTIF(MASUK[Kode Barang],REKAP[[#This Row],[ID
Barang]])=0,"",COUNTIF(MASUK[Kode Barang],REKAP[[#This Row],[ID
Barang]]))</f>
        <v/>
      </c>
      <c r="J1298" s="58" t="str">
        <f>IF(COUNTIF(MASUK8[Kode Barang],REKAP[[#This Row],[ID
Barang]])=0,"",COUNTIF(MASUK8[Kode Barang],REKAP[[#This Row],[ID
Barang]]))</f>
        <v/>
      </c>
      <c r="K1298" s="20">
        <v>4</v>
      </c>
      <c r="L1298" s="47">
        <f>SUMIF(MASUK!$C:$C,DATA!$A1298,MASUK!$H:$H)</f>
        <v>0</v>
      </c>
      <c r="M1298" s="47">
        <f>SUMIF(KELUAR!C:C,REKAP[[#This Row],[ID
Barang]],KELUAR!$H:$H)</f>
        <v>0</v>
      </c>
      <c r="N1298" s="47">
        <f>REKAP[[#This Row],[Stok Awal]]+REKAP[[#This Row],[Masuk]]-REKAP[[#This Row],[Keluar]]</f>
        <v>4</v>
      </c>
      <c r="P1298" s="42">
        <f>REKAP[[#This Row],[Harga Satuan]]*REKAP[[#This Row],[Stok Akhir]]</f>
        <v>340000</v>
      </c>
      <c r="Q1298" s="47" t="str">
        <f>IF(REKAP[[#This Row],[Stok Aktual]]&lt;&gt;"",REKAP[[#This Row],[Stok Akhir]]-REKAP[[#This Row],[Stok Aktual]],"")</f>
        <v/>
      </c>
    </row>
    <row r="1299" spans="1:17" x14ac:dyDescent="0.25">
      <c r="A1299" s="20" t="s">
        <v>2736</v>
      </c>
      <c r="B1299" s="20" t="s">
        <v>2114</v>
      </c>
      <c r="C1299" s="20" t="s">
        <v>2114</v>
      </c>
      <c r="D1299" s="23" t="s">
        <v>2170</v>
      </c>
      <c r="E1299" s="23"/>
      <c r="F1299" s="20" t="s">
        <v>247</v>
      </c>
      <c r="G1299" s="21"/>
      <c r="H1299" s="22">
        <v>85000</v>
      </c>
      <c r="I1299" s="57" t="str">
        <f>IF(COUNTIF(MASUK[Kode Barang],REKAP[[#This Row],[ID
Barang]])=0,"",COUNTIF(MASUK[Kode Barang],REKAP[[#This Row],[ID
Barang]]))</f>
        <v/>
      </c>
      <c r="J1299" s="58" t="str">
        <f>IF(COUNTIF(MASUK8[Kode Barang],REKAP[[#This Row],[ID
Barang]])=0,"",COUNTIF(MASUK8[Kode Barang],REKAP[[#This Row],[ID
Barang]]))</f>
        <v/>
      </c>
      <c r="K1299" s="20">
        <v>4</v>
      </c>
      <c r="L1299" s="47">
        <f>SUMIF(MASUK!$C:$C,DATA!$A1299,MASUK!$H:$H)</f>
        <v>0</v>
      </c>
      <c r="M1299" s="47">
        <f>SUMIF(KELUAR!C:C,REKAP[[#This Row],[ID
Barang]],KELUAR!$H:$H)</f>
        <v>0</v>
      </c>
      <c r="N1299" s="47">
        <f>REKAP[[#This Row],[Stok Awal]]+REKAP[[#This Row],[Masuk]]-REKAP[[#This Row],[Keluar]]</f>
        <v>4</v>
      </c>
      <c r="P1299" s="42">
        <f>REKAP[[#This Row],[Harga Satuan]]*REKAP[[#This Row],[Stok Akhir]]</f>
        <v>340000</v>
      </c>
      <c r="Q1299" s="47" t="str">
        <f>IF(REKAP[[#This Row],[Stok Aktual]]&lt;&gt;"",REKAP[[#This Row],[Stok Akhir]]-REKAP[[#This Row],[Stok Aktual]],"")</f>
        <v/>
      </c>
    </row>
    <row r="1300" spans="1:17" x14ac:dyDescent="0.25">
      <c r="A1300" s="20" t="s">
        <v>2737</v>
      </c>
      <c r="B1300" s="20" t="s">
        <v>2114</v>
      </c>
      <c r="C1300" s="20" t="s">
        <v>2114</v>
      </c>
      <c r="D1300" s="23" t="s">
        <v>2171</v>
      </c>
      <c r="E1300" s="23"/>
      <c r="F1300" s="20" t="s">
        <v>247</v>
      </c>
      <c r="G1300" s="21" t="s">
        <v>828</v>
      </c>
      <c r="H1300" s="22">
        <v>73000</v>
      </c>
      <c r="I1300" s="57" t="str">
        <f>IF(COUNTIF(MASUK[Kode Barang],REKAP[[#This Row],[ID
Barang]])=0,"",COUNTIF(MASUK[Kode Barang],REKAP[[#This Row],[ID
Barang]]))</f>
        <v/>
      </c>
      <c r="J1300" s="58" t="str">
        <f>IF(COUNTIF(MASUK8[Kode Barang],REKAP[[#This Row],[ID
Barang]])=0,"",COUNTIF(MASUK8[Kode Barang],REKAP[[#This Row],[ID
Barang]]))</f>
        <v/>
      </c>
      <c r="K1300" s="20">
        <v>3</v>
      </c>
      <c r="L1300" s="47">
        <f>SUMIF(MASUK!$C:$C,DATA!$A1300,MASUK!$H:$H)</f>
        <v>0</v>
      </c>
      <c r="M1300" s="47">
        <f>SUMIF(KELUAR!C:C,REKAP[[#This Row],[ID
Barang]],KELUAR!$H:$H)</f>
        <v>0</v>
      </c>
      <c r="N1300" s="47">
        <f>REKAP[[#This Row],[Stok Awal]]+REKAP[[#This Row],[Masuk]]-REKAP[[#This Row],[Keluar]]</f>
        <v>3</v>
      </c>
      <c r="P1300" s="42">
        <f>REKAP[[#This Row],[Harga Satuan]]*REKAP[[#This Row],[Stok Akhir]]</f>
        <v>219000</v>
      </c>
      <c r="Q1300" s="47" t="str">
        <f>IF(REKAP[[#This Row],[Stok Aktual]]&lt;&gt;"",REKAP[[#This Row],[Stok Akhir]]-REKAP[[#This Row],[Stok Aktual]],"")</f>
        <v/>
      </c>
    </row>
    <row r="1301" spans="1:17" x14ac:dyDescent="0.25">
      <c r="A1301" s="20" t="s">
        <v>2738</v>
      </c>
      <c r="B1301" s="20" t="s">
        <v>2114</v>
      </c>
      <c r="C1301" s="20" t="s">
        <v>2114</v>
      </c>
      <c r="D1301" s="23" t="s">
        <v>2172</v>
      </c>
      <c r="E1301" s="23"/>
      <c r="F1301" s="20" t="s">
        <v>247</v>
      </c>
      <c r="G1301" s="21" t="s">
        <v>828</v>
      </c>
      <c r="H1301" s="22">
        <v>89000</v>
      </c>
      <c r="I1301" s="57" t="str">
        <f>IF(COUNTIF(MASUK[Kode Barang],REKAP[[#This Row],[ID
Barang]])=0,"",COUNTIF(MASUK[Kode Barang],REKAP[[#This Row],[ID
Barang]]))</f>
        <v/>
      </c>
      <c r="J1301" s="58" t="str">
        <f>IF(COUNTIF(MASUK8[Kode Barang],REKAP[[#This Row],[ID
Barang]])=0,"",COUNTIF(MASUK8[Kode Barang],REKAP[[#This Row],[ID
Barang]]))</f>
        <v/>
      </c>
      <c r="K1301" s="20">
        <v>4</v>
      </c>
      <c r="L1301" s="47">
        <f>SUMIF(MASUK!$C:$C,DATA!$A1301,MASUK!$H:$H)</f>
        <v>0</v>
      </c>
      <c r="M1301" s="47">
        <f>SUMIF(KELUAR!C:C,REKAP[[#This Row],[ID
Barang]],KELUAR!$H:$H)</f>
        <v>0</v>
      </c>
      <c r="N1301" s="47">
        <f>REKAP[[#This Row],[Stok Awal]]+REKAP[[#This Row],[Masuk]]-REKAP[[#This Row],[Keluar]]</f>
        <v>4</v>
      </c>
      <c r="P1301" s="42">
        <f>REKAP[[#This Row],[Harga Satuan]]*REKAP[[#This Row],[Stok Akhir]]</f>
        <v>356000</v>
      </c>
      <c r="Q1301" s="47" t="str">
        <f>IF(REKAP[[#This Row],[Stok Aktual]]&lt;&gt;"",REKAP[[#This Row],[Stok Akhir]]-REKAP[[#This Row],[Stok Aktual]],"")</f>
        <v/>
      </c>
    </row>
    <row r="1302" spans="1:17" x14ac:dyDescent="0.25">
      <c r="A1302" s="20" t="s">
        <v>2739</v>
      </c>
      <c r="B1302" s="20" t="s">
        <v>2114</v>
      </c>
      <c r="C1302" s="20" t="s">
        <v>2114</v>
      </c>
      <c r="D1302" s="23" t="s">
        <v>2173</v>
      </c>
      <c r="E1302" s="23"/>
      <c r="F1302" s="20" t="s">
        <v>247</v>
      </c>
      <c r="G1302" s="21"/>
      <c r="H1302" s="22">
        <v>108300</v>
      </c>
      <c r="I1302" s="57" t="str">
        <f>IF(COUNTIF(MASUK[Kode Barang],REKAP[[#This Row],[ID
Barang]])=0,"",COUNTIF(MASUK[Kode Barang],REKAP[[#This Row],[ID
Barang]]))</f>
        <v/>
      </c>
      <c r="J1302" s="58" t="str">
        <f>IF(COUNTIF(MASUK8[Kode Barang],REKAP[[#This Row],[ID
Barang]])=0,"",COUNTIF(MASUK8[Kode Barang],REKAP[[#This Row],[ID
Barang]]))</f>
        <v/>
      </c>
      <c r="K1302" s="20">
        <v>2</v>
      </c>
      <c r="L1302" s="47">
        <f>SUMIF(MASUK!$C:$C,DATA!$A1302,MASUK!$H:$H)</f>
        <v>0</v>
      </c>
      <c r="M1302" s="47">
        <f>SUMIF(KELUAR!C:C,REKAP[[#This Row],[ID
Barang]],KELUAR!$H:$H)</f>
        <v>0</v>
      </c>
      <c r="N1302" s="47">
        <f>REKAP[[#This Row],[Stok Awal]]+REKAP[[#This Row],[Masuk]]-REKAP[[#This Row],[Keluar]]</f>
        <v>2</v>
      </c>
      <c r="P1302" s="42">
        <f>REKAP[[#This Row],[Harga Satuan]]*REKAP[[#This Row],[Stok Akhir]]</f>
        <v>216600</v>
      </c>
      <c r="Q1302" s="47" t="str">
        <f>IF(REKAP[[#This Row],[Stok Aktual]]&lt;&gt;"",REKAP[[#This Row],[Stok Akhir]]-REKAP[[#This Row],[Stok Aktual]],"")</f>
        <v/>
      </c>
    </row>
    <row r="1303" spans="1:17" x14ac:dyDescent="0.25">
      <c r="A1303" s="20" t="s">
        <v>2740</v>
      </c>
      <c r="B1303" s="20" t="s">
        <v>2114</v>
      </c>
      <c r="C1303" s="20" t="s">
        <v>2114</v>
      </c>
      <c r="D1303" s="23" t="s">
        <v>2174</v>
      </c>
      <c r="E1303" s="23"/>
      <c r="F1303" s="20" t="s">
        <v>247</v>
      </c>
      <c r="G1303" s="21"/>
      <c r="H1303" s="22">
        <v>108300</v>
      </c>
      <c r="I1303" s="57" t="str">
        <f>IF(COUNTIF(MASUK[Kode Barang],REKAP[[#This Row],[ID
Barang]])=0,"",COUNTIF(MASUK[Kode Barang],REKAP[[#This Row],[ID
Barang]]))</f>
        <v/>
      </c>
      <c r="J1303" s="58" t="str">
        <f>IF(COUNTIF(MASUK8[Kode Barang],REKAP[[#This Row],[ID
Barang]])=0,"",COUNTIF(MASUK8[Kode Barang],REKAP[[#This Row],[ID
Barang]]))</f>
        <v/>
      </c>
      <c r="K1303" s="20">
        <v>3</v>
      </c>
      <c r="L1303" s="47">
        <f>SUMIF(MASUK!$C:$C,DATA!$A1303,MASUK!$H:$H)</f>
        <v>0</v>
      </c>
      <c r="M1303" s="47">
        <f>SUMIF(KELUAR!C:C,REKAP[[#This Row],[ID
Barang]],KELUAR!$H:$H)</f>
        <v>0</v>
      </c>
      <c r="N1303" s="47">
        <f>REKAP[[#This Row],[Stok Awal]]+REKAP[[#This Row],[Masuk]]-REKAP[[#This Row],[Keluar]]</f>
        <v>3</v>
      </c>
      <c r="P1303" s="42">
        <f>REKAP[[#This Row],[Harga Satuan]]*REKAP[[#This Row],[Stok Akhir]]</f>
        <v>324900</v>
      </c>
      <c r="Q1303" s="47" t="str">
        <f>IF(REKAP[[#This Row],[Stok Aktual]]&lt;&gt;"",REKAP[[#This Row],[Stok Akhir]]-REKAP[[#This Row],[Stok Aktual]],"")</f>
        <v/>
      </c>
    </row>
    <row r="1304" spans="1:17" x14ac:dyDescent="0.25">
      <c r="A1304" s="20" t="s">
        <v>2741</v>
      </c>
      <c r="B1304" s="20" t="s">
        <v>2114</v>
      </c>
      <c r="C1304" s="20" t="s">
        <v>2114</v>
      </c>
      <c r="D1304" s="23" t="s">
        <v>2175</v>
      </c>
      <c r="E1304" s="23"/>
      <c r="F1304" s="20" t="s">
        <v>247</v>
      </c>
      <c r="G1304" s="21" t="s">
        <v>2176</v>
      </c>
      <c r="H1304" s="22">
        <v>95000</v>
      </c>
      <c r="I1304" s="57" t="str">
        <f>IF(COUNTIF(MASUK[Kode Barang],REKAP[[#This Row],[ID
Barang]])=0,"",COUNTIF(MASUK[Kode Barang],REKAP[[#This Row],[ID
Barang]]))</f>
        <v/>
      </c>
      <c r="J1304" s="58" t="str">
        <f>IF(COUNTIF(MASUK8[Kode Barang],REKAP[[#This Row],[ID
Barang]])=0,"",COUNTIF(MASUK8[Kode Barang],REKAP[[#This Row],[ID
Barang]]))</f>
        <v/>
      </c>
      <c r="K1304" s="20">
        <v>2</v>
      </c>
      <c r="L1304" s="47">
        <f>SUMIF(MASUK!$C:$C,DATA!$A1304,MASUK!$H:$H)</f>
        <v>0</v>
      </c>
      <c r="M1304" s="47">
        <f>SUMIF(KELUAR!C:C,REKAP[[#This Row],[ID
Barang]],KELUAR!$H:$H)</f>
        <v>0</v>
      </c>
      <c r="N1304" s="47">
        <f>REKAP[[#This Row],[Stok Awal]]+REKAP[[#This Row],[Masuk]]-REKAP[[#This Row],[Keluar]]</f>
        <v>2</v>
      </c>
      <c r="P1304" s="42">
        <f>REKAP[[#This Row],[Harga Satuan]]*REKAP[[#This Row],[Stok Akhir]]</f>
        <v>190000</v>
      </c>
      <c r="Q1304" s="47" t="str">
        <f>IF(REKAP[[#This Row],[Stok Aktual]]&lt;&gt;"",REKAP[[#This Row],[Stok Akhir]]-REKAP[[#This Row],[Stok Aktual]],"")</f>
        <v/>
      </c>
    </row>
    <row r="1305" spans="1:17" x14ac:dyDescent="0.25">
      <c r="A1305" s="20" t="s">
        <v>2742</v>
      </c>
      <c r="B1305" s="20" t="s">
        <v>2114</v>
      </c>
      <c r="C1305" s="20" t="s">
        <v>2114</v>
      </c>
      <c r="D1305" s="23" t="s">
        <v>2177</v>
      </c>
      <c r="E1305" s="23"/>
      <c r="F1305" s="20" t="s">
        <v>247</v>
      </c>
      <c r="G1305" s="21"/>
      <c r="H1305" s="22">
        <v>120500</v>
      </c>
      <c r="I1305" s="57" t="str">
        <f>IF(COUNTIF(MASUK[Kode Barang],REKAP[[#This Row],[ID
Barang]])=0,"",COUNTIF(MASUK[Kode Barang],REKAP[[#This Row],[ID
Barang]]))</f>
        <v/>
      </c>
      <c r="J1305" s="58" t="str">
        <f>IF(COUNTIF(MASUK8[Kode Barang],REKAP[[#This Row],[ID
Barang]])=0,"",COUNTIF(MASUK8[Kode Barang],REKAP[[#This Row],[ID
Barang]]))</f>
        <v/>
      </c>
      <c r="K1305" s="20">
        <v>2</v>
      </c>
      <c r="L1305" s="47">
        <f>SUMIF(MASUK!$C:$C,DATA!$A1305,MASUK!$H:$H)</f>
        <v>0</v>
      </c>
      <c r="M1305" s="47">
        <f>SUMIF(KELUAR!C:C,REKAP[[#This Row],[ID
Barang]],KELUAR!$H:$H)</f>
        <v>0</v>
      </c>
      <c r="N1305" s="47">
        <f>REKAP[[#This Row],[Stok Awal]]+REKAP[[#This Row],[Masuk]]-REKAP[[#This Row],[Keluar]]</f>
        <v>2</v>
      </c>
      <c r="P1305" s="42">
        <f>REKAP[[#This Row],[Harga Satuan]]*REKAP[[#This Row],[Stok Akhir]]</f>
        <v>241000</v>
      </c>
      <c r="Q1305" s="47" t="str">
        <f>IF(REKAP[[#This Row],[Stok Aktual]]&lt;&gt;"",REKAP[[#This Row],[Stok Akhir]]-REKAP[[#This Row],[Stok Aktual]],"")</f>
        <v/>
      </c>
    </row>
    <row r="1306" spans="1:17" x14ac:dyDescent="0.25">
      <c r="A1306" s="20" t="s">
        <v>2743</v>
      </c>
      <c r="B1306" s="20" t="s">
        <v>2114</v>
      </c>
      <c r="C1306" s="20" t="s">
        <v>2114</v>
      </c>
      <c r="D1306" s="23" t="s">
        <v>2178</v>
      </c>
      <c r="E1306" s="23"/>
      <c r="F1306" s="20" t="s">
        <v>247</v>
      </c>
      <c r="G1306" s="21" t="s">
        <v>2116</v>
      </c>
      <c r="H1306" s="22">
        <v>159000</v>
      </c>
      <c r="I1306" s="57" t="str">
        <f>IF(COUNTIF(MASUK[Kode Barang],REKAP[[#This Row],[ID
Barang]])=0,"",COUNTIF(MASUK[Kode Barang],REKAP[[#This Row],[ID
Barang]]))</f>
        <v/>
      </c>
      <c r="J1306" s="58" t="str">
        <f>IF(COUNTIF(MASUK8[Kode Barang],REKAP[[#This Row],[ID
Barang]])=0,"",COUNTIF(MASUK8[Kode Barang],REKAP[[#This Row],[ID
Barang]]))</f>
        <v/>
      </c>
      <c r="K1306" s="20">
        <v>6</v>
      </c>
      <c r="L1306" s="47">
        <f>SUMIF(MASUK!$C:$C,DATA!$A1306,MASUK!$H:$H)</f>
        <v>0</v>
      </c>
      <c r="M1306" s="47">
        <f>SUMIF(KELUAR!C:C,REKAP[[#This Row],[ID
Barang]],KELUAR!$H:$H)</f>
        <v>0</v>
      </c>
      <c r="N1306" s="47">
        <f>REKAP[[#This Row],[Stok Awal]]+REKAP[[#This Row],[Masuk]]-REKAP[[#This Row],[Keluar]]</f>
        <v>6</v>
      </c>
      <c r="P1306" s="42">
        <f>REKAP[[#This Row],[Harga Satuan]]*REKAP[[#This Row],[Stok Akhir]]</f>
        <v>954000</v>
      </c>
      <c r="Q1306" s="47" t="str">
        <f>IF(REKAP[[#This Row],[Stok Aktual]]&lt;&gt;"",REKAP[[#This Row],[Stok Akhir]]-REKAP[[#This Row],[Stok Aktual]],"")</f>
        <v/>
      </c>
    </row>
    <row r="1307" spans="1:17" x14ac:dyDescent="0.25">
      <c r="A1307" s="20" t="s">
        <v>2744</v>
      </c>
      <c r="B1307" s="20" t="s">
        <v>2114</v>
      </c>
      <c r="C1307" s="20" t="s">
        <v>2114</v>
      </c>
      <c r="D1307" s="23" t="s">
        <v>2179</v>
      </c>
      <c r="E1307" s="23"/>
      <c r="F1307" s="20" t="s">
        <v>247</v>
      </c>
      <c r="G1307" s="21"/>
      <c r="H1307" s="22">
        <v>108300</v>
      </c>
      <c r="I1307" s="57" t="str">
        <f>IF(COUNTIF(MASUK[Kode Barang],REKAP[[#This Row],[ID
Barang]])=0,"",COUNTIF(MASUK[Kode Barang],REKAP[[#This Row],[ID
Barang]]))</f>
        <v/>
      </c>
      <c r="J1307" s="58" t="str">
        <f>IF(COUNTIF(MASUK8[Kode Barang],REKAP[[#This Row],[ID
Barang]])=0,"",COUNTIF(MASUK8[Kode Barang],REKAP[[#This Row],[ID
Barang]]))</f>
        <v/>
      </c>
      <c r="K1307" s="20">
        <v>3</v>
      </c>
      <c r="L1307" s="47">
        <f>SUMIF(MASUK!$C:$C,DATA!$A1307,MASUK!$H:$H)</f>
        <v>0</v>
      </c>
      <c r="M1307" s="47">
        <f>SUMIF(KELUAR!C:C,REKAP[[#This Row],[ID
Barang]],KELUAR!$H:$H)</f>
        <v>0</v>
      </c>
      <c r="N1307" s="47">
        <f>REKAP[[#This Row],[Stok Awal]]+REKAP[[#This Row],[Masuk]]-REKAP[[#This Row],[Keluar]]</f>
        <v>3</v>
      </c>
      <c r="P1307" s="42">
        <f>REKAP[[#This Row],[Harga Satuan]]*REKAP[[#This Row],[Stok Akhir]]</f>
        <v>324900</v>
      </c>
      <c r="Q1307" s="47" t="str">
        <f>IF(REKAP[[#This Row],[Stok Aktual]]&lt;&gt;"",REKAP[[#This Row],[Stok Akhir]]-REKAP[[#This Row],[Stok Aktual]],"")</f>
        <v/>
      </c>
    </row>
    <row r="1308" spans="1:17" x14ac:dyDescent="0.25">
      <c r="A1308" s="20" t="s">
        <v>2745</v>
      </c>
      <c r="B1308" s="20" t="s">
        <v>2114</v>
      </c>
      <c r="C1308" s="20" t="s">
        <v>2114</v>
      </c>
      <c r="D1308" s="23" t="s">
        <v>2180</v>
      </c>
      <c r="E1308" s="23"/>
      <c r="F1308" s="20" t="s">
        <v>247</v>
      </c>
      <c r="G1308" s="21" t="s">
        <v>828</v>
      </c>
      <c r="H1308" s="22">
        <v>117500</v>
      </c>
      <c r="I1308" s="57" t="str">
        <f>IF(COUNTIF(MASUK[Kode Barang],REKAP[[#This Row],[ID
Barang]])=0,"",COUNTIF(MASUK[Kode Barang],REKAP[[#This Row],[ID
Barang]]))</f>
        <v/>
      </c>
      <c r="J1308" s="58" t="str">
        <f>IF(COUNTIF(MASUK8[Kode Barang],REKAP[[#This Row],[ID
Barang]])=0,"",COUNTIF(MASUK8[Kode Barang],REKAP[[#This Row],[ID
Barang]]))</f>
        <v/>
      </c>
      <c r="K1308" s="20">
        <v>4</v>
      </c>
      <c r="L1308" s="47">
        <f>SUMIF(MASUK!$C:$C,DATA!$A1308,MASUK!$H:$H)</f>
        <v>0</v>
      </c>
      <c r="M1308" s="47">
        <f>SUMIF(KELUAR!C:C,REKAP[[#This Row],[ID
Barang]],KELUAR!$H:$H)</f>
        <v>0</v>
      </c>
      <c r="N1308" s="47">
        <f>REKAP[[#This Row],[Stok Awal]]+REKAP[[#This Row],[Masuk]]-REKAP[[#This Row],[Keluar]]</f>
        <v>4</v>
      </c>
      <c r="P1308" s="42">
        <f>REKAP[[#This Row],[Harga Satuan]]*REKAP[[#This Row],[Stok Akhir]]</f>
        <v>470000</v>
      </c>
      <c r="Q1308" s="47" t="str">
        <f>IF(REKAP[[#This Row],[Stok Aktual]]&lt;&gt;"",REKAP[[#This Row],[Stok Akhir]]-REKAP[[#This Row],[Stok Aktual]],"")</f>
        <v/>
      </c>
    </row>
    <row r="1309" spans="1:17" x14ac:dyDescent="0.25">
      <c r="A1309" s="20" t="s">
        <v>2746</v>
      </c>
      <c r="B1309" s="20" t="s">
        <v>2114</v>
      </c>
      <c r="C1309" s="20" t="s">
        <v>2114</v>
      </c>
      <c r="D1309" s="23" t="s">
        <v>2181</v>
      </c>
      <c r="E1309" s="23"/>
      <c r="F1309" s="20" t="s">
        <v>247</v>
      </c>
      <c r="G1309" s="21" t="s">
        <v>828</v>
      </c>
      <c r="H1309" s="22">
        <v>133000</v>
      </c>
      <c r="I1309" s="57" t="str">
        <f>IF(COUNTIF(MASUK[Kode Barang],REKAP[[#This Row],[ID
Barang]])=0,"",COUNTIF(MASUK[Kode Barang],REKAP[[#This Row],[ID
Barang]]))</f>
        <v/>
      </c>
      <c r="J1309" s="58" t="str">
        <f>IF(COUNTIF(MASUK8[Kode Barang],REKAP[[#This Row],[ID
Barang]])=0,"",COUNTIF(MASUK8[Kode Barang],REKAP[[#This Row],[ID
Barang]]))</f>
        <v/>
      </c>
      <c r="K1309" s="20">
        <v>2</v>
      </c>
      <c r="L1309" s="47">
        <f>SUMIF(MASUK!$C:$C,DATA!$A1309,MASUK!$H:$H)</f>
        <v>0</v>
      </c>
      <c r="M1309" s="47">
        <f>SUMIF(KELUAR!C:C,REKAP[[#This Row],[ID
Barang]],KELUAR!$H:$H)</f>
        <v>0</v>
      </c>
      <c r="N1309" s="47">
        <f>REKAP[[#This Row],[Stok Awal]]+REKAP[[#This Row],[Masuk]]-REKAP[[#This Row],[Keluar]]</f>
        <v>2</v>
      </c>
      <c r="P1309" s="42">
        <f>REKAP[[#This Row],[Harga Satuan]]*REKAP[[#This Row],[Stok Akhir]]</f>
        <v>266000</v>
      </c>
      <c r="Q1309" s="47" t="str">
        <f>IF(REKAP[[#This Row],[Stok Aktual]]&lt;&gt;"",REKAP[[#This Row],[Stok Akhir]]-REKAP[[#This Row],[Stok Aktual]],"")</f>
        <v/>
      </c>
    </row>
    <row r="1310" spans="1:17" x14ac:dyDescent="0.25">
      <c r="A1310" s="20" t="s">
        <v>2747</v>
      </c>
      <c r="B1310" s="20" t="s">
        <v>2114</v>
      </c>
      <c r="C1310" s="20" t="s">
        <v>2114</v>
      </c>
      <c r="D1310" s="23" t="s">
        <v>2182</v>
      </c>
      <c r="E1310" s="23"/>
      <c r="F1310" s="20" t="s">
        <v>247</v>
      </c>
      <c r="G1310" s="21"/>
      <c r="H1310" s="22">
        <v>181000</v>
      </c>
      <c r="I1310" s="57" t="str">
        <f>IF(COUNTIF(MASUK[Kode Barang],REKAP[[#This Row],[ID
Barang]])=0,"",COUNTIF(MASUK[Kode Barang],REKAP[[#This Row],[ID
Barang]]))</f>
        <v/>
      </c>
      <c r="J1310" s="58" t="str">
        <f>IF(COUNTIF(MASUK8[Kode Barang],REKAP[[#This Row],[ID
Barang]])=0,"",COUNTIF(MASUK8[Kode Barang],REKAP[[#This Row],[ID
Barang]]))</f>
        <v/>
      </c>
      <c r="K1310" s="20">
        <v>3</v>
      </c>
      <c r="L1310" s="47">
        <f>SUMIF(MASUK!$C:$C,DATA!$A1310,MASUK!$H:$H)</f>
        <v>0</v>
      </c>
      <c r="M1310" s="47">
        <f>SUMIF(KELUAR!C:C,REKAP[[#This Row],[ID
Barang]],KELUAR!$H:$H)</f>
        <v>0</v>
      </c>
      <c r="N1310" s="47">
        <f>REKAP[[#This Row],[Stok Awal]]+REKAP[[#This Row],[Masuk]]-REKAP[[#This Row],[Keluar]]</f>
        <v>3</v>
      </c>
      <c r="P1310" s="42">
        <f>REKAP[[#This Row],[Harga Satuan]]*REKAP[[#This Row],[Stok Akhir]]</f>
        <v>543000</v>
      </c>
      <c r="Q1310" s="47" t="str">
        <f>IF(REKAP[[#This Row],[Stok Aktual]]&lt;&gt;"",REKAP[[#This Row],[Stok Akhir]]-REKAP[[#This Row],[Stok Aktual]],"")</f>
        <v/>
      </c>
    </row>
    <row r="1311" spans="1:17" x14ac:dyDescent="0.25">
      <c r="A1311" s="20" t="s">
        <v>2748</v>
      </c>
      <c r="B1311" s="20" t="s">
        <v>2114</v>
      </c>
      <c r="C1311" s="20" t="s">
        <v>2114</v>
      </c>
      <c r="D1311" s="23" t="s">
        <v>2183</v>
      </c>
      <c r="E1311" s="23"/>
      <c r="F1311" s="20" t="s">
        <v>247</v>
      </c>
      <c r="G1311" s="21" t="s">
        <v>828</v>
      </c>
      <c r="H1311" s="22">
        <v>147200</v>
      </c>
      <c r="I1311" s="57" t="str">
        <f>IF(COUNTIF(MASUK[Kode Barang],REKAP[[#This Row],[ID
Barang]])=0,"",COUNTIF(MASUK[Kode Barang],REKAP[[#This Row],[ID
Barang]]))</f>
        <v/>
      </c>
      <c r="J1311" s="58" t="str">
        <f>IF(COUNTIF(MASUK8[Kode Barang],REKAP[[#This Row],[ID
Barang]])=0,"",COUNTIF(MASUK8[Kode Barang],REKAP[[#This Row],[ID
Barang]]))</f>
        <v/>
      </c>
      <c r="K1311" s="20">
        <v>3</v>
      </c>
      <c r="L1311" s="47">
        <f>SUMIF(MASUK!$C:$C,DATA!$A1311,MASUK!$H:$H)</f>
        <v>0</v>
      </c>
      <c r="M1311" s="47">
        <f>SUMIF(KELUAR!C:C,REKAP[[#This Row],[ID
Barang]],KELUAR!$H:$H)</f>
        <v>0</v>
      </c>
      <c r="N1311" s="47">
        <f>REKAP[[#This Row],[Stok Awal]]+REKAP[[#This Row],[Masuk]]-REKAP[[#This Row],[Keluar]]</f>
        <v>3</v>
      </c>
      <c r="P1311" s="42">
        <f>REKAP[[#This Row],[Harga Satuan]]*REKAP[[#This Row],[Stok Akhir]]</f>
        <v>441600</v>
      </c>
      <c r="Q1311" s="47" t="str">
        <f>IF(REKAP[[#This Row],[Stok Aktual]]&lt;&gt;"",REKAP[[#This Row],[Stok Akhir]]-REKAP[[#This Row],[Stok Aktual]],"")</f>
        <v/>
      </c>
    </row>
    <row r="1312" spans="1:17" x14ac:dyDescent="0.25">
      <c r="A1312" s="20" t="s">
        <v>2749</v>
      </c>
      <c r="B1312" s="20" t="s">
        <v>2114</v>
      </c>
      <c r="C1312" s="20" t="s">
        <v>2114</v>
      </c>
      <c r="D1312" s="23" t="s">
        <v>2184</v>
      </c>
      <c r="E1312" s="23"/>
      <c r="F1312" s="20" t="s">
        <v>247</v>
      </c>
      <c r="G1312" s="21"/>
      <c r="H1312" s="22">
        <v>101000</v>
      </c>
      <c r="I1312" s="57" t="str">
        <f>IF(COUNTIF(MASUK[Kode Barang],REKAP[[#This Row],[ID
Barang]])=0,"",COUNTIF(MASUK[Kode Barang],REKAP[[#This Row],[ID
Barang]]))</f>
        <v/>
      </c>
      <c r="J1312" s="58" t="str">
        <f>IF(COUNTIF(MASUK8[Kode Barang],REKAP[[#This Row],[ID
Barang]])=0,"",COUNTIF(MASUK8[Kode Barang],REKAP[[#This Row],[ID
Barang]]))</f>
        <v/>
      </c>
      <c r="K1312" s="20">
        <v>2</v>
      </c>
      <c r="L1312" s="47">
        <f>SUMIF(MASUK!$C:$C,DATA!$A1312,MASUK!$H:$H)</f>
        <v>0</v>
      </c>
      <c r="M1312" s="47">
        <f>SUMIF(KELUAR!C:C,REKAP[[#This Row],[ID
Barang]],KELUAR!$H:$H)</f>
        <v>0</v>
      </c>
      <c r="N1312" s="47">
        <f>REKAP[[#This Row],[Stok Awal]]+REKAP[[#This Row],[Masuk]]-REKAP[[#This Row],[Keluar]]</f>
        <v>2</v>
      </c>
      <c r="P1312" s="42">
        <f>REKAP[[#This Row],[Harga Satuan]]*REKAP[[#This Row],[Stok Akhir]]</f>
        <v>202000</v>
      </c>
      <c r="Q1312" s="47" t="str">
        <f>IF(REKAP[[#This Row],[Stok Aktual]]&lt;&gt;"",REKAP[[#This Row],[Stok Akhir]]-REKAP[[#This Row],[Stok Aktual]],"")</f>
        <v/>
      </c>
    </row>
    <row r="1313" spans="1:17" x14ac:dyDescent="0.25">
      <c r="A1313" s="20" t="s">
        <v>2750</v>
      </c>
      <c r="B1313" s="20" t="s">
        <v>2114</v>
      </c>
      <c r="C1313" s="20" t="s">
        <v>2114</v>
      </c>
      <c r="D1313" s="23" t="s">
        <v>2185</v>
      </c>
      <c r="E1313" s="23"/>
      <c r="F1313" s="20" t="s">
        <v>247</v>
      </c>
      <c r="G1313" s="21" t="s">
        <v>828</v>
      </c>
      <c r="H1313" s="22">
        <v>180000</v>
      </c>
      <c r="I1313" s="57" t="str">
        <f>IF(COUNTIF(MASUK[Kode Barang],REKAP[[#This Row],[ID
Barang]])=0,"",COUNTIF(MASUK[Kode Barang],REKAP[[#This Row],[ID
Barang]]))</f>
        <v/>
      </c>
      <c r="J1313" s="58" t="str">
        <f>IF(COUNTIF(MASUK8[Kode Barang],REKAP[[#This Row],[ID
Barang]])=0,"",COUNTIF(MASUK8[Kode Barang],REKAP[[#This Row],[ID
Barang]]))</f>
        <v/>
      </c>
      <c r="K1313" s="20">
        <v>4</v>
      </c>
      <c r="L1313" s="47">
        <f>SUMIF(MASUK!$C:$C,DATA!$A1313,MASUK!$H:$H)</f>
        <v>0</v>
      </c>
      <c r="M1313" s="47">
        <f>SUMIF(KELUAR!C:C,REKAP[[#This Row],[ID
Barang]],KELUAR!$H:$H)</f>
        <v>0</v>
      </c>
      <c r="N1313" s="47">
        <f>REKAP[[#This Row],[Stok Awal]]+REKAP[[#This Row],[Masuk]]-REKAP[[#This Row],[Keluar]]</f>
        <v>4</v>
      </c>
      <c r="P1313" s="42">
        <f>REKAP[[#This Row],[Harga Satuan]]*REKAP[[#This Row],[Stok Akhir]]</f>
        <v>720000</v>
      </c>
      <c r="Q1313" s="47" t="str">
        <f>IF(REKAP[[#This Row],[Stok Aktual]]&lt;&gt;"",REKAP[[#This Row],[Stok Akhir]]-REKAP[[#This Row],[Stok Aktual]],"")</f>
        <v/>
      </c>
    </row>
    <row r="1314" spans="1:17" x14ac:dyDescent="0.25">
      <c r="A1314" s="20" t="s">
        <v>2751</v>
      </c>
      <c r="B1314" s="20" t="s">
        <v>2114</v>
      </c>
      <c r="C1314" s="20" t="s">
        <v>2114</v>
      </c>
      <c r="D1314" s="23" t="s">
        <v>2186</v>
      </c>
      <c r="E1314" s="23"/>
      <c r="F1314" s="20" t="s">
        <v>247</v>
      </c>
      <c r="G1314" s="21" t="s">
        <v>828</v>
      </c>
      <c r="H1314" s="22">
        <v>143000</v>
      </c>
      <c r="I1314" s="57" t="str">
        <f>IF(COUNTIF(MASUK[Kode Barang],REKAP[[#This Row],[ID
Barang]])=0,"",COUNTIF(MASUK[Kode Barang],REKAP[[#This Row],[ID
Barang]]))</f>
        <v/>
      </c>
      <c r="J1314" s="58" t="str">
        <f>IF(COUNTIF(MASUK8[Kode Barang],REKAP[[#This Row],[ID
Barang]])=0,"",COUNTIF(MASUK8[Kode Barang],REKAP[[#This Row],[ID
Barang]]))</f>
        <v/>
      </c>
      <c r="K1314" s="20">
        <v>4</v>
      </c>
      <c r="L1314" s="47">
        <f>SUMIF(MASUK!$C:$C,DATA!$A1314,MASUK!$H:$H)</f>
        <v>0</v>
      </c>
      <c r="M1314" s="47">
        <f>SUMIF(KELUAR!C:C,REKAP[[#This Row],[ID
Barang]],KELUAR!$H:$H)</f>
        <v>0</v>
      </c>
      <c r="N1314" s="47">
        <f>REKAP[[#This Row],[Stok Awal]]+REKAP[[#This Row],[Masuk]]-REKAP[[#This Row],[Keluar]]</f>
        <v>4</v>
      </c>
      <c r="P1314" s="42">
        <f>REKAP[[#This Row],[Harga Satuan]]*REKAP[[#This Row],[Stok Akhir]]</f>
        <v>572000</v>
      </c>
      <c r="Q1314" s="47" t="str">
        <f>IF(REKAP[[#This Row],[Stok Aktual]]&lt;&gt;"",REKAP[[#This Row],[Stok Akhir]]-REKAP[[#This Row],[Stok Aktual]],"")</f>
        <v/>
      </c>
    </row>
    <row r="1315" spans="1:17" x14ac:dyDescent="0.25">
      <c r="A1315" s="20" t="s">
        <v>2752</v>
      </c>
      <c r="B1315" s="20" t="s">
        <v>2114</v>
      </c>
      <c r="C1315" s="20" t="s">
        <v>2114</v>
      </c>
      <c r="D1315" s="23" t="s">
        <v>2187</v>
      </c>
      <c r="E1315" s="23"/>
      <c r="F1315" s="20" t="s">
        <v>247</v>
      </c>
      <c r="G1315" s="21"/>
      <c r="H1315" s="22">
        <v>150000</v>
      </c>
      <c r="I1315" s="57" t="str">
        <f>IF(COUNTIF(MASUK[Kode Barang],REKAP[[#This Row],[ID
Barang]])=0,"",COUNTIF(MASUK[Kode Barang],REKAP[[#This Row],[ID
Barang]]))</f>
        <v/>
      </c>
      <c r="J1315" s="58" t="str">
        <f>IF(COUNTIF(MASUK8[Kode Barang],REKAP[[#This Row],[ID
Barang]])=0,"",COUNTIF(MASUK8[Kode Barang],REKAP[[#This Row],[ID
Barang]]))</f>
        <v/>
      </c>
      <c r="K1315" s="20">
        <v>3</v>
      </c>
      <c r="L1315" s="47">
        <f>SUMIF(MASUK!$C:$C,DATA!$A1315,MASUK!$H:$H)</f>
        <v>0</v>
      </c>
      <c r="M1315" s="47">
        <f>SUMIF(KELUAR!C:C,REKAP[[#This Row],[ID
Barang]],KELUAR!$H:$H)</f>
        <v>0</v>
      </c>
      <c r="N1315" s="47">
        <f>REKAP[[#This Row],[Stok Awal]]+REKAP[[#This Row],[Masuk]]-REKAP[[#This Row],[Keluar]]</f>
        <v>3</v>
      </c>
      <c r="P1315" s="42">
        <f>REKAP[[#This Row],[Harga Satuan]]*REKAP[[#This Row],[Stok Akhir]]</f>
        <v>450000</v>
      </c>
      <c r="Q1315" s="47" t="str">
        <f>IF(REKAP[[#This Row],[Stok Aktual]]&lt;&gt;"",REKAP[[#This Row],[Stok Akhir]]-REKAP[[#This Row],[Stok Aktual]],"")</f>
        <v/>
      </c>
    </row>
    <row r="1316" spans="1:17" x14ac:dyDescent="0.25">
      <c r="A1316" s="20" t="s">
        <v>2753</v>
      </c>
      <c r="B1316" s="20" t="s">
        <v>2114</v>
      </c>
      <c r="C1316" s="20" t="s">
        <v>2114</v>
      </c>
      <c r="D1316" s="23" t="s">
        <v>2188</v>
      </c>
      <c r="E1316" s="23"/>
      <c r="F1316" s="20" t="s">
        <v>247</v>
      </c>
      <c r="G1316" s="21"/>
      <c r="H1316" s="22">
        <v>266600</v>
      </c>
      <c r="I1316" s="57" t="str">
        <f>IF(COUNTIF(MASUK[Kode Barang],REKAP[[#This Row],[ID
Barang]])=0,"",COUNTIF(MASUK[Kode Barang],REKAP[[#This Row],[ID
Barang]]))</f>
        <v/>
      </c>
      <c r="J1316" s="58" t="str">
        <f>IF(COUNTIF(MASUK8[Kode Barang],REKAP[[#This Row],[ID
Barang]])=0,"",COUNTIF(MASUK8[Kode Barang],REKAP[[#This Row],[ID
Barang]]))</f>
        <v/>
      </c>
      <c r="K1316" s="20">
        <v>3</v>
      </c>
      <c r="L1316" s="47">
        <f>SUMIF(MASUK!$C:$C,DATA!$A1316,MASUK!$H:$H)</f>
        <v>0</v>
      </c>
      <c r="M1316" s="47">
        <f>SUMIF(KELUAR!C:C,REKAP[[#This Row],[ID
Barang]],KELUAR!$H:$H)</f>
        <v>0</v>
      </c>
      <c r="N1316" s="47">
        <f>REKAP[[#This Row],[Stok Awal]]+REKAP[[#This Row],[Masuk]]-REKAP[[#This Row],[Keluar]]</f>
        <v>3</v>
      </c>
      <c r="P1316" s="42">
        <f>REKAP[[#This Row],[Harga Satuan]]*REKAP[[#This Row],[Stok Akhir]]</f>
        <v>799800</v>
      </c>
      <c r="Q1316" s="47" t="str">
        <f>IF(REKAP[[#This Row],[Stok Aktual]]&lt;&gt;"",REKAP[[#This Row],[Stok Akhir]]-REKAP[[#This Row],[Stok Aktual]],"")</f>
        <v/>
      </c>
    </row>
    <row r="1317" spans="1:17" x14ac:dyDescent="0.25">
      <c r="A1317" s="20" t="s">
        <v>2754</v>
      </c>
      <c r="B1317" s="20" t="s">
        <v>2114</v>
      </c>
      <c r="C1317" s="20" t="s">
        <v>2114</v>
      </c>
      <c r="D1317" s="23" t="s">
        <v>2189</v>
      </c>
      <c r="E1317" s="23"/>
      <c r="F1317" s="20" t="s">
        <v>247</v>
      </c>
      <c r="G1317" s="21"/>
      <c r="H1317" s="22">
        <v>328000</v>
      </c>
      <c r="I1317" s="57" t="str">
        <f>IF(COUNTIF(MASUK[Kode Barang],REKAP[[#This Row],[ID
Barang]])=0,"",COUNTIF(MASUK[Kode Barang],REKAP[[#This Row],[ID
Barang]]))</f>
        <v/>
      </c>
      <c r="J1317" s="58" t="str">
        <f>IF(COUNTIF(MASUK8[Kode Barang],REKAP[[#This Row],[ID
Barang]])=0,"",COUNTIF(MASUK8[Kode Barang],REKAP[[#This Row],[ID
Barang]]))</f>
        <v/>
      </c>
      <c r="K1317" s="20">
        <v>3</v>
      </c>
      <c r="L1317" s="47">
        <f>SUMIF(MASUK!$C:$C,DATA!$A1317,MASUK!$H:$H)</f>
        <v>0</v>
      </c>
      <c r="M1317" s="47">
        <f>SUMIF(KELUAR!C:C,REKAP[[#This Row],[ID
Barang]],KELUAR!$H:$H)</f>
        <v>0</v>
      </c>
      <c r="N1317" s="47">
        <f>REKAP[[#This Row],[Stok Awal]]+REKAP[[#This Row],[Masuk]]-REKAP[[#This Row],[Keluar]]</f>
        <v>3</v>
      </c>
      <c r="P1317" s="42">
        <f>REKAP[[#This Row],[Harga Satuan]]*REKAP[[#This Row],[Stok Akhir]]</f>
        <v>984000</v>
      </c>
      <c r="Q1317" s="47" t="str">
        <f>IF(REKAP[[#This Row],[Stok Aktual]]&lt;&gt;"",REKAP[[#This Row],[Stok Akhir]]-REKAP[[#This Row],[Stok Aktual]],"")</f>
        <v/>
      </c>
    </row>
    <row r="1318" spans="1:17" x14ac:dyDescent="0.25">
      <c r="A1318" s="20" t="s">
        <v>2755</v>
      </c>
      <c r="B1318" s="20" t="s">
        <v>2114</v>
      </c>
      <c r="C1318" s="20" t="s">
        <v>2114</v>
      </c>
      <c r="D1318" s="23" t="s">
        <v>2190</v>
      </c>
      <c r="E1318" s="23"/>
      <c r="F1318" s="20" t="s">
        <v>247</v>
      </c>
      <c r="G1318" s="21" t="s">
        <v>828</v>
      </c>
      <c r="H1318" s="22">
        <v>269000</v>
      </c>
      <c r="I1318" s="57" t="str">
        <f>IF(COUNTIF(MASUK[Kode Barang],REKAP[[#This Row],[ID
Barang]])=0,"",COUNTIF(MASUK[Kode Barang],REKAP[[#This Row],[ID
Barang]]))</f>
        <v/>
      </c>
      <c r="J1318" s="58" t="str">
        <f>IF(COUNTIF(MASUK8[Kode Barang],REKAP[[#This Row],[ID
Barang]])=0,"",COUNTIF(MASUK8[Kode Barang],REKAP[[#This Row],[ID
Barang]]))</f>
        <v/>
      </c>
      <c r="K1318" s="20">
        <v>2</v>
      </c>
      <c r="L1318" s="47">
        <f>SUMIF(MASUK!$C:$C,DATA!$A1318,MASUK!$H:$H)</f>
        <v>0</v>
      </c>
      <c r="M1318" s="47">
        <f>SUMIF(KELUAR!C:C,REKAP[[#This Row],[ID
Barang]],KELUAR!$H:$H)</f>
        <v>0</v>
      </c>
      <c r="N1318" s="47">
        <f>REKAP[[#This Row],[Stok Awal]]+REKAP[[#This Row],[Masuk]]-REKAP[[#This Row],[Keluar]]</f>
        <v>2</v>
      </c>
      <c r="P1318" s="42">
        <f>REKAP[[#This Row],[Harga Satuan]]*REKAP[[#This Row],[Stok Akhir]]</f>
        <v>538000</v>
      </c>
      <c r="Q1318" s="47" t="str">
        <f>IF(REKAP[[#This Row],[Stok Aktual]]&lt;&gt;"",REKAP[[#This Row],[Stok Akhir]]-REKAP[[#This Row],[Stok Aktual]],"")</f>
        <v/>
      </c>
    </row>
    <row r="1319" spans="1:17" x14ac:dyDescent="0.25">
      <c r="A1319" s="20" t="s">
        <v>2756</v>
      </c>
      <c r="B1319" s="20" t="s">
        <v>2114</v>
      </c>
      <c r="C1319" s="20" t="s">
        <v>2114</v>
      </c>
      <c r="D1319" s="23" t="s">
        <v>2191</v>
      </c>
      <c r="E1319" s="23"/>
      <c r="F1319" s="20" t="s">
        <v>247</v>
      </c>
      <c r="G1319" s="21" t="s">
        <v>828</v>
      </c>
      <c r="H1319" s="22">
        <v>329000</v>
      </c>
      <c r="I1319" s="57" t="str">
        <f>IF(COUNTIF(MASUK[Kode Barang],REKAP[[#This Row],[ID
Barang]])=0,"",COUNTIF(MASUK[Kode Barang],REKAP[[#This Row],[ID
Barang]]))</f>
        <v/>
      </c>
      <c r="J1319" s="58" t="str">
        <f>IF(COUNTIF(MASUK8[Kode Barang],REKAP[[#This Row],[ID
Barang]])=0,"",COUNTIF(MASUK8[Kode Barang],REKAP[[#This Row],[ID
Barang]]))</f>
        <v/>
      </c>
      <c r="K1319" s="20">
        <v>2</v>
      </c>
      <c r="L1319" s="47">
        <f>SUMIF(MASUK!$C:$C,DATA!$A1319,MASUK!$H:$H)</f>
        <v>0</v>
      </c>
      <c r="M1319" s="47">
        <f>SUMIF(KELUAR!C:C,REKAP[[#This Row],[ID
Barang]],KELUAR!$H:$H)</f>
        <v>0</v>
      </c>
      <c r="N1319" s="47">
        <f>REKAP[[#This Row],[Stok Awal]]+REKAP[[#This Row],[Masuk]]-REKAP[[#This Row],[Keluar]]</f>
        <v>2</v>
      </c>
      <c r="P1319" s="42">
        <f>REKAP[[#This Row],[Harga Satuan]]*REKAP[[#This Row],[Stok Akhir]]</f>
        <v>658000</v>
      </c>
      <c r="Q1319" s="47" t="str">
        <f>IF(REKAP[[#This Row],[Stok Aktual]]&lt;&gt;"",REKAP[[#This Row],[Stok Akhir]]-REKAP[[#This Row],[Stok Aktual]],"")</f>
        <v/>
      </c>
    </row>
    <row r="1320" spans="1:17" x14ac:dyDescent="0.25">
      <c r="A1320" s="20" t="s">
        <v>2757</v>
      </c>
      <c r="B1320" s="20" t="s">
        <v>2114</v>
      </c>
      <c r="C1320" s="20" t="s">
        <v>2114</v>
      </c>
      <c r="D1320" s="23" t="s">
        <v>2192</v>
      </c>
      <c r="E1320" s="23"/>
      <c r="F1320" s="20" t="s">
        <v>247</v>
      </c>
      <c r="G1320" s="21" t="s">
        <v>2193</v>
      </c>
      <c r="H1320" s="22">
        <v>532000</v>
      </c>
      <c r="I1320" s="57" t="str">
        <f>IF(COUNTIF(MASUK[Kode Barang],REKAP[[#This Row],[ID
Barang]])=0,"",COUNTIF(MASUK[Kode Barang],REKAP[[#This Row],[ID
Barang]]))</f>
        <v/>
      </c>
      <c r="J1320" s="58" t="str">
        <f>IF(COUNTIF(MASUK8[Kode Barang],REKAP[[#This Row],[ID
Barang]])=0,"",COUNTIF(MASUK8[Kode Barang],REKAP[[#This Row],[ID
Barang]]))</f>
        <v/>
      </c>
      <c r="K1320" s="20">
        <v>1</v>
      </c>
      <c r="L1320" s="47">
        <f>SUMIF(MASUK!$C:$C,DATA!$A1320,MASUK!$H:$H)</f>
        <v>0</v>
      </c>
      <c r="M1320" s="47">
        <f>SUMIF(KELUAR!C:C,REKAP[[#This Row],[ID
Barang]],KELUAR!$H:$H)</f>
        <v>0</v>
      </c>
      <c r="N1320" s="47">
        <f>REKAP[[#This Row],[Stok Awal]]+REKAP[[#This Row],[Masuk]]-REKAP[[#This Row],[Keluar]]</f>
        <v>1</v>
      </c>
      <c r="P1320" s="42">
        <f>REKAP[[#This Row],[Harga Satuan]]*REKAP[[#This Row],[Stok Akhir]]</f>
        <v>532000</v>
      </c>
      <c r="Q1320" s="47" t="str">
        <f>IF(REKAP[[#This Row],[Stok Aktual]]&lt;&gt;"",REKAP[[#This Row],[Stok Akhir]]-REKAP[[#This Row],[Stok Aktual]],"")</f>
        <v/>
      </c>
    </row>
    <row r="1321" spans="1:17" x14ac:dyDescent="0.25">
      <c r="A1321" s="20" t="s">
        <v>2758</v>
      </c>
      <c r="B1321" s="20" t="s">
        <v>2114</v>
      </c>
      <c r="C1321" s="20" t="s">
        <v>2114</v>
      </c>
      <c r="D1321" s="23" t="s">
        <v>2194</v>
      </c>
      <c r="E1321" s="23"/>
      <c r="F1321" s="20" t="s">
        <v>247</v>
      </c>
      <c r="G1321" s="21"/>
      <c r="H1321" s="22">
        <v>337000</v>
      </c>
      <c r="I1321" s="57" t="str">
        <f>IF(COUNTIF(MASUK[Kode Barang],REKAP[[#This Row],[ID
Barang]])=0,"",COUNTIF(MASUK[Kode Barang],REKAP[[#This Row],[ID
Barang]]))</f>
        <v/>
      </c>
      <c r="J1321" s="58" t="str">
        <f>IF(COUNTIF(MASUK8[Kode Barang],REKAP[[#This Row],[ID
Barang]])=0,"",COUNTIF(MASUK8[Kode Barang],REKAP[[#This Row],[ID
Barang]]))</f>
        <v/>
      </c>
      <c r="K1321" s="20">
        <v>1</v>
      </c>
      <c r="L1321" s="47">
        <f>SUMIF(MASUK!$C:$C,DATA!$A1321,MASUK!$H:$H)</f>
        <v>0</v>
      </c>
      <c r="M1321" s="47">
        <f>SUMIF(KELUAR!C:C,REKAP[[#This Row],[ID
Barang]],KELUAR!$H:$H)</f>
        <v>0</v>
      </c>
      <c r="N1321" s="47">
        <f>REKAP[[#This Row],[Stok Awal]]+REKAP[[#This Row],[Masuk]]-REKAP[[#This Row],[Keluar]]</f>
        <v>1</v>
      </c>
      <c r="P1321" s="42">
        <f>REKAP[[#This Row],[Harga Satuan]]*REKAP[[#This Row],[Stok Akhir]]</f>
        <v>337000</v>
      </c>
      <c r="Q1321" s="47" t="str">
        <f>IF(REKAP[[#This Row],[Stok Aktual]]&lt;&gt;"",REKAP[[#This Row],[Stok Akhir]]-REKAP[[#This Row],[Stok Aktual]],"")</f>
        <v/>
      </c>
    </row>
    <row r="1322" spans="1:17" x14ac:dyDescent="0.25">
      <c r="A1322" s="20" t="s">
        <v>2759</v>
      </c>
      <c r="B1322" s="20" t="s">
        <v>2114</v>
      </c>
      <c r="C1322" s="20" t="s">
        <v>2114</v>
      </c>
      <c r="D1322" s="23" t="s">
        <v>2195</v>
      </c>
      <c r="E1322" s="23"/>
      <c r="F1322" s="20" t="s">
        <v>247</v>
      </c>
      <c r="G1322" s="21"/>
      <c r="H1322" s="22">
        <v>398000</v>
      </c>
      <c r="I1322" s="57" t="str">
        <f>IF(COUNTIF(MASUK[Kode Barang],REKAP[[#This Row],[ID
Barang]])=0,"",COUNTIF(MASUK[Kode Barang],REKAP[[#This Row],[ID
Barang]]))</f>
        <v/>
      </c>
      <c r="J1322" s="58" t="str">
        <f>IF(COUNTIF(MASUK8[Kode Barang],REKAP[[#This Row],[ID
Barang]])=0,"",COUNTIF(MASUK8[Kode Barang],REKAP[[#This Row],[ID
Barang]]))</f>
        <v/>
      </c>
      <c r="K1322" s="20">
        <v>1</v>
      </c>
      <c r="L1322" s="47">
        <f>SUMIF(MASUK!$C:$C,DATA!$A1322,MASUK!$H:$H)</f>
        <v>0</v>
      </c>
      <c r="M1322" s="47">
        <f>SUMIF(KELUAR!C:C,REKAP[[#This Row],[ID
Barang]],KELUAR!$H:$H)</f>
        <v>0</v>
      </c>
      <c r="N1322" s="47">
        <f>REKAP[[#This Row],[Stok Awal]]+REKAP[[#This Row],[Masuk]]-REKAP[[#This Row],[Keluar]]</f>
        <v>1</v>
      </c>
      <c r="P1322" s="42">
        <f>REKAP[[#This Row],[Harga Satuan]]*REKAP[[#This Row],[Stok Akhir]]</f>
        <v>398000</v>
      </c>
      <c r="Q1322" s="47" t="str">
        <f>IF(REKAP[[#This Row],[Stok Aktual]]&lt;&gt;"",REKAP[[#This Row],[Stok Akhir]]-REKAP[[#This Row],[Stok Aktual]],"")</f>
        <v/>
      </c>
    </row>
    <row r="1323" spans="1:17" x14ac:dyDescent="0.25">
      <c r="A1323" s="20" t="s">
        <v>2760</v>
      </c>
      <c r="B1323" s="20" t="s">
        <v>2114</v>
      </c>
      <c r="C1323" s="20" t="s">
        <v>2114</v>
      </c>
      <c r="D1323" s="23" t="s">
        <v>2196</v>
      </c>
      <c r="E1323" s="23"/>
      <c r="F1323" s="20" t="s">
        <v>247</v>
      </c>
      <c r="G1323" s="21"/>
      <c r="H1323" s="22">
        <v>9690</v>
      </c>
      <c r="I1323" s="57" t="str">
        <f>IF(COUNTIF(MASUK[Kode Barang],REKAP[[#This Row],[ID
Barang]])=0,"",COUNTIF(MASUK[Kode Barang],REKAP[[#This Row],[ID
Barang]]))</f>
        <v/>
      </c>
      <c r="J1323" s="58" t="str">
        <f>IF(COUNTIF(MASUK8[Kode Barang],REKAP[[#This Row],[ID
Barang]])=0,"",COUNTIF(MASUK8[Kode Barang],REKAP[[#This Row],[ID
Barang]]))</f>
        <v/>
      </c>
      <c r="K1323" s="20">
        <v>3</v>
      </c>
      <c r="L1323" s="47">
        <f>SUMIF(MASUK!$C:$C,DATA!$A1323,MASUK!$H:$H)</f>
        <v>0</v>
      </c>
      <c r="M1323" s="47">
        <f>SUMIF(KELUAR!C:C,REKAP[[#This Row],[ID
Barang]],KELUAR!$H:$H)</f>
        <v>0</v>
      </c>
      <c r="N1323" s="47">
        <f>REKAP[[#This Row],[Stok Awal]]+REKAP[[#This Row],[Masuk]]-REKAP[[#This Row],[Keluar]]</f>
        <v>3</v>
      </c>
      <c r="P1323" s="42">
        <f>REKAP[[#This Row],[Harga Satuan]]*REKAP[[#This Row],[Stok Akhir]]</f>
        <v>29070</v>
      </c>
      <c r="Q1323" s="47" t="str">
        <f>IF(REKAP[[#This Row],[Stok Aktual]]&lt;&gt;"",REKAP[[#This Row],[Stok Akhir]]-REKAP[[#This Row],[Stok Aktual]],"")</f>
        <v/>
      </c>
    </row>
    <row r="1324" spans="1:17" x14ac:dyDescent="0.25">
      <c r="A1324" s="20" t="s">
        <v>2761</v>
      </c>
      <c r="B1324" s="20" t="s">
        <v>2114</v>
      </c>
      <c r="C1324" s="20" t="s">
        <v>2114</v>
      </c>
      <c r="D1324" s="23" t="s">
        <v>2197</v>
      </c>
      <c r="E1324" s="23"/>
      <c r="F1324" s="20" t="s">
        <v>247</v>
      </c>
      <c r="G1324" s="21" t="s">
        <v>2116</v>
      </c>
      <c r="H1324" s="22">
        <v>15000</v>
      </c>
      <c r="I1324" s="57" t="str">
        <f>IF(COUNTIF(MASUK[Kode Barang],REKAP[[#This Row],[ID
Barang]])=0,"",COUNTIF(MASUK[Kode Barang],REKAP[[#This Row],[ID
Barang]]))</f>
        <v/>
      </c>
      <c r="J1324" s="58" t="str">
        <f>IF(COUNTIF(MASUK8[Kode Barang],REKAP[[#This Row],[ID
Barang]])=0,"",COUNTIF(MASUK8[Kode Barang],REKAP[[#This Row],[ID
Barang]]))</f>
        <v/>
      </c>
      <c r="K1324" s="20">
        <v>3</v>
      </c>
      <c r="L1324" s="47">
        <f>SUMIF(MASUK!$C:$C,DATA!$A1324,MASUK!$H:$H)</f>
        <v>0</v>
      </c>
      <c r="M1324" s="47">
        <f>SUMIF(KELUAR!C:C,REKAP[[#This Row],[ID
Barang]],KELUAR!$H:$H)</f>
        <v>0</v>
      </c>
      <c r="N1324" s="47">
        <f>REKAP[[#This Row],[Stok Awal]]+REKAP[[#This Row],[Masuk]]-REKAP[[#This Row],[Keluar]]</f>
        <v>3</v>
      </c>
      <c r="P1324" s="42">
        <f>REKAP[[#This Row],[Harga Satuan]]*REKAP[[#This Row],[Stok Akhir]]</f>
        <v>45000</v>
      </c>
      <c r="Q1324" s="47" t="str">
        <f>IF(REKAP[[#This Row],[Stok Aktual]]&lt;&gt;"",REKAP[[#This Row],[Stok Akhir]]-REKAP[[#This Row],[Stok Aktual]],"")</f>
        <v/>
      </c>
    </row>
    <row r="1325" spans="1:17" x14ac:dyDescent="0.25">
      <c r="A1325" s="20" t="s">
        <v>2762</v>
      </c>
      <c r="B1325" s="20" t="s">
        <v>2114</v>
      </c>
      <c r="C1325" s="20" t="s">
        <v>2114</v>
      </c>
      <c r="D1325" s="23" t="s">
        <v>2198</v>
      </c>
      <c r="E1325" s="23"/>
      <c r="F1325" s="20" t="s">
        <v>247</v>
      </c>
      <c r="G1325" s="21"/>
      <c r="H1325" s="22">
        <v>12000</v>
      </c>
      <c r="I1325" s="57" t="str">
        <f>IF(COUNTIF(MASUK[Kode Barang],REKAP[[#This Row],[ID
Barang]])=0,"",COUNTIF(MASUK[Kode Barang],REKAP[[#This Row],[ID
Barang]]))</f>
        <v/>
      </c>
      <c r="J1325" s="58" t="str">
        <f>IF(COUNTIF(MASUK8[Kode Barang],REKAP[[#This Row],[ID
Barang]])=0,"",COUNTIF(MASUK8[Kode Barang],REKAP[[#This Row],[ID
Barang]]))</f>
        <v/>
      </c>
      <c r="K1325" s="20">
        <v>2</v>
      </c>
      <c r="L1325" s="47">
        <f>SUMIF(MASUK!$C:$C,DATA!$A1325,MASUK!$H:$H)</f>
        <v>0</v>
      </c>
      <c r="M1325" s="47">
        <f>SUMIF(KELUAR!C:C,REKAP[[#This Row],[ID
Barang]],KELUAR!$H:$H)</f>
        <v>0</v>
      </c>
      <c r="N1325" s="47">
        <f>REKAP[[#This Row],[Stok Awal]]+REKAP[[#This Row],[Masuk]]-REKAP[[#This Row],[Keluar]]</f>
        <v>2</v>
      </c>
      <c r="P1325" s="42">
        <f>REKAP[[#This Row],[Harga Satuan]]*REKAP[[#This Row],[Stok Akhir]]</f>
        <v>24000</v>
      </c>
      <c r="Q1325" s="47" t="str">
        <f>IF(REKAP[[#This Row],[Stok Aktual]]&lt;&gt;"",REKAP[[#This Row],[Stok Akhir]]-REKAP[[#This Row],[Stok Aktual]],"")</f>
        <v/>
      </c>
    </row>
    <row r="1326" spans="1:17" x14ac:dyDescent="0.25">
      <c r="A1326" s="20" t="s">
        <v>2763</v>
      </c>
      <c r="B1326" s="20" t="s">
        <v>2114</v>
      </c>
      <c r="C1326" s="20" t="s">
        <v>2114</v>
      </c>
      <c r="D1326" s="23" t="s">
        <v>2199</v>
      </c>
      <c r="E1326" s="23"/>
      <c r="F1326" s="20" t="s">
        <v>247</v>
      </c>
      <c r="G1326" s="21"/>
      <c r="H1326" s="22">
        <v>9690</v>
      </c>
      <c r="I1326" s="57" t="str">
        <f>IF(COUNTIF(MASUK[Kode Barang],REKAP[[#This Row],[ID
Barang]])=0,"",COUNTIF(MASUK[Kode Barang],REKAP[[#This Row],[ID
Barang]]))</f>
        <v/>
      </c>
      <c r="J1326" s="58" t="str">
        <f>IF(COUNTIF(MASUK8[Kode Barang],REKAP[[#This Row],[ID
Barang]])=0,"",COUNTIF(MASUK8[Kode Barang],REKAP[[#This Row],[ID
Barang]]))</f>
        <v/>
      </c>
      <c r="K1326" s="20">
        <v>3</v>
      </c>
      <c r="L1326" s="47">
        <f>SUMIF(MASUK!$C:$C,DATA!$A1326,MASUK!$H:$H)</f>
        <v>0</v>
      </c>
      <c r="M1326" s="47">
        <f>SUMIF(KELUAR!C:C,REKAP[[#This Row],[ID
Barang]],KELUAR!$H:$H)</f>
        <v>0</v>
      </c>
      <c r="N1326" s="47">
        <f>REKAP[[#This Row],[Stok Awal]]+REKAP[[#This Row],[Masuk]]-REKAP[[#This Row],[Keluar]]</f>
        <v>3</v>
      </c>
      <c r="P1326" s="42">
        <f>REKAP[[#This Row],[Harga Satuan]]*REKAP[[#This Row],[Stok Akhir]]</f>
        <v>29070</v>
      </c>
      <c r="Q1326" s="47" t="str">
        <f>IF(REKAP[[#This Row],[Stok Aktual]]&lt;&gt;"",REKAP[[#This Row],[Stok Akhir]]-REKAP[[#This Row],[Stok Aktual]],"")</f>
        <v/>
      </c>
    </row>
    <row r="1327" spans="1:17" x14ac:dyDescent="0.25">
      <c r="A1327" s="20" t="s">
        <v>2764</v>
      </c>
      <c r="B1327" s="20" t="s">
        <v>2114</v>
      </c>
      <c r="C1327" s="20" t="s">
        <v>2114</v>
      </c>
      <c r="D1327" s="23" t="s">
        <v>2200</v>
      </c>
      <c r="E1327" s="23"/>
      <c r="F1327" s="20" t="s">
        <v>247</v>
      </c>
      <c r="G1327" s="21"/>
      <c r="H1327" s="22">
        <v>0</v>
      </c>
      <c r="I1327" s="57" t="str">
        <f>IF(COUNTIF(MASUK[Kode Barang],REKAP[[#This Row],[ID
Barang]])=0,"",COUNTIF(MASUK[Kode Barang],REKAP[[#This Row],[ID
Barang]]))</f>
        <v/>
      </c>
      <c r="J1327" s="58" t="str">
        <f>IF(COUNTIF(MASUK8[Kode Barang],REKAP[[#This Row],[ID
Barang]])=0,"",COUNTIF(MASUK8[Kode Barang],REKAP[[#This Row],[ID
Barang]]))</f>
        <v/>
      </c>
      <c r="K1327" s="20">
        <v>1</v>
      </c>
      <c r="L1327" s="47">
        <f>SUMIF(MASUK!$C:$C,DATA!$A1327,MASUK!$H:$H)</f>
        <v>0</v>
      </c>
      <c r="M1327" s="47">
        <f>SUMIF(KELUAR!C:C,REKAP[[#This Row],[ID
Barang]],KELUAR!$H:$H)</f>
        <v>0</v>
      </c>
      <c r="N1327" s="47">
        <f>REKAP[[#This Row],[Stok Awal]]+REKAP[[#This Row],[Masuk]]-REKAP[[#This Row],[Keluar]]</f>
        <v>1</v>
      </c>
      <c r="P1327" s="42">
        <f>REKAP[[#This Row],[Harga Satuan]]*REKAP[[#This Row],[Stok Akhir]]</f>
        <v>0</v>
      </c>
      <c r="Q1327" s="47" t="str">
        <f>IF(REKAP[[#This Row],[Stok Aktual]]&lt;&gt;"",REKAP[[#This Row],[Stok Akhir]]-REKAP[[#This Row],[Stok Aktual]],"")</f>
        <v/>
      </c>
    </row>
    <row r="1328" spans="1:17" x14ac:dyDescent="0.25">
      <c r="A1328" s="20" t="s">
        <v>2765</v>
      </c>
      <c r="B1328" s="20" t="s">
        <v>2114</v>
      </c>
      <c r="C1328" s="20" t="s">
        <v>2114</v>
      </c>
      <c r="D1328" s="23" t="s">
        <v>2201</v>
      </c>
      <c r="E1328" s="23"/>
      <c r="F1328" s="20" t="s">
        <v>247</v>
      </c>
      <c r="G1328" s="21" t="s">
        <v>2176</v>
      </c>
      <c r="H1328" s="22">
        <v>268680</v>
      </c>
      <c r="I1328" s="57" t="str">
        <f>IF(COUNTIF(MASUK[Kode Barang],REKAP[[#This Row],[ID
Barang]])=0,"",COUNTIF(MASUK[Kode Barang],REKAP[[#This Row],[ID
Barang]]))</f>
        <v/>
      </c>
      <c r="J1328" s="58" t="str">
        <f>IF(COUNTIF(MASUK8[Kode Barang],REKAP[[#This Row],[ID
Barang]])=0,"",COUNTIF(MASUK8[Kode Barang],REKAP[[#This Row],[ID
Barang]]))</f>
        <v/>
      </c>
      <c r="K1328" s="20">
        <v>3</v>
      </c>
      <c r="L1328" s="47">
        <f>SUMIF(MASUK!$C:$C,DATA!$A1328,MASUK!$H:$H)</f>
        <v>0</v>
      </c>
      <c r="M1328" s="47">
        <f>SUMIF(KELUAR!C:C,REKAP[[#This Row],[ID
Barang]],KELUAR!$H:$H)</f>
        <v>0</v>
      </c>
      <c r="N1328" s="47">
        <f>REKAP[[#This Row],[Stok Awal]]+REKAP[[#This Row],[Masuk]]-REKAP[[#This Row],[Keluar]]</f>
        <v>3</v>
      </c>
      <c r="P1328" s="42">
        <f>REKAP[[#This Row],[Harga Satuan]]*REKAP[[#This Row],[Stok Akhir]]</f>
        <v>806040</v>
      </c>
      <c r="Q1328" s="47" t="str">
        <f>IF(REKAP[[#This Row],[Stok Aktual]]&lt;&gt;"",REKAP[[#This Row],[Stok Akhir]]-REKAP[[#This Row],[Stok Aktual]],"")</f>
        <v/>
      </c>
    </row>
    <row r="1329" spans="1:17" x14ac:dyDescent="0.25">
      <c r="A1329" s="20" t="s">
        <v>2766</v>
      </c>
      <c r="B1329" s="20" t="s">
        <v>2202</v>
      </c>
      <c r="C1329" s="20" t="s">
        <v>2202</v>
      </c>
      <c r="D1329" s="23" t="s">
        <v>2203</v>
      </c>
      <c r="E1329" s="23"/>
      <c r="F1329" s="20" t="s">
        <v>247</v>
      </c>
      <c r="G1329" s="21" t="s">
        <v>2176</v>
      </c>
      <c r="H1329" s="22">
        <v>230000</v>
      </c>
      <c r="I1329" s="57" t="str">
        <f>IF(COUNTIF(MASUK[Kode Barang],REKAP[[#This Row],[ID
Barang]])=0,"",COUNTIF(MASUK[Kode Barang],REKAP[[#This Row],[ID
Barang]]))</f>
        <v/>
      </c>
      <c r="J1329" s="58" t="str">
        <f>IF(COUNTIF(MASUK8[Kode Barang],REKAP[[#This Row],[ID
Barang]])=0,"",COUNTIF(MASUK8[Kode Barang],REKAP[[#This Row],[ID
Barang]]))</f>
        <v/>
      </c>
      <c r="K1329" s="20">
        <v>1</v>
      </c>
      <c r="L1329" s="47">
        <f>SUMIF(MASUK!$C:$C,DATA!$A1329,MASUK!$H:$H)</f>
        <v>0</v>
      </c>
      <c r="M1329" s="47">
        <f>SUMIF(KELUAR!C:C,REKAP[[#This Row],[ID
Barang]],KELUAR!$H:$H)</f>
        <v>0</v>
      </c>
      <c r="N1329" s="47">
        <f>REKAP[[#This Row],[Stok Awal]]+REKAP[[#This Row],[Masuk]]-REKAP[[#This Row],[Keluar]]</f>
        <v>1</v>
      </c>
      <c r="P1329" s="42">
        <f>REKAP[[#This Row],[Harga Satuan]]*REKAP[[#This Row],[Stok Akhir]]</f>
        <v>230000</v>
      </c>
      <c r="Q1329" s="47" t="str">
        <f>IF(REKAP[[#This Row],[Stok Aktual]]&lt;&gt;"",REKAP[[#This Row],[Stok Akhir]]-REKAP[[#This Row],[Stok Aktual]],"")</f>
        <v/>
      </c>
    </row>
    <row r="1330" spans="1:17" x14ac:dyDescent="0.25">
      <c r="A1330" s="20" t="s">
        <v>2767</v>
      </c>
      <c r="B1330" s="20" t="s">
        <v>2114</v>
      </c>
      <c r="C1330" s="20" t="s">
        <v>2114</v>
      </c>
      <c r="D1330" s="23" t="s">
        <v>2204</v>
      </c>
      <c r="E1330" s="23"/>
      <c r="F1330" s="20" t="s">
        <v>247</v>
      </c>
      <c r="G1330" s="21" t="s">
        <v>828</v>
      </c>
      <c r="H1330" s="22">
        <v>382000</v>
      </c>
      <c r="I1330" s="57" t="str">
        <f>IF(COUNTIF(MASUK[Kode Barang],REKAP[[#This Row],[ID
Barang]])=0,"",COUNTIF(MASUK[Kode Barang],REKAP[[#This Row],[ID
Barang]]))</f>
        <v/>
      </c>
      <c r="J1330" s="58" t="str">
        <f>IF(COUNTIF(MASUK8[Kode Barang],REKAP[[#This Row],[ID
Barang]])=0,"",COUNTIF(MASUK8[Kode Barang],REKAP[[#This Row],[ID
Barang]]))</f>
        <v/>
      </c>
      <c r="K1330" s="20">
        <v>1</v>
      </c>
      <c r="L1330" s="47">
        <f>SUMIF(MASUK!$C:$C,DATA!$A1330,MASUK!$H:$H)</f>
        <v>0</v>
      </c>
      <c r="M1330" s="47">
        <f>SUMIF(KELUAR!C:C,REKAP[[#This Row],[ID
Barang]],KELUAR!$H:$H)</f>
        <v>0</v>
      </c>
      <c r="N1330" s="47">
        <f>REKAP[[#This Row],[Stok Awal]]+REKAP[[#This Row],[Masuk]]-REKAP[[#This Row],[Keluar]]</f>
        <v>1</v>
      </c>
      <c r="P1330" s="42">
        <f>REKAP[[#This Row],[Harga Satuan]]*REKAP[[#This Row],[Stok Akhir]]</f>
        <v>382000</v>
      </c>
      <c r="Q1330" s="47" t="str">
        <f>IF(REKAP[[#This Row],[Stok Aktual]]&lt;&gt;"",REKAP[[#This Row],[Stok Akhir]]-REKAP[[#This Row],[Stok Aktual]],"")</f>
        <v/>
      </c>
    </row>
    <row r="1331" spans="1:17" x14ac:dyDescent="0.25">
      <c r="A1331" s="20" t="s">
        <v>2768</v>
      </c>
      <c r="B1331" s="20" t="s">
        <v>2114</v>
      </c>
      <c r="C1331" s="20" t="s">
        <v>2114</v>
      </c>
      <c r="D1331" s="23" t="s">
        <v>2205</v>
      </c>
      <c r="E1331" s="23"/>
      <c r="F1331" s="20" t="s">
        <v>247</v>
      </c>
      <c r="G1331" s="21" t="s">
        <v>828</v>
      </c>
      <c r="H1331" s="22">
        <v>502000</v>
      </c>
      <c r="I1331" s="57" t="str">
        <f>IF(COUNTIF(MASUK[Kode Barang],REKAP[[#This Row],[ID
Barang]])=0,"",COUNTIF(MASUK[Kode Barang],REKAP[[#This Row],[ID
Barang]]))</f>
        <v/>
      </c>
      <c r="J1331" s="58" t="str">
        <f>IF(COUNTIF(MASUK8[Kode Barang],REKAP[[#This Row],[ID
Barang]])=0,"",COUNTIF(MASUK8[Kode Barang],REKAP[[#This Row],[ID
Barang]]))</f>
        <v/>
      </c>
      <c r="K1331" s="20">
        <v>1</v>
      </c>
      <c r="L1331" s="47">
        <f>SUMIF(MASUK!$C:$C,DATA!$A1331,MASUK!$H:$H)</f>
        <v>0</v>
      </c>
      <c r="M1331" s="47">
        <f>SUMIF(KELUAR!C:C,REKAP[[#This Row],[ID
Barang]],KELUAR!$H:$H)</f>
        <v>0</v>
      </c>
      <c r="N1331" s="47">
        <f>REKAP[[#This Row],[Stok Awal]]+REKAP[[#This Row],[Masuk]]-REKAP[[#This Row],[Keluar]]</f>
        <v>1</v>
      </c>
      <c r="P1331" s="42">
        <f>REKAP[[#This Row],[Harga Satuan]]*REKAP[[#This Row],[Stok Akhir]]</f>
        <v>502000</v>
      </c>
      <c r="Q1331" s="47" t="str">
        <f>IF(REKAP[[#This Row],[Stok Aktual]]&lt;&gt;"",REKAP[[#This Row],[Stok Akhir]]-REKAP[[#This Row],[Stok Aktual]],"")</f>
        <v/>
      </c>
    </row>
    <row r="1332" spans="1:17" x14ac:dyDescent="0.25">
      <c r="A1332" s="20" t="s">
        <v>2769</v>
      </c>
      <c r="B1332" s="20" t="s">
        <v>2114</v>
      </c>
      <c r="C1332" s="20" t="s">
        <v>2114</v>
      </c>
      <c r="D1332" s="23" t="s">
        <v>2206</v>
      </c>
      <c r="E1332" s="23"/>
      <c r="F1332" s="20" t="s">
        <v>247</v>
      </c>
      <c r="G1332" s="21"/>
      <c r="H1332" s="22">
        <v>335000</v>
      </c>
      <c r="I1332" s="57" t="str">
        <f>IF(COUNTIF(MASUK[Kode Barang],REKAP[[#This Row],[ID
Barang]])=0,"",COUNTIF(MASUK[Kode Barang],REKAP[[#This Row],[ID
Barang]]))</f>
        <v/>
      </c>
      <c r="J1332" s="58" t="str">
        <f>IF(COUNTIF(MASUK8[Kode Barang],REKAP[[#This Row],[ID
Barang]])=0,"",COUNTIF(MASUK8[Kode Barang],REKAP[[#This Row],[ID
Barang]]))</f>
        <v/>
      </c>
      <c r="K1332" s="20">
        <v>1</v>
      </c>
      <c r="L1332" s="47">
        <f>SUMIF(MASUK!$C:$C,DATA!$A1332,MASUK!$H:$H)</f>
        <v>0</v>
      </c>
      <c r="M1332" s="47">
        <f>SUMIF(KELUAR!C:C,REKAP[[#This Row],[ID
Barang]],KELUAR!$H:$H)</f>
        <v>0</v>
      </c>
      <c r="N1332" s="47">
        <f>REKAP[[#This Row],[Stok Awal]]+REKAP[[#This Row],[Masuk]]-REKAP[[#This Row],[Keluar]]</f>
        <v>1</v>
      </c>
      <c r="P1332" s="42">
        <f>REKAP[[#This Row],[Harga Satuan]]*REKAP[[#This Row],[Stok Akhir]]</f>
        <v>335000</v>
      </c>
      <c r="Q1332" s="47" t="str">
        <f>IF(REKAP[[#This Row],[Stok Aktual]]&lt;&gt;"",REKAP[[#This Row],[Stok Akhir]]-REKAP[[#This Row],[Stok Aktual]],"")</f>
        <v/>
      </c>
    </row>
    <row r="1333" spans="1:17" x14ac:dyDescent="0.25">
      <c r="A1333" s="20" t="s">
        <v>2770</v>
      </c>
      <c r="B1333" s="20" t="s">
        <v>2114</v>
      </c>
      <c r="C1333" s="20" t="s">
        <v>2114</v>
      </c>
      <c r="D1333" s="23" t="s">
        <v>2207</v>
      </c>
      <c r="E1333" s="23"/>
      <c r="F1333" s="20" t="s">
        <v>247</v>
      </c>
      <c r="G1333" s="21"/>
      <c r="H1333" s="22">
        <v>345000</v>
      </c>
      <c r="I1333" s="57" t="str">
        <f>IF(COUNTIF(MASUK[Kode Barang],REKAP[[#This Row],[ID
Barang]])=0,"",COUNTIF(MASUK[Kode Barang],REKAP[[#This Row],[ID
Barang]]))</f>
        <v/>
      </c>
      <c r="J1333" s="58" t="str">
        <f>IF(COUNTIF(MASUK8[Kode Barang],REKAP[[#This Row],[ID
Barang]])=0,"",COUNTIF(MASUK8[Kode Barang],REKAP[[#This Row],[ID
Barang]]))</f>
        <v/>
      </c>
      <c r="K1333" s="20">
        <v>1</v>
      </c>
      <c r="L1333" s="47">
        <f>SUMIF(MASUK!$C:$C,DATA!$A1333,MASUK!$H:$H)</f>
        <v>0</v>
      </c>
      <c r="M1333" s="47">
        <f>SUMIF(KELUAR!C:C,REKAP[[#This Row],[ID
Barang]],KELUAR!$H:$H)</f>
        <v>0</v>
      </c>
      <c r="N1333" s="47">
        <f>REKAP[[#This Row],[Stok Awal]]+REKAP[[#This Row],[Masuk]]-REKAP[[#This Row],[Keluar]]</f>
        <v>1</v>
      </c>
      <c r="P1333" s="42">
        <f>REKAP[[#This Row],[Harga Satuan]]*REKAP[[#This Row],[Stok Akhir]]</f>
        <v>345000</v>
      </c>
      <c r="Q1333" s="47" t="str">
        <f>IF(REKAP[[#This Row],[Stok Aktual]]&lt;&gt;"",REKAP[[#This Row],[Stok Akhir]]-REKAP[[#This Row],[Stok Aktual]],"")</f>
        <v/>
      </c>
    </row>
    <row r="1334" spans="1:17" x14ac:dyDescent="0.25">
      <c r="A1334" s="20" t="s">
        <v>2771</v>
      </c>
      <c r="B1334" s="20" t="s">
        <v>2114</v>
      </c>
      <c r="C1334" s="20" t="s">
        <v>2114</v>
      </c>
      <c r="D1334" s="23" t="s">
        <v>2208</v>
      </c>
      <c r="E1334" s="23"/>
      <c r="F1334" s="20" t="s">
        <v>247</v>
      </c>
      <c r="G1334" s="21" t="s">
        <v>2176</v>
      </c>
      <c r="H1334" s="22">
        <v>442500</v>
      </c>
      <c r="I1334" s="57" t="str">
        <f>IF(COUNTIF(MASUK[Kode Barang],REKAP[[#This Row],[ID
Barang]])=0,"",COUNTIF(MASUK[Kode Barang],REKAP[[#This Row],[ID
Barang]]))</f>
        <v/>
      </c>
      <c r="J1334" s="58" t="str">
        <f>IF(COUNTIF(MASUK8[Kode Barang],REKAP[[#This Row],[ID
Barang]])=0,"",COUNTIF(MASUK8[Kode Barang],REKAP[[#This Row],[ID
Barang]]))</f>
        <v/>
      </c>
      <c r="K1334" s="20">
        <v>2</v>
      </c>
      <c r="L1334" s="47">
        <f>SUMIF(MASUK!$C:$C,DATA!$A1334,MASUK!$H:$H)</f>
        <v>0</v>
      </c>
      <c r="M1334" s="47">
        <f>SUMIF(KELUAR!C:C,REKAP[[#This Row],[ID
Barang]],KELUAR!$H:$H)</f>
        <v>0</v>
      </c>
      <c r="N1334" s="47">
        <f>REKAP[[#This Row],[Stok Awal]]+REKAP[[#This Row],[Masuk]]-REKAP[[#This Row],[Keluar]]</f>
        <v>2</v>
      </c>
      <c r="P1334" s="42">
        <f>REKAP[[#This Row],[Harga Satuan]]*REKAP[[#This Row],[Stok Akhir]]</f>
        <v>885000</v>
      </c>
      <c r="Q1334" s="47" t="str">
        <f>IF(REKAP[[#This Row],[Stok Aktual]]&lt;&gt;"",REKAP[[#This Row],[Stok Akhir]]-REKAP[[#This Row],[Stok Aktual]],"")</f>
        <v/>
      </c>
    </row>
    <row r="1335" spans="1:17" x14ac:dyDescent="0.25">
      <c r="A1335" s="20" t="s">
        <v>2772</v>
      </c>
      <c r="B1335" s="20" t="s">
        <v>2114</v>
      </c>
      <c r="C1335" s="20" t="s">
        <v>2114</v>
      </c>
      <c r="D1335" s="23" t="s">
        <v>2209</v>
      </c>
      <c r="E1335" s="23"/>
      <c r="F1335" s="20" t="s">
        <v>247</v>
      </c>
      <c r="G1335" s="21"/>
      <c r="H1335" s="22">
        <v>421500</v>
      </c>
      <c r="I1335" s="57" t="str">
        <f>IF(COUNTIF(MASUK[Kode Barang],REKAP[[#This Row],[ID
Barang]])=0,"",COUNTIF(MASUK[Kode Barang],REKAP[[#This Row],[ID
Barang]]))</f>
        <v/>
      </c>
      <c r="J1335" s="58" t="str">
        <f>IF(COUNTIF(MASUK8[Kode Barang],REKAP[[#This Row],[ID
Barang]])=0,"",COUNTIF(MASUK8[Kode Barang],REKAP[[#This Row],[ID
Barang]]))</f>
        <v/>
      </c>
      <c r="K1335" s="20">
        <v>1</v>
      </c>
      <c r="L1335" s="47">
        <f>SUMIF(MASUK!$C:$C,DATA!$A1335,MASUK!$H:$H)</f>
        <v>0</v>
      </c>
      <c r="M1335" s="47">
        <f>SUMIF(KELUAR!C:C,REKAP[[#This Row],[ID
Barang]],KELUAR!$H:$H)</f>
        <v>0</v>
      </c>
      <c r="N1335" s="47">
        <f>REKAP[[#This Row],[Stok Awal]]+REKAP[[#This Row],[Masuk]]-REKAP[[#This Row],[Keluar]]</f>
        <v>1</v>
      </c>
      <c r="P1335" s="42">
        <f>REKAP[[#This Row],[Harga Satuan]]*REKAP[[#This Row],[Stok Akhir]]</f>
        <v>421500</v>
      </c>
      <c r="Q1335" s="47" t="str">
        <f>IF(REKAP[[#This Row],[Stok Aktual]]&lt;&gt;"",REKAP[[#This Row],[Stok Akhir]]-REKAP[[#This Row],[Stok Aktual]],"")</f>
        <v/>
      </c>
    </row>
    <row r="1336" spans="1:17" x14ac:dyDescent="0.25">
      <c r="A1336" s="20" t="s">
        <v>2773</v>
      </c>
      <c r="B1336" s="20" t="s">
        <v>3495</v>
      </c>
      <c r="C1336" s="20" t="s">
        <v>3495</v>
      </c>
      <c r="D1336" s="23" t="s">
        <v>2210</v>
      </c>
      <c r="E1336" s="23"/>
      <c r="F1336" s="20" t="s">
        <v>247</v>
      </c>
      <c r="G1336" s="21" t="s">
        <v>2176</v>
      </c>
      <c r="H1336" s="22">
        <v>52000</v>
      </c>
      <c r="I1336" s="57" t="str">
        <f>IF(COUNTIF(MASUK[Kode Barang],REKAP[[#This Row],[ID
Barang]])=0,"",COUNTIF(MASUK[Kode Barang],REKAP[[#This Row],[ID
Barang]]))</f>
        <v/>
      </c>
      <c r="J1336" s="58" t="str">
        <f>IF(COUNTIF(MASUK8[Kode Barang],REKAP[[#This Row],[ID
Barang]])=0,"",COUNTIF(MASUK8[Kode Barang],REKAP[[#This Row],[ID
Barang]]))</f>
        <v/>
      </c>
      <c r="K1336" s="20">
        <v>5</v>
      </c>
      <c r="L1336" s="47">
        <f>SUMIF(MASUK!$C:$C,DATA!$A1336,MASUK!$H:$H)</f>
        <v>0</v>
      </c>
      <c r="M1336" s="47">
        <f>SUMIF(KELUAR!C:C,REKAP[[#This Row],[ID
Barang]],KELUAR!$H:$H)</f>
        <v>0</v>
      </c>
      <c r="N1336" s="47">
        <f>REKAP[[#This Row],[Stok Awal]]+REKAP[[#This Row],[Masuk]]-REKAP[[#This Row],[Keluar]]</f>
        <v>5</v>
      </c>
      <c r="P1336" s="42">
        <f>REKAP[[#This Row],[Harga Satuan]]*REKAP[[#This Row],[Stok Akhir]]</f>
        <v>260000</v>
      </c>
      <c r="Q1336" s="47" t="str">
        <f>IF(REKAP[[#This Row],[Stok Aktual]]&lt;&gt;"",REKAP[[#This Row],[Stok Akhir]]-REKAP[[#This Row],[Stok Aktual]],"")</f>
        <v/>
      </c>
    </row>
    <row r="1337" spans="1:17" x14ac:dyDescent="0.25">
      <c r="A1337" s="20" t="s">
        <v>2774</v>
      </c>
      <c r="B1337" s="20" t="s">
        <v>3495</v>
      </c>
      <c r="C1337" s="20" t="s">
        <v>3495</v>
      </c>
      <c r="D1337" s="23" t="s">
        <v>2211</v>
      </c>
      <c r="E1337" s="23"/>
      <c r="F1337" s="20" t="s">
        <v>247</v>
      </c>
      <c r="G1337" s="21"/>
      <c r="H1337" s="22">
        <v>38000</v>
      </c>
      <c r="I1337" s="57" t="str">
        <f>IF(COUNTIF(MASUK[Kode Barang],REKAP[[#This Row],[ID
Barang]])=0,"",COUNTIF(MASUK[Kode Barang],REKAP[[#This Row],[ID
Barang]]))</f>
        <v/>
      </c>
      <c r="J1337" s="58" t="str">
        <f>IF(COUNTIF(MASUK8[Kode Barang],REKAP[[#This Row],[ID
Barang]])=0,"",COUNTIF(MASUK8[Kode Barang],REKAP[[#This Row],[ID
Barang]]))</f>
        <v/>
      </c>
      <c r="K1337" s="20">
        <v>1</v>
      </c>
      <c r="L1337" s="47">
        <f>SUMIF(MASUK!$C:$C,DATA!$A1337,MASUK!$H:$H)</f>
        <v>0</v>
      </c>
      <c r="M1337" s="47">
        <f>SUMIF(KELUAR!C:C,REKAP[[#This Row],[ID
Barang]],KELUAR!$H:$H)</f>
        <v>0</v>
      </c>
      <c r="N1337" s="47">
        <f>REKAP[[#This Row],[Stok Awal]]+REKAP[[#This Row],[Masuk]]-REKAP[[#This Row],[Keluar]]</f>
        <v>1</v>
      </c>
      <c r="P1337" s="42">
        <f>REKAP[[#This Row],[Harga Satuan]]*REKAP[[#This Row],[Stok Akhir]]</f>
        <v>38000</v>
      </c>
      <c r="Q1337" s="47" t="str">
        <f>IF(REKAP[[#This Row],[Stok Aktual]]&lt;&gt;"",REKAP[[#This Row],[Stok Akhir]]-REKAP[[#This Row],[Stok Aktual]],"")</f>
        <v/>
      </c>
    </row>
    <row r="1338" spans="1:17" x14ac:dyDescent="0.25">
      <c r="A1338" s="20" t="s">
        <v>2775</v>
      </c>
      <c r="B1338" s="20" t="s">
        <v>3495</v>
      </c>
      <c r="C1338" s="20" t="s">
        <v>3495</v>
      </c>
      <c r="D1338" s="23" t="s">
        <v>2212</v>
      </c>
      <c r="E1338" s="23"/>
      <c r="F1338" s="20" t="s">
        <v>247</v>
      </c>
      <c r="G1338" s="21"/>
      <c r="H1338" s="22">
        <v>115000</v>
      </c>
      <c r="I1338" s="57" t="str">
        <f>IF(COUNTIF(MASUK[Kode Barang],REKAP[[#This Row],[ID
Barang]])=0,"",COUNTIF(MASUK[Kode Barang],REKAP[[#This Row],[ID
Barang]]))</f>
        <v/>
      </c>
      <c r="J1338" s="58" t="str">
        <f>IF(COUNTIF(MASUK8[Kode Barang],REKAP[[#This Row],[ID
Barang]])=0,"",COUNTIF(MASUK8[Kode Barang],REKAP[[#This Row],[ID
Barang]]))</f>
        <v/>
      </c>
      <c r="K1338" s="20">
        <v>1</v>
      </c>
      <c r="L1338" s="47">
        <f>SUMIF(MASUK!$C:$C,DATA!$A1338,MASUK!$H:$H)</f>
        <v>0</v>
      </c>
      <c r="M1338" s="47">
        <f>SUMIF(KELUAR!C:C,REKAP[[#This Row],[ID
Barang]],KELUAR!$H:$H)</f>
        <v>0</v>
      </c>
      <c r="N1338" s="47">
        <f>REKAP[[#This Row],[Stok Awal]]+REKAP[[#This Row],[Masuk]]-REKAP[[#This Row],[Keluar]]</f>
        <v>1</v>
      </c>
      <c r="P1338" s="42">
        <f>REKAP[[#This Row],[Harga Satuan]]*REKAP[[#This Row],[Stok Akhir]]</f>
        <v>115000</v>
      </c>
      <c r="Q1338" s="47" t="str">
        <f>IF(REKAP[[#This Row],[Stok Aktual]]&lt;&gt;"",REKAP[[#This Row],[Stok Akhir]]-REKAP[[#This Row],[Stok Aktual]],"")</f>
        <v/>
      </c>
    </row>
    <row r="1339" spans="1:17" x14ac:dyDescent="0.25">
      <c r="A1339" s="20" t="s">
        <v>2776</v>
      </c>
      <c r="B1339" s="20" t="s">
        <v>3495</v>
      </c>
      <c r="C1339" s="20" t="s">
        <v>3495</v>
      </c>
      <c r="D1339" s="23" t="s">
        <v>2213</v>
      </c>
      <c r="E1339" s="23"/>
      <c r="F1339" s="20" t="s">
        <v>247</v>
      </c>
      <c r="G1339" s="21"/>
      <c r="H1339" s="22">
        <v>1500000</v>
      </c>
      <c r="I1339" s="57" t="str">
        <f>IF(COUNTIF(MASUK[Kode Barang],REKAP[[#This Row],[ID
Barang]])=0,"",COUNTIF(MASUK[Kode Barang],REKAP[[#This Row],[ID
Barang]]))</f>
        <v/>
      </c>
      <c r="J1339" s="58" t="str">
        <f>IF(COUNTIF(MASUK8[Kode Barang],REKAP[[#This Row],[ID
Barang]])=0,"",COUNTIF(MASUK8[Kode Barang],REKAP[[#This Row],[ID
Barang]]))</f>
        <v/>
      </c>
      <c r="K1339" s="20">
        <v>1</v>
      </c>
      <c r="L1339" s="47">
        <f>SUMIF(MASUK!$C:$C,DATA!$A1339,MASUK!$H:$H)</f>
        <v>0</v>
      </c>
      <c r="M1339" s="47">
        <f>SUMIF(KELUAR!C:C,REKAP[[#This Row],[ID
Barang]],KELUAR!$H:$H)</f>
        <v>0</v>
      </c>
      <c r="N1339" s="47">
        <f>REKAP[[#This Row],[Stok Awal]]+REKAP[[#This Row],[Masuk]]-REKAP[[#This Row],[Keluar]]</f>
        <v>1</v>
      </c>
      <c r="P1339" s="42">
        <f>REKAP[[#This Row],[Harga Satuan]]*REKAP[[#This Row],[Stok Akhir]]</f>
        <v>1500000</v>
      </c>
      <c r="Q1339" s="47" t="str">
        <f>IF(REKAP[[#This Row],[Stok Aktual]]&lt;&gt;"",REKAP[[#This Row],[Stok Akhir]]-REKAP[[#This Row],[Stok Aktual]],"")</f>
        <v/>
      </c>
    </row>
    <row r="1340" spans="1:17" x14ac:dyDescent="0.25">
      <c r="A1340" s="20" t="s">
        <v>2777</v>
      </c>
      <c r="B1340" s="20" t="s">
        <v>2214</v>
      </c>
      <c r="C1340" s="20" t="s">
        <v>2214</v>
      </c>
      <c r="D1340" s="23" t="s">
        <v>2215</v>
      </c>
      <c r="E1340" s="23"/>
      <c r="F1340" s="20" t="s">
        <v>247</v>
      </c>
      <c r="G1340" s="21"/>
      <c r="H1340" s="22">
        <v>45500</v>
      </c>
      <c r="I1340" s="57" t="str">
        <f>IF(COUNTIF(MASUK[Kode Barang],REKAP[[#This Row],[ID
Barang]])=0,"",COUNTIF(MASUK[Kode Barang],REKAP[[#This Row],[ID
Barang]]))</f>
        <v/>
      </c>
      <c r="J1340" s="58" t="str">
        <f>IF(COUNTIF(MASUK8[Kode Barang],REKAP[[#This Row],[ID
Barang]])=0,"",COUNTIF(MASUK8[Kode Barang],REKAP[[#This Row],[ID
Barang]]))</f>
        <v/>
      </c>
      <c r="K1340" s="20">
        <v>2</v>
      </c>
      <c r="L1340" s="47">
        <f>SUMIF(MASUK!$C:$C,DATA!$A1340,MASUK!$H:$H)</f>
        <v>0</v>
      </c>
      <c r="M1340" s="47">
        <f>SUMIF(KELUAR!C:C,REKAP[[#This Row],[ID
Barang]],KELUAR!$H:$H)</f>
        <v>0</v>
      </c>
      <c r="N1340" s="47">
        <f>REKAP[[#This Row],[Stok Awal]]+REKAP[[#This Row],[Masuk]]-REKAP[[#This Row],[Keluar]]</f>
        <v>2</v>
      </c>
      <c r="P1340" s="42">
        <f>REKAP[[#This Row],[Harga Satuan]]*REKAP[[#This Row],[Stok Akhir]]</f>
        <v>91000</v>
      </c>
      <c r="Q1340" s="47" t="str">
        <f>IF(REKAP[[#This Row],[Stok Aktual]]&lt;&gt;"",REKAP[[#This Row],[Stok Akhir]]-REKAP[[#This Row],[Stok Aktual]],"")</f>
        <v/>
      </c>
    </row>
    <row r="1341" spans="1:17" x14ac:dyDescent="0.25">
      <c r="A1341" s="20" t="s">
        <v>2778</v>
      </c>
      <c r="B1341" s="20" t="s">
        <v>2214</v>
      </c>
      <c r="C1341" s="20" t="s">
        <v>2214</v>
      </c>
      <c r="D1341" s="23" t="s">
        <v>2216</v>
      </c>
      <c r="E1341" s="23"/>
      <c r="F1341" s="20" t="s">
        <v>247</v>
      </c>
      <c r="G1341" s="21"/>
      <c r="H1341" s="22">
        <v>32500</v>
      </c>
      <c r="I1341" s="57" t="str">
        <f>IF(COUNTIF(MASUK[Kode Barang],REKAP[[#This Row],[ID
Barang]])=0,"",COUNTIF(MASUK[Kode Barang],REKAP[[#This Row],[ID
Barang]]))</f>
        <v/>
      </c>
      <c r="J1341" s="58" t="str">
        <f>IF(COUNTIF(MASUK8[Kode Barang],REKAP[[#This Row],[ID
Barang]])=0,"",COUNTIF(MASUK8[Kode Barang],REKAP[[#This Row],[ID
Barang]]))</f>
        <v/>
      </c>
      <c r="K1341" s="20">
        <v>15</v>
      </c>
      <c r="L1341" s="47">
        <f>SUMIF(MASUK!$C:$C,DATA!$A1341,MASUK!$H:$H)</f>
        <v>0</v>
      </c>
      <c r="M1341" s="47">
        <f>SUMIF(KELUAR!C:C,REKAP[[#This Row],[ID
Barang]],KELUAR!$H:$H)</f>
        <v>0</v>
      </c>
      <c r="N1341" s="47">
        <f>REKAP[[#This Row],[Stok Awal]]+REKAP[[#This Row],[Masuk]]-REKAP[[#This Row],[Keluar]]</f>
        <v>15</v>
      </c>
      <c r="P1341" s="42">
        <f>REKAP[[#This Row],[Harga Satuan]]*REKAP[[#This Row],[Stok Akhir]]</f>
        <v>487500</v>
      </c>
      <c r="Q1341" s="47" t="str">
        <f>IF(REKAP[[#This Row],[Stok Aktual]]&lt;&gt;"",REKAP[[#This Row],[Stok Akhir]]-REKAP[[#This Row],[Stok Aktual]],"")</f>
        <v/>
      </c>
    </row>
    <row r="1342" spans="1:17" x14ac:dyDescent="0.25">
      <c r="A1342" s="20" t="s">
        <v>2779</v>
      </c>
      <c r="B1342" s="20" t="s">
        <v>3538</v>
      </c>
      <c r="C1342" s="20" t="s">
        <v>3538</v>
      </c>
      <c r="D1342" s="23" t="s">
        <v>2217</v>
      </c>
      <c r="E1342" s="23"/>
      <c r="F1342" s="20" t="s">
        <v>247</v>
      </c>
      <c r="G1342" s="21" t="s">
        <v>2111</v>
      </c>
      <c r="H1342" s="22">
        <v>2290000</v>
      </c>
      <c r="I1342" s="57" t="str">
        <f>IF(COUNTIF(MASUK[Kode Barang],REKAP[[#This Row],[ID
Barang]])=0,"",COUNTIF(MASUK[Kode Barang],REKAP[[#This Row],[ID
Barang]]))</f>
        <v/>
      </c>
      <c r="J1342" s="58" t="str">
        <f>IF(COUNTIF(MASUK8[Kode Barang],REKAP[[#This Row],[ID
Barang]])=0,"",COUNTIF(MASUK8[Kode Barang],REKAP[[#This Row],[ID
Barang]]))</f>
        <v/>
      </c>
      <c r="K1342" s="20">
        <v>1</v>
      </c>
      <c r="L1342" s="47">
        <f>SUMIF(MASUK!$C:$C,DATA!$A1342,MASUK!$H:$H)</f>
        <v>0</v>
      </c>
      <c r="M1342" s="47">
        <f>SUMIF(KELUAR!C:C,REKAP[[#This Row],[ID
Barang]],KELUAR!$H:$H)</f>
        <v>0</v>
      </c>
      <c r="N1342" s="47">
        <f>REKAP[[#This Row],[Stok Awal]]+REKAP[[#This Row],[Masuk]]-REKAP[[#This Row],[Keluar]]</f>
        <v>1</v>
      </c>
      <c r="P1342" s="42">
        <f>REKAP[[#This Row],[Harga Satuan]]*REKAP[[#This Row],[Stok Akhir]]</f>
        <v>2290000</v>
      </c>
      <c r="Q1342" s="47" t="str">
        <f>IF(REKAP[[#This Row],[Stok Aktual]]&lt;&gt;"",REKAP[[#This Row],[Stok Akhir]]-REKAP[[#This Row],[Stok Aktual]],"")</f>
        <v/>
      </c>
    </row>
    <row r="1343" spans="1:17" x14ac:dyDescent="0.25">
      <c r="A1343" s="20" t="s">
        <v>2780</v>
      </c>
      <c r="B1343" s="20" t="s">
        <v>3537</v>
      </c>
      <c r="C1343" s="20" t="s">
        <v>3537</v>
      </c>
      <c r="D1343" s="23" t="s">
        <v>1453</v>
      </c>
      <c r="E1343" s="23"/>
      <c r="F1343" s="20" t="s">
        <v>247</v>
      </c>
      <c r="G1343" s="21" t="s">
        <v>1998</v>
      </c>
      <c r="H1343" s="22">
        <v>1283000</v>
      </c>
      <c r="I1343" s="57" t="str">
        <f>IF(COUNTIF(MASUK[Kode Barang],REKAP[[#This Row],[ID
Barang]])=0,"",COUNTIF(MASUK[Kode Barang],REKAP[[#This Row],[ID
Barang]]))</f>
        <v/>
      </c>
      <c r="J1343" s="58" t="str">
        <f>IF(COUNTIF(MASUK8[Kode Barang],REKAP[[#This Row],[ID
Barang]])=0,"",COUNTIF(MASUK8[Kode Barang],REKAP[[#This Row],[ID
Barang]]))</f>
        <v/>
      </c>
      <c r="K1343" s="20">
        <v>1</v>
      </c>
      <c r="L1343" s="47">
        <f>SUMIF(MASUK!$C:$C,DATA!$A1343,MASUK!$H:$H)</f>
        <v>0</v>
      </c>
      <c r="M1343" s="47">
        <f>SUMIF(KELUAR!C:C,REKAP[[#This Row],[ID
Barang]],KELUAR!$H:$H)</f>
        <v>0</v>
      </c>
      <c r="N1343" s="47">
        <f>REKAP[[#This Row],[Stok Awal]]+REKAP[[#This Row],[Masuk]]-REKAP[[#This Row],[Keluar]]</f>
        <v>1</v>
      </c>
      <c r="P1343" s="42">
        <f>REKAP[[#This Row],[Harga Satuan]]*REKAP[[#This Row],[Stok Akhir]]</f>
        <v>1283000</v>
      </c>
      <c r="Q1343" s="47" t="str">
        <f>IF(REKAP[[#This Row],[Stok Aktual]]&lt;&gt;"",REKAP[[#This Row],[Stok Akhir]]-REKAP[[#This Row],[Stok Aktual]],"")</f>
        <v/>
      </c>
    </row>
    <row r="1344" spans="1:17" x14ac:dyDescent="0.25">
      <c r="A1344" s="20" t="s">
        <v>2781</v>
      </c>
      <c r="B1344" s="20" t="s">
        <v>3497</v>
      </c>
      <c r="C1344" s="20" t="s">
        <v>3497</v>
      </c>
      <c r="D1344" s="23" t="s">
        <v>1453</v>
      </c>
      <c r="E1344" s="23"/>
      <c r="F1344" s="20" t="s">
        <v>247</v>
      </c>
      <c r="G1344" s="21" t="s">
        <v>832</v>
      </c>
      <c r="H1344" s="22">
        <v>55520000</v>
      </c>
      <c r="I1344" s="57" t="str">
        <f>IF(COUNTIF(MASUK[Kode Barang],REKAP[[#This Row],[ID
Barang]])=0,"",COUNTIF(MASUK[Kode Barang],REKAP[[#This Row],[ID
Barang]]))</f>
        <v/>
      </c>
      <c r="J1344" s="58" t="str">
        <f>IF(COUNTIF(MASUK8[Kode Barang],REKAP[[#This Row],[ID
Barang]])=0,"",COUNTIF(MASUK8[Kode Barang],REKAP[[#This Row],[ID
Barang]]))</f>
        <v/>
      </c>
      <c r="K1344" s="20">
        <v>0</v>
      </c>
      <c r="L1344" s="47">
        <f>SUMIF(MASUK!$C:$C,DATA!$A1344,MASUK!$H:$H)</f>
        <v>0</v>
      </c>
      <c r="M1344" s="47">
        <f>SUMIF(KELUAR!C:C,REKAP[[#This Row],[ID
Barang]],KELUAR!$H:$H)</f>
        <v>0</v>
      </c>
      <c r="N1344" s="47">
        <f>REKAP[[#This Row],[Stok Awal]]+REKAP[[#This Row],[Masuk]]-REKAP[[#This Row],[Keluar]]</f>
        <v>0</v>
      </c>
      <c r="P1344" s="42">
        <f>REKAP[[#This Row],[Harga Satuan]]*REKAP[[#This Row],[Stok Akhir]]</f>
        <v>0</v>
      </c>
      <c r="Q1344" s="47" t="str">
        <f>IF(REKAP[[#This Row],[Stok Aktual]]&lt;&gt;"",REKAP[[#This Row],[Stok Akhir]]-REKAP[[#This Row],[Stok Aktual]],"")</f>
        <v/>
      </c>
    </row>
    <row r="1345" spans="1:17" x14ac:dyDescent="0.25">
      <c r="A1345" s="20" t="s">
        <v>2782</v>
      </c>
      <c r="B1345" s="20" t="s">
        <v>3499</v>
      </c>
      <c r="C1345" s="20" t="s">
        <v>3499</v>
      </c>
      <c r="D1345" s="23" t="s">
        <v>1453</v>
      </c>
      <c r="E1345" s="23"/>
      <c r="F1345" s="20" t="s">
        <v>247</v>
      </c>
      <c r="G1345" s="21" t="s">
        <v>832</v>
      </c>
      <c r="H1345" s="22">
        <v>0</v>
      </c>
      <c r="I1345" s="57" t="str">
        <f>IF(COUNTIF(MASUK[Kode Barang],REKAP[[#This Row],[ID
Barang]])=0,"",COUNTIF(MASUK[Kode Barang],REKAP[[#This Row],[ID
Barang]]))</f>
        <v/>
      </c>
      <c r="J1345" s="58" t="str">
        <f>IF(COUNTIF(MASUK8[Kode Barang],REKAP[[#This Row],[ID
Barang]])=0,"",COUNTIF(MASUK8[Kode Barang],REKAP[[#This Row],[ID
Barang]]))</f>
        <v/>
      </c>
      <c r="K1345" s="20">
        <v>0</v>
      </c>
      <c r="L1345" s="47">
        <f>SUMIF(MASUK!$C:$C,DATA!$A1345,MASUK!$H:$H)</f>
        <v>0</v>
      </c>
      <c r="M1345" s="47">
        <f>SUMIF(KELUAR!C:C,REKAP[[#This Row],[ID
Barang]],KELUAR!$H:$H)</f>
        <v>0</v>
      </c>
      <c r="N1345" s="47">
        <f>REKAP[[#This Row],[Stok Awal]]+REKAP[[#This Row],[Masuk]]-REKAP[[#This Row],[Keluar]]</f>
        <v>0</v>
      </c>
      <c r="P1345" s="42">
        <f>REKAP[[#This Row],[Harga Satuan]]*REKAP[[#This Row],[Stok Akhir]]</f>
        <v>0</v>
      </c>
      <c r="Q1345" s="47" t="str">
        <f>IF(REKAP[[#This Row],[Stok Aktual]]&lt;&gt;"",REKAP[[#This Row],[Stok Akhir]]-REKAP[[#This Row],[Stok Aktual]],"")</f>
        <v/>
      </c>
    </row>
    <row r="1346" spans="1:17" x14ac:dyDescent="0.25">
      <c r="A1346" s="20" t="s">
        <v>2783</v>
      </c>
      <c r="B1346" s="20" t="s">
        <v>3500</v>
      </c>
      <c r="C1346" s="20" t="s">
        <v>3500</v>
      </c>
      <c r="D1346" s="23" t="s">
        <v>2218</v>
      </c>
      <c r="E1346" s="23"/>
      <c r="F1346" s="20" t="s">
        <v>247</v>
      </c>
      <c r="G1346" s="21"/>
      <c r="H1346" s="22">
        <v>280250</v>
      </c>
      <c r="I1346" s="57" t="str">
        <f>IF(COUNTIF(MASUK[Kode Barang],REKAP[[#This Row],[ID
Barang]])=0,"",COUNTIF(MASUK[Kode Barang],REKAP[[#This Row],[ID
Barang]]))</f>
        <v/>
      </c>
      <c r="J1346" s="58">
        <f>IF(COUNTIF(MASUK8[Kode Barang],REKAP[[#This Row],[ID
Barang]])=0,"",COUNTIF(MASUK8[Kode Barang],REKAP[[#This Row],[ID
Barang]]))</f>
        <v>1</v>
      </c>
      <c r="K1346" s="20">
        <v>2</v>
      </c>
      <c r="L1346" s="47">
        <f>SUMIF(MASUK!$C:$C,DATA!$A1346,MASUK!$H:$H)</f>
        <v>0</v>
      </c>
      <c r="M1346" s="47">
        <f>SUMIF(KELUAR!C:C,REKAP[[#This Row],[ID
Barang]],KELUAR!$H:$H)</f>
        <v>2</v>
      </c>
      <c r="N1346" s="47">
        <f>REKAP[[#This Row],[Stok Awal]]+REKAP[[#This Row],[Masuk]]-REKAP[[#This Row],[Keluar]]</f>
        <v>0</v>
      </c>
      <c r="P1346" s="42">
        <f>REKAP[[#This Row],[Harga Satuan]]*REKAP[[#This Row],[Stok Akhir]]</f>
        <v>0</v>
      </c>
      <c r="Q1346" s="47" t="str">
        <f>IF(REKAP[[#This Row],[Stok Aktual]]&lt;&gt;"",REKAP[[#This Row],[Stok Akhir]]-REKAP[[#This Row],[Stok Aktual]],"")</f>
        <v/>
      </c>
    </row>
    <row r="1347" spans="1:17" x14ac:dyDescent="0.25">
      <c r="A1347" s="20" t="s">
        <v>2784</v>
      </c>
      <c r="B1347" s="20" t="s">
        <v>3501</v>
      </c>
      <c r="C1347" s="20" t="s">
        <v>3501</v>
      </c>
      <c r="D1347" s="23" t="s">
        <v>2219</v>
      </c>
      <c r="E1347" s="23"/>
      <c r="F1347" s="20" t="s">
        <v>247</v>
      </c>
      <c r="G1347" s="21"/>
      <c r="H1347" s="22">
        <v>429400</v>
      </c>
      <c r="I1347" s="57" t="str">
        <f>IF(COUNTIF(MASUK[Kode Barang],REKAP[[#This Row],[ID
Barang]])=0,"",COUNTIF(MASUK[Kode Barang],REKAP[[#This Row],[ID
Barang]]))</f>
        <v/>
      </c>
      <c r="J1347" s="58" t="str">
        <f>IF(COUNTIF(MASUK8[Kode Barang],REKAP[[#This Row],[ID
Barang]])=0,"",COUNTIF(MASUK8[Kode Barang],REKAP[[#This Row],[ID
Barang]]))</f>
        <v/>
      </c>
      <c r="K1347" s="20">
        <v>0</v>
      </c>
      <c r="L1347" s="47">
        <f>SUMIF(MASUK!$C:$C,DATA!$A1347,MASUK!$H:$H)</f>
        <v>0</v>
      </c>
      <c r="M1347" s="47">
        <f>SUMIF(KELUAR!C:C,REKAP[[#This Row],[ID
Barang]],KELUAR!$H:$H)</f>
        <v>0</v>
      </c>
      <c r="N1347" s="47">
        <f>REKAP[[#This Row],[Stok Awal]]+REKAP[[#This Row],[Masuk]]-REKAP[[#This Row],[Keluar]]</f>
        <v>0</v>
      </c>
      <c r="P1347" s="42">
        <f>REKAP[[#This Row],[Harga Satuan]]*REKAP[[#This Row],[Stok Akhir]]</f>
        <v>0</v>
      </c>
      <c r="Q1347" s="47" t="str">
        <f>IF(REKAP[[#This Row],[Stok Aktual]]&lt;&gt;"",REKAP[[#This Row],[Stok Akhir]]-REKAP[[#This Row],[Stok Aktual]],"")</f>
        <v/>
      </c>
    </row>
    <row r="1348" spans="1:17" x14ac:dyDescent="0.25">
      <c r="A1348" s="20" t="s">
        <v>2785</v>
      </c>
      <c r="B1348" s="20" t="s">
        <v>3536</v>
      </c>
      <c r="C1348" s="20" t="s">
        <v>3536</v>
      </c>
      <c r="D1348" s="23" t="s">
        <v>2220</v>
      </c>
      <c r="E1348" s="23"/>
      <c r="F1348" s="20" t="s">
        <v>247</v>
      </c>
      <c r="G1348" s="21"/>
      <c r="H1348" s="22">
        <v>180000</v>
      </c>
      <c r="I1348" s="57" t="str">
        <f>IF(COUNTIF(MASUK[Kode Barang],REKAP[[#This Row],[ID
Barang]])=0,"",COUNTIF(MASUK[Kode Barang],REKAP[[#This Row],[ID
Barang]]))</f>
        <v/>
      </c>
      <c r="J1348" s="58" t="str">
        <f>IF(COUNTIF(MASUK8[Kode Barang],REKAP[[#This Row],[ID
Barang]])=0,"",COUNTIF(MASUK8[Kode Barang],REKAP[[#This Row],[ID
Barang]]))</f>
        <v/>
      </c>
      <c r="K1348" s="20">
        <v>1</v>
      </c>
      <c r="L1348" s="47">
        <f>SUMIF(MASUK!$C:$C,DATA!$A1348,MASUK!$H:$H)</f>
        <v>0</v>
      </c>
      <c r="M1348" s="47">
        <f>SUMIF(KELUAR!C:C,REKAP[[#This Row],[ID
Barang]],KELUAR!$H:$H)</f>
        <v>0</v>
      </c>
      <c r="N1348" s="47">
        <f>REKAP[[#This Row],[Stok Awal]]+REKAP[[#This Row],[Masuk]]-REKAP[[#This Row],[Keluar]]</f>
        <v>1</v>
      </c>
      <c r="P1348" s="42">
        <f>REKAP[[#This Row],[Harga Satuan]]*REKAP[[#This Row],[Stok Akhir]]</f>
        <v>180000</v>
      </c>
      <c r="Q1348" s="47" t="str">
        <f>IF(REKAP[[#This Row],[Stok Aktual]]&lt;&gt;"",REKAP[[#This Row],[Stok Akhir]]-REKAP[[#This Row],[Stok Aktual]],"")</f>
        <v/>
      </c>
    </row>
    <row r="1349" spans="1:17" x14ac:dyDescent="0.25">
      <c r="A1349" s="20" t="s">
        <v>2786</v>
      </c>
      <c r="B1349" s="20" t="s">
        <v>3528</v>
      </c>
      <c r="C1349" s="20" t="s">
        <v>3528</v>
      </c>
      <c r="D1349" s="23" t="s">
        <v>2221</v>
      </c>
      <c r="E1349" s="23"/>
      <c r="F1349" s="20" t="s">
        <v>247</v>
      </c>
      <c r="G1349" s="21" t="s">
        <v>2222</v>
      </c>
      <c r="H1349" s="22">
        <v>752000</v>
      </c>
      <c r="I1349" s="57" t="str">
        <f>IF(COUNTIF(MASUK[Kode Barang],REKAP[[#This Row],[ID
Barang]])=0,"",COUNTIF(MASUK[Kode Barang],REKAP[[#This Row],[ID
Barang]]))</f>
        <v/>
      </c>
      <c r="J1349" s="58" t="str">
        <f>IF(COUNTIF(MASUK8[Kode Barang],REKAP[[#This Row],[ID
Barang]])=0,"",COUNTIF(MASUK8[Kode Barang],REKAP[[#This Row],[ID
Barang]]))</f>
        <v/>
      </c>
      <c r="K1349" s="20">
        <v>0</v>
      </c>
      <c r="L1349" s="47">
        <f>SUMIF(MASUK!$C:$C,DATA!$A1349,MASUK!$H:$H)</f>
        <v>0</v>
      </c>
      <c r="M1349" s="47">
        <f>SUMIF(KELUAR!C:C,REKAP[[#This Row],[ID
Barang]],KELUAR!$H:$H)</f>
        <v>0</v>
      </c>
      <c r="N1349" s="47">
        <f>REKAP[[#This Row],[Stok Awal]]+REKAP[[#This Row],[Masuk]]-REKAP[[#This Row],[Keluar]]</f>
        <v>0</v>
      </c>
      <c r="P1349" s="42">
        <f>REKAP[[#This Row],[Harga Satuan]]*REKAP[[#This Row],[Stok Akhir]]</f>
        <v>0</v>
      </c>
      <c r="Q1349" s="47" t="str">
        <f>IF(REKAP[[#This Row],[Stok Aktual]]&lt;&gt;"",REKAP[[#This Row],[Stok Akhir]]-REKAP[[#This Row],[Stok Aktual]],"")</f>
        <v/>
      </c>
    </row>
    <row r="1350" spans="1:17" x14ac:dyDescent="0.25">
      <c r="A1350" s="20" t="s">
        <v>2787</v>
      </c>
      <c r="B1350" s="20" t="s">
        <v>3528</v>
      </c>
      <c r="C1350" s="20" t="s">
        <v>3528</v>
      </c>
      <c r="D1350" s="23" t="s">
        <v>2223</v>
      </c>
      <c r="E1350" s="23"/>
      <c r="F1350" s="20" t="s">
        <v>247</v>
      </c>
      <c r="G1350" s="21" t="s">
        <v>2222</v>
      </c>
      <c r="H1350" s="22">
        <v>1127000</v>
      </c>
      <c r="I1350" s="57" t="str">
        <f>IF(COUNTIF(MASUK[Kode Barang],REKAP[[#This Row],[ID
Barang]])=0,"",COUNTIF(MASUK[Kode Barang],REKAP[[#This Row],[ID
Barang]]))</f>
        <v/>
      </c>
      <c r="J1350" s="58" t="str">
        <f>IF(COUNTIF(MASUK8[Kode Barang],REKAP[[#This Row],[ID
Barang]])=0,"",COUNTIF(MASUK8[Kode Barang],REKAP[[#This Row],[ID
Barang]]))</f>
        <v/>
      </c>
      <c r="K1350" s="20">
        <v>1</v>
      </c>
      <c r="L1350" s="47">
        <f>SUMIF(MASUK!$C:$C,DATA!$A1350,MASUK!$H:$H)</f>
        <v>0</v>
      </c>
      <c r="M1350" s="47">
        <f>SUMIF(KELUAR!C:C,REKAP[[#This Row],[ID
Barang]],KELUAR!$H:$H)</f>
        <v>0</v>
      </c>
      <c r="N1350" s="47">
        <f>REKAP[[#This Row],[Stok Awal]]+REKAP[[#This Row],[Masuk]]-REKAP[[#This Row],[Keluar]]</f>
        <v>1</v>
      </c>
      <c r="P1350" s="42">
        <f>REKAP[[#This Row],[Harga Satuan]]*REKAP[[#This Row],[Stok Akhir]]</f>
        <v>1127000</v>
      </c>
      <c r="Q1350" s="47" t="str">
        <f>IF(REKAP[[#This Row],[Stok Aktual]]&lt;&gt;"",REKAP[[#This Row],[Stok Akhir]]-REKAP[[#This Row],[Stok Aktual]],"")</f>
        <v/>
      </c>
    </row>
    <row r="1351" spans="1:17" x14ac:dyDescent="0.25">
      <c r="A1351" s="20" t="s">
        <v>2788</v>
      </c>
      <c r="B1351" s="20" t="s">
        <v>3528</v>
      </c>
      <c r="C1351" s="20" t="s">
        <v>3528</v>
      </c>
      <c r="D1351" s="23" t="s">
        <v>2224</v>
      </c>
      <c r="E1351" s="23"/>
      <c r="F1351" s="20" t="s">
        <v>247</v>
      </c>
      <c r="G1351" s="21" t="s">
        <v>2222</v>
      </c>
      <c r="H1351" s="22">
        <v>1935000</v>
      </c>
      <c r="I1351" s="57" t="str">
        <f>IF(COUNTIF(MASUK[Kode Barang],REKAP[[#This Row],[ID
Barang]])=0,"",COUNTIF(MASUK[Kode Barang],REKAP[[#This Row],[ID
Barang]]))</f>
        <v/>
      </c>
      <c r="J1351" s="58" t="str">
        <f>IF(COUNTIF(MASUK8[Kode Barang],REKAP[[#This Row],[ID
Barang]])=0,"",COUNTIF(MASUK8[Kode Barang],REKAP[[#This Row],[ID
Barang]]))</f>
        <v/>
      </c>
      <c r="K1351" s="20">
        <v>0</v>
      </c>
      <c r="L1351" s="47">
        <f>SUMIF(MASUK!$C:$C,DATA!$A1351,MASUK!$H:$H)</f>
        <v>0</v>
      </c>
      <c r="M1351" s="47">
        <f>SUMIF(KELUAR!C:C,REKAP[[#This Row],[ID
Barang]],KELUAR!$H:$H)</f>
        <v>0</v>
      </c>
      <c r="N1351" s="47">
        <f>REKAP[[#This Row],[Stok Awal]]+REKAP[[#This Row],[Masuk]]-REKAP[[#This Row],[Keluar]]</f>
        <v>0</v>
      </c>
      <c r="P1351" s="42">
        <f>REKAP[[#This Row],[Harga Satuan]]*REKAP[[#This Row],[Stok Akhir]]</f>
        <v>0</v>
      </c>
      <c r="Q1351" s="47" t="str">
        <f>IF(REKAP[[#This Row],[Stok Aktual]]&lt;&gt;"",REKAP[[#This Row],[Stok Akhir]]-REKAP[[#This Row],[Stok Aktual]],"")</f>
        <v/>
      </c>
    </row>
    <row r="1352" spans="1:17" x14ac:dyDescent="0.25">
      <c r="A1352" s="20" t="s">
        <v>2789</v>
      </c>
      <c r="B1352" s="20" t="s">
        <v>3528</v>
      </c>
      <c r="C1352" s="20" t="s">
        <v>3528</v>
      </c>
      <c r="D1352" s="23" t="s">
        <v>2225</v>
      </c>
      <c r="E1352" s="23"/>
      <c r="F1352" s="20" t="s">
        <v>247</v>
      </c>
      <c r="G1352" s="21" t="s">
        <v>2222</v>
      </c>
      <c r="H1352" s="22">
        <v>340000</v>
      </c>
      <c r="I1352" s="57" t="str">
        <f>IF(COUNTIF(MASUK[Kode Barang],REKAP[[#This Row],[ID
Barang]])=0,"",COUNTIF(MASUK[Kode Barang],REKAP[[#This Row],[ID
Barang]]))</f>
        <v/>
      </c>
      <c r="J1352" s="58" t="str">
        <f>IF(COUNTIF(MASUK8[Kode Barang],REKAP[[#This Row],[ID
Barang]])=0,"",COUNTIF(MASUK8[Kode Barang],REKAP[[#This Row],[ID
Barang]]))</f>
        <v/>
      </c>
      <c r="K1352" s="20">
        <v>0</v>
      </c>
      <c r="L1352" s="47">
        <f>SUMIF(MASUK!$C:$C,DATA!$A1352,MASUK!$H:$H)</f>
        <v>0</v>
      </c>
      <c r="M1352" s="47">
        <f>SUMIF(KELUAR!C:C,REKAP[[#This Row],[ID
Barang]],KELUAR!$H:$H)</f>
        <v>0</v>
      </c>
      <c r="N1352" s="47">
        <f>REKAP[[#This Row],[Stok Awal]]+REKAP[[#This Row],[Masuk]]-REKAP[[#This Row],[Keluar]]</f>
        <v>0</v>
      </c>
      <c r="P1352" s="42">
        <f>REKAP[[#This Row],[Harga Satuan]]*REKAP[[#This Row],[Stok Akhir]]</f>
        <v>0</v>
      </c>
      <c r="Q1352" s="47" t="str">
        <f>IF(REKAP[[#This Row],[Stok Aktual]]&lt;&gt;"",REKAP[[#This Row],[Stok Akhir]]-REKAP[[#This Row],[Stok Aktual]],"")</f>
        <v/>
      </c>
    </row>
    <row r="1353" spans="1:17" x14ac:dyDescent="0.25">
      <c r="A1353" s="20" t="s">
        <v>2790</v>
      </c>
      <c r="B1353" s="20" t="s">
        <v>3528</v>
      </c>
      <c r="C1353" s="20" t="s">
        <v>3528</v>
      </c>
      <c r="D1353" s="23" t="s">
        <v>2226</v>
      </c>
      <c r="E1353" s="23"/>
      <c r="F1353" s="20" t="s">
        <v>247</v>
      </c>
      <c r="G1353" s="21" t="s">
        <v>2222</v>
      </c>
      <c r="H1353" s="22">
        <v>340000</v>
      </c>
      <c r="I1353" s="57" t="str">
        <f>IF(COUNTIF(MASUK[Kode Barang],REKAP[[#This Row],[ID
Barang]])=0,"",COUNTIF(MASUK[Kode Barang],REKAP[[#This Row],[ID
Barang]]))</f>
        <v/>
      </c>
      <c r="J1353" s="58" t="str">
        <f>IF(COUNTIF(MASUK8[Kode Barang],REKAP[[#This Row],[ID
Barang]])=0,"",COUNTIF(MASUK8[Kode Barang],REKAP[[#This Row],[ID
Barang]]))</f>
        <v/>
      </c>
      <c r="K1353" s="20">
        <v>0</v>
      </c>
      <c r="L1353" s="47">
        <f>SUMIF(MASUK!$C:$C,DATA!$A1353,MASUK!$H:$H)</f>
        <v>0</v>
      </c>
      <c r="M1353" s="47">
        <f>SUMIF(KELUAR!C:C,REKAP[[#This Row],[ID
Barang]],KELUAR!$H:$H)</f>
        <v>0</v>
      </c>
      <c r="N1353" s="47">
        <f>REKAP[[#This Row],[Stok Awal]]+REKAP[[#This Row],[Masuk]]-REKAP[[#This Row],[Keluar]]</f>
        <v>0</v>
      </c>
      <c r="P1353" s="42">
        <f>REKAP[[#This Row],[Harga Satuan]]*REKAP[[#This Row],[Stok Akhir]]</f>
        <v>0</v>
      </c>
      <c r="Q1353" s="47" t="str">
        <f>IF(REKAP[[#This Row],[Stok Aktual]]&lt;&gt;"",REKAP[[#This Row],[Stok Akhir]]-REKAP[[#This Row],[Stok Aktual]],"")</f>
        <v/>
      </c>
    </row>
    <row r="1354" spans="1:17" x14ac:dyDescent="0.25">
      <c r="A1354" s="20" t="s">
        <v>2791</v>
      </c>
      <c r="B1354" s="20" t="s">
        <v>3528</v>
      </c>
      <c r="C1354" s="20" t="s">
        <v>3528</v>
      </c>
      <c r="D1354" s="23" t="s">
        <v>2227</v>
      </c>
      <c r="E1354" s="23"/>
      <c r="F1354" s="20" t="s">
        <v>247</v>
      </c>
      <c r="G1354" s="21" t="s">
        <v>2222</v>
      </c>
      <c r="H1354" s="22">
        <v>400000</v>
      </c>
      <c r="I1354" s="57" t="str">
        <f>IF(COUNTIF(MASUK[Kode Barang],REKAP[[#This Row],[ID
Barang]])=0,"",COUNTIF(MASUK[Kode Barang],REKAP[[#This Row],[ID
Barang]]))</f>
        <v/>
      </c>
      <c r="J1354" s="58" t="str">
        <f>IF(COUNTIF(MASUK8[Kode Barang],REKAP[[#This Row],[ID
Barang]])=0,"",COUNTIF(MASUK8[Kode Barang],REKAP[[#This Row],[ID
Barang]]))</f>
        <v/>
      </c>
      <c r="K1354" s="20">
        <v>2</v>
      </c>
      <c r="L1354" s="47">
        <f>SUMIF(MASUK!$C:$C,DATA!$A1354,MASUK!$H:$H)</f>
        <v>0</v>
      </c>
      <c r="M1354" s="47">
        <f>SUMIF(KELUAR!C:C,REKAP[[#This Row],[ID
Barang]],KELUAR!$H:$H)</f>
        <v>0</v>
      </c>
      <c r="N1354" s="47">
        <f>REKAP[[#This Row],[Stok Awal]]+REKAP[[#This Row],[Masuk]]-REKAP[[#This Row],[Keluar]]</f>
        <v>2</v>
      </c>
      <c r="P1354" s="42">
        <f>REKAP[[#This Row],[Harga Satuan]]*REKAP[[#This Row],[Stok Akhir]]</f>
        <v>800000</v>
      </c>
      <c r="Q1354" s="47" t="str">
        <f>IF(REKAP[[#This Row],[Stok Aktual]]&lt;&gt;"",REKAP[[#This Row],[Stok Akhir]]-REKAP[[#This Row],[Stok Aktual]],"")</f>
        <v/>
      </c>
    </row>
    <row r="1355" spans="1:17" x14ac:dyDescent="0.25">
      <c r="A1355" s="20" t="s">
        <v>2792</v>
      </c>
      <c r="B1355" s="20" t="s">
        <v>3529</v>
      </c>
      <c r="C1355" s="20" t="s">
        <v>3529</v>
      </c>
      <c r="D1355" s="23" t="s">
        <v>2228</v>
      </c>
      <c r="E1355" s="23"/>
      <c r="F1355" s="20" t="s">
        <v>247</v>
      </c>
      <c r="G1355" s="21"/>
      <c r="H1355" s="22">
        <v>560000</v>
      </c>
      <c r="I1355" s="57" t="str">
        <f>IF(COUNTIF(MASUK[Kode Barang],REKAP[[#This Row],[ID
Barang]])=0,"",COUNTIF(MASUK[Kode Barang],REKAP[[#This Row],[ID
Barang]]))</f>
        <v/>
      </c>
      <c r="J1355" s="58" t="str">
        <f>IF(COUNTIF(MASUK8[Kode Barang],REKAP[[#This Row],[ID
Barang]])=0,"",COUNTIF(MASUK8[Kode Barang],REKAP[[#This Row],[ID
Barang]]))</f>
        <v/>
      </c>
      <c r="K1355" s="20">
        <v>2</v>
      </c>
      <c r="L1355" s="47">
        <f>SUMIF(MASUK!$C:$C,DATA!$A1355,MASUK!$H:$H)</f>
        <v>0</v>
      </c>
      <c r="M1355" s="47">
        <f>SUMIF(KELUAR!C:C,REKAP[[#This Row],[ID
Barang]],KELUAR!$H:$H)</f>
        <v>0</v>
      </c>
      <c r="N1355" s="47">
        <f>REKAP[[#This Row],[Stok Awal]]+REKAP[[#This Row],[Masuk]]-REKAP[[#This Row],[Keluar]]</f>
        <v>2</v>
      </c>
      <c r="P1355" s="42">
        <f>REKAP[[#This Row],[Harga Satuan]]*REKAP[[#This Row],[Stok Akhir]]</f>
        <v>1120000</v>
      </c>
      <c r="Q1355" s="47" t="str">
        <f>IF(REKAP[[#This Row],[Stok Aktual]]&lt;&gt;"",REKAP[[#This Row],[Stok Akhir]]-REKAP[[#This Row],[Stok Aktual]],"")</f>
        <v/>
      </c>
    </row>
    <row r="1356" spans="1:17" x14ac:dyDescent="0.25">
      <c r="A1356" s="20" t="s">
        <v>2793</v>
      </c>
      <c r="B1356" s="20" t="s">
        <v>3531</v>
      </c>
      <c r="C1356" s="20" t="s">
        <v>3531</v>
      </c>
      <c r="D1356" s="23" t="s">
        <v>3592</v>
      </c>
      <c r="E1356" s="23"/>
      <c r="F1356" s="20" t="s">
        <v>247</v>
      </c>
      <c r="G1356" s="21"/>
      <c r="H1356" s="22">
        <v>0</v>
      </c>
      <c r="I1356" s="57" t="str">
        <f>IF(COUNTIF(MASUK[Kode Barang],REKAP[[#This Row],[ID
Barang]])=0,"",COUNTIF(MASUK[Kode Barang],REKAP[[#This Row],[ID
Barang]]))</f>
        <v/>
      </c>
      <c r="J1356" s="58" t="str">
        <f>IF(COUNTIF(MASUK8[Kode Barang],REKAP[[#This Row],[ID
Barang]])=0,"",COUNTIF(MASUK8[Kode Barang],REKAP[[#This Row],[ID
Barang]]))</f>
        <v/>
      </c>
      <c r="K1356" s="20">
        <v>1</v>
      </c>
      <c r="L1356" s="47">
        <f>SUMIF(MASUK!$C:$C,DATA!$A1356,MASUK!$H:$H)</f>
        <v>0</v>
      </c>
      <c r="M1356" s="47">
        <f>SUMIF(KELUAR!C:C,REKAP[[#This Row],[ID
Barang]],KELUAR!$H:$H)</f>
        <v>0</v>
      </c>
      <c r="N1356" s="47">
        <f>REKAP[[#This Row],[Stok Awal]]+REKAP[[#This Row],[Masuk]]-REKAP[[#This Row],[Keluar]]</f>
        <v>1</v>
      </c>
      <c r="P1356" s="42">
        <f>REKAP[[#This Row],[Harga Satuan]]*REKAP[[#This Row],[Stok Akhir]]</f>
        <v>0</v>
      </c>
      <c r="Q1356" s="47" t="str">
        <f>IF(REKAP[[#This Row],[Stok Aktual]]&lt;&gt;"",REKAP[[#This Row],[Stok Akhir]]-REKAP[[#This Row],[Stok Aktual]],"")</f>
        <v/>
      </c>
    </row>
    <row r="1357" spans="1:17" x14ac:dyDescent="0.25">
      <c r="A1357" s="20" t="s">
        <v>2794</v>
      </c>
      <c r="B1357" s="20" t="s">
        <v>3532</v>
      </c>
      <c r="C1357" s="20" t="s">
        <v>3532</v>
      </c>
      <c r="D1357" s="23" t="s">
        <v>2229</v>
      </c>
      <c r="E1357" s="23"/>
      <c r="F1357" s="20" t="s">
        <v>247</v>
      </c>
      <c r="G1357" s="21" t="s">
        <v>2029</v>
      </c>
      <c r="H1357" s="22">
        <v>1618000</v>
      </c>
      <c r="I1357" s="57" t="str">
        <f>IF(COUNTIF(MASUK[Kode Barang],REKAP[[#This Row],[ID
Barang]])=0,"",COUNTIF(MASUK[Kode Barang],REKAP[[#This Row],[ID
Barang]]))</f>
        <v/>
      </c>
      <c r="J1357" s="58" t="str">
        <f>IF(COUNTIF(MASUK8[Kode Barang],REKAP[[#This Row],[ID
Barang]])=0,"",COUNTIF(MASUK8[Kode Barang],REKAP[[#This Row],[ID
Barang]]))</f>
        <v/>
      </c>
      <c r="K1357" s="20">
        <v>2</v>
      </c>
      <c r="L1357" s="47">
        <f>SUMIF(MASUK!$C:$C,DATA!$A1357,MASUK!$H:$H)</f>
        <v>0</v>
      </c>
      <c r="M1357" s="47">
        <f>SUMIF(KELUAR!C:C,REKAP[[#This Row],[ID
Barang]],KELUAR!$H:$H)</f>
        <v>0</v>
      </c>
      <c r="N1357" s="47">
        <f>REKAP[[#This Row],[Stok Awal]]+REKAP[[#This Row],[Masuk]]-REKAP[[#This Row],[Keluar]]</f>
        <v>2</v>
      </c>
      <c r="P1357" s="42">
        <f>REKAP[[#This Row],[Harga Satuan]]*REKAP[[#This Row],[Stok Akhir]]</f>
        <v>3236000</v>
      </c>
      <c r="Q1357" s="47" t="str">
        <f>IF(REKAP[[#This Row],[Stok Aktual]]&lt;&gt;"",REKAP[[#This Row],[Stok Akhir]]-REKAP[[#This Row],[Stok Aktual]],"")</f>
        <v/>
      </c>
    </row>
    <row r="1358" spans="1:17" x14ac:dyDescent="0.25">
      <c r="A1358" s="20" t="s">
        <v>2795</v>
      </c>
      <c r="B1358" s="20" t="s">
        <v>3532</v>
      </c>
      <c r="C1358" s="20" t="s">
        <v>3532</v>
      </c>
      <c r="D1358" s="23" t="s">
        <v>2230</v>
      </c>
      <c r="E1358" s="23"/>
      <c r="F1358" s="20" t="s">
        <v>247</v>
      </c>
      <c r="G1358" s="21" t="s">
        <v>2029</v>
      </c>
      <c r="H1358" s="22">
        <v>1933000</v>
      </c>
      <c r="I1358" s="57" t="str">
        <f>IF(COUNTIF(MASUK[Kode Barang],REKAP[[#This Row],[ID
Barang]])=0,"",COUNTIF(MASUK[Kode Barang],REKAP[[#This Row],[ID
Barang]]))</f>
        <v/>
      </c>
      <c r="J1358" s="58" t="str">
        <f>IF(COUNTIF(MASUK8[Kode Barang],REKAP[[#This Row],[ID
Barang]])=0,"",COUNTIF(MASUK8[Kode Barang],REKAP[[#This Row],[ID
Barang]]))</f>
        <v/>
      </c>
      <c r="K1358" s="20">
        <v>2</v>
      </c>
      <c r="L1358" s="47">
        <f>SUMIF(MASUK!$C:$C,DATA!$A1358,MASUK!$H:$H)</f>
        <v>0</v>
      </c>
      <c r="M1358" s="47">
        <f>SUMIF(KELUAR!C:C,REKAP[[#This Row],[ID
Barang]],KELUAR!$H:$H)</f>
        <v>0</v>
      </c>
      <c r="N1358" s="47">
        <f>REKAP[[#This Row],[Stok Awal]]+REKAP[[#This Row],[Masuk]]-REKAP[[#This Row],[Keluar]]</f>
        <v>2</v>
      </c>
      <c r="P1358" s="42">
        <f>REKAP[[#This Row],[Harga Satuan]]*REKAP[[#This Row],[Stok Akhir]]</f>
        <v>3866000</v>
      </c>
      <c r="Q1358" s="47" t="str">
        <f>IF(REKAP[[#This Row],[Stok Aktual]]&lt;&gt;"",REKAP[[#This Row],[Stok Akhir]]-REKAP[[#This Row],[Stok Aktual]],"")</f>
        <v/>
      </c>
    </row>
    <row r="1359" spans="1:17" x14ac:dyDescent="0.25">
      <c r="A1359" s="20" t="s">
        <v>2796</v>
      </c>
      <c r="B1359" s="20" t="s">
        <v>3540</v>
      </c>
      <c r="C1359" s="20" t="s">
        <v>3540</v>
      </c>
      <c r="D1359" s="23" t="s">
        <v>2231</v>
      </c>
      <c r="E1359" s="23"/>
      <c r="F1359" s="20" t="s">
        <v>247</v>
      </c>
      <c r="G1359" s="21"/>
      <c r="H1359" s="22">
        <v>150000</v>
      </c>
      <c r="I1359" s="57" t="str">
        <f>IF(COUNTIF(MASUK[Kode Barang],REKAP[[#This Row],[ID
Barang]])=0,"",COUNTIF(MASUK[Kode Barang],REKAP[[#This Row],[ID
Barang]]))</f>
        <v/>
      </c>
      <c r="J1359" s="58" t="str">
        <f>IF(COUNTIF(MASUK8[Kode Barang],REKAP[[#This Row],[ID
Barang]])=0,"",COUNTIF(MASUK8[Kode Barang],REKAP[[#This Row],[ID
Barang]]))</f>
        <v/>
      </c>
      <c r="K1359" s="20">
        <v>0</v>
      </c>
      <c r="L1359" s="47">
        <f>SUMIF(MASUK!$C:$C,DATA!$A1359,MASUK!$H:$H)</f>
        <v>0</v>
      </c>
      <c r="M1359" s="47">
        <f>SUMIF(KELUAR!C:C,REKAP[[#This Row],[ID
Barang]],KELUAR!$H:$H)</f>
        <v>0</v>
      </c>
      <c r="N1359" s="47">
        <f>REKAP[[#This Row],[Stok Awal]]+REKAP[[#This Row],[Masuk]]-REKAP[[#This Row],[Keluar]]</f>
        <v>0</v>
      </c>
      <c r="P1359" s="42">
        <f>REKAP[[#This Row],[Harga Satuan]]*REKAP[[#This Row],[Stok Akhir]]</f>
        <v>0</v>
      </c>
      <c r="Q1359" s="47" t="str">
        <f>IF(REKAP[[#This Row],[Stok Aktual]]&lt;&gt;"",REKAP[[#This Row],[Stok Akhir]]-REKAP[[#This Row],[Stok Aktual]],"")</f>
        <v/>
      </c>
    </row>
    <row r="1360" spans="1:17" x14ac:dyDescent="0.25">
      <c r="A1360" s="20" t="s">
        <v>2797</v>
      </c>
      <c r="B1360" s="20" t="s">
        <v>3534</v>
      </c>
      <c r="C1360" s="20" t="s">
        <v>3534</v>
      </c>
      <c r="D1360" s="23" t="s">
        <v>2232</v>
      </c>
      <c r="E1360" s="23"/>
      <c r="F1360" s="20" t="s">
        <v>247</v>
      </c>
      <c r="G1360" s="21"/>
      <c r="H1360" s="22">
        <v>0</v>
      </c>
      <c r="I1360" s="57" t="str">
        <f>IF(COUNTIF(MASUK[Kode Barang],REKAP[[#This Row],[ID
Barang]])=0,"",COUNTIF(MASUK[Kode Barang],REKAP[[#This Row],[ID
Barang]]))</f>
        <v/>
      </c>
      <c r="J1360" s="58" t="str">
        <f>IF(COUNTIF(MASUK8[Kode Barang],REKAP[[#This Row],[ID
Barang]])=0,"",COUNTIF(MASUK8[Kode Barang],REKAP[[#This Row],[ID
Barang]]))</f>
        <v/>
      </c>
      <c r="K1360" s="20">
        <v>0</v>
      </c>
      <c r="L1360" s="47">
        <f>SUMIF(MASUK!$C:$C,DATA!$A1360,MASUK!$H:$H)</f>
        <v>0</v>
      </c>
      <c r="M1360" s="47">
        <f>SUMIF(KELUAR!C:C,REKAP[[#This Row],[ID
Barang]],KELUAR!$H:$H)</f>
        <v>0</v>
      </c>
      <c r="N1360" s="47">
        <f>REKAP[[#This Row],[Stok Awal]]+REKAP[[#This Row],[Masuk]]-REKAP[[#This Row],[Keluar]]</f>
        <v>0</v>
      </c>
      <c r="P1360" s="42">
        <f>REKAP[[#This Row],[Harga Satuan]]*REKAP[[#This Row],[Stok Akhir]]</f>
        <v>0</v>
      </c>
      <c r="Q1360" s="47" t="str">
        <f>IF(REKAP[[#This Row],[Stok Aktual]]&lt;&gt;"",REKAP[[#This Row],[Stok Akhir]]-REKAP[[#This Row],[Stok Aktual]],"")</f>
        <v/>
      </c>
    </row>
    <row r="1361" spans="1:17" x14ac:dyDescent="0.25">
      <c r="A1361" s="20" t="s">
        <v>2798</v>
      </c>
      <c r="B1361" s="20" t="s">
        <v>3502</v>
      </c>
      <c r="C1361" s="20" t="s">
        <v>3502</v>
      </c>
      <c r="D1361" s="23" t="s">
        <v>2233</v>
      </c>
      <c r="E1361" s="23"/>
      <c r="F1361" s="20" t="s">
        <v>247</v>
      </c>
      <c r="G1361" s="21" t="s">
        <v>2029</v>
      </c>
      <c r="H1361" s="22">
        <v>1366000</v>
      </c>
      <c r="I1361" s="57" t="str">
        <f>IF(COUNTIF(MASUK[Kode Barang],REKAP[[#This Row],[ID
Barang]])=0,"",COUNTIF(MASUK[Kode Barang],REKAP[[#This Row],[ID
Barang]]))</f>
        <v/>
      </c>
      <c r="J1361" s="58" t="str">
        <f>IF(COUNTIF(MASUK8[Kode Barang],REKAP[[#This Row],[ID
Barang]])=0,"",COUNTIF(MASUK8[Kode Barang],REKAP[[#This Row],[ID
Barang]]))</f>
        <v/>
      </c>
      <c r="K1361" s="20">
        <v>1</v>
      </c>
      <c r="L1361" s="47">
        <f>SUMIF(MASUK!$C:$C,DATA!$A1361,MASUK!$H:$H)</f>
        <v>0</v>
      </c>
      <c r="M1361" s="47">
        <f>SUMIF(KELUAR!C:C,REKAP[[#This Row],[ID
Barang]],KELUAR!$H:$H)</f>
        <v>0</v>
      </c>
      <c r="N1361" s="47">
        <f>REKAP[[#This Row],[Stok Awal]]+REKAP[[#This Row],[Masuk]]-REKAP[[#This Row],[Keluar]]</f>
        <v>1</v>
      </c>
      <c r="P1361" s="42">
        <f>REKAP[[#This Row],[Harga Satuan]]*REKAP[[#This Row],[Stok Akhir]]</f>
        <v>1366000</v>
      </c>
      <c r="Q1361" s="47" t="str">
        <f>IF(REKAP[[#This Row],[Stok Aktual]]&lt;&gt;"",REKAP[[#This Row],[Stok Akhir]]-REKAP[[#This Row],[Stok Aktual]],"")</f>
        <v/>
      </c>
    </row>
    <row r="1362" spans="1:17" x14ac:dyDescent="0.25">
      <c r="A1362" s="20" t="s">
        <v>2799</v>
      </c>
      <c r="B1362" s="20" t="s">
        <v>3502</v>
      </c>
      <c r="C1362" s="20" t="s">
        <v>3502</v>
      </c>
      <c r="D1362" s="23" t="s">
        <v>2234</v>
      </c>
      <c r="E1362" s="23"/>
      <c r="F1362" s="20" t="s">
        <v>247</v>
      </c>
      <c r="G1362" s="21" t="s">
        <v>2029</v>
      </c>
      <c r="H1362" s="22">
        <v>2138000</v>
      </c>
      <c r="I1362" s="57" t="str">
        <f>IF(COUNTIF(MASUK[Kode Barang],REKAP[[#This Row],[ID
Barang]])=0,"",COUNTIF(MASUK[Kode Barang],REKAP[[#This Row],[ID
Barang]]))</f>
        <v/>
      </c>
      <c r="J1362" s="58" t="str">
        <f>IF(COUNTIF(MASUK8[Kode Barang],REKAP[[#This Row],[ID
Barang]])=0,"",COUNTIF(MASUK8[Kode Barang],REKAP[[#This Row],[ID
Barang]]))</f>
        <v/>
      </c>
      <c r="K1362" s="20">
        <v>1</v>
      </c>
      <c r="L1362" s="47">
        <f>SUMIF(MASUK!$C:$C,DATA!$A1362,MASUK!$H:$H)</f>
        <v>0</v>
      </c>
      <c r="M1362" s="47">
        <f>SUMIF(KELUAR!C:C,REKAP[[#This Row],[ID
Barang]],KELUAR!$H:$H)</f>
        <v>0</v>
      </c>
      <c r="N1362" s="47">
        <f>REKAP[[#This Row],[Stok Awal]]+REKAP[[#This Row],[Masuk]]-REKAP[[#This Row],[Keluar]]</f>
        <v>1</v>
      </c>
      <c r="P1362" s="42">
        <f>REKAP[[#This Row],[Harga Satuan]]*REKAP[[#This Row],[Stok Akhir]]</f>
        <v>2138000</v>
      </c>
      <c r="Q1362" s="47" t="str">
        <f>IF(REKAP[[#This Row],[Stok Aktual]]&lt;&gt;"",REKAP[[#This Row],[Stok Akhir]]-REKAP[[#This Row],[Stok Aktual]],"")</f>
        <v/>
      </c>
    </row>
    <row r="1363" spans="1:17" x14ac:dyDescent="0.25">
      <c r="A1363" s="20" t="s">
        <v>2800</v>
      </c>
      <c r="B1363" s="20" t="s">
        <v>3502</v>
      </c>
      <c r="C1363" s="20" t="s">
        <v>3502</v>
      </c>
      <c r="D1363" s="23" t="s">
        <v>2235</v>
      </c>
      <c r="E1363" s="23"/>
      <c r="F1363" s="20" t="s">
        <v>247</v>
      </c>
      <c r="G1363" s="21" t="s">
        <v>2029</v>
      </c>
      <c r="H1363" s="22">
        <v>2228000</v>
      </c>
      <c r="I1363" s="57" t="str">
        <f>IF(COUNTIF(MASUK[Kode Barang],REKAP[[#This Row],[ID
Barang]])=0,"",COUNTIF(MASUK[Kode Barang],REKAP[[#This Row],[ID
Barang]]))</f>
        <v/>
      </c>
      <c r="J1363" s="58" t="str">
        <f>IF(COUNTIF(MASUK8[Kode Barang],REKAP[[#This Row],[ID
Barang]])=0,"",COUNTIF(MASUK8[Kode Barang],REKAP[[#This Row],[ID
Barang]]))</f>
        <v/>
      </c>
      <c r="K1363" s="20">
        <v>1</v>
      </c>
      <c r="L1363" s="47">
        <f>SUMIF(MASUK!$C:$C,DATA!$A1363,MASUK!$H:$H)</f>
        <v>0</v>
      </c>
      <c r="M1363" s="47">
        <f>SUMIF(KELUAR!C:C,REKAP[[#This Row],[ID
Barang]],KELUAR!$H:$H)</f>
        <v>0</v>
      </c>
      <c r="N1363" s="47">
        <f>REKAP[[#This Row],[Stok Awal]]+REKAP[[#This Row],[Masuk]]-REKAP[[#This Row],[Keluar]]</f>
        <v>1</v>
      </c>
      <c r="P1363" s="42">
        <f>REKAP[[#This Row],[Harga Satuan]]*REKAP[[#This Row],[Stok Akhir]]</f>
        <v>2228000</v>
      </c>
      <c r="Q1363" s="47" t="str">
        <f>IF(REKAP[[#This Row],[Stok Aktual]]&lt;&gt;"",REKAP[[#This Row],[Stok Akhir]]-REKAP[[#This Row],[Stok Aktual]],"")</f>
        <v/>
      </c>
    </row>
    <row r="1364" spans="1:17" x14ac:dyDescent="0.25">
      <c r="A1364" s="20" t="s">
        <v>2801</v>
      </c>
      <c r="B1364" s="20" t="s">
        <v>3502</v>
      </c>
      <c r="C1364" s="20" t="s">
        <v>3502</v>
      </c>
      <c r="D1364" s="23" t="s">
        <v>2236</v>
      </c>
      <c r="E1364" s="23"/>
      <c r="F1364" s="20" t="s">
        <v>247</v>
      </c>
      <c r="G1364" s="21" t="s">
        <v>2029</v>
      </c>
      <c r="H1364" s="22">
        <v>2382000</v>
      </c>
      <c r="I1364" s="57" t="str">
        <f>IF(COUNTIF(MASUK[Kode Barang],REKAP[[#This Row],[ID
Barang]])=0,"",COUNTIF(MASUK[Kode Barang],REKAP[[#This Row],[ID
Barang]]))</f>
        <v/>
      </c>
      <c r="J1364" s="58" t="str">
        <f>IF(COUNTIF(MASUK8[Kode Barang],REKAP[[#This Row],[ID
Barang]])=0,"",COUNTIF(MASUK8[Kode Barang],REKAP[[#This Row],[ID
Barang]]))</f>
        <v/>
      </c>
      <c r="K1364" s="20">
        <v>1</v>
      </c>
      <c r="L1364" s="47">
        <f>SUMIF(MASUK!$C:$C,DATA!$A1364,MASUK!$H:$H)</f>
        <v>0</v>
      </c>
      <c r="M1364" s="47">
        <f>SUMIF(KELUAR!C:C,REKAP[[#This Row],[ID
Barang]],KELUAR!$H:$H)</f>
        <v>0</v>
      </c>
      <c r="N1364" s="47">
        <f>REKAP[[#This Row],[Stok Awal]]+REKAP[[#This Row],[Masuk]]-REKAP[[#This Row],[Keluar]]</f>
        <v>1</v>
      </c>
      <c r="P1364" s="42">
        <f>REKAP[[#This Row],[Harga Satuan]]*REKAP[[#This Row],[Stok Akhir]]</f>
        <v>2382000</v>
      </c>
      <c r="Q1364" s="47" t="str">
        <f>IF(REKAP[[#This Row],[Stok Aktual]]&lt;&gt;"",REKAP[[#This Row],[Stok Akhir]]-REKAP[[#This Row],[Stok Aktual]],"")</f>
        <v/>
      </c>
    </row>
    <row r="1365" spans="1:17" x14ac:dyDescent="0.25">
      <c r="A1365" s="20" t="s">
        <v>2802</v>
      </c>
      <c r="B1365" s="20" t="s">
        <v>3541</v>
      </c>
      <c r="C1365" s="20" t="s">
        <v>3541</v>
      </c>
      <c r="D1365" s="23" t="s">
        <v>3741</v>
      </c>
      <c r="E1365" s="23"/>
      <c r="F1365" s="20" t="s">
        <v>247</v>
      </c>
      <c r="G1365" s="21" t="s">
        <v>2029</v>
      </c>
      <c r="H1365" s="22">
        <v>1379000</v>
      </c>
      <c r="I1365" s="57" t="str">
        <f>IF(COUNTIF(MASUK[Kode Barang],REKAP[[#This Row],[ID
Barang]])=0,"",COUNTIF(MASUK[Kode Barang],REKAP[[#This Row],[ID
Barang]]))</f>
        <v/>
      </c>
      <c r="J1365" s="58">
        <f>IF(COUNTIF(MASUK8[Kode Barang],REKAP[[#This Row],[ID
Barang]])=0,"",COUNTIF(MASUK8[Kode Barang],REKAP[[#This Row],[ID
Barang]]))</f>
        <v>1</v>
      </c>
      <c r="K1365" s="20">
        <v>4</v>
      </c>
      <c r="L1365" s="47">
        <f>SUMIF(MASUK!$C:$C,DATA!$A1365,MASUK!$H:$H)</f>
        <v>0</v>
      </c>
      <c r="M1365" s="47">
        <f>SUMIF(KELUAR!C:C,REKAP[[#This Row],[ID
Barang]],KELUAR!$H:$H)</f>
        <v>1</v>
      </c>
      <c r="N1365" s="47">
        <f>REKAP[[#This Row],[Stok Awal]]+REKAP[[#This Row],[Masuk]]-REKAP[[#This Row],[Keluar]]</f>
        <v>3</v>
      </c>
      <c r="P1365" s="42">
        <f>REKAP[[#This Row],[Harga Satuan]]*REKAP[[#This Row],[Stok Akhir]]</f>
        <v>4137000</v>
      </c>
      <c r="Q1365" s="47" t="str">
        <f>IF(REKAP[[#This Row],[Stok Aktual]]&lt;&gt;"",REKAP[[#This Row],[Stok Akhir]]-REKAP[[#This Row],[Stok Aktual]],"")</f>
        <v/>
      </c>
    </row>
    <row r="1366" spans="1:17" x14ac:dyDescent="0.25">
      <c r="A1366" s="20" t="s">
        <v>2803</v>
      </c>
      <c r="B1366" s="20" t="s">
        <v>3542</v>
      </c>
      <c r="C1366" s="20" t="s">
        <v>3542</v>
      </c>
      <c r="D1366" s="23" t="s">
        <v>3742</v>
      </c>
      <c r="E1366" s="23"/>
      <c r="F1366" s="20" t="s">
        <v>247</v>
      </c>
      <c r="G1366" s="21" t="s">
        <v>2029</v>
      </c>
      <c r="H1366" s="22">
        <v>2057000</v>
      </c>
      <c r="I1366" s="57">
        <f>IF(COUNTIF(MASUK[Kode Barang],REKAP[[#This Row],[ID
Barang]])=0,"",COUNTIF(MASUK[Kode Barang],REKAP[[#This Row],[ID
Barang]]))</f>
        <v>1</v>
      </c>
      <c r="J1366" s="58" t="str">
        <f>IF(COUNTIF(MASUK8[Kode Barang],REKAP[[#This Row],[ID
Barang]])=0,"",COUNTIF(MASUK8[Kode Barang],REKAP[[#This Row],[ID
Barang]]))</f>
        <v/>
      </c>
      <c r="K1366" s="20">
        <v>1</v>
      </c>
      <c r="L1366" s="47">
        <f>SUMIF(MASUK!$C:$C,DATA!$A1366,MASUK!$H:$H)</f>
        <v>2</v>
      </c>
      <c r="M1366" s="47">
        <f>SUMIF(KELUAR!C:C,REKAP[[#This Row],[ID
Barang]],KELUAR!$H:$H)</f>
        <v>0</v>
      </c>
      <c r="N1366" s="47">
        <f>REKAP[[#This Row],[Stok Awal]]+REKAP[[#This Row],[Masuk]]-REKAP[[#This Row],[Keluar]]</f>
        <v>3</v>
      </c>
      <c r="P1366" s="42">
        <f>REKAP[[#This Row],[Harga Satuan]]*REKAP[[#This Row],[Stok Akhir]]</f>
        <v>6171000</v>
      </c>
      <c r="Q1366" s="47" t="str">
        <f>IF(REKAP[[#This Row],[Stok Aktual]]&lt;&gt;"",REKAP[[#This Row],[Stok Akhir]]-REKAP[[#This Row],[Stok Aktual]],"")</f>
        <v/>
      </c>
    </row>
    <row r="1367" spans="1:17" x14ac:dyDescent="0.25">
      <c r="A1367" s="20" t="s">
        <v>2804</v>
      </c>
      <c r="B1367" s="20" t="s">
        <v>3543</v>
      </c>
      <c r="C1367" s="20" t="s">
        <v>3543</v>
      </c>
      <c r="D1367" s="23" t="s">
        <v>3743</v>
      </c>
      <c r="E1367" s="23"/>
      <c r="F1367" s="20" t="s">
        <v>247</v>
      </c>
      <c r="G1367" s="21" t="s">
        <v>2029</v>
      </c>
      <c r="H1367" s="22">
        <v>2303000</v>
      </c>
      <c r="I1367" s="57" t="str">
        <f>IF(COUNTIF(MASUK[Kode Barang],REKAP[[#This Row],[ID
Barang]])=0,"",COUNTIF(MASUK[Kode Barang],REKAP[[#This Row],[ID
Barang]]))</f>
        <v/>
      </c>
      <c r="J1367" s="58" t="str">
        <f>IF(COUNTIF(MASUK8[Kode Barang],REKAP[[#This Row],[ID
Barang]])=0,"",COUNTIF(MASUK8[Kode Barang],REKAP[[#This Row],[ID
Barang]]))</f>
        <v/>
      </c>
      <c r="K1367" s="20">
        <v>2</v>
      </c>
      <c r="L1367" s="47">
        <f>SUMIF(MASUK!$C:$C,DATA!$A1367,MASUK!$H:$H)</f>
        <v>0</v>
      </c>
      <c r="M1367" s="47">
        <f>SUMIF(KELUAR!C:C,REKAP[[#This Row],[ID
Barang]],KELUAR!$H:$H)</f>
        <v>0</v>
      </c>
      <c r="N1367" s="47">
        <f>REKAP[[#This Row],[Stok Awal]]+REKAP[[#This Row],[Masuk]]-REKAP[[#This Row],[Keluar]]</f>
        <v>2</v>
      </c>
      <c r="P1367" s="42">
        <f>REKAP[[#This Row],[Harga Satuan]]*REKAP[[#This Row],[Stok Akhir]]</f>
        <v>4606000</v>
      </c>
      <c r="Q1367" s="47" t="str">
        <f>IF(REKAP[[#This Row],[Stok Aktual]]&lt;&gt;"",REKAP[[#This Row],[Stok Akhir]]-REKAP[[#This Row],[Stok Aktual]],"")</f>
        <v/>
      </c>
    </row>
    <row r="1368" spans="1:17" x14ac:dyDescent="0.25">
      <c r="A1368" s="20" t="s">
        <v>2805</v>
      </c>
      <c r="B1368" s="20" t="s">
        <v>3503</v>
      </c>
      <c r="C1368" s="20" t="s">
        <v>3503</v>
      </c>
      <c r="D1368" s="23" t="s">
        <v>2237</v>
      </c>
      <c r="E1368" s="23"/>
      <c r="F1368" s="20" t="s">
        <v>247</v>
      </c>
      <c r="G1368" s="21" t="s">
        <v>2029</v>
      </c>
      <c r="H1368" s="22">
        <v>1306000</v>
      </c>
      <c r="I1368" s="57" t="str">
        <f>IF(COUNTIF(MASUK[Kode Barang],REKAP[[#This Row],[ID
Barang]])=0,"",COUNTIF(MASUK[Kode Barang],REKAP[[#This Row],[ID
Barang]]))</f>
        <v/>
      </c>
      <c r="J1368" s="58" t="str">
        <f>IF(COUNTIF(MASUK8[Kode Barang],REKAP[[#This Row],[ID
Barang]])=0,"",COUNTIF(MASUK8[Kode Barang],REKAP[[#This Row],[ID
Barang]]))</f>
        <v/>
      </c>
      <c r="K1368" s="20">
        <v>0</v>
      </c>
      <c r="L1368" s="47">
        <f>SUMIF(MASUK!$C:$C,DATA!$A1368,MASUK!$H:$H)</f>
        <v>0</v>
      </c>
      <c r="M1368" s="47">
        <f>SUMIF(KELUAR!C:C,REKAP[[#This Row],[ID
Barang]],KELUAR!$H:$H)</f>
        <v>0</v>
      </c>
      <c r="N1368" s="47">
        <f>REKAP[[#This Row],[Stok Awal]]+REKAP[[#This Row],[Masuk]]-REKAP[[#This Row],[Keluar]]</f>
        <v>0</v>
      </c>
      <c r="P1368" s="42">
        <f>REKAP[[#This Row],[Harga Satuan]]*REKAP[[#This Row],[Stok Akhir]]</f>
        <v>0</v>
      </c>
      <c r="Q1368" s="47" t="str">
        <f>IF(REKAP[[#This Row],[Stok Aktual]]&lt;&gt;"",REKAP[[#This Row],[Stok Akhir]]-REKAP[[#This Row],[Stok Aktual]],"")</f>
        <v/>
      </c>
    </row>
    <row r="1369" spans="1:17" x14ac:dyDescent="0.25">
      <c r="A1369" s="20" t="s">
        <v>2806</v>
      </c>
      <c r="B1369" s="20" t="s">
        <v>3504</v>
      </c>
      <c r="C1369" s="20" t="s">
        <v>3504</v>
      </c>
      <c r="D1369" s="23" t="s">
        <v>2238</v>
      </c>
      <c r="E1369" s="23"/>
      <c r="F1369" s="20" t="s">
        <v>247</v>
      </c>
      <c r="G1369" s="21" t="s">
        <v>2029</v>
      </c>
      <c r="H1369" s="22">
        <v>1218000</v>
      </c>
      <c r="I1369" s="57" t="str">
        <f>IF(COUNTIF(MASUK[Kode Barang],REKAP[[#This Row],[ID
Barang]])=0,"",COUNTIF(MASUK[Kode Barang],REKAP[[#This Row],[ID
Barang]]))</f>
        <v/>
      </c>
      <c r="J1369" s="58" t="str">
        <f>IF(COUNTIF(MASUK8[Kode Barang],REKAP[[#This Row],[ID
Barang]])=0,"",COUNTIF(MASUK8[Kode Barang],REKAP[[#This Row],[ID
Barang]]))</f>
        <v/>
      </c>
      <c r="K1369" s="20">
        <v>3</v>
      </c>
      <c r="L1369" s="47">
        <f>SUMIF(MASUK!$C:$C,DATA!$A1369,MASUK!$H:$H)</f>
        <v>0</v>
      </c>
      <c r="M1369" s="47">
        <f>SUMIF(KELUAR!C:C,REKAP[[#This Row],[ID
Barang]],KELUAR!$H:$H)</f>
        <v>0</v>
      </c>
      <c r="N1369" s="47">
        <f>REKAP[[#This Row],[Stok Awal]]+REKAP[[#This Row],[Masuk]]-REKAP[[#This Row],[Keluar]]</f>
        <v>3</v>
      </c>
      <c r="P1369" s="42">
        <f>REKAP[[#This Row],[Harga Satuan]]*REKAP[[#This Row],[Stok Akhir]]</f>
        <v>3654000</v>
      </c>
      <c r="Q1369" s="47" t="str">
        <f>IF(REKAP[[#This Row],[Stok Aktual]]&lt;&gt;"",REKAP[[#This Row],[Stok Akhir]]-REKAP[[#This Row],[Stok Aktual]],"")</f>
        <v/>
      </c>
    </row>
    <row r="1370" spans="1:17" x14ac:dyDescent="0.25">
      <c r="A1370" s="20" t="s">
        <v>2807</v>
      </c>
      <c r="B1370" s="20" t="s">
        <v>3505</v>
      </c>
      <c r="C1370" s="20" t="s">
        <v>3505</v>
      </c>
      <c r="D1370" s="23" t="s">
        <v>2239</v>
      </c>
      <c r="E1370" s="23"/>
      <c r="F1370" s="20" t="s">
        <v>247</v>
      </c>
      <c r="G1370" s="21" t="s">
        <v>2029</v>
      </c>
      <c r="H1370" s="22">
        <v>1739000</v>
      </c>
      <c r="I1370" s="57" t="str">
        <f>IF(COUNTIF(MASUK[Kode Barang],REKAP[[#This Row],[ID
Barang]])=0,"",COUNTIF(MASUK[Kode Barang],REKAP[[#This Row],[ID
Barang]]))</f>
        <v/>
      </c>
      <c r="J1370" s="58" t="str">
        <f>IF(COUNTIF(MASUK8[Kode Barang],REKAP[[#This Row],[ID
Barang]])=0,"",COUNTIF(MASUK8[Kode Barang],REKAP[[#This Row],[ID
Barang]]))</f>
        <v/>
      </c>
      <c r="K1370" s="20">
        <v>0</v>
      </c>
      <c r="L1370" s="47">
        <f>SUMIF(MASUK!$C:$C,DATA!$A1370,MASUK!$H:$H)</f>
        <v>0</v>
      </c>
      <c r="M1370" s="47">
        <f>SUMIF(KELUAR!C:C,REKAP[[#This Row],[ID
Barang]],KELUAR!$H:$H)</f>
        <v>0</v>
      </c>
      <c r="N1370" s="47">
        <f>REKAP[[#This Row],[Stok Awal]]+REKAP[[#This Row],[Masuk]]-REKAP[[#This Row],[Keluar]]</f>
        <v>0</v>
      </c>
      <c r="P1370" s="42">
        <f>REKAP[[#This Row],[Harga Satuan]]*REKAP[[#This Row],[Stok Akhir]]</f>
        <v>0</v>
      </c>
      <c r="Q1370" s="47" t="str">
        <f>IF(REKAP[[#This Row],[Stok Aktual]]&lt;&gt;"",REKAP[[#This Row],[Stok Akhir]]-REKAP[[#This Row],[Stok Aktual]],"")</f>
        <v/>
      </c>
    </row>
    <row r="1371" spans="1:17" x14ac:dyDescent="0.25">
      <c r="A1371" s="20" t="s">
        <v>2808</v>
      </c>
      <c r="B1371" s="20" t="s">
        <v>3506</v>
      </c>
      <c r="C1371" s="20" t="s">
        <v>3506</v>
      </c>
      <c r="D1371" s="23" t="s">
        <v>2240</v>
      </c>
      <c r="E1371" s="23"/>
      <c r="F1371" s="20" t="s">
        <v>247</v>
      </c>
      <c r="G1371" s="21" t="s">
        <v>2029</v>
      </c>
      <c r="H1371" s="22">
        <v>2146000</v>
      </c>
      <c r="I1371" s="57" t="str">
        <f>IF(COUNTIF(MASUK[Kode Barang],REKAP[[#This Row],[ID
Barang]])=0,"",COUNTIF(MASUK[Kode Barang],REKAP[[#This Row],[ID
Barang]]))</f>
        <v/>
      </c>
      <c r="J1371" s="58" t="str">
        <f>IF(COUNTIF(MASUK8[Kode Barang],REKAP[[#This Row],[ID
Barang]])=0,"",COUNTIF(MASUK8[Kode Barang],REKAP[[#This Row],[ID
Barang]]))</f>
        <v/>
      </c>
      <c r="K1371" s="20">
        <v>0</v>
      </c>
      <c r="L1371" s="47">
        <f>SUMIF(MASUK!$C:$C,DATA!$A1371,MASUK!$H:$H)</f>
        <v>0</v>
      </c>
      <c r="M1371" s="47">
        <f>SUMIF(KELUAR!C:C,REKAP[[#This Row],[ID
Barang]],KELUAR!$H:$H)</f>
        <v>0</v>
      </c>
      <c r="N1371" s="47">
        <f>REKAP[[#This Row],[Stok Awal]]+REKAP[[#This Row],[Masuk]]-REKAP[[#This Row],[Keluar]]</f>
        <v>0</v>
      </c>
      <c r="P1371" s="42">
        <f>REKAP[[#This Row],[Harga Satuan]]*REKAP[[#This Row],[Stok Akhir]]</f>
        <v>0</v>
      </c>
      <c r="Q1371" s="47" t="str">
        <f>IF(REKAP[[#This Row],[Stok Aktual]]&lt;&gt;"",REKAP[[#This Row],[Stok Akhir]]-REKAP[[#This Row],[Stok Aktual]],"")</f>
        <v/>
      </c>
    </row>
    <row r="1372" spans="1:17" x14ac:dyDescent="0.25">
      <c r="A1372" s="20" t="s">
        <v>2809</v>
      </c>
      <c r="B1372" s="20" t="s">
        <v>3507</v>
      </c>
      <c r="C1372" s="20" t="s">
        <v>3507</v>
      </c>
      <c r="D1372" s="23" t="s">
        <v>2241</v>
      </c>
      <c r="E1372" s="23"/>
      <c r="F1372" s="20" t="s">
        <v>247</v>
      </c>
      <c r="G1372" s="21" t="s">
        <v>2029</v>
      </c>
      <c r="H1372" s="22">
        <v>964000</v>
      </c>
      <c r="I1372" s="57" t="str">
        <f>IF(COUNTIF(MASUK[Kode Barang],REKAP[[#This Row],[ID
Barang]])=0,"",COUNTIF(MASUK[Kode Barang],REKAP[[#This Row],[ID
Barang]]))</f>
        <v/>
      </c>
      <c r="J1372" s="58">
        <f>IF(COUNTIF(MASUK8[Kode Barang],REKAP[[#This Row],[ID
Barang]])=0,"",COUNTIF(MASUK8[Kode Barang],REKAP[[#This Row],[ID
Barang]]))</f>
        <v>1</v>
      </c>
      <c r="K1372" s="20">
        <v>1</v>
      </c>
      <c r="L1372" s="47">
        <f>SUMIF(MASUK!$C:$C,DATA!$A1372,MASUK!$H:$H)</f>
        <v>0</v>
      </c>
      <c r="M1372" s="47">
        <f>SUMIF(KELUAR!C:C,REKAP[[#This Row],[ID
Barang]],KELUAR!$H:$H)</f>
        <v>1</v>
      </c>
      <c r="N1372" s="47">
        <f>REKAP[[#This Row],[Stok Awal]]+REKAP[[#This Row],[Masuk]]-REKAP[[#This Row],[Keluar]]</f>
        <v>0</v>
      </c>
      <c r="P1372" s="42">
        <f>REKAP[[#This Row],[Harga Satuan]]*REKAP[[#This Row],[Stok Akhir]]</f>
        <v>0</v>
      </c>
      <c r="Q1372" s="47" t="str">
        <f>IF(REKAP[[#This Row],[Stok Aktual]]&lt;&gt;"",REKAP[[#This Row],[Stok Akhir]]-REKAP[[#This Row],[Stok Aktual]],"")</f>
        <v/>
      </c>
    </row>
    <row r="1373" spans="1:17" x14ac:dyDescent="0.25">
      <c r="A1373" s="20" t="s">
        <v>2810</v>
      </c>
      <c r="B1373" s="20" t="s">
        <v>3508</v>
      </c>
      <c r="C1373" s="20" t="s">
        <v>3508</v>
      </c>
      <c r="D1373" s="23" t="s">
        <v>2242</v>
      </c>
      <c r="E1373" s="23"/>
      <c r="F1373" s="20" t="s">
        <v>247</v>
      </c>
      <c r="G1373" s="21" t="s">
        <v>2029</v>
      </c>
      <c r="H1373" s="22">
        <v>1471000</v>
      </c>
      <c r="I1373" s="57" t="str">
        <f>IF(COUNTIF(MASUK[Kode Barang],REKAP[[#This Row],[ID
Barang]])=0,"",COUNTIF(MASUK[Kode Barang],REKAP[[#This Row],[ID
Barang]]))</f>
        <v/>
      </c>
      <c r="J1373" s="58">
        <f>IF(COUNTIF(MASUK8[Kode Barang],REKAP[[#This Row],[ID
Barang]])=0,"",COUNTIF(MASUK8[Kode Barang],REKAP[[#This Row],[ID
Barang]]))</f>
        <v>1</v>
      </c>
      <c r="K1373" s="20">
        <v>2</v>
      </c>
      <c r="L1373" s="47">
        <f>SUMIF(MASUK!$C:$C,DATA!$A1373,MASUK!$H:$H)</f>
        <v>0</v>
      </c>
      <c r="M1373" s="47">
        <f>SUMIF(KELUAR!C:C,REKAP[[#This Row],[ID
Barang]],KELUAR!$H:$H)</f>
        <v>1</v>
      </c>
      <c r="N1373" s="47">
        <f>REKAP[[#This Row],[Stok Awal]]+REKAP[[#This Row],[Masuk]]-REKAP[[#This Row],[Keluar]]</f>
        <v>1</v>
      </c>
      <c r="P1373" s="42">
        <f>REKAP[[#This Row],[Harga Satuan]]*REKAP[[#This Row],[Stok Akhir]]</f>
        <v>1471000</v>
      </c>
      <c r="Q1373" s="47" t="str">
        <f>IF(REKAP[[#This Row],[Stok Aktual]]&lt;&gt;"",REKAP[[#This Row],[Stok Akhir]]-REKAP[[#This Row],[Stok Aktual]],"")</f>
        <v/>
      </c>
    </row>
    <row r="1374" spans="1:17" x14ac:dyDescent="0.25">
      <c r="A1374" s="20" t="s">
        <v>2811</v>
      </c>
      <c r="B1374" s="20" t="s">
        <v>3508</v>
      </c>
      <c r="C1374" s="20" t="s">
        <v>3508</v>
      </c>
      <c r="D1374" s="23" t="s">
        <v>2243</v>
      </c>
      <c r="E1374" s="23"/>
      <c r="F1374" s="20" t="s">
        <v>247</v>
      </c>
      <c r="G1374" s="21" t="s">
        <v>2029</v>
      </c>
      <c r="H1374" s="22">
        <v>1911000</v>
      </c>
      <c r="I1374" s="57" t="str">
        <f>IF(COUNTIF(MASUK[Kode Barang],REKAP[[#This Row],[ID
Barang]])=0,"",COUNTIF(MASUK[Kode Barang],REKAP[[#This Row],[ID
Barang]]))</f>
        <v/>
      </c>
      <c r="J1374" s="58" t="str">
        <f>IF(COUNTIF(MASUK8[Kode Barang],REKAP[[#This Row],[ID
Barang]])=0,"",COUNTIF(MASUK8[Kode Barang],REKAP[[#This Row],[ID
Barang]]))</f>
        <v/>
      </c>
      <c r="K1374" s="20">
        <v>1</v>
      </c>
      <c r="L1374" s="47">
        <f>SUMIF(MASUK!$C:$C,DATA!$A1374,MASUK!$H:$H)</f>
        <v>0</v>
      </c>
      <c r="M1374" s="47">
        <f>SUMIF(KELUAR!C:C,REKAP[[#This Row],[ID
Barang]],KELUAR!$H:$H)</f>
        <v>0</v>
      </c>
      <c r="N1374" s="47">
        <f>REKAP[[#This Row],[Stok Awal]]+REKAP[[#This Row],[Masuk]]-REKAP[[#This Row],[Keluar]]</f>
        <v>1</v>
      </c>
      <c r="P1374" s="42">
        <f>REKAP[[#This Row],[Harga Satuan]]*REKAP[[#This Row],[Stok Akhir]]</f>
        <v>1911000</v>
      </c>
      <c r="Q1374" s="47" t="str">
        <f>IF(REKAP[[#This Row],[Stok Aktual]]&lt;&gt;"",REKAP[[#This Row],[Stok Akhir]]-REKAP[[#This Row],[Stok Aktual]],"")</f>
        <v/>
      </c>
    </row>
    <row r="1375" spans="1:17" x14ac:dyDescent="0.25">
      <c r="A1375" s="20" t="s">
        <v>2812</v>
      </c>
      <c r="B1375" s="20" t="s">
        <v>3509</v>
      </c>
      <c r="C1375" s="20" t="s">
        <v>3509</v>
      </c>
      <c r="D1375" s="23" t="s">
        <v>2244</v>
      </c>
      <c r="E1375" s="23"/>
      <c r="F1375" s="20" t="s">
        <v>247</v>
      </c>
      <c r="G1375" s="21" t="s">
        <v>2029</v>
      </c>
      <c r="H1375" s="22">
        <v>1405000</v>
      </c>
      <c r="I1375" s="57" t="str">
        <f>IF(COUNTIF(MASUK[Kode Barang],REKAP[[#This Row],[ID
Barang]])=0,"",COUNTIF(MASUK[Kode Barang],REKAP[[#This Row],[ID
Barang]]))</f>
        <v/>
      </c>
      <c r="J1375" s="58" t="str">
        <f>IF(COUNTIF(MASUK8[Kode Barang],REKAP[[#This Row],[ID
Barang]])=0,"",COUNTIF(MASUK8[Kode Barang],REKAP[[#This Row],[ID
Barang]]))</f>
        <v/>
      </c>
      <c r="K1375" s="20">
        <v>0</v>
      </c>
      <c r="L1375" s="47">
        <f>SUMIF(MASUK!$C:$C,DATA!$A1375,MASUK!$H:$H)</f>
        <v>0</v>
      </c>
      <c r="M1375" s="47">
        <f>SUMIF(KELUAR!C:C,REKAP[[#This Row],[ID
Barang]],KELUAR!$H:$H)</f>
        <v>0</v>
      </c>
      <c r="N1375" s="47">
        <f>REKAP[[#This Row],[Stok Awal]]+REKAP[[#This Row],[Masuk]]-REKAP[[#This Row],[Keluar]]</f>
        <v>0</v>
      </c>
      <c r="P1375" s="42">
        <f>REKAP[[#This Row],[Harga Satuan]]*REKAP[[#This Row],[Stok Akhir]]</f>
        <v>0</v>
      </c>
      <c r="Q1375" s="47" t="str">
        <f>IF(REKAP[[#This Row],[Stok Aktual]]&lt;&gt;"",REKAP[[#This Row],[Stok Akhir]]-REKAP[[#This Row],[Stok Aktual]],"")</f>
        <v/>
      </c>
    </row>
    <row r="1376" spans="1:17" x14ac:dyDescent="0.25">
      <c r="A1376" s="20" t="s">
        <v>2813</v>
      </c>
      <c r="B1376" s="20" t="s">
        <v>3508</v>
      </c>
      <c r="C1376" s="20" t="s">
        <v>3508</v>
      </c>
      <c r="D1376" s="23" t="s">
        <v>2245</v>
      </c>
      <c r="E1376" s="23"/>
      <c r="F1376" s="20" t="s">
        <v>247</v>
      </c>
      <c r="G1376" s="21" t="s">
        <v>2029</v>
      </c>
      <c r="H1376" s="22">
        <v>792000</v>
      </c>
      <c r="I1376" s="57" t="str">
        <f>IF(COUNTIF(MASUK[Kode Barang],REKAP[[#This Row],[ID
Barang]])=0,"",COUNTIF(MASUK[Kode Barang],REKAP[[#This Row],[ID
Barang]]))</f>
        <v/>
      </c>
      <c r="J1376" s="58" t="str">
        <f>IF(COUNTIF(MASUK8[Kode Barang],REKAP[[#This Row],[ID
Barang]])=0,"",COUNTIF(MASUK8[Kode Barang],REKAP[[#This Row],[ID
Barang]]))</f>
        <v/>
      </c>
      <c r="K1376" s="20">
        <v>0</v>
      </c>
      <c r="L1376" s="47">
        <f>SUMIF(MASUK!$C:$C,DATA!$A1376,MASUK!$H:$H)</f>
        <v>0</v>
      </c>
      <c r="M1376" s="47">
        <f>SUMIF(KELUAR!C:C,REKAP[[#This Row],[ID
Barang]],KELUAR!$H:$H)</f>
        <v>0</v>
      </c>
      <c r="N1376" s="47">
        <f>REKAP[[#This Row],[Stok Awal]]+REKAP[[#This Row],[Masuk]]-REKAP[[#This Row],[Keluar]]</f>
        <v>0</v>
      </c>
      <c r="P1376" s="42">
        <f>REKAP[[#This Row],[Harga Satuan]]*REKAP[[#This Row],[Stok Akhir]]</f>
        <v>0</v>
      </c>
      <c r="Q1376" s="47" t="str">
        <f>IF(REKAP[[#This Row],[Stok Aktual]]&lt;&gt;"",REKAP[[#This Row],[Stok Akhir]]-REKAP[[#This Row],[Stok Aktual]],"")</f>
        <v/>
      </c>
    </row>
    <row r="1377" spans="1:17" x14ac:dyDescent="0.25">
      <c r="A1377" s="20" t="s">
        <v>2814</v>
      </c>
      <c r="B1377" s="20" t="s">
        <v>3510</v>
      </c>
      <c r="C1377" s="20" t="s">
        <v>3510</v>
      </c>
      <c r="D1377" s="23" t="s">
        <v>2246</v>
      </c>
      <c r="E1377" s="23"/>
      <c r="F1377" s="20" t="s">
        <v>247</v>
      </c>
      <c r="G1377" s="21" t="s">
        <v>2029</v>
      </c>
      <c r="H1377" s="22">
        <v>836000</v>
      </c>
      <c r="I1377" s="57" t="str">
        <f>IF(COUNTIF(MASUK[Kode Barang],REKAP[[#This Row],[ID
Barang]])=0,"",COUNTIF(MASUK[Kode Barang],REKAP[[#This Row],[ID
Barang]]))</f>
        <v/>
      </c>
      <c r="J1377" s="58" t="str">
        <f>IF(COUNTIF(MASUK8[Kode Barang],REKAP[[#This Row],[ID
Barang]])=0,"",COUNTIF(MASUK8[Kode Barang],REKAP[[#This Row],[ID
Barang]]))</f>
        <v/>
      </c>
      <c r="K1377" s="20">
        <v>0</v>
      </c>
      <c r="L1377" s="47">
        <f>SUMIF(MASUK!$C:$C,DATA!$A1377,MASUK!$H:$H)</f>
        <v>0</v>
      </c>
      <c r="M1377" s="47">
        <f>SUMIF(KELUAR!C:C,REKAP[[#This Row],[ID
Barang]],KELUAR!$H:$H)</f>
        <v>0</v>
      </c>
      <c r="N1377" s="47">
        <f>REKAP[[#This Row],[Stok Awal]]+REKAP[[#This Row],[Masuk]]-REKAP[[#This Row],[Keluar]]</f>
        <v>0</v>
      </c>
      <c r="P1377" s="42">
        <f>REKAP[[#This Row],[Harga Satuan]]*REKAP[[#This Row],[Stok Akhir]]</f>
        <v>0</v>
      </c>
      <c r="Q1377" s="47" t="str">
        <f>IF(REKAP[[#This Row],[Stok Aktual]]&lt;&gt;"",REKAP[[#This Row],[Stok Akhir]]-REKAP[[#This Row],[Stok Aktual]],"")</f>
        <v/>
      </c>
    </row>
    <row r="1378" spans="1:17" x14ac:dyDescent="0.25">
      <c r="A1378" s="20" t="s">
        <v>2815</v>
      </c>
      <c r="B1378" s="20" t="s">
        <v>3508</v>
      </c>
      <c r="C1378" s="20" t="s">
        <v>3508</v>
      </c>
      <c r="D1378" s="23" t="s">
        <v>2247</v>
      </c>
      <c r="E1378" s="23"/>
      <c r="F1378" s="20" t="s">
        <v>247</v>
      </c>
      <c r="G1378" s="21" t="s">
        <v>2029</v>
      </c>
      <c r="H1378" s="22">
        <v>833000</v>
      </c>
      <c r="I1378" s="57" t="str">
        <f>IF(COUNTIF(MASUK[Kode Barang],REKAP[[#This Row],[ID
Barang]])=0,"",COUNTIF(MASUK[Kode Barang],REKAP[[#This Row],[ID
Barang]]))</f>
        <v/>
      </c>
      <c r="J1378" s="58" t="str">
        <f>IF(COUNTIF(MASUK8[Kode Barang],REKAP[[#This Row],[ID
Barang]])=0,"",COUNTIF(MASUK8[Kode Barang],REKAP[[#This Row],[ID
Barang]]))</f>
        <v/>
      </c>
      <c r="K1378" s="20">
        <v>0</v>
      </c>
      <c r="L1378" s="47">
        <f>SUMIF(MASUK!$C:$C,DATA!$A1378,MASUK!$H:$H)</f>
        <v>0</v>
      </c>
      <c r="M1378" s="47">
        <f>SUMIF(KELUAR!C:C,REKAP[[#This Row],[ID
Barang]],KELUAR!$H:$H)</f>
        <v>0</v>
      </c>
      <c r="N1378" s="47">
        <f>REKAP[[#This Row],[Stok Awal]]+REKAP[[#This Row],[Masuk]]-REKAP[[#This Row],[Keluar]]</f>
        <v>0</v>
      </c>
      <c r="P1378" s="42">
        <f>REKAP[[#This Row],[Harga Satuan]]*REKAP[[#This Row],[Stok Akhir]]</f>
        <v>0</v>
      </c>
      <c r="Q1378" s="47" t="str">
        <f>IF(REKAP[[#This Row],[Stok Aktual]]&lt;&gt;"",REKAP[[#This Row],[Stok Akhir]]-REKAP[[#This Row],[Stok Aktual]],"")</f>
        <v/>
      </c>
    </row>
    <row r="1379" spans="1:17" x14ac:dyDescent="0.25">
      <c r="A1379" s="20" t="s">
        <v>2816</v>
      </c>
      <c r="B1379" s="20" t="s">
        <v>3508</v>
      </c>
      <c r="C1379" s="20" t="s">
        <v>3508</v>
      </c>
      <c r="D1379" s="23" t="s">
        <v>2248</v>
      </c>
      <c r="E1379" s="23"/>
      <c r="F1379" s="20" t="s">
        <v>247</v>
      </c>
      <c r="G1379" s="21" t="s">
        <v>2029</v>
      </c>
      <c r="H1379" s="22">
        <v>1063000</v>
      </c>
      <c r="I1379" s="57" t="str">
        <f>IF(COUNTIF(MASUK[Kode Barang],REKAP[[#This Row],[ID
Barang]])=0,"",COUNTIF(MASUK[Kode Barang],REKAP[[#This Row],[ID
Barang]]))</f>
        <v/>
      </c>
      <c r="J1379" s="58" t="str">
        <f>IF(COUNTIF(MASUK8[Kode Barang],REKAP[[#This Row],[ID
Barang]])=0,"",COUNTIF(MASUK8[Kode Barang],REKAP[[#This Row],[ID
Barang]]))</f>
        <v/>
      </c>
      <c r="K1379" s="20">
        <v>0</v>
      </c>
      <c r="L1379" s="47">
        <f>SUMIF(MASUK!$C:$C,DATA!$A1379,MASUK!$H:$H)</f>
        <v>0</v>
      </c>
      <c r="M1379" s="47">
        <f>SUMIF(KELUAR!C:C,REKAP[[#This Row],[ID
Barang]],KELUAR!$H:$H)</f>
        <v>0</v>
      </c>
      <c r="N1379" s="47">
        <f>REKAP[[#This Row],[Stok Awal]]+REKAP[[#This Row],[Masuk]]-REKAP[[#This Row],[Keluar]]</f>
        <v>0</v>
      </c>
      <c r="P1379" s="42">
        <f>REKAP[[#This Row],[Harga Satuan]]*REKAP[[#This Row],[Stok Akhir]]</f>
        <v>0</v>
      </c>
      <c r="Q1379" s="47" t="str">
        <f>IF(REKAP[[#This Row],[Stok Aktual]]&lt;&gt;"",REKAP[[#This Row],[Stok Akhir]]-REKAP[[#This Row],[Stok Aktual]],"")</f>
        <v/>
      </c>
    </row>
    <row r="1380" spans="1:17" x14ac:dyDescent="0.25">
      <c r="A1380" s="20" t="s">
        <v>2817</v>
      </c>
      <c r="B1380" s="20" t="s">
        <v>3508</v>
      </c>
      <c r="C1380" s="20" t="s">
        <v>3508</v>
      </c>
      <c r="D1380" s="23" t="s">
        <v>2249</v>
      </c>
      <c r="E1380" s="23"/>
      <c r="F1380" s="20" t="s">
        <v>247</v>
      </c>
      <c r="G1380" s="21" t="s">
        <v>2029</v>
      </c>
      <c r="H1380" s="22">
        <v>855000</v>
      </c>
      <c r="I1380" s="57" t="str">
        <f>IF(COUNTIF(MASUK[Kode Barang],REKAP[[#This Row],[ID
Barang]])=0,"",COUNTIF(MASUK[Kode Barang],REKAP[[#This Row],[ID
Barang]]))</f>
        <v/>
      </c>
      <c r="J1380" s="58" t="str">
        <f>IF(COUNTIF(MASUK8[Kode Barang],REKAP[[#This Row],[ID
Barang]])=0,"",COUNTIF(MASUK8[Kode Barang],REKAP[[#This Row],[ID
Barang]]))</f>
        <v/>
      </c>
      <c r="K1380" s="20">
        <v>0</v>
      </c>
      <c r="L1380" s="47">
        <f>SUMIF(MASUK!$C:$C,DATA!$A1380,MASUK!$H:$H)</f>
        <v>0</v>
      </c>
      <c r="M1380" s="47">
        <f>SUMIF(KELUAR!C:C,REKAP[[#This Row],[ID
Barang]],KELUAR!$H:$H)</f>
        <v>0</v>
      </c>
      <c r="N1380" s="47">
        <f>REKAP[[#This Row],[Stok Awal]]+REKAP[[#This Row],[Masuk]]-REKAP[[#This Row],[Keluar]]</f>
        <v>0</v>
      </c>
      <c r="P1380" s="42">
        <f>REKAP[[#This Row],[Harga Satuan]]*REKAP[[#This Row],[Stok Akhir]]</f>
        <v>0</v>
      </c>
      <c r="Q1380" s="47" t="str">
        <f>IF(REKAP[[#This Row],[Stok Aktual]]&lt;&gt;"",REKAP[[#This Row],[Stok Akhir]]-REKAP[[#This Row],[Stok Aktual]],"")</f>
        <v/>
      </c>
    </row>
    <row r="1381" spans="1:17" x14ac:dyDescent="0.25">
      <c r="A1381" s="20" t="s">
        <v>2818</v>
      </c>
      <c r="B1381" s="20" t="s">
        <v>3511</v>
      </c>
      <c r="C1381" s="20" t="s">
        <v>3511</v>
      </c>
      <c r="D1381" s="23" t="s">
        <v>2250</v>
      </c>
      <c r="E1381" s="23"/>
      <c r="F1381" s="20" t="s">
        <v>247</v>
      </c>
      <c r="G1381" s="21" t="s">
        <v>2029</v>
      </c>
      <c r="H1381" s="22">
        <v>855000</v>
      </c>
      <c r="I1381" s="57">
        <f>IF(COUNTIF(MASUK[Kode Barang],REKAP[[#This Row],[ID
Barang]])=0,"",COUNTIF(MASUK[Kode Barang],REKAP[[#This Row],[ID
Barang]]))</f>
        <v>1</v>
      </c>
      <c r="J1381" s="58" t="str">
        <f>IF(COUNTIF(MASUK8[Kode Barang],REKAP[[#This Row],[ID
Barang]])=0,"",COUNTIF(MASUK8[Kode Barang],REKAP[[#This Row],[ID
Barang]]))</f>
        <v/>
      </c>
      <c r="K1381" s="20">
        <v>0</v>
      </c>
      <c r="L1381" s="47">
        <f>SUMIF(MASUK!$C:$C,DATA!$A1381,MASUK!$H:$H)</f>
        <v>2</v>
      </c>
      <c r="M1381" s="47">
        <f>SUMIF(KELUAR!C:C,REKAP[[#This Row],[ID
Barang]],KELUAR!$H:$H)</f>
        <v>0</v>
      </c>
      <c r="N1381" s="47">
        <f>REKAP[[#This Row],[Stok Awal]]+REKAP[[#This Row],[Masuk]]-REKAP[[#This Row],[Keluar]]</f>
        <v>2</v>
      </c>
      <c r="P1381" s="42">
        <f>REKAP[[#This Row],[Harga Satuan]]*REKAP[[#This Row],[Stok Akhir]]</f>
        <v>1710000</v>
      </c>
      <c r="Q1381" s="47" t="str">
        <f>IF(REKAP[[#This Row],[Stok Aktual]]&lt;&gt;"",REKAP[[#This Row],[Stok Akhir]]-REKAP[[#This Row],[Stok Aktual]],"")</f>
        <v/>
      </c>
    </row>
    <row r="1382" spans="1:17" x14ac:dyDescent="0.25">
      <c r="A1382" s="20" t="s">
        <v>2819</v>
      </c>
      <c r="B1382" s="20" t="s">
        <v>3512</v>
      </c>
      <c r="C1382" s="20" t="s">
        <v>3512</v>
      </c>
      <c r="D1382" s="23" t="s">
        <v>2251</v>
      </c>
      <c r="E1382" s="23"/>
      <c r="F1382" s="20" t="s">
        <v>247</v>
      </c>
      <c r="G1382" s="21" t="s">
        <v>2029</v>
      </c>
      <c r="H1382" s="22">
        <v>855000</v>
      </c>
      <c r="I1382" s="57">
        <f>IF(COUNTIF(MASUK[Kode Barang],REKAP[[#This Row],[ID
Barang]])=0,"",COUNTIF(MASUK[Kode Barang],REKAP[[#This Row],[ID
Barang]]))</f>
        <v>1</v>
      </c>
      <c r="J1382" s="58" t="str">
        <f>IF(COUNTIF(MASUK8[Kode Barang],REKAP[[#This Row],[ID
Barang]])=0,"",COUNTIF(MASUK8[Kode Barang],REKAP[[#This Row],[ID
Barang]]))</f>
        <v/>
      </c>
      <c r="K1382" s="20">
        <v>1</v>
      </c>
      <c r="L1382" s="47">
        <f>SUMIF(MASUK!$C:$C,DATA!$A1382,MASUK!$H:$H)</f>
        <v>2</v>
      </c>
      <c r="M1382" s="47">
        <f>SUMIF(KELUAR!C:C,REKAP[[#This Row],[ID
Barang]],KELUAR!$H:$H)</f>
        <v>0</v>
      </c>
      <c r="N1382" s="47">
        <f>REKAP[[#This Row],[Stok Awal]]+REKAP[[#This Row],[Masuk]]-REKAP[[#This Row],[Keluar]]</f>
        <v>3</v>
      </c>
      <c r="P1382" s="42">
        <f>REKAP[[#This Row],[Harga Satuan]]*REKAP[[#This Row],[Stok Akhir]]</f>
        <v>2565000</v>
      </c>
      <c r="Q1382" s="47" t="str">
        <f>IF(REKAP[[#This Row],[Stok Aktual]]&lt;&gt;"",REKAP[[#This Row],[Stok Akhir]]-REKAP[[#This Row],[Stok Aktual]],"")</f>
        <v/>
      </c>
    </row>
    <row r="1383" spans="1:17" x14ac:dyDescent="0.25">
      <c r="A1383" s="20" t="s">
        <v>2820</v>
      </c>
      <c r="B1383" s="20" t="s">
        <v>3513</v>
      </c>
      <c r="C1383" s="20" t="s">
        <v>3513</v>
      </c>
      <c r="D1383" s="23" t="s">
        <v>2252</v>
      </c>
      <c r="E1383" s="23"/>
      <c r="F1383" s="20" t="s">
        <v>247</v>
      </c>
      <c r="G1383" s="21" t="s">
        <v>2029</v>
      </c>
      <c r="H1383" s="22">
        <v>836000</v>
      </c>
      <c r="I1383" s="57" t="str">
        <f>IF(COUNTIF(MASUK[Kode Barang],REKAP[[#This Row],[ID
Barang]])=0,"",COUNTIF(MASUK[Kode Barang],REKAP[[#This Row],[ID
Barang]]))</f>
        <v/>
      </c>
      <c r="J1383" s="58" t="str">
        <f>IF(COUNTIF(MASUK8[Kode Barang],REKAP[[#This Row],[ID
Barang]])=0,"",COUNTIF(MASUK8[Kode Barang],REKAP[[#This Row],[ID
Barang]]))</f>
        <v/>
      </c>
      <c r="K1383" s="20">
        <v>1</v>
      </c>
      <c r="L1383" s="47">
        <f>SUMIF(MASUK!$C:$C,DATA!$A1383,MASUK!$H:$H)</f>
        <v>0</v>
      </c>
      <c r="M1383" s="47">
        <f>SUMIF(KELUAR!C:C,REKAP[[#This Row],[ID
Barang]],KELUAR!$H:$H)</f>
        <v>0</v>
      </c>
      <c r="N1383" s="47">
        <f>REKAP[[#This Row],[Stok Awal]]+REKAP[[#This Row],[Masuk]]-REKAP[[#This Row],[Keluar]]</f>
        <v>1</v>
      </c>
      <c r="P1383" s="42">
        <f>REKAP[[#This Row],[Harga Satuan]]*REKAP[[#This Row],[Stok Akhir]]</f>
        <v>836000</v>
      </c>
      <c r="Q1383" s="47" t="str">
        <f>IF(REKAP[[#This Row],[Stok Aktual]]&lt;&gt;"",REKAP[[#This Row],[Stok Akhir]]-REKAP[[#This Row],[Stok Aktual]],"")</f>
        <v/>
      </c>
    </row>
    <row r="1384" spans="1:17" x14ac:dyDescent="0.25">
      <c r="A1384" s="20" t="s">
        <v>2821</v>
      </c>
      <c r="B1384" s="20" t="s">
        <v>3508</v>
      </c>
      <c r="C1384" s="20" t="s">
        <v>3508</v>
      </c>
      <c r="D1384" s="23" t="s">
        <v>2253</v>
      </c>
      <c r="E1384" s="23"/>
      <c r="F1384" s="20" t="s">
        <v>247</v>
      </c>
      <c r="G1384" s="21" t="s">
        <v>2029</v>
      </c>
      <c r="H1384" s="22">
        <v>961000</v>
      </c>
      <c r="I1384" s="57" t="str">
        <f>IF(COUNTIF(MASUK[Kode Barang],REKAP[[#This Row],[ID
Barang]])=0,"",COUNTIF(MASUK[Kode Barang],REKAP[[#This Row],[ID
Barang]]))</f>
        <v/>
      </c>
      <c r="J1384" s="58" t="str">
        <f>IF(COUNTIF(MASUK8[Kode Barang],REKAP[[#This Row],[ID
Barang]])=0,"",COUNTIF(MASUK8[Kode Barang],REKAP[[#This Row],[ID
Barang]]))</f>
        <v/>
      </c>
      <c r="K1384" s="20">
        <v>0</v>
      </c>
      <c r="L1384" s="47">
        <f>SUMIF(MASUK!$C:$C,DATA!$A1384,MASUK!$H:$H)</f>
        <v>0</v>
      </c>
      <c r="M1384" s="47">
        <f>SUMIF(KELUAR!C:C,REKAP[[#This Row],[ID
Barang]],KELUAR!$H:$H)</f>
        <v>0</v>
      </c>
      <c r="N1384" s="47">
        <f>REKAP[[#This Row],[Stok Awal]]+REKAP[[#This Row],[Masuk]]-REKAP[[#This Row],[Keluar]]</f>
        <v>0</v>
      </c>
      <c r="P1384" s="42">
        <f>REKAP[[#This Row],[Harga Satuan]]*REKAP[[#This Row],[Stok Akhir]]</f>
        <v>0</v>
      </c>
      <c r="Q1384" s="47" t="str">
        <f>IF(REKAP[[#This Row],[Stok Aktual]]&lt;&gt;"",REKAP[[#This Row],[Stok Akhir]]-REKAP[[#This Row],[Stok Aktual]],"")</f>
        <v/>
      </c>
    </row>
    <row r="1385" spans="1:17" x14ac:dyDescent="0.25">
      <c r="A1385" s="20" t="s">
        <v>2822</v>
      </c>
      <c r="B1385" s="20" t="s">
        <v>3508</v>
      </c>
      <c r="C1385" s="20" t="s">
        <v>3508</v>
      </c>
      <c r="D1385" s="23" t="s">
        <v>2254</v>
      </c>
      <c r="E1385" s="23"/>
      <c r="F1385" s="20" t="s">
        <v>247</v>
      </c>
      <c r="G1385" s="21" t="s">
        <v>2029</v>
      </c>
      <c r="H1385" s="22">
        <v>1083000</v>
      </c>
      <c r="I1385" s="57">
        <f>IF(COUNTIF(MASUK[Kode Barang],REKAP[[#This Row],[ID
Barang]])=0,"",COUNTIF(MASUK[Kode Barang],REKAP[[#This Row],[ID
Barang]]))</f>
        <v>1</v>
      </c>
      <c r="J1385" s="58" t="str">
        <f>IF(COUNTIF(MASUK8[Kode Barang],REKAP[[#This Row],[ID
Barang]])=0,"",COUNTIF(MASUK8[Kode Barang],REKAP[[#This Row],[ID
Barang]]))</f>
        <v/>
      </c>
      <c r="K1385" s="20">
        <v>0</v>
      </c>
      <c r="L1385" s="47">
        <f>SUMIF(MASUK!$C:$C,DATA!$A1385,MASUK!$H:$H)</f>
        <v>1</v>
      </c>
      <c r="M1385" s="47">
        <f>SUMIF(KELUAR!C:C,REKAP[[#This Row],[ID
Barang]],KELUAR!$H:$H)</f>
        <v>0</v>
      </c>
      <c r="N1385" s="47">
        <f>REKAP[[#This Row],[Stok Awal]]+REKAP[[#This Row],[Masuk]]-REKAP[[#This Row],[Keluar]]</f>
        <v>1</v>
      </c>
      <c r="P1385" s="42">
        <f>REKAP[[#This Row],[Harga Satuan]]*REKAP[[#This Row],[Stok Akhir]]</f>
        <v>1083000</v>
      </c>
      <c r="Q1385" s="47" t="str">
        <f>IF(REKAP[[#This Row],[Stok Aktual]]&lt;&gt;"",REKAP[[#This Row],[Stok Akhir]]-REKAP[[#This Row],[Stok Aktual]],"")</f>
        <v/>
      </c>
    </row>
    <row r="1386" spans="1:17" x14ac:dyDescent="0.25">
      <c r="A1386" s="20" t="s">
        <v>2823</v>
      </c>
      <c r="B1386" s="20" t="s">
        <v>3508</v>
      </c>
      <c r="C1386" s="20" t="s">
        <v>3508</v>
      </c>
      <c r="D1386" s="23" t="s">
        <v>2255</v>
      </c>
      <c r="E1386" s="23"/>
      <c r="F1386" s="20" t="s">
        <v>247</v>
      </c>
      <c r="G1386" s="21" t="s">
        <v>2029</v>
      </c>
      <c r="H1386" s="22">
        <v>961000</v>
      </c>
      <c r="I1386" s="57" t="str">
        <f>IF(COUNTIF(MASUK[Kode Barang],REKAP[[#This Row],[ID
Barang]])=0,"",COUNTIF(MASUK[Kode Barang],REKAP[[#This Row],[ID
Barang]]))</f>
        <v/>
      </c>
      <c r="J1386" s="58" t="str">
        <f>IF(COUNTIF(MASUK8[Kode Barang],REKAP[[#This Row],[ID
Barang]])=0,"",COUNTIF(MASUK8[Kode Barang],REKAP[[#This Row],[ID
Barang]]))</f>
        <v/>
      </c>
      <c r="K1386" s="20">
        <v>0</v>
      </c>
      <c r="L1386" s="47">
        <f>SUMIF(MASUK!$C:$C,DATA!$A1386,MASUK!$H:$H)</f>
        <v>0</v>
      </c>
      <c r="M1386" s="47">
        <f>SUMIF(KELUAR!C:C,REKAP[[#This Row],[ID
Barang]],KELUAR!$H:$H)</f>
        <v>0</v>
      </c>
      <c r="N1386" s="47">
        <f>REKAP[[#This Row],[Stok Awal]]+REKAP[[#This Row],[Masuk]]-REKAP[[#This Row],[Keluar]]</f>
        <v>0</v>
      </c>
      <c r="P1386" s="42">
        <f>REKAP[[#This Row],[Harga Satuan]]*REKAP[[#This Row],[Stok Akhir]]</f>
        <v>0</v>
      </c>
      <c r="Q1386" s="47" t="str">
        <f>IF(REKAP[[#This Row],[Stok Aktual]]&lt;&gt;"",REKAP[[#This Row],[Stok Akhir]]-REKAP[[#This Row],[Stok Aktual]],"")</f>
        <v/>
      </c>
    </row>
    <row r="1387" spans="1:17" x14ac:dyDescent="0.25">
      <c r="A1387" s="20" t="s">
        <v>2824</v>
      </c>
      <c r="B1387" s="20" t="s">
        <v>3508</v>
      </c>
      <c r="C1387" s="20" t="s">
        <v>3508</v>
      </c>
      <c r="D1387" s="23" t="s">
        <v>2256</v>
      </c>
      <c r="E1387" s="23"/>
      <c r="F1387" s="20" t="s">
        <v>247</v>
      </c>
      <c r="G1387" s="21" t="s">
        <v>2029</v>
      </c>
      <c r="H1387" s="22">
        <v>961000</v>
      </c>
      <c r="I1387" s="57" t="str">
        <f>IF(COUNTIF(MASUK[Kode Barang],REKAP[[#This Row],[ID
Barang]])=0,"",COUNTIF(MASUK[Kode Barang],REKAP[[#This Row],[ID
Barang]]))</f>
        <v/>
      </c>
      <c r="J1387" s="58" t="str">
        <f>IF(COUNTIF(MASUK8[Kode Barang],REKAP[[#This Row],[ID
Barang]])=0,"",COUNTIF(MASUK8[Kode Barang],REKAP[[#This Row],[ID
Barang]]))</f>
        <v/>
      </c>
      <c r="K1387" s="20">
        <v>0</v>
      </c>
      <c r="L1387" s="47">
        <f>SUMIF(MASUK!$C:$C,DATA!$A1387,MASUK!$H:$H)</f>
        <v>0</v>
      </c>
      <c r="M1387" s="47">
        <f>SUMIF(KELUAR!C:C,REKAP[[#This Row],[ID
Barang]],KELUAR!$H:$H)</f>
        <v>0</v>
      </c>
      <c r="N1387" s="47">
        <f>REKAP[[#This Row],[Stok Awal]]+REKAP[[#This Row],[Masuk]]-REKAP[[#This Row],[Keluar]]</f>
        <v>0</v>
      </c>
      <c r="P1387" s="42">
        <f>REKAP[[#This Row],[Harga Satuan]]*REKAP[[#This Row],[Stok Akhir]]</f>
        <v>0</v>
      </c>
      <c r="Q1387" s="47" t="str">
        <f>IF(REKAP[[#This Row],[Stok Aktual]]&lt;&gt;"",REKAP[[#This Row],[Stok Akhir]]-REKAP[[#This Row],[Stok Aktual]],"")</f>
        <v/>
      </c>
    </row>
    <row r="1388" spans="1:17" x14ac:dyDescent="0.25">
      <c r="A1388" s="20" t="s">
        <v>2825</v>
      </c>
      <c r="B1388" s="20" t="s">
        <v>3508</v>
      </c>
      <c r="C1388" s="20" t="s">
        <v>3508</v>
      </c>
      <c r="D1388" s="23" t="s">
        <v>2257</v>
      </c>
      <c r="E1388" s="23"/>
      <c r="F1388" s="20" t="s">
        <v>247</v>
      </c>
      <c r="G1388" s="21" t="s">
        <v>2029</v>
      </c>
      <c r="H1388" s="22">
        <v>1175000</v>
      </c>
      <c r="I1388" s="57" t="str">
        <f>IF(COUNTIF(MASUK[Kode Barang],REKAP[[#This Row],[ID
Barang]])=0,"",COUNTIF(MASUK[Kode Barang],REKAP[[#This Row],[ID
Barang]]))</f>
        <v/>
      </c>
      <c r="J1388" s="58" t="str">
        <f>IF(COUNTIF(MASUK8[Kode Barang],REKAP[[#This Row],[ID
Barang]])=0,"",COUNTIF(MASUK8[Kode Barang],REKAP[[#This Row],[ID
Barang]]))</f>
        <v/>
      </c>
      <c r="K1388" s="20">
        <v>0</v>
      </c>
      <c r="L1388" s="47">
        <f>SUMIF(MASUK!$C:$C,DATA!$A1388,MASUK!$H:$H)</f>
        <v>0</v>
      </c>
      <c r="M1388" s="47">
        <f>SUMIF(KELUAR!C:C,REKAP[[#This Row],[ID
Barang]],KELUAR!$H:$H)</f>
        <v>0</v>
      </c>
      <c r="N1388" s="47">
        <f>REKAP[[#This Row],[Stok Awal]]+REKAP[[#This Row],[Masuk]]-REKAP[[#This Row],[Keluar]]</f>
        <v>0</v>
      </c>
      <c r="P1388" s="42">
        <f>REKAP[[#This Row],[Harga Satuan]]*REKAP[[#This Row],[Stok Akhir]]</f>
        <v>0</v>
      </c>
      <c r="Q1388" s="47" t="str">
        <f>IF(REKAP[[#This Row],[Stok Aktual]]&lt;&gt;"",REKAP[[#This Row],[Stok Akhir]]-REKAP[[#This Row],[Stok Aktual]],"")</f>
        <v/>
      </c>
    </row>
    <row r="1389" spans="1:17" x14ac:dyDescent="0.25">
      <c r="A1389" s="20" t="s">
        <v>2826</v>
      </c>
      <c r="B1389" s="20" t="s">
        <v>3508</v>
      </c>
      <c r="C1389" s="20" t="s">
        <v>3508</v>
      </c>
      <c r="D1389" s="23" t="s">
        <v>2258</v>
      </c>
      <c r="E1389" s="23"/>
      <c r="F1389" s="20" t="s">
        <v>247</v>
      </c>
      <c r="G1389" s="21" t="s">
        <v>2029</v>
      </c>
      <c r="H1389" s="22">
        <v>1150000</v>
      </c>
      <c r="I1389" s="57" t="str">
        <f>IF(COUNTIF(MASUK[Kode Barang],REKAP[[#This Row],[ID
Barang]])=0,"",COUNTIF(MASUK[Kode Barang],REKAP[[#This Row],[ID
Barang]]))</f>
        <v/>
      </c>
      <c r="J1389" s="58" t="str">
        <f>IF(COUNTIF(MASUK8[Kode Barang],REKAP[[#This Row],[ID
Barang]])=0,"",COUNTIF(MASUK8[Kode Barang],REKAP[[#This Row],[ID
Barang]]))</f>
        <v/>
      </c>
      <c r="K1389" s="20">
        <v>1</v>
      </c>
      <c r="L1389" s="47">
        <f>SUMIF(MASUK!$C:$C,DATA!$A1389,MASUK!$H:$H)</f>
        <v>0</v>
      </c>
      <c r="M1389" s="47">
        <f>SUMIF(KELUAR!C:C,REKAP[[#This Row],[ID
Barang]],KELUAR!$H:$H)</f>
        <v>0</v>
      </c>
      <c r="N1389" s="47">
        <f>REKAP[[#This Row],[Stok Awal]]+REKAP[[#This Row],[Masuk]]-REKAP[[#This Row],[Keluar]]</f>
        <v>1</v>
      </c>
      <c r="P1389" s="42">
        <f>REKAP[[#This Row],[Harga Satuan]]*REKAP[[#This Row],[Stok Akhir]]</f>
        <v>1150000</v>
      </c>
      <c r="Q1389" s="47" t="str">
        <f>IF(REKAP[[#This Row],[Stok Aktual]]&lt;&gt;"",REKAP[[#This Row],[Stok Akhir]]-REKAP[[#This Row],[Stok Aktual]],"")</f>
        <v/>
      </c>
    </row>
    <row r="1390" spans="1:17" x14ac:dyDescent="0.25">
      <c r="A1390" s="20" t="s">
        <v>2827</v>
      </c>
      <c r="B1390" s="20" t="s">
        <v>3508</v>
      </c>
      <c r="C1390" s="20" t="s">
        <v>3508</v>
      </c>
      <c r="D1390" s="23" t="s">
        <v>2259</v>
      </c>
      <c r="E1390" s="23"/>
      <c r="F1390" s="20" t="s">
        <v>247</v>
      </c>
      <c r="G1390" s="21" t="s">
        <v>2029</v>
      </c>
      <c r="H1390" s="22">
        <v>961000</v>
      </c>
      <c r="I1390" s="57">
        <f>IF(COUNTIF(MASUK[Kode Barang],REKAP[[#This Row],[ID
Barang]])=0,"",COUNTIF(MASUK[Kode Barang],REKAP[[#This Row],[ID
Barang]]))</f>
        <v>1</v>
      </c>
      <c r="J1390" s="58">
        <f>IF(COUNTIF(MASUK8[Kode Barang],REKAP[[#This Row],[ID
Barang]])=0,"",COUNTIF(MASUK8[Kode Barang],REKAP[[#This Row],[ID
Barang]]))</f>
        <v>2</v>
      </c>
      <c r="K1390" s="20">
        <v>1</v>
      </c>
      <c r="L1390" s="47">
        <f>SUMIF(MASUK!$C:$C,DATA!$A1390,MASUK!$H:$H)</f>
        <v>2</v>
      </c>
      <c r="M1390" s="47">
        <f>SUMIF(KELUAR!C:C,REKAP[[#This Row],[ID
Barang]],KELUAR!$H:$H)</f>
        <v>2</v>
      </c>
      <c r="N1390" s="47">
        <f>REKAP[[#This Row],[Stok Awal]]+REKAP[[#This Row],[Masuk]]-REKAP[[#This Row],[Keluar]]</f>
        <v>1</v>
      </c>
      <c r="P1390" s="42">
        <f>REKAP[[#This Row],[Harga Satuan]]*REKAP[[#This Row],[Stok Akhir]]</f>
        <v>961000</v>
      </c>
      <c r="Q1390" s="47" t="str">
        <f>IF(REKAP[[#This Row],[Stok Aktual]]&lt;&gt;"",REKAP[[#This Row],[Stok Akhir]]-REKAP[[#This Row],[Stok Aktual]],"")</f>
        <v/>
      </c>
    </row>
    <row r="1391" spans="1:17" x14ac:dyDescent="0.25">
      <c r="A1391" s="20" t="s">
        <v>2828</v>
      </c>
      <c r="B1391" s="20" t="s">
        <v>3508</v>
      </c>
      <c r="C1391" s="20" t="s">
        <v>3508</v>
      </c>
      <c r="D1391" s="23" t="s">
        <v>2260</v>
      </c>
      <c r="E1391" s="23"/>
      <c r="F1391" s="20" t="s">
        <v>247</v>
      </c>
      <c r="G1391" s="21" t="s">
        <v>2029</v>
      </c>
      <c r="H1391" s="22">
        <v>961000</v>
      </c>
      <c r="I1391" s="57" t="str">
        <f>IF(COUNTIF(MASUK[Kode Barang],REKAP[[#This Row],[ID
Barang]])=0,"",COUNTIF(MASUK[Kode Barang],REKAP[[#This Row],[ID
Barang]]))</f>
        <v/>
      </c>
      <c r="J1391" s="58" t="str">
        <f>IF(COUNTIF(MASUK8[Kode Barang],REKAP[[#This Row],[ID
Barang]])=0,"",COUNTIF(MASUK8[Kode Barang],REKAP[[#This Row],[ID
Barang]]))</f>
        <v/>
      </c>
      <c r="K1391" s="20">
        <v>1</v>
      </c>
      <c r="L1391" s="47">
        <f>SUMIF(MASUK!$C:$C,DATA!$A1391,MASUK!$H:$H)</f>
        <v>0</v>
      </c>
      <c r="M1391" s="47">
        <f>SUMIF(KELUAR!C:C,REKAP[[#This Row],[ID
Barang]],KELUAR!$H:$H)</f>
        <v>0</v>
      </c>
      <c r="N1391" s="47">
        <f>REKAP[[#This Row],[Stok Awal]]+REKAP[[#This Row],[Masuk]]-REKAP[[#This Row],[Keluar]]</f>
        <v>1</v>
      </c>
      <c r="P1391" s="42">
        <f>REKAP[[#This Row],[Harga Satuan]]*REKAP[[#This Row],[Stok Akhir]]</f>
        <v>961000</v>
      </c>
      <c r="Q1391" s="47" t="str">
        <f>IF(REKAP[[#This Row],[Stok Aktual]]&lt;&gt;"",REKAP[[#This Row],[Stok Akhir]]-REKAP[[#This Row],[Stok Aktual]],"")</f>
        <v/>
      </c>
    </row>
    <row r="1392" spans="1:17" x14ac:dyDescent="0.25">
      <c r="A1392" s="20" t="s">
        <v>2829</v>
      </c>
      <c r="B1392" s="20" t="s">
        <v>3508</v>
      </c>
      <c r="C1392" s="20" t="s">
        <v>3508</v>
      </c>
      <c r="D1392" s="23" t="s">
        <v>2261</v>
      </c>
      <c r="E1392" s="23"/>
      <c r="F1392" s="20" t="s">
        <v>247</v>
      </c>
      <c r="G1392" s="21" t="s">
        <v>2029</v>
      </c>
      <c r="H1392" s="22">
        <v>1487000</v>
      </c>
      <c r="I1392" s="57" t="str">
        <f>IF(COUNTIF(MASUK[Kode Barang],REKAP[[#This Row],[ID
Barang]])=0,"",COUNTIF(MASUK[Kode Barang],REKAP[[#This Row],[ID
Barang]]))</f>
        <v/>
      </c>
      <c r="J1392" s="58" t="str">
        <f>IF(COUNTIF(MASUK8[Kode Barang],REKAP[[#This Row],[ID
Barang]])=0,"",COUNTIF(MASUK8[Kode Barang],REKAP[[#This Row],[ID
Barang]]))</f>
        <v/>
      </c>
      <c r="K1392" s="20">
        <v>1</v>
      </c>
      <c r="L1392" s="47">
        <f>SUMIF(MASUK!$C:$C,DATA!$A1392,MASUK!$H:$H)</f>
        <v>0</v>
      </c>
      <c r="M1392" s="47">
        <f>SUMIF(KELUAR!C:C,REKAP[[#This Row],[ID
Barang]],KELUAR!$H:$H)</f>
        <v>0</v>
      </c>
      <c r="N1392" s="47">
        <f>REKAP[[#This Row],[Stok Awal]]+REKAP[[#This Row],[Masuk]]-REKAP[[#This Row],[Keluar]]</f>
        <v>1</v>
      </c>
      <c r="P1392" s="42">
        <f>REKAP[[#This Row],[Harga Satuan]]*REKAP[[#This Row],[Stok Akhir]]</f>
        <v>1487000</v>
      </c>
      <c r="Q1392" s="47" t="str">
        <f>IF(REKAP[[#This Row],[Stok Aktual]]&lt;&gt;"",REKAP[[#This Row],[Stok Akhir]]-REKAP[[#This Row],[Stok Aktual]],"")</f>
        <v/>
      </c>
    </row>
    <row r="1393" spans="1:17" x14ac:dyDescent="0.25">
      <c r="A1393" s="20" t="s">
        <v>2830</v>
      </c>
      <c r="B1393" s="20" t="s">
        <v>3508</v>
      </c>
      <c r="C1393" s="20" t="s">
        <v>3508</v>
      </c>
      <c r="D1393" s="23" t="s">
        <v>2262</v>
      </c>
      <c r="E1393" s="23"/>
      <c r="F1393" s="20" t="s">
        <v>247</v>
      </c>
      <c r="G1393" s="21" t="s">
        <v>2029</v>
      </c>
      <c r="H1393" s="22">
        <v>1248000</v>
      </c>
      <c r="I1393" s="57" t="str">
        <f>IF(COUNTIF(MASUK[Kode Barang],REKAP[[#This Row],[ID
Barang]])=0,"",COUNTIF(MASUK[Kode Barang],REKAP[[#This Row],[ID
Barang]]))</f>
        <v/>
      </c>
      <c r="J1393" s="58" t="str">
        <f>IF(COUNTIF(MASUK8[Kode Barang],REKAP[[#This Row],[ID
Barang]])=0,"",COUNTIF(MASUK8[Kode Barang],REKAP[[#This Row],[ID
Barang]]))</f>
        <v/>
      </c>
      <c r="K1393" s="20">
        <v>2</v>
      </c>
      <c r="L1393" s="47">
        <f>SUMIF(MASUK!$C:$C,DATA!$A1393,MASUK!$H:$H)</f>
        <v>0</v>
      </c>
      <c r="M1393" s="47">
        <f>SUMIF(KELUAR!C:C,REKAP[[#This Row],[ID
Barang]],KELUAR!$H:$H)</f>
        <v>0</v>
      </c>
      <c r="N1393" s="47">
        <f>REKAP[[#This Row],[Stok Awal]]+REKAP[[#This Row],[Masuk]]-REKAP[[#This Row],[Keluar]]</f>
        <v>2</v>
      </c>
      <c r="P1393" s="42">
        <f>REKAP[[#This Row],[Harga Satuan]]*REKAP[[#This Row],[Stok Akhir]]</f>
        <v>2496000</v>
      </c>
      <c r="Q1393" s="47" t="str">
        <f>IF(REKAP[[#This Row],[Stok Aktual]]&lt;&gt;"",REKAP[[#This Row],[Stok Akhir]]-REKAP[[#This Row],[Stok Aktual]],"")</f>
        <v/>
      </c>
    </row>
    <row r="1394" spans="1:17" x14ac:dyDescent="0.25">
      <c r="A1394" s="20" t="s">
        <v>2831</v>
      </c>
      <c r="B1394" s="20" t="s">
        <v>3508</v>
      </c>
      <c r="C1394" s="20" t="s">
        <v>3508</v>
      </c>
      <c r="D1394" s="23" t="s">
        <v>2263</v>
      </c>
      <c r="E1394" s="23"/>
      <c r="F1394" s="20" t="s">
        <v>247</v>
      </c>
      <c r="G1394" s="21" t="s">
        <v>2029</v>
      </c>
      <c r="H1394" s="22">
        <v>1348000</v>
      </c>
      <c r="I1394" s="57">
        <f>IF(COUNTIF(MASUK[Kode Barang],REKAP[[#This Row],[ID
Barang]])=0,"",COUNTIF(MASUK[Kode Barang],REKAP[[#This Row],[ID
Barang]]))</f>
        <v>1</v>
      </c>
      <c r="J1394" s="58">
        <f>IF(COUNTIF(MASUK8[Kode Barang],REKAP[[#This Row],[ID
Barang]])=0,"",COUNTIF(MASUK8[Kode Barang],REKAP[[#This Row],[ID
Barang]]))</f>
        <v>2</v>
      </c>
      <c r="K1394" s="20">
        <v>2</v>
      </c>
      <c r="L1394" s="47">
        <f>SUMIF(MASUK!$C:$C,DATA!$A1394,MASUK!$H:$H)</f>
        <v>1</v>
      </c>
      <c r="M1394" s="47">
        <f>SUMIF(KELUAR!C:C,REKAP[[#This Row],[ID
Barang]],KELUAR!$H:$H)</f>
        <v>2</v>
      </c>
      <c r="N1394" s="47">
        <f>REKAP[[#This Row],[Stok Awal]]+REKAP[[#This Row],[Masuk]]-REKAP[[#This Row],[Keluar]]</f>
        <v>1</v>
      </c>
      <c r="P1394" s="42">
        <f>REKAP[[#This Row],[Harga Satuan]]*REKAP[[#This Row],[Stok Akhir]]</f>
        <v>1348000</v>
      </c>
      <c r="Q1394" s="47" t="str">
        <f>IF(REKAP[[#This Row],[Stok Aktual]]&lt;&gt;"",REKAP[[#This Row],[Stok Akhir]]-REKAP[[#This Row],[Stok Aktual]],"")</f>
        <v/>
      </c>
    </row>
    <row r="1395" spans="1:17" x14ac:dyDescent="0.25">
      <c r="A1395" s="20" t="s">
        <v>2832</v>
      </c>
      <c r="B1395" s="20" t="s">
        <v>3508</v>
      </c>
      <c r="C1395" s="20" t="s">
        <v>3508</v>
      </c>
      <c r="D1395" s="23" t="s">
        <v>2264</v>
      </c>
      <c r="E1395" s="23"/>
      <c r="F1395" s="20" t="s">
        <v>247</v>
      </c>
      <c r="G1395" s="21" t="s">
        <v>2029</v>
      </c>
      <c r="H1395" s="22">
        <v>1556000</v>
      </c>
      <c r="I1395" s="57" t="str">
        <f>IF(COUNTIF(MASUK[Kode Barang],REKAP[[#This Row],[ID
Barang]])=0,"",COUNTIF(MASUK[Kode Barang],REKAP[[#This Row],[ID
Barang]]))</f>
        <v/>
      </c>
      <c r="J1395" s="58" t="str">
        <f>IF(COUNTIF(MASUK8[Kode Barang],REKAP[[#This Row],[ID
Barang]])=0,"",COUNTIF(MASUK8[Kode Barang],REKAP[[#This Row],[ID
Barang]]))</f>
        <v/>
      </c>
      <c r="K1395" s="20">
        <v>2</v>
      </c>
      <c r="L1395" s="47">
        <f>SUMIF(MASUK!$C:$C,DATA!$A1395,MASUK!$H:$H)</f>
        <v>0</v>
      </c>
      <c r="M1395" s="47">
        <f>SUMIF(KELUAR!C:C,REKAP[[#This Row],[ID
Barang]],KELUAR!$H:$H)</f>
        <v>0</v>
      </c>
      <c r="N1395" s="47">
        <f>REKAP[[#This Row],[Stok Awal]]+REKAP[[#This Row],[Masuk]]-REKAP[[#This Row],[Keluar]]</f>
        <v>2</v>
      </c>
      <c r="P1395" s="42">
        <f>REKAP[[#This Row],[Harga Satuan]]*REKAP[[#This Row],[Stok Akhir]]</f>
        <v>3112000</v>
      </c>
      <c r="Q1395" s="47" t="str">
        <f>IF(REKAP[[#This Row],[Stok Aktual]]&lt;&gt;"",REKAP[[#This Row],[Stok Akhir]]-REKAP[[#This Row],[Stok Aktual]],"")</f>
        <v/>
      </c>
    </row>
    <row r="1396" spans="1:17" x14ac:dyDescent="0.25">
      <c r="A1396" s="20" t="s">
        <v>2833</v>
      </c>
      <c r="B1396" s="20" t="s">
        <v>3508</v>
      </c>
      <c r="C1396" s="20" t="s">
        <v>3508</v>
      </c>
      <c r="D1396" s="23" t="s">
        <v>2265</v>
      </c>
      <c r="E1396" s="23"/>
      <c r="F1396" s="20" t="s">
        <v>247</v>
      </c>
      <c r="G1396" s="21" t="s">
        <v>2029</v>
      </c>
      <c r="H1396" s="22">
        <v>1819000</v>
      </c>
      <c r="I1396" s="57" t="str">
        <f>IF(COUNTIF(MASUK[Kode Barang],REKAP[[#This Row],[ID
Barang]])=0,"",COUNTIF(MASUK[Kode Barang],REKAP[[#This Row],[ID
Barang]]))</f>
        <v/>
      </c>
      <c r="J1396" s="58" t="str">
        <f>IF(COUNTIF(MASUK8[Kode Barang],REKAP[[#This Row],[ID
Barang]])=0,"",COUNTIF(MASUK8[Kode Barang],REKAP[[#This Row],[ID
Barang]]))</f>
        <v/>
      </c>
      <c r="K1396" s="20">
        <v>3</v>
      </c>
      <c r="L1396" s="47">
        <f>SUMIF(MASUK!$C:$C,DATA!$A1396,MASUK!$H:$H)</f>
        <v>0</v>
      </c>
      <c r="M1396" s="47">
        <f>SUMIF(KELUAR!C:C,REKAP[[#This Row],[ID
Barang]],KELUAR!$H:$H)</f>
        <v>0</v>
      </c>
      <c r="N1396" s="47">
        <f>REKAP[[#This Row],[Stok Awal]]+REKAP[[#This Row],[Masuk]]-REKAP[[#This Row],[Keluar]]</f>
        <v>3</v>
      </c>
      <c r="P1396" s="42">
        <f>REKAP[[#This Row],[Harga Satuan]]*REKAP[[#This Row],[Stok Akhir]]</f>
        <v>5457000</v>
      </c>
      <c r="Q1396" s="47" t="str">
        <f>IF(REKAP[[#This Row],[Stok Aktual]]&lt;&gt;"",REKAP[[#This Row],[Stok Akhir]]-REKAP[[#This Row],[Stok Aktual]],"")</f>
        <v/>
      </c>
    </row>
    <row r="1397" spans="1:17" x14ac:dyDescent="0.25">
      <c r="A1397" s="20" t="s">
        <v>2834</v>
      </c>
      <c r="B1397" s="20" t="s">
        <v>3508</v>
      </c>
      <c r="C1397" s="20" t="s">
        <v>3508</v>
      </c>
      <c r="D1397" s="23" t="s">
        <v>2266</v>
      </c>
      <c r="E1397" s="23"/>
      <c r="F1397" s="20" t="s">
        <v>247</v>
      </c>
      <c r="G1397" s="21" t="s">
        <v>2029</v>
      </c>
      <c r="H1397" s="22">
        <v>488000</v>
      </c>
      <c r="I1397" s="57" t="str">
        <f>IF(COUNTIF(MASUK[Kode Barang],REKAP[[#This Row],[ID
Barang]])=0,"",COUNTIF(MASUK[Kode Barang],REKAP[[#This Row],[ID
Barang]]))</f>
        <v/>
      </c>
      <c r="J1397" s="58" t="str">
        <f>IF(COUNTIF(MASUK8[Kode Barang],REKAP[[#This Row],[ID
Barang]])=0,"",COUNTIF(MASUK8[Kode Barang],REKAP[[#This Row],[ID
Barang]]))</f>
        <v/>
      </c>
      <c r="K1397" s="20">
        <v>0</v>
      </c>
      <c r="L1397" s="47">
        <f>SUMIF(MASUK!$C:$C,DATA!$A1397,MASUK!$H:$H)</f>
        <v>0</v>
      </c>
      <c r="M1397" s="47">
        <f>SUMIF(KELUAR!C:C,REKAP[[#This Row],[ID
Barang]],KELUAR!$H:$H)</f>
        <v>0</v>
      </c>
      <c r="N1397" s="47">
        <f>REKAP[[#This Row],[Stok Awal]]+REKAP[[#This Row],[Masuk]]-REKAP[[#This Row],[Keluar]]</f>
        <v>0</v>
      </c>
      <c r="P1397" s="42">
        <f>REKAP[[#This Row],[Harga Satuan]]*REKAP[[#This Row],[Stok Akhir]]</f>
        <v>0</v>
      </c>
      <c r="Q1397" s="47" t="str">
        <f>IF(REKAP[[#This Row],[Stok Aktual]]&lt;&gt;"",REKAP[[#This Row],[Stok Akhir]]-REKAP[[#This Row],[Stok Aktual]],"")</f>
        <v/>
      </c>
    </row>
    <row r="1398" spans="1:17" x14ac:dyDescent="0.25">
      <c r="A1398" s="20" t="s">
        <v>2835</v>
      </c>
      <c r="B1398" s="20" t="s">
        <v>3508</v>
      </c>
      <c r="C1398" s="20" t="s">
        <v>3508</v>
      </c>
      <c r="D1398" s="23" t="s">
        <v>2267</v>
      </c>
      <c r="E1398" s="23"/>
      <c r="F1398" s="20" t="s">
        <v>247</v>
      </c>
      <c r="G1398" s="21" t="s">
        <v>2029</v>
      </c>
      <c r="H1398" s="22">
        <v>971000</v>
      </c>
      <c r="I1398" s="57" t="str">
        <f>IF(COUNTIF(MASUK[Kode Barang],REKAP[[#This Row],[ID
Barang]])=0,"",COUNTIF(MASUK[Kode Barang],REKAP[[#This Row],[ID
Barang]]))</f>
        <v/>
      </c>
      <c r="J1398" s="58" t="str">
        <f>IF(COUNTIF(MASUK8[Kode Barang],REKAP[[#This Row],[ID
Barang]])=0,"",COUNTIF(MASUK8[Kode Barang],REKAP[[#This Row],[ID
Barang]]))</f>
        <v/>
      </c>
      <c r="K1398" s="20">
        <v>0</v>
      </c>
      <c r="L1398" s="47">
        <f>SUMIF(MASUK!$C:$C,DATA!$A1398,MASUK!$H:$H)</f>
        <v>0</v>
      </c>
      <c r="M1398" s="47">
        <f>SUMIF(KELUAR!C:C,REKAP[[#This Row],[ID
Barang]],KELUAR!$H:$H)</f>
        <v>0</v>
      </c>
      <c r="N1398" s="47">
        <f>REKAP[[#This Row],[Stok Awal]]+REKAP[[#This Row],[Masuk]]-REKAP[[#This Row],[Keluar]]</f>
        <v>0</v>
      </c>
      <c r="P1398" s="42">
        <f>REKAP[[#This Row],[Harga Satuan]]*REKAP[[#This Row],[Stok Akhir]]</f>
        <v>0</v>
      </c>
      <c r="Q1398" s="47" t="str">
        <f>IF(REKAP[[#This Row],[Stok Aktual]]&lt;&gt;"",REKAP[[#This Row],[Stok Akhir]]-REKAP[[#This Row],[Stok Aktual]],"")</f>
        <v/>
      </c>
    </row>
    <row r="1399" spans="1:17" x14ac:dyDescent="0.25">
      <c r="A1399" s="20" t="s">
        <v>2836</v>
      </c>
      <c r="B1399" s="20" t="s">
        <v>3508</v>
      </c>
      <c r="C1399" s="20" t="s">
        <v>3508</v>
      </c>
      <c r="D1399" s="23" t="s">
        <v>2268</v>
      </c>
      <c r="E1399" s="23"/>
      <c r="F1399" s="20" t="s">
        <v>247</v>
      </c>
      <c r="G1399" s="21" t="s">
        <v>2029</v>
      </c>
      <c r="H1399" s="22">
        <v>1388000</v>
      </c>
      <c r="I1399" s="57" t="str">
        <f>IF(COUNTIF(MASUK[Kode Barang],REKAP[[#This Row],[ID
Barang]])=0,"",COUNTIF(MASUK[Kode Barang],REKAP[[#This Row],[ID
Barang]]))</f>
        <v/>
      </c>
      <c r="J1399" s="58" t="str">
        <f>IF(COUNTIF(MASUK8[Kode Barang],REKAP[[#This Row],[ID
Barang]])=0,"",COUNTIF(MASUK8[Kode Barang],REKAP[[#This Row],[ID
Barang]]))</f>
        <v/>
      </c>
      <c r="K1399" s="20">
        <v>0</v>
      </c>
      <c r="L1399" s="47">
        <f>SUMIF(MASUK!$C:$C,DATA!$A1399,MASUK!$H:$H)</f>
        <v>0</v>
      </c>
      <c r="M1399" s="47">
        <f>SUMIF(KELUAR!C:C,REKAP[[#This Row],[ID
Barang]],KELUAR!$H:$H)</f>
        <v>0</v>
      </c>
      <c r="N1399" s="47">
        <f>REKAP[[#This Row],[Stok Awal]]+REKAP[[#This Row],[Masuk]]-REKAP[[#This Row],[Keluar]]</f>
        <v>0</v>
      </c>
      <c r="P1399" s="42">
        <f>REKAP[[#This Row],[Harga Satuan]]*REKAP[[#This Row],[Stok Akhir]]</f>
        <v>0</v>
      </c>
      <c r="Q1399" s="47" t="str">
        <f>IF(REKAP[[#This Row],[Stok Aktual]]&lt;&gt;"",REKAP[[#This Row],[Stok Akhir]]-REKAP[[#This Row],[Stok Aktual]],"")</f>
        <v/>
      </c>
    </row>
    <row r="1400" spans="1:17" x14ac:dyDescent="0.25">
      <c r="A1400" s="20" t="s">
        <v>2837</v>
      </c>
      <c r="B1400" s="20" t="s">
        <v>3508</v>
      </c>
      <c r="C1400" s="20" t="s">
        <v>3508</v>
      </c>
      <c r="D1400" s="23" t="s">
        <v>2269</v>
      </c>
      <c r="E1400" s="23"/>
      <c r="F1400" s="20" t="s">
        <v>247</v>
      </c>
      <c r="G1400" s="21" t="s">
        <v>2029</v>
      </c>
      <c r="H1400" s="22">
        <v>860000</v>
      </c>
      <c r="I1400" s="57" t="str">
        <f>IF(COUNTIF(MASUK[Kode Barang],REKAP[[#This Row],[ID
Barang]])=0,"",COUNTIF(MASUK[Kode Barang],REKAP[[#This Row],[ID
Barang]]))</f>
        <v/>
      </c>
      <c r="J1400" s="58" t="str">
        <f>IF(COUNTIF(MASUK8[Kode Barang],REKAP[[#This Row],[ID
Barang]])=0,"",COUNTIF(MASUK8[Kode Barang],REKAP[[#This Row],[ID
Barang]]))</f>
        <v/>
      </c>
      <c r="K1400" s="20">
        <v>1</v>
      </c>
      <c r="L1400" s="47">
        <f>SUMIF(MASUK!$C:$C,DATA!$A1400,MASUK!$H:$H)</f>
        <v>0</v>
      </c>
      <c r="M1400" s="47">
        <f>SUMIF(KELUAR!C:C,REKAP[[#This Row],[ID
Barang]],KELUAR!$H:$H)</f>
        <v>0</v>
      </c>
      <c r="N1400" s="47">
        <f>REKAP[[#This Row],[Stok Awal]]+REKAP[[#This Row],[Masuk]]-REKAP[[#This Row],[Keluar]]</f>
        <v>1</v>
      </c>
      <c r="P1400" s="42">
        <f>REKAP[[#This Row],[Harga Satuan]]*REKAP[[#This Row],[Stok Akhir]]</f>
        <v>860000</v>
      </c>
      <c r="Q1400" s="47" t="str">
        <f>IF(REKAP[[#This Row],[Stok Aktual]]&lt;&gt;"",REKAP[[#This Row],[Stok Akhir]]-REKAP[[#This Row],[Stok Aktual]],"")</f>
        <v/>
      </c>
    </row>
    <row r="1401" spans="1:17" x14ac:dyDescent="0.25">
      <c r="A1401" s="20" t="s">
        <v>2838</v>
      </c>
      <c r="B1401" s="20" t="s">
        <v>3508</v>
      </c>
      <c r="C1401" s="20" t="s">
        <v>3508</v>
      </c>
      <c r="D1401" s="23" t="s">
        <v>2270</v>
      </c>
      <c r="E1401" s="23"/>
      <c r="F1401" s="20" t="s">
        <v>247</v>
      </c>
      <c r="G1401" s="21" t="s">
        <v>2029</v>
      </c>
      <c r="H1401" s="22">
        <v>1957000</v>
      </c>
      <c r="I1401" s="57" t="str">
        <f>IF(COUNTIF(MASUK[Kode Barang],REKAP[[#This Row],[ID
Barang]])=0,"",COUNTIF(MASUK[Kode Barang],REKAP[[#This Row],[ID
Barang]]))</f>
        <v/>
      </c>
      <c r="J1401" s="58" t="str">
        <f>IF(COUNTIF(MASUK8[Kode Barang],REKAP[[#This Row],[ID
Barang]])=0,"",COUNTIF(MASUK8[Kode Barang],REKAP[[#This Row],[ID
Barang]]))</f>
        <v/>
      </c>
      <c r="K1401" s="20">
        <v>0</v>
      </c>
      <c r="L1401" s="47">
        <f>SUMIF(MASUK!$C:$C,DATA!$A1401,MASUK!$H:$H)</f>
        <v>0</v>
      </c>
      <c r="M1401" s="47">
        <f>SUMIF(KELUAR!C:C,REKAP[[#This Row],[ID
Barang]],KELUAR!$H:$H)</f>
        <v>0</v>
      </c>
      <c r="N1401" s="47">
        <f>REKAP[[#This Row],[Stok Awal]]+REKAP[[#This Row],[Masuk]]-REKAP[[#This Row],[Keluar]]</f>
        <v>0</v>
      </c>
      <c r="P1401" s="42">
        <f>REKAP[[#This Row],[Harga Satuan]]*REKAP[[#This Row],[Stok Akhir]]</f>
        <v>0</v>
      </c>
      <c r="Q1401" s="47" t="str">
        <f>IF(REKAP[[#This Row],[Stok Aktual]]&lt;&gt;"",REKAP[[#This Row],[Stok Akhir]]-REKAP[[#This Row],[Stok Aktual]],"")</f>
        <v/>
      </c>
    </row>
    <row r="1402" spans="1:17" x14ac:dyDescent="0.25">
      <c r="A1402" s="20" t="s">
        <v>2839</v>
      </c>
      <c r="B1402" s="20" t="s">
        <v>3508</v>
      </c>
      <c r="C1402" s="20" t="s">
        <v>3508</v>
      </c>
      <c r="D1402" s="23" t="s">
        <v>2271</v>
      </c>
      <c r="E1402" s="23"/>
      <c r="F1402" s="20" t="s">
        <v>247</v>
      </c>
      <c r="G1402" s="21" t="s">
        <v>2029</v>
      </c>
      <c r="H1402" s="22">
        <v>1300000</v>
      </c>
      <c r="I1402" s="57">
        <f>IF(COUNTIF(MASUK[Kode Barang],REKAP[[#This Row],[ID
Barang]])=0,"",COUNTIF(MASUK[Kode Barang],REKAP[[#This Row],[ID
Barang]]))</f>
        <v>1</v>
      </c>
      <c r="J1402" s="58" t="str">
        <f>IF(COUNTIF(MASUK8[Kode Barang],REKAP[[#This Row],[ID
Barang]])=0,"",COUNTIF(MASUK8[Kode Barang],REKAP[[#This Row],[ID
Barang]]))</f>
        <v/>
      </c>
      <c r="K1402" s="20">
        <v>0</v>
      </c>
      <c r="L1402" s="47">
        <f>SUMIF(MASUK!$C:$C,DATA!$A1402,MASUK!$H:$H)</f>
        <v>3</v>
      </c>
      <c r="M1402" s="47">
        <f>SUMIF(KELUAR!C:C,REKAP[[#This Row],[ID
Barang]],KELUAR!$H:$H)</f>
        <v>0</v>
      </c>
      <c r="N1402" s="47">
        <f>REKAP[[#This Row],[Stok Awal]]+REKAP[[#This Row],[Masuk]]-REKAP[[#This Row],[Keluar]]</f>
        <v>3</v>
      </c>
      <c r="P1402" s="42">
        <f>REKAP[[#This Row],[Harga Satuan]]*REKAP[[#This Row],[Stok Akhir]]</f>
        <v>3900000</v>
      </c>
      <c r="Q1402" s="47" t="str">
        <f>IF(REKAP[[#This Row],[Stok Aktual]]&lt;&gt;"",REKAP[[#This Row],[Stok Akhir]]-REKAP[[#This Row],[Stok Aktual]],"")</f>
        <v/>
      </c>
    </row>
    <row r="1403" spans="1:17" x14ac:dyDescent="0.25">
      <c r="A1403" s="20" t="s">
        <v>2840</v>
      </c>
      <c r="B1403" s="20" t="s">
        <v>3508</v>
      </c>
      <c r="C1403" s="20" t="s">
        <v>3508</v>
      </c>
      <c r="D1403" s="23" t="s">
        <v>2272</v>
      </c>
      <c r="E1403" s="23"/>
      <c r="F1403" s="20" t="s">
        <v>247</v>
      </c>
      <c r="G1403" s="21" t="s">
        <v>2029</v>
      </c>
      <c r="H1403" s="22">
        <v>2390000</v>
      </c>
      <c r="I1403" s="57" t="str">
        <f>IF(COUNTIF(MASUK[Kode Barang],REKAP[[#This Row],[ID
Barang]])=0,"",COUNTIF(MASUK[Kode Barang],REKAP[[#This Row],[ID
Barang]]))</f>
        <v/>
      </c>
      <c r="J1403" s="58" t="str">
        <f>IF(COUNTIF(MASUK8[Kode Barang],REKAP[[#This Row],[ID
Barang]])=0,"",COUNTIF(MASUK8[Kode Barang],REKAP[[#This Row],[ID
Barang]]))</f>
        <v/>
      </c>
      <c r="K1403" s="20">
        <v>0</v>
      </c>
      <c r="L1403" s="47">
        <f>SUMIF(MASUK!$C:$C,DATA!$A1403,MASUK!$H:$H)</f>
        <v>0</v>
      </c>
      <c r="M1403" s="47">
        <f>SUMIF(KELUAR!C:C,REKAP[[#This Row],[ID
Barang]],KELUAR!$H:$H)</f>
        <v>0</v>
      </c>
      <c r="N1403" s="47">
        <f>REKAP[[#This Row],[Stok Awal]]+REKAP[[#This Row],[Masuk]]-REKAP[[#This Row],[Keluar]]</f>
        <v>0</v>
      </c>
      <c r="P1403" s="42">
        <f>REKAP[[#This Row],[Harga Satuan]]*REKAP[[#This Row],[Stok Akhir]]</f>
        <v>0</v>
      </c>
      <c r="Q1403" s="47" t="str">
        <f>IF(REKAP[[#This Row],[Stok Aktual]]&lt;&gt;"",REKAP[[#This Row],[Stok Akhir]]-REKAP[[#This Row],[Stok Aktual]],"")</f>
        <v/>
      </c>
    </row>
    <row r="1404" spans="1:17" x14ac:dyDescent="0.25">
      <c r="A1404" s="20" t="s">
        <v>2841</v>
      </c>
      <c r="B1404" s="20" t="s">
        <v>3508</v>
      </c>
      <c r="C1404" s="20" t="s">
        <v>3508</v>
      </c>
      <c r="D1404" s="23" t="s">
        <v>2273</v>
      </c>
      <c r="E1404" s="23"/>
      <c r="F1404" s="20" t="s">
        <v>247</v>
      </c>
      <c r="G1404" s="21" t="s">
        <v>2029</v>
      </c>
      <c r="H1404" s="22">
        <v>1565000</v>
      </c>
      <c r="I1404" s="57" t="str">
        <f>IF(COUNTIF(MASUK[Kode Barang],REKAP[[#This Row],[ID
Barang]])=0,"",COUNTIF(MASUK[Kode Barang],REKAP[[#This Row],[ID
Barang]]))</f>
        <v/>
      </c>
      <c r="J1404" s="58">
        <f>IF(COUNTIF(MASUK8[Kode Barang],REKAP[[#This Row],[ID
Barang]])=0,"",COUNTIF(MASUK8[Kode Barang],REKAP[[#This Row],[ID
Barang]]))</f>
        <v>1</v>
      </c>
      <c r="K1404" s="20">
        <v>1</v>
      </c>
      <c r="L1404" s="47">
        <f>SUMIF(MASUK!$C:$C,DATA!$A1404,MASUK!$H:$H)</f>
        <v>0</v>
      </c>
      <c r="M1404" s="47">
        <f>SUMIF(KELUAR!C:C,REKAP[[#This Row],[ID
Barang]],KELUAR!$H:$H)</f>
        <v>1</v>
      </c>
      <c r="N1404" s="47">
        <f>REKAP[[#This Row],[Stok Awal]]+REKAP[[#This Row],[Masuk]]-REKAP[[#This Row],[Keluar]]</f>
        <v>0</v>
      </c>
      <c r="P1404" s="42">
        <f>REKAP[[#This Row],[Harga Satuan]]*REKAP[[#This Row],[Stok Akhir]]</f>
        <v>0</v>
      </c>
      <c r="Q1404" s="47" t="str">
        <f>IF(REKAP[[#This Row],[Stok Aktual]]&lt;&gt;"",REKAP[[#This Row],[Stok Akhir]]-REKAP[[#This Row],[Stok Aktual]],"")</f>
        <v/>
      </c>
    </row>
    <row r="1405" spans="1:17" x14ac:dyDescent="0.25">
      <c r="A1405" s="20" t="s">
        <v>2842</v>
      </c>
      <c r="B1405" s="20" t="s">
        <v>3514</v>
      </c>
      <c r="C1405" s="20" t="s">
        <v>3514</v>
      </c>
      <c r="D1405" s="23" t="s">
        <v>2274</v>
      </c>
      <c r="E1405" s="23"/>
      <c r="F1405" s="20" t="s">
        <v>247</v>
      </c>
      <c r="G1405" s="21" t="s">
        <v>1998</v>
      </c>
      <c r="H1405" s="22">
        <v>370000</v>
      </c>
      <c r="I1405" s="57" t="str">
        <f>IF(COUNTIF(MASUK[Kode Barang],REKAP[[#This Row],[ID
Barang]])=0,"",COUNTIF(MASUK[Kode Barang],REKAP[[#This Row],[ID
Barang]]))</f>
        <v/>
      </c>
      <c r="J1405" s="58" t="str">
        <f>IF(COUNTIF(MASUK8[Kode Barang],REKAP[[#This Row],[ID
Barang]])=0,"",COUNTIF(MASUK8[Kode Barang],REKAP[[#This Row],[ID
Barang]]))</f>
        <v/>
      </c>
      <c r="K1405" s="20">
        <v>0</v>
      </c>
      <c r="L1405" s="47">
        <f>SUMIF(MASUK!$C:$C,DATA!$A1405,MASUK!$H:$H)</f>
        <v>0</v>
      </c>
      <c r="M1405" s="47">
        <f>SUMIF(KELUAR!C:C,REKAP[[#This Row],[ID
Barang]],KELUAR!$H:$H)</f>
        <v>0</v>
      </c>
      <c r="N1405" s="47">
        <f>REKAP[[#This Row],[Stok Awal]]+REKAP[[#This Row],[Masuk]]-REKAP[[#This Row],[Keluar]]</f>
        <v>0</v>
      </c>
      <c r="P1405" s="42">
        <f>REKAP[[#This Row],[Harga Satuan]]*REKAP[[#This Row],[Stok Akhir]]</f>
        <v>0</v>
      </c>
      <c r="Q1405" s="47" t="str">
        <f>IF(REKAP[[#This Row],[Stok Aktual]]&lt;&gt;"",REKAP[[#This Row],[Stok Akhir]]-REKAP[[#This Row],[Stok Aktual]],"")</f>
        <v/>
      </c>
    </row>
    <row r="1406" spans="1:17" x14ac:dyDescent="0.25">
      <c r="A1406" s="20" t="s">
        <v>2843</v>
      </c>
      <c r="B1406" s="20" t="s">
        <v>3514</v>
      </c>
      <c r="C1406" s="20" t="s">
        <v>3514</v>
      </c>
      <c r="D1406" s="23" t="s">
        <v>2275</v>
      </c>
      <c r="E1406" s="23"/>
      <c r="F1406" s="20" t="s">
        <v>247</v>
      </c>
      <c r="G1406" s="21" t="s">
        <v>1998</v>
      </c>
      <c r="H1406" s="22">
        <v>563000</v>
      </c>
      <c r="I1406" s="57" t="str">
        <f>IF(COUNTIF(MASUK[Kode Barang],REKAP[[#This Row],[ID
Barang]])=0,"",COUNTIF(MASUK[Kode Barang],REKAP[[#This Row],[ID
Barang]]))</f>
        <v/>
      </c>
      <c r="J1406" s="58" t="str">
        <f>IF(COUNTIF(MASUK8[Kode Barang],REKAP[[#This Row],[ID
Barang]])=0,"",COUNTIF(MASUK8[Kode Barang],REKAP[[#This Row],[ID
Barang]]))</f>
        <v/>
      </c>
      <c r="K1406" s="20">
        <v>0</v>
      </c>
      <c r="L1406" s="47">
        <f>SUMIF(MASUK!$C:$C,DATA!$A1406,MASUK!$H:$H)</f>
        <v>0</v>
      </c>
      <c r="M1406" s="47">
        <f>SUMIF(KELUAR!C:C,REKAP[[#This Row],[ID
Barang]],KELUAR!$H:$H)</f>
        <v>0</v>
      </c>
      <c r="N1406" s="47">
        <f>REKAP[[#This Row],[Stok Awal]]+REKAP[[#This Row],[Masuk]]-REKAP[[#This Row],[Keluar]]</f>
        <v>0</v>
      </c>
      <c r="P1406" s="42">
        <f>REKAP[[#This Row],[Harga Satuan]]*REKAP[[#This Row],[Stok Akhir]]</f>
        <v>0</v>
      </c>
      <c r="Q1406" s="47" t="str">
        <f>IF(REKAP[[#This Row],[Stok Aktual]]&lt;&gt;"",REKAP[[#This Row],[Stok Akhir]]-REKAP[[#This Row],[Stok Aktual]],"")</f>
        <v/>
      </c>
    </row>
    <row r="1407" spans="1:17" x14ac:dyDescent="0.25">
      <c r="A1407" s="20" t="s">
        <v>2844</v>
      </c>
      <c r="B1407" s="20" t="s">
        <v>3515</v>
      </c>
      <c r="C1407" s="20" t="s">
        <v>3515</v>
      </c>
      <c r="D1407" s="23" t="s">
        <v>2276</v>
      </c>
      <c r="E1407" s="23"/>
      <c r="F1407" s="20" t="s">
        <v>247</v>
      </c>
      <c r="G1407" s="21"/>
      <c r="H1407" s="22">
        <v>451500</v>
      </c>
      <c r="I1407" s="57" t="str">
        <f>IF(COUNTIF(MASUK[Kode Barang],REKAP[[#This Row],[ID
Barang]])=0,"",COUNTIF(MASUK[Kode Barang],REKAP[[#This Row],[ID
Barang]]))</f>
        <v/>
      </c>
      <c r="J1407" s="58" t="str">
        <f>IF(COUNTIF(MASUK8[Kode Barang],REKAP[[#This Row],[ID
Barang]])=0,"",COUNTIF(MASUK8[Kode Barang],REKAP[[#This Row],[ID
Barang]]))</f>
        <v/>
      </c>
      <c r="K1407" s="20">
        <v>0</v>
      </c>
      <c r="L1407" s="47">
        <f>SUMIF(MASUK!$C:$C,DATA!$A1407,MASUK!$H:$H)</f>
        <v>0</v>
      </c>
      <c r="M1407" s="47">
        <f>SUMIF(KELUAR!C:C,REKAP[[#This Row],[ID
Barang]],KELUAR!$H:$H)</f>
        <v>0</v>
      </c>
      <c r="N1407" s="47">
        <f>REKAP[[#This Row],[Stok Awal]]+REKAP[[#This Row],[Masuk]]-REKAP[[#This Row],[Keluar]]</f>
        <v>0</v>
      </c>
      <c r="P1407" s="42">
        <f>REKAP[[#This Row],[Harga Satuan]]*REKAP[[#This Row],[Stok Akhir]]</f>
        <v>0</v>
      </c>
      <c r="Q1407" s="47" t="str">
        <f>IF(REKAP[[#This Row],[Stok Aktual]]&lt;&gt;"",REKAP[[#This Row],[Stok Akhir]]-REKAP[[#This Row],[Stok Aktual]],"")</f>
        <v/>
      </c>
    </row>
    <row r="1408" spans="1:17" x14ac:dyDescent="0.25">
      <c r="A1408" s="20" t="s">
        <v>2845</v>
      </c>
      <c r="B1408" s="20" t="s">
        <v>3516</v>
      </c>
      <c r="C1408" s="20" t="s">
        <v>3516</v>
      </c>
      <c r="D1408" s="23" t="s">
        <v>2277</v>
      </c>
      <c r="E1408" s="23"/>
      <c r="F1408" s="20" t="s">
        <v>247</v>
      </c>
      <c r="G1408" s="21"/>
      <c r="H1408" s="22">
        <v>280725</v>
      </c>
      <c r="I1408" s="57" t="str">
        <f>IF(COUNTIF(MASUK[Kode Barang],REKAP[[#This Row],[ID
Barang]])=0,"",COUNTIF(MASUK[Kode Barang],REKAP[[#This Row],[ID
Barang]]))</f>
        <v/>
      </c>
      <c r="J1408" s="58" t="str">
        <f>IF(COUNTIF(MASUK8[Kode Barang],REKAP[[#This Row],[ID
Barang]])=0,"",COUNTIF(MASUK8[Kode Barang],REKAP[[#This Row],[ID
Barang]]))</f>
        <v/>
      </c>
      <c r="K1408" s="20">
        <v>0</v>
      </c>
      <c r="L1408" s="47">
        <f>SUMIF(MASUK!$C:$C,DATA!$A1408,MASUK!$H:$H)</f>
        <v>0</v>
      </c>
      <c r="M1408" s="47">
        <f>SUMIF(KELUAR!C:C,REKAP[[#This Row],[ID
Barang]],KELUAR!$H:$H)</f>
        <v>0</v>
      </c>
      <c r="N1408" s="47">
        <f>REKAP[[#This Row],[Stok Awal]]+REKAP[[#This Row],[Masuk]]-REKAP[[#This Row],[Keluar]]</f>
        <v>0</v>
      </c>
      <c r="P1408" s="42">
        <f>REKAP[[#This Row],[Harga Satuan]]*REKAP[[#This Row],[Stok Akhir]]</f>
        <v>0</v>
      </c>
      <c r="Q1408" s="47" t="str">
        <f>IF(REKAP[[#This Row],[Stok Aktual]]&lt;&gt;"",REKAP[[#This Row],[Stok Akhir]]-REKAP[[#This Row],[Stok Aktual]],"")</f>
        <v/>
      </c>
    </row>
    <row r="1409" spans="1:17" x14ac:dyDescent="0.25">
      <c r="A1409" s="20" t="s">
        <v>2846</v>
      </c>
      <c r="B1409" s="20" t="s">
        <v>3517</v>
      </c>
      <c r="C1409" s="20" t="s">
        <v>3517</v>
      </c>
      <c r="D1409" s="23" t="s">
        <v>2278</v>
      </c>
      <c r="E1409" s="23"/>
      <c r="F1409" s="20" t="s">
        <v>247</v>
      </c>
      <c r="G1409" s="21"/>
      <c r="H1409" s="22">
        <v>280725</v>
      </c>
      <c r="I1409" s="57" t="str">
        <f>IF(COUNTIF(MASUK[Kode Barang],REKAP[[#This Row],[ID
Barang]])=0,"",COUNTIF(MASUK[Kode Barang],REKAP[[#This Row],[ID
Barang]]))</f>
        <v/>
      </c>
      <c r="J1409" s="58" t="str">
        <f>IF(COUNTIF(MASUK8[Kode Barang],REKAP[[#This Row],[ID
Barang]])=0,"",COUNTIF(MASUK8[Kode Barang],REKAP[[#This Row],[ID
Barang]]))</f>
        <v/>
      </c>
      <c r="K1409" s="20">
        <v>0</v>
      </c>
      <c r="L1409" s="47">
        <f>SUMIF(MASUK!$C:$C,DATA!$A1409,MASUK!$H:$H)</f>
        <v>0</v>
      </c>
      <c r="M1409" s="47">
        <f>SUMIF(KELUAR!C:C,REKAP[[#This Row],[ID
Barang]],KELUAR!$H:$H)</f>
        <v>0</v>
      </c>
      <c r="N1409" s="47">
        <f>REKAP[[#This Row],[Stok Awal]]+REKAP[[#This Row],[Masuk]]-REKAP[[#This Row],[Keluar]]</f>
        <v>0</v>
      </c>
      <c r="P1409" s="42">
        <f>REKAP[[#This Row],[Harga Satuan]]*REKAP[[#This Row],[Stok Akhir]]</f>
        <v>0</v>
      </c>
      <c r="Q1409" s="47" t="str">
        <f>IF(REKAP[[#This Row],[Stok Aktual]]&lt;&gt;"",REKAP[[#This Row],[Stok Akhir]]-REKAP[[#This Row],[Stok Aktual]],"")</f>
        <v/>
      </c>
    </row>
    <row r="1410" spans="1:17" x14ac:dyDescent="0.25">
      <c r="A1410" s="20" t="s">
        <v>2847</v>
      </c>
      <c r="B1410" s="20" t="s">
        <v>3518</v>
      </c>
      <c r="C1410" s="20" t="s">
        <v>3518</v>
      </c>
      <c r="D1410" s="23" t="s">
        <v>2279</v>
      </c>
      <c r="E1410" s="23"/>
      <c r="F1410" s="20" t="s">
        <v>247</v>
      </c>
      <c r="G1410" s="21"/>
      <c r="H1410" s="22">
        <v>412060</v>
      </c>
      <c r="I1410" s="57" t="str">
        <f>IF(COUNTIF(MASUK[Kode Barang],REKAP[[#This Row],[ID
Barang]])=0,"",COUNTIF(MASUK[Kode Barang],REKAP[[#This Row],[ID
Barang]]))</f>
        <v/>
      </c>
      <c r="J1410" s="58" t="str">
        <f>IF(COUNTIF(MASUK8[Kode Barang],REKAP[[#This Row],[ID
Barang]])=0,"",COUNTIF(MASUK8[Kode Barang],REKAP[[#This Row],[ID
Barang]]))</f>
        <v/>
      </c>
      <c r="K1410" s="20">
        <v>0</v>
      </c>
      <c r="L1410" s="47">
        <f>SUMIF(MASUK!$C:$C,DATA!$A1410,MASUK!$H:$H)</f>
        <v>0</v>
      </c>
      <c r="M1410" s="47">
        <f>SUMIF(KELUAR!C:C,REKAP[[#This Row],[ID
Barang]],KELUAR!$H:$H)</f>
        <v>0</v>
      </c>
      <c r="N1410" s="47">
        <f>REKAP[[#This Row],[Stok Awal]]+REKAP[[#This Row],[Masuk]]-REKAP[[#This Row],[Keluar]]</f>
        <v>0</v>
      </c>
      <c r="P1410" s="42">
        <f>REKAP[[#This Row],[Harga Satuan]]*REKAP[[#This Row],[Stok Akhir]]</f>
        <v>0</v>
      </c>
      <c r="Q1410" s="47" t="str">
        <f>IF(REKAP[[#This Row],[Stok Aktual]]&lt;&gt;"",REKAP[[#This Row],[Stok Akhir]]-REKAP[[#This Row],[Stok Aktual]],"")</f>
        <v/>
      </c>
    </row>
    <row r="1411" spans="1:17" x14ac:dyDescent="0.25">
      <c r="A1411" s="20" t="s">
        <v>2848</v>
      </c>
      <c r="B1411" s="20" t="s">
        <v>3514</v>
      </c>
      <c r="C1411" s="20" t="s">
        <v>3514</v>
      </c>
      <c r="D1411" s="23" t="s">
        <v>2280</v>
      </c>
      <c r="E1411" s="23"/>
      <c r="F1411" s="20" t="s">
        <v>247</v>
      </c>
      <c r="G1411" s="21"/>
      <c r="H1411" s="22">
        <v>394060</v>
      </c>
      <c r="I1411" s="57" t="str">
        <f>IF(COUNTIF(MASUK[Kode Barang],REKAP[[#This Row],[ID
Barang]])=0,"",COUNTIF(MASUK[Kode Barang],REKAP[[#This Row],[ID
Barang]]))</f>
        <v/>
      </c>
      <c r="J1411" s="58" t="str">
        <f>IF(COUNTIF(MASUK8[Kode Barang],REKAP[[#This Row],[ID
Barang]])=0,"",COUNTIF(MASUK8[Kode Barang],REKAP[[#This Row],[ID
Barang]]))</f>
        <v/>
      </c>
      <c r="K1411" s="20">
        <v>0</v>
      </c>
      <c r="L1411" s="47">
        <f>SUMIF(MASUK!$C:$C,DATA!$A1411,MASUK!$H:$H)</f>
        <v>0</v>
      </c>
      <c r="M1411" s="47">
        <f>SUMIF(KELUAR!C:C,REKAP[[#This Row],[ID
Barang]],KELUAR!$H:$H)</f>
        <v>0</v>
      </c>
      <c r="N1411" s="47">
        <f>REKAP[[#This Row],[Stok Awal]]+REKAP[[#This Row],[Masuk]]-REKAP[[#This Row],[Keluar]]</f>
        <v>0</v>
      </c>
      <c r="P1411" s="42">
        <f>REKAP[[#This Row],[Harga Satuan]]*REKAP[[#This Row],[Stok Akhir]]</f>
        <v>0</v>
      </c>
      <c r="Q1411" s="47" t="str">
        <f>IF(REKAP[[#This Row],[Stok Aktual]]&lt;&gt;"",REKAP[[#This Row],[Stok Akhir]]-REKAP[[#This Row],[Stok Aktual]],"")</f>
        <v/>
      </c>
    </row>
    <row r="1412" spans="1:17" x14ac:dyDescent="0.25">
      <c r="A1412" s="20" t="s">
        <v>2849</v>
      </c>
      <c r="B1412" s="20" t="s">
        <v>3514</v>
      </c>
      <c r="C1412" s="20" t="s">
        <v>3514</v>
      </c>
      <c r="D1412" s="23" t="s">
        <v>2281</v>
      </c>
      <c r="E1412" s="23"/>
      <c r="F1412" s="20" t="s">
        <v>247</v>
      </c>
      <c r="G1412" s="21"/>
      <c r="H1412" s="22">
        <v>601000</v>
      </c>
      <c r="I1412" s="57" t="str">
        <f>IF(COUNTIF(MASUK[Kode Barang],REKAP[[#This Row],[ID
Barang]])=0,"",COUNTIF(MASUK[Kode Barang],REKAP[[#This Row],[ID
Barang]]))</f>
        <v/>
      </c>
      <c r="J1412" s="58" t="str">
        <f>IF(COUNTIF(MASUK8[Kode Barang],REKAP[[#This Row],[ID
Barang]])=0,"",COUNTIF(MASUK8[Kode Barang],REKAP[[#This Row],[ID
Barang]]))</f>
        <v/>
      </c>
      <c r="K1412" s="20">
        <v>1</v>
      </c>
      <c r="L1412" s="47">
        <f>SUMIF(MASUK!$C:$C,DATA!$A1412,MASUK!$H:$H)</f>
        <v>0</v>
      </c>
      <c r="M1412" s="47">
        <f>SUMIF(KELUAR!C:C,REKAP[[#This Row],[ID
Barang]],KELUAR!$H:$H)</f>
        <v>0</v>
      </c>
      <c r="N1412" s="47">
        <f>REKAP[[#This Row],[Stok Awal]]+REKAP[[#This Row],[Masuk]]-REKAP[[#This Row],[Keluar]]</f>
        <v>1</v>
      </c>
      <c r="P1412" s="42">
        <f>REKAP[[#This Row],[Harga Satuan]]*REKAP[[#This Row],[Stok Akhir]]</f>
        <v>601000</v>
      </c>
      <c r="Q1412" s="47" t="str">
        <f>IF(REKAP[[#This Row],[Stok Aktual]]&lt;&gt;"",REKAP[[#This Row],[Stok Akhir]]-REKAP[[#This Row],[Stok Aktual]],"")</f>
        <v/>
      </c>
    </row>
    <row r="1413" spans="1:17" x14ac:dyDescent="0.25">
      <c r="A1413" s="20" t="s">
        <v>2850</v>
      </c>
      <c r="B1413" s="20" t="s">
        <v>3519</v>
      </c>
      <c r="C1413" s="20" t="s">
        <v>3519</v>
      </c>
      <c r="D1413" s="23" t="s">
        <v>2282</v>
      </c>
      <c r="E1413" s="23"/>
      <c r="F1413" s="20" t="s">
        <v>247</v>
      </c>
      <c r="G1413" s="21"/>
      <c r="H1413" s="22">
        <v>350000</v>
      </c>
      <c r="I1413" s="57" t="str">
        <f>IF(COUNTIF(MASUK[Kode Barang],REKAP[[#This Row],[ID
Barang]])=0,"",COUNTIF(MASUK[Kode Barang],REKAP[[#This Row],[ID
Barang]]))</f>
        <v/>
      </c>
      <c r="J1413" s="58" t="str">
        <f>IF(COUNTIF(MASUK8[Kode Barang],REKAP[[#This Row],[ID
Barang]])=0,"",COUNTIF(MASUK8[Kode Barang],REKAP[[#This Row],[ID
Barang]]))</f>
        <v/>
      </c>
      <c r="K1413" s="20">
        <v>1</v>
      </c>
      <c r="L1413" s="47">
        <f>SUMIF(MASUK!$C:$C,DATA!$A1413,MASUK!$H:$H)</f>
        <v>0</v>
      </c>
      <c r="M1413" s="47">
        <f>SUMIF(KELUAR!C:C,REKAP[[#This Row],[ID
Barang]],KELUAR!$H:$H)</f>
        <v>0</v>
      </c>
      <c r="N1413" s="47">
        <f>REKAP[[#This Row],[Stok Awal]]+REKAP[[#This Row],[Masuk]]-REKAP[[#This Row],[Keluar]]</f>
        <v>1</v>
      </c>
      <c r="P1413" s="42">
        <f>REKAP[[#This Row],[Harga Satuan]]*REKAP[[#This Row],[Stok Akhir]]</f>
        <v>350000</v>
      </c>
      <c r="Q1413" s="47" t="str">
        <f>IF(REKAP[[#This Row],[Stok Aktual]]&lt;&gt;"",REKAP[[#This Row],[Stok Akhir]]-REKAP[[#This Row],[Stok Aktual]],"")</f>
        <v/>
      </c>
    </row>
    <row r="1414" spans="1:17" x14ac:dyDescent="0.25">
      <c r="A1414" s="20" t="s">
        <v>2851</v>
      </c>
      <c r="B1414" s="20" t="s">
        <v>3520</v>
      </c>
      <c r="C1414" s="20" t="s">
        <v>3520</v>
      </c>
      <c r="D1414" s="23" t="s">
        <v>2283</v>
      </c>
      <c r="E1414" s="23"/>
      <c r="F1414" s="20" t="s">
        <v>247</v>
      </c>
      <c r="G1414" s="21" t="s">
        <v>1989</v>
      </c>
      <c r="H1414" s="22">
        <v>506000</v>
      </c>
      <c r="I1414" s="57" t="str">
        <f>IF(COUNTIF(MASUK[Kode Barang],REKAP[[#This Row],[ID
Barang]])=0,"",COUNTIF(MASUK[Kode Barang],REKAP[[#This Row],[ID
Barang]]))</f>
        <v/>
      </c>
      <c r="J1414" s="58" t="str">
        <f>IF(COUNTIF(MASUK8[Kode Barang],REKAP[[#This Row],[ID
Barang]])=0,"",COUNTIF(MASUK8[Kode Barang],REKAP[[#This Row],[ID
Barang]]))</f>
        <v/>
      </c>
      <c r="K1414" s="20">
        <v>2</v>
      </c>
      <c r="L1414" s="47">
        <f>SUMIF(MASUK!$C:$C,DATA!$A1414,MASUK!$H:$H)</f>
        <v>0</v>
      </c>
      <c r="M1414" s="47">
        <f>SUMIF(KELUAR!C:C,REKAP[[#This Row],[ID
Barang]],KELUAR!$H:$H)</f>
        <v>0</v>
      </c>
      <c r="N1414" s="47">
        <f>REKAP[[#This Row],[Stok Awal]]+REKAP[[#This Row],[Masuk]]-REKAP[[#This Row],[Keluar]]</f>
        <v>2</v>
      </c>
      <c r="P1414" s="42">
        <f>REKAP[[#This Row],[Harga Satuan]]*REKAP[[#This Row],[Stok Akhir]]</f>
        <v>1012000</v>
      </c>
      <c r="Q1414" s="47" t="str">
        <f>IF(REKAP[[#This Row],[Stok Aktual]]&lt;&gt;"",REKAP[[#This Row],[Stok Akhir]]-REKAP[[#This Row],[Stok Aktual]],"")</f>
        <v/>
      </c>
    </row>
    <row r="1415" spans="1:17" x14ac:dyDescent="0.25">
      <c r="A1415" s="20" t="s">
        <v>2852</v>
      </c>
      <c r="B1415" s="20" t="s">
        <v>3520</v>
      </c>
      <c r="C1415" s="20" t="s">
        <v>3520</v>
      </c>
      <c r="D1415" s="23" t="s">
        <v>2284</v>
      </c>
      <c r="E1415" s="23"/>
      <c r="F1415" s="20" t="s">
        <v>247</v>
      </c>
      <c r="G1415" s="21" t="s">
        <v>1989</v>
      </c>
      <c r="H1415" s="22">
        <v>762000</v>
      </c>
      <c r="I1415" s="57" t="str">
        <f>IF(COUNTIF(MASUK[Kode Barang],REKAP[[#This Row],[ID
Barang]])=0,"",COUNTIF(MASUK[Kode Barang],REKAP[[#This Row],[ID
Barang]]))</f>
        <v/>
      </c>
      <c r="J1415" s="58" t="str">
        <f>IF(COUNTIF(MASUK8[Kode Barang],REKAP[[#This Row],[ID
Barang]])=0,"",COUNTIF(MASUK8[Kode Barang],REKAP[[#This Row],[ID
Barang]]))</f>
        <v/>
      </c>
      <c r="K1415" s="20">
        <v>1</v>
      </c>
      <c r="L1415" s="47">
        <f>SUMIF(MASUK!$C:$C,DATA!$A1415,MASUK!$H:$H)</f>
        <v>0</v>
      </c>
      <c r="M1415" s="47">
        <f>SUMIF(KELUAR!C:C,REKAP[[#This Row],[ID
Barang]],KELUAR!$H:$H)</f>
        <v>0</v>
      </c>
      <c r="N1415" s="47">
        <f>REKAP[[#This Row],[Stok Awal]]+REKAP[[#This Row],[Masuk]]-REKAP[[#This Row],[Keluar]]</f>
        <v>1</v>
      </c>
      <c r="P1415" s="42">
        <f>REKAP[[#This Row],[Harga Satuan]]*REKAP[[#This Row],[Stok Akhir]]</f>
        <v>762000</v>
      </c>
      <c r="Q1415" s="47" t="str">
        <f>IF(REKAP[[#This Row],[Stok Aktual]]&lt;&gt;"",REKAP[[#This Row],[Stok Akhir]]-REKAP[[#This Row],[Stok Aktual]],"")</f>
        <v/>
      </c>
    </row>
    <row r="1416" spans="1:17" x14ac:dyDescent="0.25">
      <c r="A1416" s="20" t="s">
        <v>2853</v>
      </c>
      <c r="B1416" s="20" t="s">
        <v>3520</v>
      </c>
      <c r="C1416" s="20" t="s">
        <v>3520</v>
      </c>
      <c r="D1416" s="23" t="s">
        <v>2285</v>
      </c>
      <c r="E1416" s="23"/>
      <c r="F1416" s="20" t="s">
        <v>247</v>
      </c>
      <c r="G1416" s="21" t="s">
        <v>1989</v>
      </c>
      <c r="H1416" s="22">
        <v>1130000</v>
      </c>
      <c r="I1416" s="57" t="str">
        <f>IF(COUNTIF(MASUK[Kode Barang],REKAP[[#This Row],[ID
Barang]])=0,"",COUNTIF(MASUK[Kode Barang],REKAP[[#This Row],[ID
Barang]]))</f>
        <v/>
      </c>
      <c r="J1416" s="58" t="str">
        <f>IF(COUNTIF(MASUK8[Kode Barang],REKAP[[#This Row],[ID
Barang]])=0,"",COUNTIF(MASUK8[Kode Barang],REKAP[[#This Row],[ID
Barang]]))</f>
        <v/>
      </c>
      <c r="K1416" s="20">
        <v>0</v>
      </c>
      <c r="L1416" s="47">
        <f>SUMIF(MASUK!$C:$C,DATA!$A1416,MASUK!$H:$H)</f>
        <v>0</v>
      </c>
      <c r="M1416" s="47">
        <f>SUMIF(KELUAR!C:C,REKAP[[#This Row],[ID
Barang]],KELUAR!$H:$H)</f>
        <v>0</v>
      </c>
      <c r="N1416" s="47">
        <f>REKAP[[#This Row],[Stok Awal]]+REKAP[[#This Row],[Masuk]]-REKAP[[#This Row],[Keluar]]</f>
        <v>0</v>
      </c>
      <c r="P1416" s="42">
        <f>REKAP[[#This Row],[Harga Satuan]]*REKAP[[#This Row],[Stok Akhir]]</f>
        <v>0</v>
      </c>
      <c r="Q1416" s="47" t="str">
        <f>IF(REKAP[[#This Row],[Stok Aktual]]&lt;&gt;"",REKAP[[#This Row],[Stok Akhir]]-REKAP[[#This Row],[Stok Aktual]],"")</f>
        <v/>
      </c>
    </row>
    <row r="1417" spans="1:17" x14ac:dyDescent="0.25">
      <c r="A1417" s="20" t="s">
        <v>2854</v>
      </c>
      <c r="B1417" s="20" t="s">
        <v>3520</v>
      </c>
      <c r="C1417" s="20" t="s">
        <v>3520</v>
      </c>
      <c r="D1417" s="23" t="s">
        <v>2286</v>
      </c>
      <c r="E1417" s="23"/>
      <c r="F1417" s="20" t="s">
        <v>247</v>
      </c>
      <c r="G1417" s="21" t="s">
        <v>1989</v>
      </c>
      <c r="H1417" s="22">
        <v>1646000</v>
      </c>
      <c r="I1417" s="57" t="str">
        <f>IF(COUNTIF(MASUK[Kode Barang],REKAP[[#This Row],[ID
Barang]])=0,"",COUNTIF(MASUK[Kode Barang],REKAP[[#This Row],[ID
Barang]]))</f>
        <v/>
      </c>
      <c r="J1417" s="58" t="str">
        <f>IF(COUNTIF(MASUK8[Kode Barang],REKAP[[#This Row],[ID
Barang]])=0,"",COUNTIF(MASUK8[Kode Barang],REKAP[[#This Row],[ID
Barang]]))</f>
        <v/>
      </c>
      <c r="K1417" s="20">
        <v>1</v>
      </c>
      <c r="L1417" s="47">
        <f>SUMIF(MASUK!$C:$C,DATA!$A1417,MASUK!$H:$H)</f>
        <v>0</v>
      </c>
      <c r="M1417" s="47">
        <f>SUMIF(KELUAR!C:C,REKAP[[#This Row],[ID
Barang]],KELUAR!$H:$H)</f>
        <v>0</v>
      </c>
      <c r="N1417" s="47">
        <f>REKAP[[#This Row],[Stok Awal]]+REKAP[[#This Row],[Masuk]]-REKAP[[#This Row],[Keluar]]</f>
        <v>1</v>
      </c>
      <c r="P1417" s="42">
        <f>REKAP[[#This Row],[Harga Satuan]]*REKAP[[#This Row],[Stok Akhir]]</f>
        <v>1646000</v>
      </c>
      <c r="Q1417" s="47" t="str">
        <f>IF(REKAP[[#This Row],[Stok Aktual]]&lt;&gt;"",REKAP[[#This Row],[Stok Akhir]]-REKAP[[#This Row],[Stok Aktual]],"")</f>
        <v/>
      </c>
    </row>
    <row r="1418" spans="1:17" x14ac:dyDescent="0.25">
      <c r="A1418" s="20" t="s">
        <v>2855</v>
      </c>
      <c r="B1418" s="20" t="s">
        <v>3521</v>
      </c>
      <c r="C1418" s="20" t="s">
        <v>3521</v>
      </c>
      <c r="D1418" s="23" t="s">
        <v>2287</v>
      </c>
      <c r="E1418" s="23"/>
      <c r="F1418" s="20" t="s">
        <v>247</v>
      </c>
      <c r="G1418" s="21" t="s">
        <v>1985</v>
      </c>
      <c r="H1418" s="22">
        <v>371260</v>
      </c>
      <c r="I1418" s="57" t="str">
        <f>IF(COUNTIF(MASUK[Kode Barang],REKAP[[#This Row],[ID
Barang]])=0,"",COUNTIF(MASUK[Kode Barang],REKAP[[#This Row],[ID
Barang]]))</f>
        <v/>
      </c>
      <c r="J1418" s="58" t="str">
        <f>IF(COUNTIF(MASUK8[Kode Barang],REKAP[[#This Row],[ID
Barang]])=0,"",COUNTIF(MASUK8[Kode Barang],REKAP[[#This Row],[ID
Barang]]))</f>
        <v/>
      </c>
      <c r="K1418" s="20">
        <v>3</v>
      </c>
      <c r="L1418" s="47">
        <f>SUMIF(MASUK!$C:$C,DATA!$A1418,MASUK!$H:$H)</f>
        <v>0</v>
      </c>
      <c r="M1418" s="47">
        <f>SUMIF(KELUAR!C:C,REKAP[[#This Row],[ID
Barang]],KELUAR!$H:$H)</f>
        <v>0</v>
      </c>
      <c r="N1418" s="47">
        <f>REKAP[[#This Row],[Stok Awal]]+REKAP[[#This Row],[Masuk]]-REKAP[[#This Row],[Keluar]]</f>
        <v>3</v>
      </c>
      <c r="P1418" s="42">
        <f>REKAP[[#This Row],[Harga Satuan]]*REKAP[[#This Row],[Stok Akhir]]</f>
        <v>1113780</v>
      </c>
      <c r="Q1418" s="47" t="str">
        <f>IF(REKAP[[#This Row],[Stok Aktual]]&lt;&gt;"",REKAP[[#This Row],[Stok Akhir]]-REKAP[[#This Row],[Stok Aktual]],"")</f>
        <v/>
      </c>
    </row>
    <row r="1419" spans="1:17" x14ac:dyDescent="0.25">
      <c r="A1419" s="20" t="s">
        <v>2856</v>
      </c>
      <c r="B1419" s="20" t="s">
        <v>3521</v>
      </c>
      <c r="C1419" s="20" t="s">
        <v>3521</v>
      </c>
      <c r="D1419" s="23" t="s">
        <v>2288</v>
      </c>
      <c r="E1419" s="23"/>
      <c r="F1419" s="20" t="s">
        <v>247</v>
      </c>
      <c r="G1419" s="21" t="s">
        <v>1985</v>
      </c>
      <c r="H1419" s="22">
        <v>294000</v>
      </c>
      <c r="I1419" s="57" t="str">
        <f>IF(COUNTIF(MASUK[Kode Barang],REKAP[[#This Row],[ID
Barang]])=0,"",COUNTIF(MASUK[Kode Barang],REKAP[[#This Row],[ID
Barang]]))</f>
        <v/>
      </c>
      <c r="J1419" s="58" t="str">
        <f>IF(COUNTIF(MASUK8[Kode Barang],REKAP[[#This Row],[ID
Barang]])=0,"",COUNTIF(MASUK8[Kode Barang],REKAP[[#This Row],[ID
Barang]]))</f>
        <v/>
      </c>
      <c r="K1419" s="20">
        <v>1</v>
      </c>
      <c r="L1419" s="47">
        <f>SUMIF(MASUK!$C:$C,DATA!$A1419,MASUK!$H:$H)</f>
        <v>0</v>
      </c>
      <c r="M1419" s="47">
        <f>SUMIF(KELUAR!C:C,REKAP[[#This Row],[ID
Barang]],KELUAR!$H:$H)</f>
        <v>0</v>
      </c>
      <c r="N1419" s="47">
        <f>REKAP[[#This Row],[Stok Awal]]+REKAP[[#This Row],[Masuk]]-REKAP[[#This Row],[Keluar]]</f>
        <v>1</v>
      </c>
      <c r="P1419" s="42">
        <f>REKAP[[#This Row],[Harga Satuan]]*REKAP[[#This Row],[Stok Akhir]]</f>
        <v>294000</v>
      </c>
      <c r="Q1419" s="47" t="str">
        <f>IF(REKAP[[#This Row],[Stok Aktual]]&lt;&gt;"",REKAP[[#This Row],[Stok Akhir]]-REKAP[[#This Row],[Stok Aktual]],"")</f>
        <v/>
      </c>
    </row>
    <row r="1420" spans="1:17" x14ac:dyDescent="0.25">
      <c r="A1420" s="20" t="s">
        <v>2857</v>
      </c>
      <c r="B1420" s="20" t="s">
        <v>3521</v>
      </c>
      <c r="C1420" s="20" t="s">
        <v>3521</v>
      </c>
      <c r="D1420" s="23" t="s">
        <v>2289</v>
      </c>
      <c r="E1420" s="23"/>
      <c r="F1420" s="20" t="s">
        <v>247</v>
      </c>
      <c r="G1420" s="21" t="s">
        <v>1985</v>
      </c>
      <c r="H1420" s="22">
        <v>277800</v>
      </c>
      <c r="I1420" s="57" t="str">
        <f>IF(COUNTIF(MASUK[Kode Barang],REKAP[[#This Row],[ID
Barang]])=0,"",COUNTIF(MASUK[Kode Barang],REKAP[[#This Row],[ID
Barang]]))</f>
        <v/>
      </c>
      <c r="J1420" s="58" t="str">
        <f>IF(COUNTIF(MASUK8[Kode Barang],REKAP[[#This Row],[ID
Barang]])=0,"",COUNTIF(MASUK8[Kode Barang],REKAP[[#This Row],[ID
Barang]]))</f>
        <v/>
      </c>
      <c r="K1420" s="20">
        <v>2</v>
      </c>
      <c r="L1420" s="47">
        <f>SUMIF(MASUK!$C:$C,DATA!$A1420,MASUK!$H:$H)</f>
        <v>0</v>
      </c>
      <c r="M1420" s="47">
        <f>SUMIF(KELUAR!C:C,REKAP[[#This Row],[ID
Barang]],KELUAR!$H:$H)</f>
        <v>0</v>
      </c>
      <c r="N1420" s="47">
        <f>REKAP[[#This Row],[Stok Awal]]+REKAP[[#This Row],[Masuk]]-REKAP[[#This Row],[Keluar]]</f>
        <v>2</v>
      </c>
      <c r="P1420" s="42">
        <f>REKAP[[#This Row],[Harga Satuan]]*REKAP[[#This Row],[Stok Akhir]]</f>
        <v>555600</v>
      </c>
      <c r="Q1420" s="47" t="str">
        <f>IF(REKAP[[#This Row],[Stok Aktual]]&lt;&gt;"",REKAP[[#This Row],[Stok Akhir]]-REKAP[[#This Row],[Stok Aktual]],"")</f>
        <v/>
      </c>
    </row>
    <row r="1421" spans="1:17" x14ac:dyDescent="0.25">
      <c r="A1421" s="20" t="s">
        <v>2858</v>
      </c>
      <c r="B1421" s="20" t="s">
        <v>3521</v>
      </c>
      <c r="C1421" s="20" t="s">
        <v>3521</v>
      </c>
      <c r="D1421" s="23" t="s">
        <v>2290</v>
      </c>
      <c r="E1421" s="23"/>
      <c r="F1421" s="20" t="s">
        <v>247</v>
      </c>
      <c r="G1421" s="21" t="s">
        <v>1985</v>
      </c>
      <c r="H1421" s="22">
        <v>210000</v>
      </c>
      <c r="I1421" s="57">
        <f>IF(COUNTIF(MASUK[Kode Barang],REKAP[[#This Row],[ID
Barang]])=0,"",COUNTIF(MASUK[Kode Barang],REKAP[[#This Row],[ID
Barang]]))</f>
        <v>1</v>
      </c>
      <c r="J1421" s="58" t="str">
        <f>IF(COUNTIF(MASUK8[Kode Barang],REKAP[[#This Row],[ID
Barang]])=0,"",COUNTIF(MASUK8[Kode Barang],REKAP[[#This Row],[ID
Barang]]))</f>
        <v/>
      </c>
      <c r="K1421" s="20">
        <v>3</v>
      </c>
      <c r="L1421" s="47">
        <f>SUMIF(MASUK!$C:$C,DATA!$A1421,MASUK!$H:$H)</f>
        <v>1</v>
      </c>
      <c r="M1421" s="47">
        <f>SUMIF(KELUAR!C:C,REKAP[[#This Row],[ID
Barang]],KELUAR!$H:$H)</f>
        <v>0</v>
      </c>
      <c r="N1421" s="47">
        <f>REKAP[[#This Row],[Stok Awal]]+REKAP[[#This Row],[Masuk]]-REKAP[[#This Row],[Keluar]]</f>
        <v>4</v>
      </c>
      <c r="P1421" s="42">
        <f>REKAP[[#This Row],[Harga Satuan]]*REKAP[[#This Row],[Stok Akhir]]</f>
        <v>840000</v>
      </c>
      <c r="Q1421" s="47" t="str">
        <f>IF(REKAP[[#This Row],[Stok Aktual]]&lt;&gt;"",REKAP[[#This Row],[Stok Akhir]]-REKAP[[#This Row],[Stok Aktual]],"")</f>
        <v/>
      </c>
    </row>
    <row r="1422" spans="1:17" x14ac:dyDescent="0.25">
      <c r="A1422" s="20" t="s">
        <v>2859</v>
      </c>
      <c r="B1422" s="20" t="s">
        <v>3521</v>
      </c>
      <c r="C1422" s="20" t="s">
        <v>3521</v>
      </c>
      <c r="D1422" s="23" t="s">
        <v>2291</v>
      </c>
      <c r="E1422" s="23"/>
      <c r="F1422" s="20" t="s">
        <v>247</v>
      </c>
      <c r="G1422" s="21" t="s">
        <v>1985</v>
      </c>
      <c r="H1422" s="22">
        <v>228800</v>
      </c>
      <c r="I1422" s="57" t="str">
        <f>IF(COUNTIF(MASUK[Kode Barang],REKAP[[#This Row],[ID
Barang]])=0,"",COUNTIF(MASUK[Kode Barang],REKAP[[#This Row],[ID
Barang]]))</f>
        <v/>
      </c>
      <c r="J1422" s="58" t="str">
        <f>IF(COUNTIF(MASUK8[Kode Barang],REKAP[[#This Row],[ID
Barang]])=0,"",COUNTIF(MASUK8[Kode Barang],REKAP[[#This Row],[ID
Barang]]))</f>
        <v/>
      </c>
      <c r="K1422" s="20">
        <v>1</v>
      </c>
      <c r="L1422" s="47">
        <f>SUMIF(MASUK!$C:$C,DATA!$A1422,MASUK!$H:$H)</f>
        <v>0</v>
      </c>
      <c r="M1422" s="47">
        <f>SUMIF(KELUAR!C:C,REKAP[[#This Row],[ID
Barang]],KELUAR!$H:$H)</f>
        <v>0</v>
      </c>
      <c r="N1422" s="47">
        <f>REKAP[[#This Row],[Stok Awal]]+REKAP[[#This Row],[Masuk]]-REKAP[[#This Row],[Keluar]]</f>
        <v>1</v>
      </c>
      <c r="P1422" s="42">
        <f>REKAP[[#This Row],[Harga Satuan]]*REKAP[[#This Row],[Stok Akhir]]</f>
        <v>228800</v>
      </c>
      <c r="Q1422" s="47" t="str">
        <f>IF(REKAP[[#This Row],[Stok Aktual]]&lt;&gt;"",REKAP[[#This Row],[Stok Akhir]]-REKAP[[#This Row],[Stok Aktual]],"")</f>
        <v/>
      </c>
    </row>
    <row r="1423" spans="1:17" x14ac:dyDescent="0.25">
      <c r="A1423" s="20" t="s">
        <v>2860</v>
      </c>
      <c r="B1423" s="20" t="s">
        <v>3521</v>
      </c>
      <c r="C1423" s="20" t="s">
        <v>3521</v>
      </c>
      <c r="D1423" s="23" t="s">
        <v>2292</v>
      </c>
      <c r="E1423" s="23"/>
      <c r="F1423" s="20" t="s">
        <v>247</v>
      </c>
      <c r="G1423" s="21" t="s">
        <v>1985</v>
      </c>
      <c r="H1423" s="22">
        <v>212200</v>
      </c>
      <c r="I1423" s="57" t="str">
        <f>IF(COUNTIF(MASUK[Kode Barang],REKAP[[#This Row],[ID
Barang]])=0,"",COUNTIF(MASUK[Kode Barang],REKAP[[#This Row],[ID
Barang]]))</f>
        <v/>
      </c>
      <c r="J1423" s="58" t="str">
        <f>IF(COUNTIF(MASUK8[Kode Barang],REKAP[[#This Row],[ID
Barang]])=0,"",COUNTIF(MASUK8[Kode Barang],REKAP[[#This Row],[ID
Barang]]))</f>
        <v/>
      </c>
      <c r="K1423" s="20">
        <v>2</v>
      </c>
      <c r="L1423" s="47">
        <f>SUMIF(MASUK!$C:$C,DATA!$A1423,MASUK!$H:$H)</f>
        <v>0</v>
      </c>
      <c r="M1423" s="47">
        <f>SUMIF(KELUAR!C:C,REKAP[[#This Row],[ID
Barang]],KELUAR!$H:$H)</f>
        <v>0</v>
      </c>
      <c r="N1423" s="47">
        <f>REKAP[[#This Row],[Stok Awal]]+REKAP[[#This Row],[Masuk]]-REKAP[[#This Row],[Keluar]]</f>
        <v>2</v>
      </c>
      <c r="P1423" s="42">
        <f>REKAP[[#This Row],[Harga Satuan]]*REKAP[[#This Row],[Stok Akhir]]</f>
        <v>424400</v>
      </c>
      <c r="Q1423" s="47" t="str">
        <f>IF(REKAP[[#This Row],[Stok Aktual]]&lt;&gt;"",REKAP[[#This Row],[Stok Akhir]]-REKAP[[#This Row],[Stok Aktual]],"")</f>
        <v/>
      </c>
    </row>
    <row r="1424" spans="1:17" x14ac:dyDescent="0.25">
      <c r="A1424" s="20" t="s">
        <v>2861</v>
      </c>
      <c r="B1424" s="20" t="s">
        <v>3521</v>
      </c>
      <c r="C1424" s="20" t="s">
        <v>3521</v>
      </c>
      <c r="D1424" s="23" t="s">
        <v>2293</v>
      </c>
      <c r="E1424" s="23"/>
      <c r="F1424" s="20" t="s">
        <v>247</v>
      </c>
      <c r="G1424" s="21" t="s">
        <v>1985</v>
      </c>
      <c r="H1424" s="22">
        <v>175200</v>
      </c>
      <c r="I1424" s="57" t="str">
        <f>IF(COUNTIF(MASUK[Kode Barang],REKAP[[#This Row],[ID
Barang]])=0,"",COUNTIF(MASUK[Kode Barang],REKAP[[#This Row],[ID
Barang]]))</f>
        <v/>
      </c>
      <c r="J1424" s="58">
        <f>IF(COUNTIF(MASUK8[Kode Barang],REKAP[[#This Row],[ID
Barang]])=0,"",COUNTIF(MASUK8[Kode Barang],REKAP[[#This Row],[ID
Barang]]))</f>
        <v>1</v>
      </c>
      <c r="K1424" s="20">
        <v>4</v>
      </c>
      <c r="L1424" s="47">
        <f>SUMIF(MASUK!$C:$C,DATA!$A1424,MASUK!$H:$H)</f>
        <v>0</v>
      </c>
      <c r="M1424" s="47">
        <f>SUMIF(KELUAR!C:C,REKAP[[#This Row],[ID
Barang]],KELUAR!$H:$H)</f>
        <v>1</v>
      </c>
      <c r="N1424" s="47">
        <f>REKAP[[#This Row],[Stok Awal]]+REKAP[[#This Row],[Masuk]]-REKAP[[#This Row],[Keluar]]</f>
        <v>3</v>
      </c>
      <c r="P1424" s="42">
        <f>REKAP[[#This Row],[Harga Satuan]]*REKAP[[#This Row],[Stok Akhir]]</f>
        <v>525600</v>
      </c>
      <c r="Q1424" s="47" t="str">
        <f>IF(REKAP[[#This Row],[Stok Aktual]]&lt;&gt;"",REKAP[[#This Row],[Stok Akhir]]-REKAP[[#This Row],[Stok Aktual]],"")</f>
        <v/>
      </c>
    </row>
    <row r="1425" spans="1:17" x14ac:dyDescent="0.25">
      <c r="A1425" s="20" t="s">
        <v>2862</v>
      </c>
      <c r="B1425" s="20" t="s">
        <v>3521</v>
      </c>
      <c r="C1425" s="20" t="s">
        <v>3521</v>
      </c>
      <c r="D1425" s="23" t="s">
        <v>2294</v>
      </c>
      <c r="E1425" s="23"/>
      <c r="F1425" s="20" t="s">
        <v>247</v>
      </c>
      <c r="G1425" s="21" t="s">
        <v>1985</v>
      </c>
      <c r="H1425" s="22">
        <v>212200</v>
      </c>
      <c r="I1425" s="57" t="str">
        <f>IF(COUNTIF(MASUK[Kode Barang],REKAP[[#This Row],[ID
Barang]])=0,"",COUNTIF(MASUK[Kode Barang],REKAP[[#This Row],[ID
Barang]]))</f>
        <v/>
      </c>
      <c r="J1425" s="58" t="str">
        <f>IF(COUNTIF(MASUK8[Kode Barang],REKAP[[#This Row],[ID
Barang]])=0,"",COUNTIF(MASUK8[Kode Barang],REKAP[[#This Row],[ID
Barang]]))</f>
        <v/>
      </c>
      <c r="K1425" s="20">
        <v>0</v>
      </c>
      <c r="L1425" s="47">
        <f>SUMIF(MASUK!$C:$C,DATA!$A1425,MASUK!$H:$H)</f>
        <v>0</v>
      </c>
      <c r="M1425" s="47">
        <f>SUMIF(KELUAR!C:C,REKAP[[#This Row],[ID
Barang]],KELUAR!$H:$H)</f>
        <v>0</v>
      </c>
      <c r="N1425" s="47">
        <f>REKAP[[#This Row],[Stok Awal]]+REKAP[[#This Row],[Masuk]]-REKAP[[#This Row],[Keluar]]</f>
        <v>0</v>
      </c>
      <c r="P1425" s="42">
        <f>REKAP[[#This Row],[Harga Satuan]]*REKAP[[#This Row],[Stok Akhir]]</f>
        <v>0</v>
      </c>
      <c r="Q1425" s="47" t="str">
        <f>IF(REKAP[[#This Row],[Stok Aktual]]&lt;&gt;"",REKAP[[#This Row],[Stok Akhir]]-REKAP[[#This Row],[Stok Aktual]],"")</f>
        <v/>
      </c>
    </row>
    <row r="1426" spans="1:17" x14ac:dyDescent="0.25">
      <c r="A1426" s="20" t="s">
        <v>2863</v>
      </c>
      <c r="B1426" s="20" t="s">
        <v>3521</v>
      </c>
      <c r="C1426" s="20" t="s">
        <v>3521</v>
      </c>
      <c r="D1426" s="23" t="s">
        <v>2295</v>
      </c>
      <c r="E1426" s="23"/>
      <c r="F1426" s="20" t="s">
        <v>247</v>
      </c>
      <c r="G1426" s="21" t="s">
        <v>1985</v>
      </c>
      <c r="H1426" s="22">
        <v>175200</v>
      </c>
      <c r="I1426" s="57" t="str">
        <f>IF(COUNTIF(MASUK[Kode Barang],REKAP[[#This Row],[ID
Barang]])=0,"",COUNTIF(MASUK[Kode Barang],REKAP[[#This Row],[ID
Barang]]))</f>
        <v/>
      </c>
      <c r="J1426" s="58" t="str">
        <f>IF(COUNTIF(MASUK8[Kode Barang],REKAP[[#This Row],[ID
Barang]])=0,"",COUNTIF(MASUK8[Kode Barang],REKAP[[#This Row],[ID
Barang]]))</f>
        <v/>
      </c>
      <c r="K1426" s="20">
        <v>3</v>
      </c>
      <c r="L1426" s="47">
        <f>SUMIF(MASUK!$C:$C,DATA!$A1426,MASUK!$H:$H)</f>
        <v>0</v>
      </c>
      <c r="M1426" s="47">
        <f>SUMIF(KELUAR!C:C,REKAP[[#This Row],[ID
Barang]],KELUAR!$H:$H)</f>
        <v>0</v>
      </c>
      <c r="N1426" s="47">
        <f>REKAP[[#This Row],[Stok Awal]]+REKAP[[#This Row],[Masuk]]-REKAP[[#This Row],[Keluar]]</f>
        <v>3</v>
      </c>
      <c r="P1426" s="42">
        <f>REKAP[[#This Row],[Harga Satuan]]*REKAP[[#This Row],[Stok Akhir]]</f>
        <v>525600</v>
      </c>
      <c r="Q1426" s="47" t="str">
        <f>IF(REKAP[[#This Row],[Stok Aktual]]&lt;&gt;"",REKAP[[#This Row],[Stok Akhir]]-REKAP[[#This Row],[Stok Aktual]],"")</f>
        <v/>
      </c>
    </row>
    <row r="1427" spans="1:17" x14ac:dyDescent="0.25">
      <c r="A1427" s="20" t="s">
        <v>2864</v>
      </c>
      <c r="B1427" s="20" t="s">
        <v>3521</v>
      </c>
      <c r="C1427" s="20" t="s">
        <v>3521</v>
      </c>
      <c r="D1427" s="23" t="s">
        <v>2296</v>
      </c>
      <c r="E1427" s="23"/>
      <c r="F1427" s="20" t="s">
        <v>247</v>
      </c>
      <c r="G1427" s="21" t="s">
        <v>1985</v>
      </c>
      <c r="H1427" s="22">
        <v>248000</v>
      </c>
      <c r="I1427" s="57" t="str">
        <f>IF(COUNTIF(MASUK[Kode Barang],REKAP[[#This Row],[ID
Barang]])=0,"",COUNTIF(MASUK[Kode Barang],REKAP[[#This Row],[ID
Barang]]))</f>
        <v/>
      </c>
      <c r="J1427" s="58" t="str">
        <f>IF(COUNTIF(MASUK8[Kode Barang],REKAP[[#This Row],[ID
Barang]])=0,"",COUNTIF(MASUK8[Kode Barang],REKAP[[#This Row],[ID
Barang]]))</f>
        <v/>
      </c>
      <c r="K1427" s="20">
        <v>2</v>
      </c>
      <c r="L1427" s="47">
        <f>SUMIF(MASUK!$C:$C,DATA!$A1427,MASUK!$H:$H)</f>
        <v>0</v>
      </c>
      <c r="M1427" s="47">
        <f>SUMIF(KELUAR!C:C,REKAP[[#This Row],[ID
Barang]],KELUAR!$H:$H)</f>
        <v>0</v>
      </c>
      <c r="N1427" s="47">
        <f>REKAP[[#This Row],[Stok Awal]]+REKAP[[#This Row],[Masuk]]-REKAP[[#This Row],[Keluar]]</f>
        <v>2</v>
      </c>
      <c r="P1427" s="42">
        <f>REKAP[[#This Row],[Harga Satuan]]*REKAP[[#This Row],[Stok Akhir]]</f>
        <v>496000</v>
      </c>
      <c r="Q1427" s="47" t="str">
        <f>IF(REKAP[[#This Row],[Stok Aktual]]&lt;&gt;"",REKAP[[#This Row],[Stok Akhir]]-REKAP[[#This Row],[Stok Aktual]],"")</f>
        <v/>
      </c>
    </row>
    <row r="1428" spans="1:17" x14ac:dyDescent="0.25">
      <c r="A1428" s="20" t="s">
        <v>2865</v>
      </c>
      <c r="B1428" s="20" t="s">
        <v>3521</v>
      </c>
      <c r="C1428" s="20" t="s">
        <v>3521</v>
      </c>
      <c r="D1428" s="23" t="s">
        <v>2297</v>
      </c>
      <c r="E1428" s="23"/>
      <c r="F1428" s="20" t="s">
        <v>247</v>
      </c>
      <c r="G1428" s="21" t="s">
        <v>1985</v>
      </c>
      <c r="H1428" s="22">
        <v>257400</v>
      </c>
      <c r="I1428" s="57" t="str">
        <f>IF(COUNTIF(MASUK[Kode Barang],REKAP[[#This Row],[ID
Barang]])=0,"",COUNTIF(MASUK[Kode Barang],REKAP[[#This Row],[ID
Barang]]))</f>
        <v/>
      </c>
      <c r="J1428" s="58" t="str">
        <f>IF(COUNTIF(MASUK8[Kode Barang],REKAP[[#This Row],[ID
Barang]])=0,"",COUNTIF(MASUK8[Kode Barang],REKAP[[#This Row],[ID
Barang]]))</f>
        <v/>
      </c>
      <c r="K1428" s="20">
        <v>2</v>
      </c>
      <c r="L1428" s="47">
        <f>SUMIF(MASUK!$C:$C,DATA!$A1428,MASUK!$H:$H)</f>
        <v>0</v>
      </c>
      <c r="M1428" s="47">
        <f>SUMIF(KELUAR!C:C,REKAP[[#This Row],[ID
Barang]],KELUAR!$H:$H)</f>
        <v>0</v>
      </c>
      <c r="N1428" s="47">
        <f>REKAP[[#This Row],[Stok Awal]]+REKAP[[#This Row],[Masuk]]-REKAP[[#This Row],[Keluar]]</f>
        <v>2</v>
      </c>
      <c r="P1428" s="42">
        <f>REKAP[[#This Row],[Harga Satuan]]*REKAP[[#This Row],[Stok Akhir]]</f>
        <v>514800</v>
      </c>
      <c r="Q1428" s="47" t="str">
        <f>IF(REKAP[[#This Row],[Stok Aktual]]&lt;&gt;"",REKAP[[#This Row],[Stok Akhir]]-REKAP[[#This Row],[Stok Aktual]],"")</f>
        <v/>
      </c>
    </row>
    <row r="1429" spans="1:17" x14ac:dyDescent="0.25">
      <c r="A1429" s="20" t="s">
        <v>2866</v>
      </c>
      <c r="B1429" s="20" t="s">
        <v>3521</v>
      </c>
      <c r="C1429" s="20" t="s">
        <v>3521</v>
      </c>
      <c r="D1429" s="23" t="s">
        <v>2298</v>
      </c>
      <c r="E1429" s="23"/>
      <c r="F1429" s="20" t="s">
        <v>247</v>
      </c>
      <c r="G1429" s="21" t="s">
        <v>1985</v>
      </c>
      <c r="H1429" s="22">
        <v>175200</v>
      </c>
      <c r="I1429" s="57" t="str">
        <f>IF(COUNTIF(MASUK[Kode Barang],REKAP[[#This Row],[ID
Barang]])=0,"",COUNTIF(MASUK[Kode Barang],REKAP[[#This Row],[ID
Barang]]))</f>
        <v/>
      </c>
      <c r="J1429" s="58" t="str">
        <f>IF(COUNTIF(MASUK8[Kode Barang],REKAP[[#This Row],[ID
Barang]])=0,"",COUNTIF(MASUK8[Kode Barang],REKAP[[#This Row],[ID
Barang]]))</f>
        <v/>
      </c>
      <c r="K1429" s="20">
        <v>2</v>
      </c>
      <c r="L1429" s="47">
        <f>SUMIF(MASUK!$C:$C,DATA!$A1429,MASUK!$H:$H)</f>
        <v>0</v>
      </c>
      <c r="M1429" s="47">
        <f>SUMIF(KELUAR!C:C,REKAP[[#This Row],[ID
Barang]],KELUAR!$H:$H)</f>
        <v>0</v>
      </c>
      <c r="N1429" s="47">
        <f>REKAP[[#This Row],[Stok Awal]]+REKAP[[#This Row],[Masuk]]-REKAP[[#This Row],[Keluar]]</f>
        <v>2</v>
      </c>
      <c r="P1429" s="42">
        <f>REKAP[[#This Row],[Harga Satuan]]*REKAP[[#This Row],[Stok Akhir]]</f>
        <v>350400</v>
      </c>
      <c r="Q1429" s="47" t="str">
        <f>IF(REKAP[[#This Row],[Stok Aktual]]&lt;&gt;"",REKAP[[#This Row],[Stok Akhir]]-REKAP[[#This Row],[Stok Aktual]],"")</f>
        <v/>
      </c>
    </row>
    <row r="1430" spans="1:17" x14ac:dyDescent="0.25">
      <c r="A1430" s="20" t="s">
        <v>2867</v>
      </c>
      <c r="B1430" s="20" t="s">
        <v>3521</v>
      </c>
      <c r="C1430" s="20" t="s">
        <v>3521</v>
      </c>
      <c r="D1430" s="23" t="s">
        <v>2299</v>
      </c>
      <c r="E1430" s="23"/>
      <c r="F1430" s="20" t="s">
        <v>247</v>
      </c>
      <c r="G1430" s="21" t="s">
        <v>1985</v>
      </c>
      <c r="H1430" s="22">
        <v>215500</v>
      </c>
      <c r="I1430" s="57" t="str">
        <f>IF(COUNTIF(MASUK[Kode Barang],REKAP[[#This Row],[ID
Barang]])=0,"",COUNTIF(MASUK[Kode Barang],REKAP[[#This Row],[ID
Barang]]))</f>
        <v/>
      </c>
      <c r="J1430" s="58" t="str">
        <f>IF(COUNTIF(MASUK8[Kode Barang],REKAP[[#This Row],[ID
Barang]])=0,"",COUNTIF(MASUK8[Kode Barang],REKAP[[#This Row],[ID
Barang]]))</f>
        <v/>
      </c>
      <c r="K1430" s="20">
        <v>0</v>
      </c>
      <c r="L1430" s="47">
        <f>SUMIF(MASUK!$C:$C,DATA!$A1430,MASUK!$H:$H)</f>
        <v>0</v>
      </c>
      <c r="M1430" s="47">
        <f>SUMIF(KELUAR!C:C,REKAP[[#This Row],[ID
Barang]],KELUAR!$H:$H)</f>
        <v>0</v>
      </c>
      <c r="N1430" s="47">
        <f>REKAP[[#This Row],[Stok Awal]]+REKAP[[#This Row],[Masuk]]-REKAP[[#This Row],[Keluar]]</f>
        <v>0</v>
      </c>
      <c r="P1430" s="42">
        <f>REKAP[[#This Row],[Harga Satuan]]*REKAP[[#This Row],[Stok Akhir]]</f>
        <v>0</v>
      </c>
      <c r="Q1430" s="47" t="str">
        <f>IF(REKAP[[#This Row],[Stok Aktual]]&lt;&gt;"",REKAP[[#This Row],[Stok Akhir]]-REKAP[[#This Row],[Stok Aktual]],"")</f>
        <v/>
      </c>
    </row>
    <row r="1431" spans="1:17" x14ac:dyDescent="0.25">
      <c r="A1431" s="20" t="s">
        <v>2868</v>
      </c>
      <c r="B1431" s="20" t="s">
        <v>3521</v>
      </c>
      <c r="C1431" s="20" t="s">
        <v>3521</v>
      </c>
      <c r="D1431" s="23" t="s">
        <v>2300</v>
      </c>
      <c r="E1431" s="23"/>
      <c r="F1431" s="20" t="s">
        <v>247</v>
      </c>
      <c r="G1431" s="21" t="s">
        <v>1985</v>
      </c>
      <c r="H1431" s="22">
        <v>175200</v>
      </c>
      <c r="I1431" s="57" t="str">
        <f>IF(COUNTIF(MASUK[Kode Barang],REKAP[[#This Row],[ID
Barang]])=0,"",COUNTIF(MASUK[Kode Barang],REKAP[[#This Row],[ID
Barang]]))</f>
        <v/>
      </c>
      <c r="J1431" s="58">
        <f>IF(COUNTIF(MASUK8[Kode Barang],REKAP[[#This Row],[ID
Barang]])=0,"",COUNTIF(MASUK8[Kode Barang],REKAP[[#This Row],[ID
Barang]]))</f>
        <v>1</v>
      </c>
      <c r="K1431" s="20">
        <v>1</v>
      </c>
      <c r="L1431" s="47">
        <f>SUMIF(MASUK!$C:$C,DATA!$A1431,MASUK!$H:$H)</f>
        <v>0</v>
      </c>
      <c r="M1431" s="47">
        <f>SUMIF(KELUAR!C:C,REKAP[[#This Row],[ID
Barang]],KELUAR!$H:$H)</f>
        <v>1</v>
      </c>
      <c r="N1431" s="47">
        <f>REKAP[[#This Row],[Stok Awal]]+REKAP[[#This Row],[Masuk]]-REKAP[[#This Row],[Keluar]]</f>
        <v>0</v>
      </c>
      <c r="P1431" s="42">
        <f>REKAP[[#This Row],[Harga Satuan]]*REKAP[[#This Row],[Stok Akhir]]</f>
        <v>0</v>
      </c>
      <c r="Q1431" s="47" t="str">
        <f>IF(REKAP[[#This Row],[Stok Aktual]]&lt;&gt;"",REKAP[[#This Row],[Stok Akhir]]-REKAP[[#This Row],[Stok Aktual]],"")</f>
        <v/>
      </c>
    </row>
    <row r="1432" spans="1:17" x14ac:dyDescent="0.25">
      <c r="A1432" s="20" t="s">
        <v>2869</v>
      </c>
      <c r="B1432" s="20" t="s">
        <v>3521</v>
      </c>
      <c r="C1432" s="20" t="s">
        <v>3521</v>
      </c>
      <c r="D1432" s="23" t="s">
        <v>2301</v>
      </c>
      <c r="E1432" s="23"/>
      <c r="F1432" s="20" t="s">
        <v>247</v>
      </c>
      <c r="G1432" s="21" t="s">
        <v>1985</v>
      </c>
      <c r="H1432" s="22">
        <v>223200</v>
      </c>
      <c r="I1432" s="57" t="str">
        <f>IF(COUNTIF(MASUK[Kode Barang],REKAP[[#This Row],[ID
Barang]])=0,"",COUNTIF(MASUK[Kode Barang],REKAP[[#This Row],[ID
Barang]]))</f>
        <v/>
      </c>
      <c r="J1432" s="58" t="str">
        <f>IF(COUNTIF(MASUK8[Kode Barang],REKAP[[#This Row],[ID
Barang]])=0,"",COUNTIF(MASUK8[Kode Barang],REKAP[[#This Row],[ID
Barang]]))</f>
        <v/>
      </c>
      <c r="K1432" s="20">
        <v>1</v>
      </c>
      <c r="L1432" s="47">
        <f>SUMIF(MASUK!$C:$C,DATA!$A1432,MASUK!$H:$H)</f>
        <v>0</v>
      </c>
      <c r="M1432" s="47">
        <f>SUMIF(KELUAR!C:C,REKAP[[#This Row],[ID
Barang]],KELUAR!$H:$H)</f>
        <v>0</v>
      </c>
      <c r="N1432" s="47">
        <f>REKAP[[#This Row],[Stok Awal]]+REKAP[[#This Row],[Masuk]]-REKAP[[#This Row],[Keluar]]</f>
        <v>1</v>
      </c>
      <c r="P1432" s="42">
        <f>REKAP[[#This Row],[Harga Satuan]]*REKAP[[#This Row],[Stok Akhir]]</f>
        <v>223200</v>
      </c>
      <c r="Q1432" s="47" t="str">
        <f>IF(REKAP[[#This Row],[Stok Aktual]]&lt;&gt;"",REKAP[[#This Row],[Stok Akhir]]-REKAP[[#This Row],[Stok Aktual]],"")</f>
        <v/>
      </c>
    </row>
    <row r="1433" spans="1:17" x14ac:dyDescent="0.25">
      <c r="A1433" s="20" t="s">
        <v>2870</v>
      </c>
      <c r="B1433" s="20" t="s">
        <v>3521</v>
      </c>
      <c r="C1433" s="20" t="s">
        <v>3521</v>
      </c>
      <c r="D1433" s="23" t="s">
        <v>2302</v>
      </c>
      <c r="E1433" s="23"/>
      <c r="F1433" s="20" t="s">
        <v>247</v>
      </c>
      <c r="G1433" s="21" t="s">
        <v>1985</v>
      </c>
      <c r="H1433" s="22">
        <v>200400</v>
      </c>
      <c r="I1433" s="57" t="str">
        <f>IF(COUNTIF(MASUK[Kode Barang],REKAP[[#This Row],[ID
Barang]])=0,"",COUNTIF(MASUK[Kode Barang],REKAP[[#This Row],[ID
Barang]]))</f>
        <v/>
      </c>
      <c r="J1433" s="58" t="str">
        <f>IF(COUNTIF(MASUK8[Kode Barang],REKAP[[#This Row],[ID
Barang]])=0,"",COUNTIF(MASUK8[Kode Barang],REKAP[[#This Row],[ID
Barang]]))</f>
        <v/>
      </c>
      <c r="K1433" s="20">
        <v>2</v>
      </c>
      <c r="L1433" s="47">
        <f>SUMIF(MASUK!$C:$C,DATA!$A1433,MASUK!$H:$H)</f>
        <v>0</v>
      </c>
      <c r="M1433" s="47">
        <f>SUMIF(KELUAR!C:C,REKAP[[#This Row],[ID
Barang]],KELUAR!$H:$H)</f>
        <v>0</v>
      </c>
      <c r="N1433" s="47">
        <f>REKAP[[#This Row],[Stok Awal]]+REKAP[[#This Row],[Masuk]]-REKAP[[#This Row],[Keluar]]</f>
        <v>2</v>
      </c>
      <c r="P1433" s="42">
        <f>REKAP[[#This Row],[Harga Satuan]]*REKAP[[#This Row],[Stok Akhir]]</f>
        <v>400800</v>
      </c>
      <c r="Q1433" s="47" t="str">
        <f>IF(REKAP[[#This Row],[Stok Aktual]]&lt;&gt;"",REKAP[[#This Row],[Stok Akhir]]-REKAP[[#This Row],[Stok Aktual]],"")</f>
        <v/>
      </c>
    </row>
    <row r="1434" spans="1:17" x14ac:dyDescent="0.25">
      <c r="A1434" s="20" t="s">
        <v>2871</v>
      </c>
      <c r="B1434" s="20" t="s">
        <v>3521</v>
      </c>
      <c r="C1434" s="20" t="s">
        <v>3521</v>
      </c>
      <c r="D1434" s="23" t="s">
        <v>2303</v>
      </c>
      <c r="E1434" s="23"/>
      <c r="F1434" s="20" t="s">
        <v>247</v>
      </c>
      <c r="G1434" s="21" t="s">
        <v>1985</v>
      </c>
      <c r="H1434" s="22">
        <v>223200</v>
      </c>
      <c r="I1434" s="57" t="str">
        <f>IF(COUNTIF(MASUK[Kode Barang],REKAP[[#This Row],[ID
Barang]])=0,"",COUNTIF(MASUK[Kode Barang],REKAP[[#This Row],[ID
Barang]]))</f>
        <v/>
      </c>
      <c r="J1434" s="58" t="str">
        <f>IF(COUNTIF(MASUK8[Kode Barang],REKAP[[#This Row],[ID
Barang]])=0,"",COUNTIF(MASUK8[Kode Barang],REKAP[[#This Row],[ID
Barang]]))</f>
        <v/>
      </c>
      <c r="K1434" s="20">
        <v>3</v>
      </c>
      <c r="L1434" s="47">
        <f>SUMIF(MASUK!$C:$C,DATA!$A1434,MASUK!$H:$H)</f>
        <v>0</v>
      </c>
      <c r="M1434" s="47">
        <f>SUMIF(KELUAR!C:C,REKAP[[#This Row],[ID
Barang]],KELUAR!$H:$H)</f>
        <v>0</v>
      </c>
      <c r="N1434" s="47">
        <f>REKAP[[#This Row],[Stok Awal]]+REKAP[[#This Row],[Masuk]]-REKAP[[#This Row],[Keluar]]</f>
        <v>3</v>
      </c>
      <c r="P1434" s="42">
        <f>REKAP[[#This Row],[Harga Satuan]]*REKAP[[#This Row],[Stok Akhir]]</f>
        <v>669600</v>
      </c>
      <c r="Q1434" s="47" t="str">
        <f>IF(REKAP[[#This Row],[Stok Aktual]]&lt;&gt;"",REKAP[[#This Row],[Stok Akhir]]-REKAP[[#This Row],[Stok Aktual]],"")</f>
        <v/>
      </c>
    </row>
    <row r="1435" spans="1:17" x14ac:dyDescent="0.25">
      <c r="A1435" s="20" t="s">
        <v>2872</v>
      </c>
      <c r="B1435" s="20" t="s">
        <v>3521</v>
      </c>
      <c r="C1435" s="20" t="s">
        <v>3521</v>
      </c>
      <c r="D1435" s="23" t="s">
        <v>2304</v>
      </c>
      <c r="E1435" s="23"/>
      <c r="F1435" s="20" t="s">
        <v>247</v>
      </c>
      <c r="G1435" s="21" t="s">
        <v>1985</v>
      </c>
      <c r="H1435" s="22">
        <v>274800</v>
      </c>
      <c r="I1435" s="57" t="str">
        <f>IF(COUNTIF(MASUK[Kode Barang],REKAP[[#This Row],[ID
Barang]])=0,"",COUNTIF(MASUK[Kode Barang],REKAP[[#This Row],[ID
Barang]]))</f>
        <v/>
      </c>
      <c r="J1435" s="58" t="str">
        <f>IF(COUNTIF(MASUK8[Kode Barang],REKAP[[#This Row],[ID
Barang]])=0,"",COUNTIF(MASUK8[Kode Barang],REKAP[[#This Row],[ID
Barang]]))</f>
        <v/>
      </c>
      <c r="K1435" s="20">
        <v>3</v>
      </c>
      <c r="L1435" s="47">
        <f>SUMIF(MASUK!$C:$C,DATA!$A1435,MASUK!$H:$H)</f>
        <v>0</v>
      </c>
      <c r="M1435" s="47">
        <f>SUMIF(KELUAR!C:C,REKAP[[#This Row],[ID
Barang]],KELUAR!$H:$H)</f>
        <v>0</v>
      </c>
      <c r="N1435" s="47">
        <f>REKAP[[#This Row],[Stok Awal]]+REKAP[[#This Row],[Masuk]]-REKAP[[#This Row],[Keluar]]</f>
        <v>3</v>
      </c>
      <c r="P1435" s="42">
        <f>REKAP[[#This Row],[Harga Satuan]]*REKAP[[#This Row],[Stok Akhir]]</f>
        <v>824400</v>
      </c>
      <c r="Q1435" s="47" t="str">
        <f>IF(REKAP[[#This Row],[Stok Aktual]]&lt;&gt;"",REKAP[[#This Row],[Stok Akhir]]-REKAP[[#This Row],[Stok Aktual]],"")</f>
        <v/>
      </c>
    </row>
    <row r="1436" spans="1:17" x14ac:dyDescent="0.25">
      <c r="A1436" s="20" t="s">
        <v>2873</v>
      </c>
      <c r="B1436" s="20" t="s">
        <v>3521</v>
      </c>
      <c r="C1436" s="20" t="s">
        <v>3521</v>
      </c>
      <c r="D1436" s="23" t="s">
        <v>2305</v>
      </c>
      <c r="E1436" s="23"/>
      <c r="F1436" s="20" t="s">
        <v>247</v>
      </c>
      <c r="G1436" s="21" t="s">
        <v>1985</v>
      </c>
      <c r="H1436" s="22">
        <v>318500</v>
      </c>
      <c r="I1436" s="57" t="str">
        <f>IF(COUNTIF(MASUK[Kode Barang],REKAP[[#This Row],[ID
Barang]])=0,"",COUNTIF(MASUK[Kode Barang],REKAP[[#This Row],[ID
Barang]]))</f>
        <v/>
      </c>
      <c r="J1436" s="58" t="str">
        <f>IF(COUNTIF(MASUK8[Kode Barang],REKAP[[#This Row],[ID
Barang]])=0,"",COUNTIF(MASUK8[Kode Barang],REKAP[[#This Row],[ID
Barang]]))</f>
        <v/>
      </c>
      <c r="K1436" s="20">
        <v>3</v>
      </c>
      <c r="L1436" s="47">
        <f>SUMIF(MASUK!$C:$C,DATA!$A1436,MASUK!$H:$H)</f>
        <v>0</v>
      </c>
      <c r="M1436" s="47">
        <f>SUMIF(KELUAR!C:C,REKAP[[#This Row],[ID
Barang]],KELUAR!$H:$H)</f>
        <v>0</v>
      </c>
      <c r="N1436" s="47">
        <f>REKAP[[#This Row],[Stok Awal]]+REKAP[[#This Row],[Masuk]]-REKAP[[#This Row],[Keluar]]</f>
        <v>3</v>
      </c>
      <c r="P1436" s="42">
        <f>REKAP[[#This Row],[Harga Satuan]]*REKAP[[#This Row],[Stok Akhir]]</f>
        <v>955500</v>
      </c>
      <c r="Q1436" s="47" t="str">
        <f>IF(REKAP[[#This Row],[Stok Aktual]]&lt;&gt;"",REKAP[[#This Row],[Stok Akhir]]-REKAP[[#This Row],[Stok Aktual]],"")</f>
        <v/>
      </c>
    </row>
    <row r="1437" spans="1:17" x14ac:dyDescent="0.25">
      <c r="A1437" s="20" t="s">
        <v>2874</v>
      </c>
      <c r="B1437" s="20" t="s">
        <v>3521</v>
      </c>
      <c r="C1437" s="20" t="s">
        <v>3521</v>
      </c>
      <c r="D1437" s="23" t="s">
        <v>2306</v>
      </c>
      <c r="E1437" s="23"/>
      <c r="F1437" s="20" t="s">
        <v>247</v>
      </c>
      <c r="G1437" s="21" t="s">
        <v>1985</v>
      </c>
      <c r="H1437" s="22">
        <v>308000</v>
      </c>
      <c r="I1437" s="57" t="str">
        <f>IF(COUNTIF(MASUK[Kode Barang],REKAP[[#This Row],[ID
Barang]])=0,"",COUNTIF(MASUK[Kode Barang],REKAP[[#This Row],[ID
Barang]]))</f>
        <v/>
      </c>
      <c r="J1437" s="58" t="str">
        <f>IF(COUNTIF(MASUK8[Kode Barang],REKAP[[#This Row],[ID
Barang]])=0,"",COUNTIF(MASUK8[Kode Barang],REKAP[[#This Row],[ID
Barang]]))</f>
        <v/>
      </c>
      <c r="K1437" s="20">
        <v>0</v>
      </c>
      <c r="L1437" s="47">
        <f>SUMIF(MASUK!$C:$C,DATA!$A1437,MASUK!$H:$H)</f>
        <v>0</v>
      </c>
      <c r="M1437" s="47">
        <f>SUMIF(KELUAR!C:C,REKAP[[#This Row],[ID
Barang]],KELUAR!$H:$H)</f>
        <v>0</v>
      </c>
      <c r="N1437" s="47">
        <f>REKAP[[#This Row],[Stok Awal]]+REKAP[[#This Row],[Masuk]]-REKAP[[#This Row],[Keluar]]</f>
        <v>0</v>
      </c>
      <c r="P1437" s="42">
        <f>REKAP[[#This Row],[Harga Satuan]]*REKAP[[#This Row],[Stok Akhir]]</f>
        <v>0</v>
      </c>
      <c r="Q1437" s="47" t="str">
        <f>IF(REKAP[[#This Row],[Stok Aktual]]&lt;&gt;"",REKAP[[#This Row],[Stok Akhir]]-REKAP[[#This Row],[Stok Aktual]],"")</f>
        <v/>
      </c>
    </row>
    <row r="1438" spans="1:17" x14ac:dyDescent="0.25">
      <c r="A1438" s="20" t="s">
        <v>2875</v>
      </c>
      <c r="B1438" s="20" t="s">
        <v>3521</v>
      </c>
      <c r="C1438" s="20" t="s">
        <v>3521</v>
      </c>
      <c r="D1438" s="23" t="s">
        <v>2307</v>
      </c>
      <c r="E1438" s="23"/>
      <c r="F1438" s="20" t="s">
        <v>247</v>
      </c>
      <c r="G1438" s="21" t="s">
        <v>1985</v>
      </c>
      <c r="H1438" s="22">
        <v>244800</v>
      </c>
      <c r="I1438" s="57" t="str">
        <f>IF(COUNTIF(MASUK[Kode Barang],REKAP[[#This Row],[ID
Barang]])=0,"",COUNTIF(MASUK[Kode Barang],REKAP[[#This Row],[ID
Barang]]))</f>
        <v/>
      </c>
      <c r="J1438" s="58">
        <f>IF(COUNTIF(MASUK8[Kode Barang],REKAP[[#This Row],[ID
Barang]])=0,"",COUNTIF(MASUK8[Kode Barang],REKAP[[#This Row],[ID
Barang]]))</f>
        <v>1</v>
      </c>
      <c r="K1438" s="20">
        <v>4</v>
      </c>
      <c r="L1438" s="47">
        <f>SUMIF(MASUK!$C:$C,DATA!$A1438,MASUK!$H:$H)</f>
        <v>0</v>
      </c>
      <c r="M1438" s="47">
        <f>SUMIF(KELUAR!C:C,REKAP[[#This Row],[ID
Barang]],KELUAR!$H:$H)</f>
        <v>1</v>
      </c>
      <c r="N1438" s="47">
        <f>REKAP[[#This Row],[Stok Awal]]+REKAP[[#This Row],[Masuk]]-REKAP[[#This Row],[Keluar]]</f>
        <v>3</v>
      </c>
      <c r="P1438" s="42">
        <f>REKAP[[#This Row],[Harga Satuan]]*REKAP[[#This Row],[Stok Akhir]]</f>
        <v>734400</v>
      </c>
      <c r="Q1438" s="47" t="str">
        <f>IF(REKAP[[#This Row],[Stok Aktual]]&lt;&gt;"",REKAP[[#This Row],[Stok Akhir]]-REKAP[[#This Row],[Stok Aktual]],"")</f>
        <v/>
      </c>
    </row>
    <row r="1439" spans="1:17" x14ac:dyDescent="0.25">
      <c r="A1439" s="20" t="s">
        <v>2876</v>
      </c>
      <c r="B1439" s="20" t="s">
        <v>3521</v>
      </c>
      <c r="C1439" s="20" t="s">
        <v>3521</v>
      </c>
      <c r="D1439" s="23" t="s">
        <v>2308</v>
      </c>
      <c r="E1439" s="23"/>
      <c r="F1439" s="20" t="s">
        <v>247</v>
      </c>
      <c r="G1439" s="21" t="s">
        <v>1985</v>
      </c>
      <c r="H1439" s="22">
        <v>308000</v>
      </c>
      <c r="I1439" s="57" t="str">
        <f>IF(COUNTIF(MASUK[Kode Barang],REKAP[[#This Row],[ID
Barang]])=0,"",COUNTIF(MASUK[Kode Barang],REKAP[[#This Row],[ID
Barang]]))</f>
        <v/>
      </c>
      <c r="J1439" s="58" t="str">
        <f>IF(COUNTIF(MASUK8[Kode Barang],REKAP[[#This Row],[ID
Barang]])=0,"",COUNTIF(MASUK8[Kode Barang],REKAP[[#This Row],[ID
Barang]]))</f>
        <v/>
      </c>
      <c r="K1439" s="20">
        <v>1</v>
      </c>
      <c r="L1439" s="47">
        <f>SUMIF(MASUK!$C:$C,DATA!$A1439,MASUK!$H:$H)</f>
        <v>0</v>
      </c>
      <c r="M1439" s="47">
        <f>SUMIF(KELUAR!C:C,REKAP[[#This Row],[ID
Barang]],KELUAR!$H:$H)</f>
        <v>0</v>
      </c>
      <c r="N1439" s="47">
        <f>REKAP[[#This Row],[Stok Awal]]+REKAP[[#This Row],[Masuk]]-REKAP[[#This Row],[Keluar]]</f>
        <v>1</v>
      </c>
      <c r="P1439" s="42">
        <f>REKAP[[#This Row],[Harga Satuan]]*REKAP[[#This Row],[Stok Akhir]]</f>
        <v>308000</v>
      </c>
      <c r="Q1439" s="47" t="str">
        <f>IF(REKAP[[#This Row],[Stok Aktual]]&lt;&gt;"",REKAP[[#This Row],[Stok Akhir]]-REKAP[[#This Row],[Stok Aktual]],"")</f>
        <v/>
      </c>
    </row>
    <row r="1440" spans="1:17" x14ac:dyDescent="0.25">
      <c r="A1440" s="20" t="s">
        <v>2877</v>
      </c>
      <c r="B1440" s="20" t="s">
        <v>3521</v>
      </c>
      <c r="C1440" s="20" t="s">
        <v>3521</v>
      </c>
      <c r="D1440" s="23" t="s">
        <v>2309</v>
      </c>
      <c r="E1440" s="23"/>
      <c r="F1440" s="20" t="s">
        <v>247</v>
      </c>
      <c r="G1440" s="21" t="s">
        <v>1985</v>
      </c>
      <c r="H1440" s="22">
        <v>244800</v>
      </c>
      <c r="I1440" s="57" t="str">
        <f>IF(COUNTIF(MASUK[Kode Barang],REKAP[[#This Row],[ID
Barang]])=0,"",COUNTIF(MASUK[Kode Barang],REKAP[[#This Row],[ID
Barang]]))</f>
        <v/>
      </c>
      <c r="J1440" s="58" t="str">
        <f>IF(COUNTIF(MASUK8[Kode Barang],REKAP[[#This Row],[ID
Barang]])=0,"",COUNTIF(MASUK8[Kode Barang],REKAP[[#This Row],[ID
Barang]]))</f>
        <v/>
      </c>
      <c r="K1440" s="20">
        <v>3</v>
      </c>
      <c r="L1440" s="47">
        <f>SUMIF(MASUK!$C:$C,DATA!$A1440,MASUK!$H:$H)</f>
        <v>0</v>
      </c>
      <c r="M1440" s="47">
        <f>SUMIF(KELUAR!C:C,REKAP[[#This Row],[ID
Barang]],KELUAR!$H:$H)</f>
        <v>0</v>
      </c>
      <c r="N1440" s="47">
        <f>REKAP[[#This Row],[Stok Awal]]+REKAP[[#This Row],[Masuk]]-REKAP[[#This Row],[Keluar]]</f>
        <v>3</v>
      </c>
      <c r="P1440" s="42">
        <f>REKAP[[#This Row],[Harga Satuan]]*REKAP[[#This Row],[Stok Akhir]]</f>
        <v>734400</v>
      </c>
      <c r="Q1440" s="47" t="str">
        <f>IF(REKAP[[#This Row],[Stok Aktual]]&lt;&gt;"",REKAP[[#This Row],[Stok Akhir]]-REKAP[[#This Row],[Stok Aktual]],"")</f>
        <v/>
      </c>
    </row>
    <row r="1441" spans="1:17" x14ac:dyDescent="0.25">
      <c r="A1441" s="20" t="s">
        <v>2878</v>
      </c>
      <c r="B1441" s="20" t="s">
        <v>3521</v>
      </c>
      <c r="C1441" s="20" t="s">
        <v>3521</v>
      </c>
      <c r="D1441" s="23" t="s">
        <v>2310</v>
      </c>
      <c r="E1441" s="23"/>
      <c r="F1441" s="20" t="s">
        <v>247</v>
      </c>
      <c r="G1441" s="21" t="s">
        <v>1985</v>
      </c>
      <c r="H1441" s="22">
        <v>368800</v>
      </c>
      <c r="I1441" s="57" t="str">
        <f>IF(COUNTIF(MASUK[Kode Barang],REKAP[[#This Row],[ID
Barang]])=0,"",COUNTIF(MASUK[Kode Barang],REKAP[[#This Row],[ID
Barang]]))</f>
        <v/>
      </c>
      <c r="J1441" s="58" t="str">
        <f>IF(COUNTIF(MASUK8[Kode Barang],REKAP[[#This Row],[ID
Barang]])=0,"",COUNTIF(MASUK8[Kode Barang],REKAP[[#This Row],[ID
Barang]]))</f>
        <v/>
      </c>
      <c r="K1441" s="20">
        <v>0</v>
      </c>
      <c r="L1441" s="47">
        <f>SUMIF(MASUK!$C:$C,DATA!$A1441,MASUK!$H:$H)</f>
        <v>0</v>
      </c>
      <c r="M1441" s="47">
        <f>SUMIF(KELUAR!C:C,REKAP[[#This Row],[ID
Barang]],KELUAR!$H:$H)</f>
        <v>0</v>
      </c>
      <c r="N1441" s="47">
        <f>REKAP[[#This Row],[Stok Awal]]+REKAP[[#This Row],[Masuk]]-REKAP[[#This Row],[Keluar]]</f>
        <v>0</v>
      </c>
      <c r="P1441" s="42">
        <f>REKAP[[#This Row],[Harga Satuan]]*REKAP[[#This Row],[Stok Akhir]]</f>
        <v>0</v>
      </c>
      <c r="Q1441" s="47" t="str">
        <f>IF(REKAP[[#This Row],[Stok Aktual]]&lt;&gt;"",REKAP[[#This Row],[Stok Akhir]]-REKAP[[#This Row],[Stok Aktual]],"")</f>
        <v/>
      </c>
    </row>
    <row r="1442" spans="1:17" x14ac:dyDescent="0.25">
      <c r="A1442" s="20" t="s">
        <v>2879</v>
      </c>
      <c r="B1442" s="20" t="s">
        <v>3521</v>
      </c>
      <c r="C1442" s="20" t="s">
        <v>3521</v>
      </c>
      <c r="D1442" s="23" t="s">
        <v>2311</v>
      </c>
      <c r="E1442" s="23"/>
      <c r="F1442" s="20" t="s">
        <v>247</v>
      </c>
      <c r="G1442" s="21" t="s">
        <v>1985</v>
      </c>
      <c r="H1442" s="22">
        <v>377400</v>
      </c>
      <c r="I1442" s="57">
        <f>IF(COUNTIF(MASUK[Kode Barang],REKAP[[#This Row],[ID
Barang]])=0,"",COUNTIF(MASUK[Kode Barang],REKAP[[#This Row],[ID
Barang]]))</f>
        <v>1</v>
      </c>
      <c r="J1442" s="58" t="str">
        <f>IF(COUNTIF(MASUK8[Kode Barang],REKAP[[#This Row],[ID
Barang]])=0,"",COUNTIF(MASUK8[Kode Barang],REKAP[[#This Row],[ID
Barang]]))</f>
        <v/>
      </c>
      <c r="K1442" s="20">
        <v>3</v>
      </c>
      <c r="L1442" s="47">
        <f>SUMIF(MASUK!$C:$C,DATA!$A1442,MASUK!$H:$H)</f>
        <v>1</v>
      </c>
      <c r="M1442" s="47">
        <f>SUMIF(KELUAR!C:C,REKAP[[#This Row],[ID
Barang]],KELUAR!$H:$H)</f>
        <v>0</v>
      </c>
      <c r="N1442" s="47">
        <f>REKAP[[#This Row],[Stok Awal]]+REKAP[[#This Row],[Masuk]]-REKAP[[#This Row],[Keluar]]</f>
        <v>4</v>
      </c>
      <c r="P1442" s="42">
        <f>REKAP[[#This Row],[Harga Satuan]]*REKAP[[#This Row],[Stok Akhir]]</f>
        <v>1509600</v>
      </c>
      <c r="Q1442" s="47" t="str">
        <f>IF(REKAP[[#This Row],[Stok Aktual]]&lt;&gt;"",REKAP[[#This Row],[Stok Akhir]]-REKAP[[#This Row],[Stok Aktual]],"")</f>
        <v/>
      </c>
    </row>
    <row r="1443" spans="1:17" x14ac:dyDescent="0.25">
      <c r="A1443" s="20" t="s">
        <v>2880</v>
      </c>
      <c r="B1443" s="20" t="s">
        <v>3521</v>
      </c>
      <c r="C1443" s="20" t="s">
        <v>3521</v>
      </c>
      <c r="D1443" s="23" t="s">
        <v>2312</v>
      </c>
      <c r="E1443" s="23"/>
      <c r="F1443" s="20" t="s">
        <v>247</v>
      </c>
      <c r="G1443" s="21" t="s">
        <v>1985</v>
      </c>
      <c r="H1443" s="22">
        <v>485900</v>
      </c>
      <c r="I1443" s="57" t="str">
        <f>IF(COUNTIF(MASUK[Kode Barang],REKAP[[#This Row],[ID
Barang]])=0,"",COUNTIF(MASUK[Kode Barang],REKAP[[#This Row],[ID
Barang]]))</f>
        <v/>
      </c>
      <c r="J1443" s="58" t="str">
        <f>IF(COUNTIF(MASUK8[Kode Barang],REKAP[[#This Row],[ID
Barang]])=0,"",COUNTIF(MASUK8[Kode Barang],REKAP[[#This Row],[ID
Barang]]))</f>
        <v/>
      </c>
      <c r="K1443" s="20">
        <v>0</v>
      </c>
      <c r="L1443" s="47">
        <f>SUMIF(MASUK!$C:$C,DATA!$A1443,MASUK!$H:$H)</f>
        <v>0</v>
      </c>
      <c r="M1443" s="47">
        <f>SUMIF(KELUAR!C:C,REKAP[[#This Row],[ID
Barang]],KELUAR!$H:$H)</f>
        <v>0</v>
      </c>
      <c r="N1443" s="47">
        <f>REKAP[[#This Row],[Stok Awal]]+REKAP[[#This Row],[Masuk]]-REKAP[[#This Row],[Keluar]]</f>
        <v>0</v>
      </c>
      <c r="P1443" s="42">
        <f>REKAP[[#This Row],[Harga Satuan]]*REKAP[[#This Row],[Stok Akhir]]</f>
        <v>0</v>
      </c>
      <c r="Q1443" s="47" t="str">
        <f>IF(REKAP[[#This Row],[Stok Aktual]]&lt;&gt;"",REKAP[[#This Row],[Stok Akhir]]-REKAP[[#This Row],[Stok Aktual]],"")</f>
        <v/>
      </c>
    </row>
    <row r="1444" spans="1:17" x14ac:dyDescent="0.25">
      <c r="A1444" s="20" t="s">
        <v>2881</v>
      </c>
      <c r="B1444" s="20" t="s">
        <v>3521</v>
      </c>
      <c r="C1444" s="20" t="s">
        <v>3521</v>
      </c>
      <c r="D1444" s="23" t="s">
        <v>2313</v>
      </c>
      <c r="E1444" s="23"/>
      <c r="F1444" s="20" t="s">
        <v>247</v>
      </c>
      <c r="G1444" s="21" t="s">
        <v>1985</v>
      </c>
      <c r="H1444" s="22">
        <v>462600</v>
      </c>
      <c r="I1444" s="57" t="str">
        <f>IF(COUNTIF(MASUK[Kode Barang],REKAP[[#This Row],[ID
Barang]])=0,"",COUNTIF(MASUK[Kode Barang],REKAP[[#This Row],[ID
Barang]]))</f>
        <v/>
      </c>
      <c r="J1444" s="58" t="str">
        <f>IF(COUNTIF(MASUK8[Kode Barang],REKAP[[#This Row],[ID
Barang]])=0,"",COUNTIF(MASUK8[Kode Barang],REKAP[[#This Row],[ID
Barang]]))</f>
        <v/>
      </c>
      <c r="K1444" s="20">
        <v>5</v>
      </c>
      <c r="L1444" s="47">
        <f>SUMIF(MASUK!$C:$C,DATA!$A1444,MASUK!$H:$H)</f>
        <v>0</v>
      </c>
      <c r="M1444" s="47">
        <f>SUMIF(KELUAR!C:C,REKAP[[#This Row],[ID
Barang]],KELUAR!$H:$H)</f>
        <v>0</v>
      </c>
      <c r="N1444" s="47">
        <f>REKAP[[#This Row],[Stok Awal]]+REKAP[[#This Row],[Masuk]]-REKAP[[#This Row],[Keluar]]</f>
        <v>5</v>
      </c>
      <c r="P1444" s="42">
        <f>REKAP[[#This Row],[Harga Satuan]]*REKAP[[#This Row],[Stok Akhir]]</f>
        <v>2313000</v>
      </c>
      <c r="Q1444" s="47" t="str">
        <f>IF(REKAP[[#This Row],[Stok Aktual]]&lt;&gt;"",REKAP[[#This Row],[Stok Akhir]]-REKAP[[#This Row],[Stok Aktual]],"")</f>
        <v/>
      </c>
    </row>
    <row r="1445" spans="1:17" x14ac:dyDescent="0.25">
      <c r="A1445" s="20" t="s">
        <v>2882</v>
      </c>
      <c r="B1445" s="20" t="s">
        <v>3521</v>
      </c>
      <c r="C1445" s="20" t="s">
        <v>3521</v>
      </c>
      <c r="D1445" s="23" t="s">
        <v>2314</v>
      </c>
      <c r="E1445" s="23"/>
      <c r="F1445" s="20" t="s">
        <v>247</v>
      </c>
      <c r="G1445" s="21" t="s">
        <v>1985</v>
      </c>
      <c r="H1445" s="22">
        <v>353700</v>
      </c>
      <c r="I1445" s="57" t="str">
        <f>IF(COUNTIF(MASUK[Kode Barang],REKAP[[#This Row],[ID
Barang]])=0,"",COUNTIF(MASUK[Kode Barang],REKAP[[#This Row],[ID
Barang]]))</f>
        <v/>
      </c>
      <c r="J1445" s="58" t="str">
        <f>IF(COUNTIF(MASUK8[Kode Barang],REKAP[[#This Row],[ID
Barang]])=0,"",COUNTIF(MASUK8[Kode Barang],REKAP[[#This Row],[ID
Barang]]))</f>
        <v/>
      </c>
      <c r="K1445" s="20">
        <v>0</v>
      </c>
      <c r="L1445" s="47">
        <f>SUMIF(MASUK!$C:$C,DATA!$A1445,MASUK!$H:$H)</f>
        <v>0</v>
      </c>
      <c r="M1445" s="47">
        <f>SUMIF(KELUAR!C:C,REKAP[[#This Row],[ID
Barang]],KELUAR!$H:$H)</f>
        <v>0</v>
      </c>
      <c r="N1445" s="47">
        <f>REKAP[[#This Row],[Stok Awal]]+REKAP[[#This Row],[Masuk]]-REKAP[[#This Row],[Keluar]]</f>
        <v>0</v>
      </c>
      <c r="P1445" s="42">
        <f>REKAP[[#This Row],[Harga Satuan]]*REKAP[[#This Row],[Stok Akhir]]</f>
        <v>0</v>
      </c>
      <c r="Q1445" s="47" t="str">
        <f>IF(REKAP[[#This Row],[Stok Aktual]]&lt;&gt;"",REKAP[[#This Row],[Stok Akhir]]-REKAP[[#This Row],[Stok Aktual]],"")</f>
        <v/>
      </c>
    </row>
    <row r="1446" spans="1:17" x14ac:dyDescent="0.25">
      <c r="A1446" s="20" t="s">
        <v>2883</v>
      </c>
      <c r="B1446" s="20" t="s">
        <v>3521</v>
      </c>
      <c r="C1446" s="20" t="s">
        <v>3521</v>
      </c>
      <c r="D1446" s="23" t="s">
        <v>2315</v>
      </c>
      <c r="E1446" s="23"/>
      <c r="F1446" s="20" t="s">
        <v>247</v>
      </c>
      <c r="G1446" s="21" t="s">
        <v>1985</v>
      </c>
      <c r="H1446" s="22">
        <v>276000</v>
      </c>
      <c r="I1446" s="57" t="str">
        <f>IF(COUNTIF(MASUK[Kode Barang],REKAP[[#This Row],[ID
Barang]])=0,"",COUNTIF(MASUK[Kode Barang],REKAP[[#This Row],[ID
Barang]]))</f>
        <v/>
      </c>
      <c r="J1446" s="58" t="str">
        <f>IF(COUNTIF(MASUK8[Kode Barang],REKAP[[#This Row],[ID
Barang]])=0,"",COUNTIF(MASUK8[Kode Barang],REKAP[[#This Row],[ID
Barang]]))</f>
        <v/>
      </c>
      <c r="K1446" s="20">
        <v>3</v>
      </c>
      <c r="L1446" s="47">
        <f>SUMIF(MASUK!$C:$C,DATA!$A1446,MASUK!$H:$H)</f>
        <v>0</v>
      </c>
      <c r="M1446" s="47">
        <f>SUMIF(KELUAR!C:C,REKAP[[#This Row],[ID
Barang]],KELUAR!$H:$H)</f>
        <v>0</v>
      </c>
      <c r="N1446" s="47">
        <f>REKAP[[#This Row],[Stok Awal]]+REKAP[[#This Row],[Masuk]]-REKAP[[#This Row],[Keluar]]</f>
        <v>3</v>
      </c>
      <c r="P1446" s="42">
        <f>REKAP[[#This Row],[Harga Satuan]]*REKAP[[#This Row],[Stok Akhir]]</f>
        <v>828000</v>
      </c>
      <c r="Q1446" s="47" t="str">
        <f>IF(REKAP[[#This Row],[Stok Aktual]]&lt;&gt;"",REKAP[[#This Row],[Stok Akhir]]-REKAP[[#This Row],[Stok Aktual]],"")</f>
        <v/>
      </c>
    </row>
    <row r="1447" spans="1:17" x14ac:dyDescent="0.25">
      <c r="A1447" s="20" t="s">
        <v>2884</v>
      </c>
      <c r="B1447" s="20" t="s">
        <v>3521</v>
      </c>
      <c r="C1447" s="20" t="s">
        <v>3521</v>
      </c>
      <c r="D1447" s="23" t="s">
        <v>2316</v>
      </c>
      <c r="E1447" s="23"/>
      <c r="F1447" s="20" t="s">
        <v>247</v>
      </c>
      <c r="G1447" s="21" t="s">
        <v>1985</v>
      </c>
      <c r="H1447" s="22">
        <v>353700</v>
      </c>
      <c r="I1447" s="57" t="str">
        <f>IF(COUNTIF(MASUK[Kode Barang],REKAP[[#This Row],[ID
Barang]])=0,"",COUNTIF(MASUK[Kode Barang],REKAP[[#This Row],[ID
Barang]]))</f>
        <v/>
      </c>
      <c r="J1447" s="58" t="str">
        <f>IF(COUNTIF(MASUK8[Kode Barang],REKAP[[#This Row],[ID
Barang]])=0,"",COUNTIF(MASUK8[Kode Barang],REKAP[[#This Row],[ID
Barang]]))</f>
        <v/>
      </c>
      <c r="K1447" s="20">
        <v>0</v>
      </c>
      <c r="L1447" s="47">
        <f>SUMIF(MASUK!$C:$C,DATA!$A1447,MASUK!$H:$H)</f>
        <v>0</v>
      </c>
      <c r="M1447" s="47">
        <f>SUMIF(KELUAR!C:C,REKAP[[#This Row],[ID
Barang]],KELUAR!$H:$H)</f>
        <v>0</v>
      </c>
      <c r="N1447" s="47">
        <f>REKAP[[#This Row],[Stok Awal]]+REKAP[[#This Row],[Masuk]]-REKAP[[#This Row],[Keluar]]</f>
        <v>0</v>
      </c>
      <c r="P1447" s="42">
        <f>REKAP[[#This Row],[Harga Satuan]]*REKAP[[#This Row],[Stok Akhir]]</f>
        <v>0</v>
      </c>
      <c r="Q1447" s="47" t="str">
        <f>IF(REKAP[[#This Row],[Stok Aktual]]&lt;&gt;"",REKAP[[#This Row],[Stok Akhir]]-REKAP[[#This Row],[Stok Aktual]],"")</f>
        <v/>
      </c>
    </row>
    <row r="1448" spans="1:17" x14ac:dyDescent="0.25">
      <c r="A1448" s="20" t="s">
        <v>2885</v>
      </c>
      <c r="B1448" s="20" t="s">
        <v>3521</v>
      </c>
      <c r="C1448" s="20" t="s">
        <v>3521</v>
      </c>
      <c r="D1448" s="23" t="s">
        <v>2317</v>
      </c>
      <c r="E1448" s="23"/>
      <c r="F1448" s="20" t="s">
        <v>247</v>
      </c>
      <c r="G1448" s="21" t="s">
        <v>1985</v>
      </c>
      <c r="H1448" s="22">
        <v>276000</v>
      </c>
      <c r="I1448" s="57" t="str">
        <f>IF(COUNTIF(MASUK[Kode Barang],REKAP[[#This Row],[ID
Barang]])=0,"",COUNTIF(MASUK[Kode Barang],REKAP[[#This Row],[ID
Barang]]))</f>
        <v/>
      </c>
      <c r="J1448" s="58">
        <f>IF(COUNTIF(MASUK8[Kode Barang],REKAP[[#This Row],[ID
Barang]])=0,"",COUNTIF(MASUK8[Kode Barang],REKAP[[#This Row],[ID
Barang]]))</f>
        <v>1</v>
      </c>
      <c r="K1448" s="20">
        <v>3</v>
      </c>
      <c r="L1448" s="47">
        <f>SUMIF(MASUK!$C:$C,DATA!$A1448,MASUK!$H:$H)</f>
        <v>0</v>
      </c>
      <c r="M1448" s="47">
        <f>SUMIF(KELUAR!C:C,REKAP[[#This Row],[ID
Barang]],KELUAR!$H:$H)</f>
        <v>1</v>
      </c>
      <c r="N1448" s="47">
        <f>REKAP[[#This Row],[Stok Awal]]+REKAP[[#This Row],[Masuk]]-REKAP[[#This Row],[Keluar]]</f>
        <v>2</v>
      </c>
      <c r="P1448" s="42">
        <f>REKAP[[#This Row],[Harga Satuan]]*REKAP[[#This Row],[Stok Akhir]]</f>
        <v>552000</v>
      </c>
      <c r="Q1448" s="47" t="str">
        <f>IF(REKAP[[#This Row],[Stok Aktual]]&lt;&gt;"",REKAP[[#This Row],[Stok Akhir]]-REKAP[[#This Row],[Stok Aktual]],"")</f>
        <v/>
      </c>
    </row>
    <row r="1449" spans="1:17" x14ac:dyDescent="0.25">
      <c r="A1449" s="20" t="s">
        <v>2886</v>
      </c>
      <c r="B1449" s="20" t="s">
        <v>3521</v>
      </c>
      <c r="C1449" s="20" t="s">
        <v>3521</v>
      </c>
      <c r="D1449" s="23" t="s">
        <v>2318</v>
      </c>
      <c r="E1449" s="23"/>
      <c r="F1449" s="20" t="s">
        <v>247</v>
      </c>
      <c r="G1449" s="21" t="s">
        <v>1985</v>
      </c>
      <c r="H1449" s="22">
        <v>351600</v>
      </c>
      <c r="I1449" s="57" t="str">
        <f>IF(COUNTIF(MASUK[Kode Barang],REKAP[[#This Row],[ID
Barang]])=0,"",COUNTIF(MASUK[Kode Barang],REKAP[[#This Row],[ID
Barang]]))</f>
        <v/>
      </c>
      <c r="J1449" s="58" t="str">
        <f>IF(COUNTIF(MASUK8[Kode Barang],REKAP[[#This Row],[ID
Barang]])=0,"",COUNTIF(MASUK8[Kode Barang],REKAP[[#This Row],[ID
Barang]]))</f>
        <v/>
      </c>
      <c r="K1449" s="20">
        <v>3</v>
      </c>
      <c r="L1449" s="47">
        <f>SUMIF(MASUK!$C:$C,DATA!$A1449,MASUK!$H:$H)</f>
        <v>0</v>
      </c>
      <c r="M1449" s="47">
        <f>SUMIF(KELUAR!C:C,REKAP[[#This Row],[ID
Barang]],KELUAR!$H:$H)</f>
        <v>0</v>
      </c>
      <c r="N1449" s="47">
        <f>REKAP[[#This Row],[Stok Awal]]+REKAP[[#This Row],[Masuk]]-REKAP[[#This Row],[Keluar]]</f>
        <v>3</v>
      </c>
      <c r="P1449" s="42">
        <f>REKAP[[#This Row],[Harga Satuan]]*REKAP[[#This Row],[Stok Akhir]]</f>
        <v>1054800</v>
      </c>
      <c r="Q1449" s="47" t="str">
        <f>IF(REKAP[[#This Row],[Stok Aktual]]&lt;&gt;"",REKAP[[#This Row],[Stok Akhir]]-REKAP[[#This Row],[Stok Aktual]],"")</f>
        <v/>
      </c>
    </row>
    <row r="1450" spans="1:17" x14ac:dyDescent="0.25">
      <c r="A1450" s="20" t="s">
        <v>2887</v>
      </c>
      <c r="B1450" s="20" t="s">
        <v>3521</v>
      </c>
      <c r="C1450" s="20" t="s">
        <v>3521</v>
      </c>
      <c r="D1450" s="23" t="s">
        <v>3735</v>
      </c>
      <c r="E1450" s="23"/>
      <c r="F1450" s="20" t="s">
        <v>247</v>
      </c>
      <c r="G1450" s="21" t="s">
        <v>1985</v>
      </c>
      <c r="H1450" s="22">
        <v>570000</v>
      </c>
      <c r="I1450" s="57" t="str">
        <f>IF(COUNTIF(MASUK[Kode Barang],REKAP[[#This Row],[ID
Barang]])=0,"",COUNTIF(MASUK[Kode Barang],REKAP[[#This Row],[ID
Barang]]))</f>
        <v/>
      </c>
      <c r="J1450" s="58">
        <f>IF(COUNTIF(MASUK8[Kode Barang],REKAP[[#This Row],[ID
Barang]])=0,"",COUNTIF(MASUK8[Kode Barang],REKAP[[#This Row],[ID
Barang]]))</f>
        <v>1</v>
      </c>
      <c r="K1450" s="20">
        <v>2</v>
      </c>
      <c r="L1450" s="47">
        <f>SUMIF(MASUK!$C:$C,DATA!$A1450,MASUK!$H:$H)</f>
        <v>0</v>
      </c>
      <c r="M1450" s="47">
        <f>SUMIF(KELUAR!C:C,REKAP[[#This Row],[ID
Barang]],KELUAR!$H:$H)</f>
        <v>1</v>
      </c>
      <c r="N1450" s="47">
        <f>REKAP[[#This Row],[Stok Awal]]+REKAP[[#This Row],[Masuk]]-REKAP[[#This Row],[Keluar]]</f>
        <v>1</v>
      </c>
      <c r="P1450" s="42">
        <f>REKAP[[#This Row],[Harga Satuan]]*REKAP[[#This Row],[Stok Akhir]]</f>
        <v>570000</v>
      </c>
      <c r="Q1450" s="47" t="str">
        <f>IF(REKAP[[#This Row],[Stok Aktual]]&lt;&gt;"",REKAP[[#This Row],[Stok Akhir]]-REKAP[[#This Row],[Stok Aktual]],"")</f>
        <v/>
      </c>
    </row>
    <row r="1451" spans="1:17" x14ac:dyDescent="0.25">
      <c r="A1451" s="20" t="s">
        <v>2888</v>
      </c>
      <c r="B1451" s="20" t="s">
        <v>3521</v>
      </c>
      <c r="C1451" s="20" t="s">
        <v>3521</v>
      </c>
      <c r="D1451" s="23" t="s">
        <v>2319</v>
      </c>
      <c r="E1451" s="23"/>
      <c r="F1451" s="20" t="s">
        <v>247</v>
      </c>
      <c r="G1451" s="21" t="s">
        <v>1985</v>
      </c>
      <c r="H1451" s="22">
        <v>558300</v>
      </c>
      <c r="I1451" s="57" t="str">
        <f>IF(COUNTIF(MASUK[Kode Barang],REKAP[[#This Row],[ID
Barang]])=0,"",COUNTIF(MASUK[Kode Barang],REKAP[[#This Row],[ID
Barang]]))</f>
        <v/>
      </c>
      <c r="J1451" s="58" t="str">
        <f>IF(COUNTIF(MASUK8[Kode Barang],REKAP[[#This Row],[ID
Barang]])=0,"",COUNTIF(MASUK8[Kode Barang],REKAP[[#This Row],[ID
Barang]]))</f>
        <v/>
      </c>
      <c r="K1451" s="20">
        <v>1</v>
      </c>
      <c r="L1451" s="47">
        <f>SUMIF(MASUK!$C:$C,DATA!$A1451,MASUK!$H:$H)</f>
        <v>0</v>
      </c>
      <c r="M1451" s="47">
        <f>SUMIF(KELUAR!C:C,REKAP[[#This Row],[ID
Barang]],KELUAR!$H:$H)</f>
        <v>0</v>
      </c>
      <c r="N1451" s="47">
        <f>REKAP[[#This Row],[Stok Awal]]+REKAP[[#This Row],[Masuk]]-REKAP[[#This Row],[Keluar]]</f>
        <v>1</v>
      </c>
      <c r="P1451" s="42">
        <f>REKAP[[#This Row],[Harga Satuan]]*REKAP[[#This Row],[Stok Akhir]]</f>
        <v>558300</v>
      </c>
      <c r="Q1451" s="47" t="str">
        <f>IF(REKAP[[#This Row],[Stok Aktual]]&lt;&gt;"",REKAP[[#This Row],[Stok Akhir]]-REKAP[[#This Row],[Stok Aktual]],"")</f>
        <v/>
      </c>
    </row>
    <row r="1452" spans="1:17" x14ac:dyDescent="0.25">
      <c r="A1452" s="20" t="s">
        <v>2889</v>
      </c>
      <c r="B1452" s="20" t="s">
        <v>3521</v>
      </c>
      <c r="C1452" s="20" t="s">
        <v>3521</v>
      </c>
      <c r="D1452" s="23" t="s">
        <v>2320</v>
      </c>
      <c r="E1452" s="23"/>
      <c r="F1452" s="20" t="s">
        <v>247</v>
      </c>
      <c r="G1452" s="21" t="s">
        <v>1985</v>
      </c>
      <c r="H1452" s="22">
        <v>570000</v>
      </c>
      <c r="I1452" s="57">
        <f>IF(COUNTIF(MASUK[Kode Barang],REKAP[[#This Row],[ID
Barang]])=0,"",COUNTIF(MASUK[Kode Barang],REKAP[[#This Row],[ID
Barang]]))</f>
        <v>1</v>
      </c>
      <c r="J1452" s="58" t="str">
        <f>IF(COUNTIF(MASUK8[Kode Barang],REKAP[[#This Row],[ID
Barang]])=0,"",COUNTIF(MASUK8[Kode Barang],REKAP[[#This Row],[ID
Barang]]))</f>
        <v/>
      </c>
      <c r="K1452" s="20">
        <v>2</v>
      </c>
      <c r="L1452" s="47">
        <f>SUMIF(MASUK!$C:$C,DATA!$A1452,MASUK!$H:$H)</f>
        <v>2</v>
      </c>
      <c r="M1452" s="47">
        <f>SUMIF(KELUAR!C:C,REKAP[[#This Row],[ID
Barang]],KELUAR!$H:$H)</f>
        <v>0</v>
      </c>
      <c r="N1452" s="47">
        <f>REKAP[[#This Row],[Stok Awal]]+REKAP[[#This Row],[Masuk]]-REKAP[[#This Row],[Keluar]]</f>
        <v>4</v>
      </c>
      <c r="P1452" s="42">
        <f>REKAP[[#This Row],[Harga Satuan]]*REKAP[[#This Row],[Stok Akhir]]</f>
        <v>2280000</v>
      </c>
      <c r="Q1452" s="47" t="str">
        <f>IF(REKAP[[#This Row],[Stok Aktual]]&lt;&gt;"",REKAP[[#This Row],[Stok Akhir]]-REKAP[[#This Row],[Stok Aktual]],"")</f>
        <v/>
      </c>
    </row>
    <row r="1453" spans="1:17" x14ac:dyDescent="0.25">
      <c r="A1453" s="20" t="s">
        <v>2890</v>
      </c>
      <c r="B1453" s="20" t="s">
        <v>3521</v>
      </c>
      <c r="C1453" s="20" t="s">
        <v>3521</v>
      </c>
      <c r="D1453" s="23" t="s">
        <v>2321</v>
      </c>
      <c r="E1453" s="23"/>
      <c r="F1453" s="20" t="s">
        <v>247</v>
      </c>
      <c r="G1453" s="21" t="s">
        <v>1985</v>
      </c>
      <c r="H1453" s="22">
        <v>377400</v>
      </c>
      <c r="I1453" s="57" t="str">
        <f>IF(COUNTIF(MASUK[Kode Barang],REKAP[[#This Row],[ID
Barang]])=0,"",COUNTIF(MASUK[Kode Barang],REKAP[[#This Row],[ID
Barang]]))</f>
        <v/>
      </c>
      <c r="J1453" s="58" t="str">
        <f>IF(COUNTIF(MASUK8[Kode Barang],REKAP[[#This Row],[ID
Barang]])=0,"",COUNTIF(MASUK8[Kode Barang],REKAP[[#This Row],[ID
Barang]]))</f>
        <v/>
      </c>
      <c r="K1453" s="20">
        <v>1</v>
      </c>
      <c r="L1453" s="47">
        <f>SUMIF(MASUK!$C:$C,DATA!$A1453,MASUK!$H:$H)</f>
        <v>0</v>
      </c>
      <c r="M1453" s="47">
        <f>SUMIF(KELUAR!C:C,REKAP[[#This Row],[ID
Barang]],KELUAR!$H:$H)</f>
        <v>0</v>
      </c>
      <c r="N1453" s="47">
        <f>REKAP[[#This Row],[Stok Awal]]+REKAP[[#This Row],[Masuk]]-REKAP[[#This Row],[Keluar]]</f>
        <v>1</v>
      </c>
      <c r="P1453" s="42">
        <f>REKAP[[#This Row],[Harga Satuan]]*REKAP[[#This Row],[Stok Akhir]]</f>
        <v>377400</v>
      </c>
      <c r="Q1453" s="47" t="str">
        <f>IF(REKAP[[#This Row],[Stok Aktual]]&lt;&gt;"",REKAP[[#This Row],[Stok Akhir]]-REKAP[[#This Row],[Stok Aktual]],"")</f>
        <v/>
      </c>
    </row>
    <row r="1454" spans="1:17" x14ac:dyDescent="0.25">
      <c r="A1454" s="20" t="s">
        <v>2891</v>
      </c>
      <c r="B1454" s="20" t="s">
        <v>3521</v>
      </c>
      <c r="C1454" s="20" t="s">
        <v>3521</v>
      </c>
      <c r="D1454" s="23" t="s">
        <v>2322</v>
      </c>
      <c r="E1454" s="23"/>
      <c r="F1454" s="20" t="s">
        <v>247</v>
      </c>
      <c r="G1454" s="21" t="s">
        <v>1985</v>
      </c>
      <c r="H1454" s="22">
        <v>748000</v>
      </c>
      <c r="I1454" s="57" t="str">
        <f>IF(COUNTIF(MASUK[Kode Barang],REKAP[[#This Row],[ID
Barang]])=0,"",COUNTIF(MASUK[Kode Barang],REKAP[[#This Row],[ID
Barang]]))</f>
        <v/>
      </c>
      <c r="J1454" s="58" t="str">
        <f>IF(COUNTIF(MASUK8[Kode Barang],REKAP[[#This Row],[ID
Barang]])=0,"",COUNTIF(MASUK8[Kode Barang],REKAP[[#This Row],[ID
Barang]]))</f>
        <v/>
      </c>
      <c r="K1454" s="20">
        <v>2</v>
      </c>
      <c r="L1454" s="47">
        <f>SUMIF(MASUK!$C:$C,DATA!$A1454,MASUK!$H:$H)</f>
        <v>0</v>
      </c>
      <c r="M1454" s="47">
        <f>SUMIF(KELUAR!C:C,REKAP[[#This Row],[ID
Barang]],KELUAR!$H:$H)</f>
        <v>0</v>
      </c>
      <c r="N1454" s="47">
        <f>REKAP[[#This Row],[Stok Awal]]+REKAP[[#This Row],[Masuk]]-REKAP[[#This Row],[Keluar]]</f>
        <v>2</v>
      </c>
      <c r="P1454" s="42">
        <f>REKAP[[#This Row],[Harga Satuan]]*REKAP[[#This Row],[Stok Akhir]]</f>
        <v>1496000</v>
      </c>
      <c r="Q1454" s="47" t="str">
        <f>IF(REKAP[[#This Row],[Stok Aktual]]&lt;&gt;"",REKAP[[#This Row],[Stok Akhir]]-REKAP[[#This Row],[Stok Aktual]],"")</f>
        <v/>
      </c>
    </row>
    <row r="1455" spans="1:17" x14ac:dyDescent="0.25">
      <c r="A1455" s="20" t="s">
        <v>2892</v>
      </c>
      <c r="B1455" s="20" t="s">
        <v>3521</v>
      </c>
      <c r="C1455" s="20" t="s">
        <v>3521</v>
      </c>
      <c r="D1455" s="23" t="s">
        <v>2323</v>
      </c>
      <c r="E1455" s="23"/>
      <c r="F1455" s="20" t="s">
        <v>247</v>
      </c>
      <c r="G1455" s="21" t="s">
        <v>1985</v>
      </c>
      <c r="H1455" s="22">
        <v>594150</v>
      </c>
      <c r="I1455" s="57" t="str">
        <f>IF(COUNTIF(MASUK[Kode Barang],REKAP[[#This Row],[ID
Barang]])=0,"",COUNTIF(MASUK[Kode Barang],REKAP[[#This Row],[ID
Barang]]))</f>
        <v/>
      </c>
      <c r="J1455" s="58" t="str">
        <f>IF(COUNTIF(MASUK8[Kode Barang],REKAP[[#This Row],[ID
Barang]])=0,"",COUNTIF(MASUK8[Kode Barang],REKAP[[#This Row],[ID
Barang]]))</f>
        <v/>
      </c>
      <c r="K1455" s="20">
        <v>0</v>
      </c>
      <c r="L1455" s="47">
        <f>SUMIF(MASUK!$C:$C,DATA!$A1455,MASUK!$H:$H)</f>
        <v>0</v>
      </c>
      <c r="M1455" s="47">
        <f>SUMIF(KELUAR!C:C,REKAP[[#This Row],[ID
Barang]],KELUAR!$H:$H)</f>
        <v>0</v>
      </c>
      <c r="N1455" s="47">
        <f>REKAP[[#This Row],[Stok Awal]]+REKAP[[#This Row],[Masuk]]-REKAP[[#This Row],[Keluar]]</f>
        <v>0</v>
      </c>
      <c r="P1455" s="42">
        <f>REKAP[[#This Row],[Harga Satuan]]*REKAP[[#This Row],[Stok Akhir]]</f>
        <v>0</v>
      </c>
      <c r="Q1455" s="47" t="str">
        <f>IF(REKAP[[#This Row],[Stok Aktual]]&lt;&gt;"",REKAP[[#This Row],[Stok Akhir]]-REKAP[[#This Row],[Stok Aktual]],"")</f>
        <v/>
      </c>
    </row>
    <row r="1456" spans="1:17" x14ac:dyDescent="0.25">
      <c r="A1456" s="20" t="s">
        <v>2893</v>
      </c>
      <c r="B1456" s="20" t="s">
        <v>3521</v>
      </c>
      <c r="C1456" s="20" t="s">
        <v>3521</v>
      </c>
      <c r="D1456" s="23" t="s">
        <v>2324</v>
      </c>
      <c r="E1456" s="23"/>
      <c r="F1456" s="20" t="s">
        <v>247</v>
      </c>
      <c r="G1456" s="21" t="s">
        <v>1985</v>
      </c>
      <c r="H1456" s="22">
        <v>589800</v>
      </c>
      <c r="I1456" s="57" t="str">
        <f>IF(COUNTIF(MASUK[Kode Barang],REKAP[[#This Row],[ID
Barang]])=0,"",COUNTIF(MASUK[Kode Barang],REKAP[[#This Row],[ID
Barang]]))</f>
        <v/>
      </c>
      <c r="J1456" s="58" t="str">
        <f>IF(COUNTIF(MASUK8[Kode Barang],REKAP[[#This Row],[ID
Barang]])=0,"",COUNTIF(MASUK8[Kode Barang],REKAP[[#This Row],[ID
Barang]]))</f>
        <v/>
      </c>
      <c r="K1456" s="20">
        <v>1</v>
      </c>
      <c r="L1456" s="47">
        <f>SUMIF(MASUK!$C:$C,DATA!$A1456,MASUK!$H:$H)</f>
        <v>0</v>
      </c>
      <c r="M1456" s="47">
        <f>SUMIF(KELUAR!C:C,REKAP[[#This Row],[ID
Barang]],KELUAR!$H:$H)</f>
        <v>0</v>
      </c>
      <c r="N1456" s="47">
        <f>REKAP[[#This Row],[Stok Awal]]+REKAP[[#This Row],[Masuk]]-REKAP[[#This Row],[Keluar]]</f>
        <v>1</v>
      </c>
      <c r="P1456" s="42">
        <f>REKAP[[#This Row],[Harga Satuan]]*REKAP[[#This Row],[Stok Akhir]]</f>
        <v>589800</v>
      </c>
      <c r="Q1456" s="47" t="str">
        <f>IF(REKAP[[#This Row],[Stok Aktual]]&lt;&gt;"",REKAP[[#This Row],[Stok Akhir]]-REKAP[[#This Row],[Stok Aktual]],"")</f>
        <v/>
      </c>
    </row>
    <row r="1457" spans="1:17" x14ac:dyDescent="0.25">
      <c r="A1457" s="20" t="s">
        <v>2894</v>
      </c>
      <c r="B1457" s="20" t="s">
        <v>3521</v>
      </c>
      <c r="C1457" s="20" t="s">
        <v>3521</v>
      </c>
      <c r="D1457" s="23" t="s">
        <v>2325</v>
      </c>
      <c r="E1457" s="23"/>
      <c r="F1457" s="20" t="s">
        <v>247</v>
      </c>
      <c r="G1457" s="21" t="s">
        <v>1985</v>
      </c>
      <c r="H1457" s="22">
        <v>527200</v>
      </c>
      <c r="I1457" s="57" t="str">
        <f>IF(COUNTIF(MASUK[Kode Barang],REKAP[[#This Row],[ID
Barang]])=0,"",COUNTIF(MASUK[Kode Barang],REKAP[[#This Row],[ID
Barang]]))</f>
        <v/>
      </c>
      <c r="J1457" s="58" t="str">
        <f>IF(COUNTIF(MASUK8[Kode Barang],REKAP[[#This Row],[ID
Barang]])=0,"",COUNTIF(MASUK8[Kode Barang],REKAP[[#This Row],[ID
Barang]]))</f>
        <v/>
      </c>
      <c r="K1457" s="20">
        <v>2</v>
      </c>
      <c r="L1457" s="47">
        <f>SUMIF(MASUK!$C:$C,DATA!$A1457,MASUK!$H:$H)</f>
        <v>0</v>
      </c>
      <c r="M1457" s="47">
        <f>SUMIF(KELUAR!C:C,REKAP[[#This Row],[ID
Barang]],KELUAR!$H:$H)</f>
        <v>0</v>
      </c>
      <c r="N1457" s="47">
        <f>REKAP[[#This Row],[Stok Awal]]+REKAP[[#This Row],[Masuk]]-REKAP[[#This Row],[Keluar]]</f>
        <v>2</v>
      </c>
      <c r="P1457" s="42">
        <f>REKAP[[#This Row],[Harga Satuan]]*REKAP[[#This Row],[Stok Akhir]]</f>
        <v>1054400</v>
      </c>
      <c r="Q1457" s="47" t="str">
        <f>IF(REKAP[[#This Row],[Stok Aktual]]&lt;&gt;"",REKAP[[#This Row],[Stok Akhir]]-REKAP[[#This Row],[Stok Aktual]],"")</f>
        <v/>
      </c>
    </row>
    <row r="1458" spans="1:17" x14ac:dyDescent="0.25">
      <c r="A1458" s="20" t="s">
        <v>2895</v>
      </c>
      <c r="B1458" s="20" t="s">
        <v>3521</v>
      </c>
      <c r="C1458" s="20" t="s">
        <v>3521</v>
      </c>
      <c r="D1458" s="23" t="s">
        <v>2326</v>
      </c>
      <c r="E1458" s="23"/>
      <c r="F1458" s="20" t="s">
        <v>247</v>
      </c>
      <c r="G1458" s="21" t="s">
        <v>1985</v>
      </c>
      <c r="H1458" s="22">
        <v>894800</v>
      </c>
      <c r="I1458" s="57" t="str">
        <f>IF(COUNTIF(MASUK[Kode Barang],REKAP[[#This Row],[ID
Barang]])=0,"",COUNTIF(MASUK[Kode Barang],REKAP[[#This Row],[ID
Barang]]))</f>
        <v/>
      </c>
      <c r="J1458" s="58">
        <f>IF(COUNTIF(MASUK8[Kode Barang],REKAP[[#This Row],[ID
Barang]])=0,"",COUNTIF(MASUK8[Kode Barang],REKAP[[#This Row],[ID
Barang]]))</f>
        <v>1</v>
      </c>
      <c r="K1458" s="20">
        <v>2</v>
      </c>
      <c r="L1458" s="47">
        <f>SUMIF(MASUK!$C:$C,DATA!$A1458,MASUK!$H:$H)</f>
        <v>0</v>
      </c>
      <c r="M1458" s="47">
        <f>SUMIF(KELUAR!C:C,REKAP[[#This Row],[ID
Barang]],KELUAR!$H:$H)</f>
        <v>1</v>
      </c>
      <c r="N1458" s="47">
        <f>REKAP[[#This Row],[Stok Awal]]+REKAP[[#This Row],[Masuk]]-REKAP[[#This Row],[Keluar]]</f>
        <v>1</v>
      </c>
      <c r="P1458" s="42">
        <f>REKAP[[#This Row],[Harga Satuan]]*REKAP[[#This Row],[Stok Akhir]]</f>
        <v>894800</v>
      </c>
      <c r="Q1458" s="47" t="str">
        <f>IF(REKAP[[#This Row],[Stok Aktual]]&lt;&gt;"",REKAP[[#This Row],[Stok Akhir]]-REKAP[[#This Row],[Stok Aktual]],"")</f>
        <v/>
      </c>
    </row>
    <row r="1459" spans="1:17" x14ac:dyDescent="0.25">
      <c r="A1459" s="20" t="s">
        <v>2896</v>
      </c>
      <c r="B1459" s="20" t="s">
        <v>3521</v>
      </c>
      <c r="C1459" s="20" t="s">
        <v>3521</v>
      </c>
      <c r="D1459" s="23" t="s">
        <v>2327</v>
      </c>
      <c r="E1459" s="23"/>
      <c r="F1459" s="20" t="s">
        <v>247</v>
      </c>
      <c r="G1459" s="21" t="s">
        <v>1985</v>
      </c>
      <c r="H1459" s="22">
        <v>738000</v>
      </c>
      <c r="I1459" s="57" t="str">
        <f>IF(COUNTIF(MASUK[Kode Barang],REKAP[[#This Row],[ID
Barang]])=0,"",COUNTIF(MASUK[Kode Barang],REKAP[[#This Row],[ID
Barang]]))</f>
        <v/>
      </c>
      <c r="J1459" s="58" t="str">
        <f>IF(COUNTIF(MASUK8[Kode Barang],REKAP[[#This Row],[ID
Barang]])=0,"",COUNTIF(MASUK8[Kode Barang],REKAP[[#This Row],[ID
Barang]]))</f>
        <v/>
      </c>
      <c r="K1459" s="20">
        <v>0</v>
      </c>
      <c r="L1459" s="47">
        <f>SUMIF(MASUK!$C:$C,DATA!$A1459,MASUK!$H:$H)</f>
        <v>0</v>
      </c>
      <c r="M1459" s="47">
        <f>SUMIF(KELUAR!C:C,REKAP[[#This Row],[ID
Barang]],KELUAR!$H:$H)</f>
        <v>0</v>
      </c>
      <c r="N1459" s="47">
        <f>REKAP[[#This Row],[Stok Awal]]+REKAP[[#This Row],[Masuk]]-REKAP[[#This Row],[Keluar]]</f>
        <v>0</v>
      </c>
      <c r="P1459" s="42">
        <f>REKAP[[#This Row],[Harga Satuan]]*REKAP[[#This Row],[Stok Akhir]]</f>
        <v>0</v>
      </c>
      <c r="Q1459" s="47" t="str">
        <f>IF(REKAP[[#This Row],[Stok Aktual]]&lt;&gt;"",REKAP[[#This Row],[Stok Akhir]]-REKAP[[#This Row],[Stok Aktual]],"")</f>
        <v/>
      </c>
    </row>
    <row r="1460" spans="1:17" x14ac:dyDescent="0.25">
      <c r="A1460" s="20" t="s">
        <v>2897</v>
      </c>
      <c r="B1460" s="20" t="s">
        <v>3521</v>
      </c>
      <c r="C1460" s="20" t="s">
        <v>3521</v>
      </c>
      <c r="D1460" s="23" t="s">
        <v>2328</v>
      </c>
      <c r="E1460" s="23"/>
      <c r="F1460" s="20" t="s">
        <v>247</v>
      </c>
      <c r="G1460" s="21" t="s">
        <v>1985</v>
      </c>
      <c r="H1460" s="22">
        <v>702600</v>
      </c>
      <c r="I1460" s="57" t="str">
        <f>IF(COUNTIF(MASUK[Kode Barang],REKAP[[#This Row],[ID
Barang]])=0,"",COUNTIF(MASUK[Kode Barang],REKAP[[#This Row],[ID
Barang]]))</f>
        <v/>
      </c>
      <c r="J1460" s="58" t="str">
        <f>IF(COUNTIF(MASUK8[Kode Barang],REKAP[[#This Row],[ID
Barang]])=0,"",COUNTIF(MASUK8[Kode Barang],REKAP[[#This Row],[ID
Barang]]))</f>
        <v/>
      </c>
      <c r="K1460" s="20">
        <v>2</v>
      </c>
      <c r="L1460" s="47">
        <f>SUMIF(MASUK!$C:$C,DATA!$A1460,MASUK!$H:$H)</f>
        <v>0</v>
      </c>
      <c r="M1460" s="47">
        <f>SUMIF(KELUAR!C:C,REKAP[[#This Row],[ID
Barang]],KELUAR!$H:$H)</f>
        <v>0</v>
      </c>
      <c r="N1460" s="47">
        <f>REKAP[[#This Row],[Stok Awal]]+REKAP[[#This Row],[Masuk]]-REKAP[[#This Row],[Keluar]]</f>
        <v>2</v>
      </c>
      <c r="P1460" s="42">
        <f>REKAP[[#This Row],[Harga Satuan]]*REKAP[[#This Row],[Stok Akhir]]</f>
        <v>1405200</v>
      </c>
      <c r="Q1460" s="47" t="str">
        <f>IF(REKAP[[#This Row],[Stok Aktual]]&lt;&gt;"",REKAP[[#This Row],[Stok Akhir]]-REKAP[[#This Row],[Stok Aktual]],"")</f>
        <v/>
      </c>
    </row>
    <row r="1461" spans="1:17" x14ac:dyDescent="0.25">
      <c r="A1461" s="20" t="s">
        <v>2898</v>
      </c>
      <c r="B1461" s="20" t="s">
        <v>3521</v>
      </c>
      <c r="C1461" s="20" t="s">
        <v>3521</v>
      </c>
      <c r="D1461" s="23" t="s">
        <v>2329</v>
      </c>
      <c r="E1461" s="23"/>
      <c r="F1461" s="20" t="s">
        <v>247</v>
      </c>
      <c r="G1461" s="21" t="s">
        <v>1985</v>
      </c>
      <c r="H1461" s="22">
        <v>984000</v>
      </c>
      <c r="I1461" s="57">
        <f>IF(COUNTIF(MASUK[Kode Barang],REKAP[[#This Row],[ID
Barang]])=0,"",COUNTIF(MASUK[Kode Barang],REKAP[[#This Row],[ID
Barang]]))</f>
        <v>1</v>
      </c>
      <c r="J1461" s="58">
        <f>IF(COUNTIF(MASUK8[Kode Barang],REKAP[[#This Row],[ID
Barang]])=0,"",COUNTIF(MASUK8[Kode Barang],REKAP[[#This Row],[ID
Barang]]))</f>
        <v>1</v>
      </c>
      <c r="K1461" s="20">
        <v>0</v>
      </c>
      <c r="L1461" s="47">
        <f>SUMIF(MASUK!$C:$C,DATA!$A1461,MASUK!$H:$H)</f>
        <v>1</v>
      </c>
      <c r="M1461" s="47">
        <f>SUMIF(KELUAR!C:C,REKAP[[#This Row],[ID
Barang]],KELUAR!$H:$H)</f>
        <v>1</v>
      </c>
      <c r="N1461" s="47">
        <f>REKAP[[#This Row],[Stok Awal]]+REKAP[[#This Row],[Masuk]]-REKAP[[#This Row],[Keluar]]</f>
        <v>0</v>
      </c>
      <c r="P1461" s="42">
        <f>REKAP[[#This Row],[Harga Satuan]]*REKAP[[#This Row],[Stok Akhir]]</f>
        <v>0</v>
      </c>
      <c r="Q1461" s="47" t="str">
        <f>IF(REKAP[[#This Row],[Stok Aktual]]&lt;&gt;"",REKAP[[#This Row],[Stok Akhir]]-REKAP[[#This Row],[Stok Aktual]],"")</f>
        <v/>
      </c>
    </row>
    <row r="1462" spans="1:17" x14ac:dyDescent="0.25">
      <c r="A1462" s="20" t="s">
        <v>2899</v>
      </c>
      <c r="B1462" s="20" t="s">
        <v>3521</v>
      </c>
      <c r="C1462" s="20" t="s">
        <v>3521</v>
      </c>
      <c r="D1462" s="23" t="s">
        <v>2330</v>
      </c>
      <c r="E1462" s="23"/>
      <c r="F1462" s="20" t="s">
        <v>247</v>
      </c>
      <c r="G1462" s="21" t="s">
        <v>1985</v>
      </c>
      <c r="H1462" s="22">
        <v>988000</v>
      </c>
      <c r="I1462" s="57" t="str">
        <f>IF(COUNTIF(MASUK[Kode Barang],REKAP[[#This Row],[ID
Barang]])=0,"",COUNTIF(MASUK[Kode Barang],REKAP[[#This Row],[ID
Barang]]))</f>
        <v/>
      </c>
      <c r="J1462" s="58" t="str">
        <f>IF(COUNTIF(MASUK8[Kode Barang],REKAP[[#This Row],[ID
Barang]])=0,"",COUNTIF(MASUK8[Kode Barang],REKAP[[#This Row],[ID
Barang]]))</f>
        <v/>
      </c>
      <c r="K1462" s="20">
        <v>0</v>
      </c>
      <c r="L1462" s="47">
        <f>SUMIF(MASUK!$C:$C,DATA!$A1462,MASUK!$H:$H)</f>
        <v>0</v>
      </c>
      <c r="M1462" s="47">
        <f>SUMIF(KELUAR!C:C,REKAP[[#This Row],[ID
Barang]],KELUAR!$H:$H)</f>
        <v>0</v>
      </c>
      <c r="N1462" s="47">
        <f>REKAP[[#This Row],[Stok Awal]]+REKAP[[#This Row],[Masuk]]-REKAP[[#This Row],[Keluar]]</f>
        <v>0</v>
      </c>
      <c r="P1462" s="42">
        <f>REKAP[[#This Row],[Harga Satuan]]*REKAP[[#This Row],[Stok Akhir]]</f>
        <v>0</v>
      </c>
      <c r="Q1462" s="47" t="str">
        <f>IF(REKAP[[#This Row],[Stok Aktual]]&lt;&gt;"",REKAP[[#This Row],[Stok Akhir]]-REKAP[[#This Row],[Stok Aktual]],"")</f>
        <v/>
      </c>
    </row>
    <row r="1463" spans="1:17" x14ac:dyDescent="0.25">
      <c r="A1463" s="20" t="s">
        <v>2900</v>
      </c>
      <c r="B1463" s="20" t="s">
        <v>3521</v>
      </c>
      <c r="C1463" s="20" t="s">
        <v>3521</v>
      </c>
      <c r="D1463" s="23" t="s">
        <v>2331</v>
      </c>
      <c r="E1463" s="23"/>
      <c r="F1463" s="20" t="s">
        <v>247</v>
      </c>
      <c r="G1463" s="21" t="s">
        <v>1985</v>
      </c>
      <c r="H1463" s="22">
        <v>377400</v>
      </c>
      <c r="I1463" s="57" t="str">
        <f>IF(COUNTIF(MASUK[Kode Barang],REKAP[[#This Row],[ID
Barang]])=0,"",COUNTIF(MASUK[Kode Barang],REKAP[[#This Row],[ID
Barang]]))</f>
        <v/>
      </c>
      <c r="J1463" s="58" t="str">
        <f>IF(COUNTIF(MASUK8[Kode Barang],REKAP[[#This Row],[ID
Barang]])=0,"",COUNTIF(MASUK8[Kode Barang],REKAP[[#This Row],[ID
Barang]]))</f>
        <v/>
      </c>
      <c r="K1463" s="20">
        <v>4</v>
      </c>
      <c r="L1463" s="47">
        <f>SUMIF(MASUK!$C:$C,DATA!$A1463,MASUK!$H:$H)</f>
        <v>0</v>
      </c>
      <c r="M1463" s="47">
        <f>SUMIF(KELUAR!C:C,REKAP[[#This Row],[ID
Barang]],KELUAR!$H:$H)</f>
        <v>0</v>
      </c>
      <c r="N1463" s="47">
        <f>REKAP[[#This Row],[Stok Awal]]+REKAP[[#This Row],[Masuk]]-REKAP[[#This Row],[Keluar]]</f>
        <v>4</v>
      </c>
      <c r="P1463" s="42">
        <f>REKAP[[#This Row],[Harga Satuan]]*REKAP[[#This Row],[Stok Akhir]]</f>
        <v>1509600</v>
      </c>
      <c r="Q1463" s="47" t="str">
        <f>IF(REKAP[[#This Row],[Stok Aktual]]&lt;&gt;"",REKAP[[#This Row],[Stok Akhir]]-REKAP[[#This Row],[Stok Aktual]],"")</f>
        <v/>
      </c>
    </row>
    <row r="1464" spans="1:17" x14ac:dyDescent="0.25">
      <c r="A1464" s="20" t="s">
        <v>2901</v>
      </c>
      <c r="B1464" s="20" t="s">
        <v>3521</v>
      </c>
      <c r="C1464" s="20" t="s">
        <v>3521</v>
      </c>
      <c r="D1464" s="23" t="s">
        <v>2332</v>
      </c>
      <c r="E1464" s="23"/>
      <c r="F1464" s="20" t="s">
        <v>247</v>
      </c>
      <c r="G1464" s="21" t="s">
        <v>1985</v>
      </c>
      <c r="H1464" s="22">
        <v>1240000</v>
      </c>
      <c r="I1464" s="57" t="str">
        <f>IF(COUNTIF(MASUK[Kode Barang],REKAP[[#This Row],[ID
Barang]])=0,"",COUNTIF(MASUK[Kode Barang],REKAP[[#This Row],[ID
Barang]]))</f>
        <v/>
      </c>
      <c r="J1464" s="58" t="str">
        <f>IF(COUNTIF(MASUK8[Kode Barang],REKAP[[#This Row],[ID
Barang]])=0,"",COUNTIF(MASUK8[Kode Barang],REKAP[[#This Row],[ID
Barang]]))</f>
        <v/>
      </c>
      <c r="K1464" s="20">
        <v>2</v>
      </c>
      <c r="L1464" s="47">
        <f>SUMIF(MASUK!$C:$C,DATA!$A1464,MASUK!$H:$H)</f>
        <v>0</v>
      </c>
      <c r="M1464" s="47">
        <f>SUMIF(KELUAR!C:C,REKAP[[#This Row],[ID
Barang]],KELUAR!$H:$H)</f>
        <v>0</v>
      </c>
      <c r="N1464" s="47">
        <f>REKAP[[#This Row],[Stok Awal]]+REKAP[[#This Row],[Masuk]]-REKAP[[#This Row],[Keluar]]</f>
        <v>2</v>
      </c>
      <c r="P1464" s="42">
        <f>REKAP[[#This Row],[Harga Satuan]]*REKAP[[#This Row],[Stok Akhir]]</f>
        <v>2480000</v>
      </c>
      <c r="Q1464" s="47" t="str">
        <f>IF(REKAP[[#This Row],[Stok Aktual]]&lt;&gt;"",REKAP[[#This Row],[Stok Akhir]]-REKAP[[#This Row],[Stok Aktual]],"")</f>
        <v/>
      </c>
    </row>
    <row r="1465" spans="1:17" x14ac:dyDescent="0.25">
      <c r="A1465" s="20" t="s">
        <v>2902</v>
      </c>
      <c r="B1465" s="20" t="s">
        <v>3521</v>
      </c>
      <c r="C1465" s="20" t="s">
        <v>3521</v>
      </c>
      <c r="D1465" s="23" t="s">
        <v>2333</v>
      </c>
      <c r="E1465" s="23"/>
      <c r="F1465" s="20" t="s">
        <v>247</v>
      </c>
      <c r="G1465" s="21" t="s">
        <v>1985</v>
      </c>
      <c r="H1465" s="22">
        <v>1398500</v>
      </c>
      <c r="I1465" s="57" t="str">
        <f>IF(COUNTIF(MASUK[Kode Barang],REKAP[[#This Row],[ID
Barang]])=0,"",COUNTIF(MASUK[Kode Barang],REKAP[[#This Row],[ID
Barang]]))</f>
        <v/>
      </c>
      <c r="J1465" s="58" t="str">
        <f>IF(COUNTIF(MASUK8[Kode Barang],REKAP[[#This Row],[ID
Barang]])=0,"",COUNTIF(MASUK8[Kode Barang],REKAP[[#This Row],[ID
Barang]]))</f>
        <v/>
      </c>
      <c r="K1465" s="20">
        <v>2</v>
      </c>
      <c r="L1465" s="47">
        <f>SUMIF(MASUK!$C:$C,DATA!$A1465,MASUK!$H:$H)</f>
        <v>0</v>
      </c>
      <c r="M1465" s="47">
        <f>SUMIF(KELUAR!C:C,REKAP[[#This Row],[ID
Barang]],KELUAR!$H:$H)</f>
        <v>0</v>
      </c>
      <c r="N1465" s="47">
        <f>REKAP[[#This Row],[Stok Awal]]+REKAP[[#This Row],[Masuk]]-REKAP[[#This Row],[Keluar]]</f>
        <v>2</v>
      </c>
      <c r="P1465" s="42">
        <f>REKAP[[#This Row],[Harga Satuan]]*REKAP[[#This Row],[Stok Akhir]]</f>
        <v>2797000</v>
      </c>
      <c r="Q1465" s="47" t="str">
        <f>IF(REKAP[[#This Row],[Stok Aktual]]&lt;&gt;"",REKAP[[#This Row],[Stok Akhir]]-REKAP[[#This Row],[Stok Aktual]],"")</f>
        <v/>
      </c>
    </row>
    <row r="1466" spans="1:17" x14ac:dyDescent="0.25">
      <c r="A1466" s="20" t="s">
        <v>2903</v>
      </c>
      <c r="B1466" s="20" t="s">
        <v>3521</v>
      </c>
      <c r="C1466" s="20" t="s">
        <v>3521</v>
      </c>
      <c r="D1466" s="23" t="s">
        <v>2334</v>
      </c>
      <c r="E1466" s="23"/>
      <c r="F1466" s="20" t="s">
        <v>247</v>
      </c>
      <c r="G1466" s="21" t="s">
        <v>1985</v>
      </c>
      <c r="H1466" s="22">
        <v>1040000</v>
      </c>
      <c r="I1466" s="57" t="str">
        <f>IF(COUNTIF(MASUK[Kode Barang],REKAP[[#This Row],[ID
Barang]])=0,"",COUNTIF(MASUK[Kode Barang],REKAP[[#This Row],[ID
Barang]]))</f>
        <v/>
      </c>
      <c r="J1466" s="58" t="str">
        <f>IF(COUNTIF(MASUK8[Kode Barang],REKAP[[#This Row],[ID
Barang]])=0,"",COUNTIF(MASUK8[Kode Barang],REKAP[[#This Row],[ID
Barang]]))</f>
        <v/>
      </c>
      <c r="K1466" s="20">
        <v>0</v>
      </c>
      <c r="L1466" s="47">
        <f>SUMIF(MASUK!$C:$C,DATA!$A1466,MASUK!$H:$H)</f>
        <v>0</v>
      </c>
      <c r="M1466" s="47">
        <f>SUMIF(KELUAR!C:C,REKAP[[#This Row],[ID
Barang]],KELUAR!$H:$H)</f>
        <v>0</v>
      </c>
      <c r="N1466" s="47">
        <f>REKAP[[#This Row],[Stok Awal]]+REKAP[[#This Row],[Masuk]]-REKAP[[#This Row],[Keluar]]</f>
        <v>0</v>
      </c>
      <c r="P1466" s="42">
        <f>REKAP[[#This Row],[Harga Satuan]]*REKAP[[#This Row],[Stok Akhir]]</f>
        <v>0</v>
      </c>
      <c r="Q1466" s="47" t="str">
        <f>IF(REKAP[[#This Row],[Stok Aktual]]&lt;&gt;"",REKAP[[#This Row],[Stok Akhir]]-REKAP[[#This Row],[Stok Aktual]],"")</f>
        <v/>
      </c>
    </row>
    <row r="1467" spans="1:17" x14ac:dyDescent="0.25">
      <c r="A1467" s="20" t="s">
        <v>2904</v>
      </c>
      <c r="B1467" s="20" t="s">
        <v>3521</v>
      </c>
      <c r="C1467" s="20" t="s">
        <v>3521</v>
      </c>
      <c r="D1467" s="23" t="s">
        <v>2335</v>
      </c>
      <c r="E1467" s="23"/>
      <c r="F1467" s="20" t="s">
        <v>247</v>
      </c>
      <c r="G1467" s="21" t="s">
        <v>1985</v>
      </c>
      <c r="H1467" s="22">
        <v>1008600</v>
      </c>
      <c r="I1467" s="57">
        <f>IF(COUNTIF(MASUK[Kode Barang],REKAP[[#This Row],[ID
Barang]])=0,"",COUNTIF(MASUK[Kode Barang],REKAP[[#This Row],[ID
Barang]]))</f>
        <v>1</v>
      </c>
      <c r="J1467" s="58">
        <f>IF(COUNTIF(MASUK8[Kode Barang],REKAP[[#This Row],[ID
Barang]])=0,"",COUNTIF(MASUK8[Kode Barang],REKAP[[#This Row],[ID
Barang]]))</f>
        <v>1</v>
      </c>
      <c r="K1467" s="20">
        <v>1</v>
      </c>
      <c r="L1467" s="47">
        <f>SUMIF(MASUK!$C:$C,DATA!$A1467,MASUK!$H:$H)</f>
        <v>5</v>
      </c>
      <c r="M1467" s="47">
        <f>SUMIF(KELUAR!C:C,REKAP[[#This Row],[ID
Barang]],KELUAR!$H:$H)</f>
        <v>1</v>
      </c>
      <c r="N1467" s="47">
        <f>REKAP[[#This Row],[Stok Awal]]+REKAP[[#This Row],[Masuk]]-REKAP[[#This Row],[Keluar]]</f>
        <v>5</v>
      </c>
      <c r="P1467" s="42">
        <f>REKAP[[#This Row],[Harga Satuan]]*REKAP[[#This Row],[Stok Akhir]]</f>
        <v>5043000</v>
      </c>
      <c r="Q1467" s="47" t="str">
        <f>IF(REKAP[[#This Row],[Stok Aktual]]&lt;&gt;"",REKAP[[#This Row],[Stok Akhir]]-REKAP[[#This Row],[Stok Aktual]],"")</f>
        <v/>
      </c>
    </row>
    <row r="1468" spans="1:17" x14ac:dyDescent="0.25">
      <c r="A1468" s="20" t="s">
        <v>2905</v>
      </c>
      <c r="B1468" s="20" t="s">
        <v>3521</v>
      </c>
      <c r="C1468" s="20" t="s">
        <v>3521</v>
      </c>
      <c r="D1468" s="23" t="s">
        <v>2336</v>
      </c>
      <c r="E1468" s="23"/>
      <c r="F1468" s="20" t="s">
        <v>247</v>
      </c>
      <c r="G1468" s="21" t="s">
        <v>1985</v>
      </c>
      <c r="H1468" s="22">
        <v>942600</v>
      </c>
      <c r="I1468" s="57" t="str">
        <f>IF(COUNTIF(MASUK[Kode Barang],REKAP[[#This Row],[ID
Barang]])=0,"",COUNTIF(MASUK[Kode Barang],REKAP[[#This Row],[ID
Barang]]))</f>
        <v/>
      </c>
      <c r="J1468" s="58" t="str">
        <f>IF(COUNTIF(MASUK8[Kode Barang],REKAP[[#This Row],[ID
Barang]])=0,"",COUNTIF(MASUK8[Kode Barang],REKAP[[#This Row],[ID
Barang]]))</f>
        <v/>
      </c>
      <c r="K1468" s="20">
        <v>3</v>
      </c>
      <c r="L1468" s="47">
        <f>SUMIF(MASUK!$C:$C,DATA!$A1468,MASUK!$H:$H)</f>
        <v>0</v>
      </c>
      <c r="M1468" s="47">
        <f>SUMIF(KELUAR!C:C,REKAP[[#This Row],[ID
Barang]],KELUAR!$H:$H)</f>
        <v>0</v>
      </c>
      <c r="N1468" s="47">
        <f>REKAP[[#This Row],[Stok Awal]]+REKAP[[#This Row],[Masuk]]-REKAP[[#This Row],[Keluar]]</f>
        <v>3</v>
      </c>
      <c r="P1468" s="42">
        <f>REKAP[[#This Row],[Harga Satuan]]*REKAP[[#This Row],[Stok Akhir]]</f>
        <v>2827800</v>
      </c>
      <c r="Q1468" s="47" t="str">
        <f>IF(REKAP[[#This Row],[Stok Aktual]]&lt;&gt;"",REKAP[[#This Row],[Stok Akhir]]-REKAP[[#This Row],[Stok Aktual]],"")</f>
        <v/>
      </c>
    </row>
    <row r="1469" spans="1:17" x14ac:dyDescent="0.25">
      <c r="A1469" s="20" t="s">
        <v>2906</v>
      </c>
      <c r="B1469" s="20" t="s">
        <v>3521</v>
      </c>
      <c r="C1469" s="20" t="s">
        <v>3521</v>
      </c>
      <c r="D1469" s="23" t="s">
        <v>2337</v>
      </c>
      <c r="E1469" s="23"/>
      <c r="F1469" s="20" t="s">
        <v>247</v>
      </c>
      <c r="G1469" s="21" t="s">
        <v>1985</v>
      </c>
      <c r="H1469" s="22">
        <v>286000</v>
      </c>
      <c r="I1469" s="57" t="str">
        <f>IF(COUNTIF(MASUK[Kode Barang],REKAP[[#This Row],[ID
Barang]])=0,"",COUNTIF(MASUK[Kode Barang],REKAP[[#This Row],[ID
Barang]]))</f>
        <v/>
      </c>
      <c r="J1469" s="58" t="str">
        <f>IF(COUNTIF(MASUK8[Kode Barang],REKAP[[#This Row],[ID
Barang]])=0,"",COUNTIF(MASUK8[Kode Barang],REKAP[[#This Row],[ID
Barang]]))</f>
        <v/>
      </c>
      <c r="K1469" s="20">
        <v>2</v>
      </c>
      <c r="L1469" s="47">
        <f>SUMIF(MASUK!$C:$C,DATA!$A1469,MASUK!$H:$H)</f>
        <v>0</v>
      </c>
      <c r="M1469" s="47">
        <f>SUMIF(KELUAR!C:C,REKAP[[#This Row],[ID
Barang]],KELUAR!$H:$H)</f>
        <v>0</v>
      </c>
      <c r="N1469" s="47">
        <f>REKAP[[#This Row],[Stok Awal]]+REKAP[[#This Row],[Masuk]]-REKAP[[#This Row],[Keluar]]</f>
        <v>2</v>
      </c>
      <c r="P1469" s="42">
        <f>REKAP[[#This Row],[Harga Satuan]]*REKAP[[#This Row],[Stok Akhir]]</f>
        <v>572000</v>
      </c>
      <c r="Q1469" s="47" t="str">
        <f>IF(REKAP[[#This Row],[Stok Aktual]]&lt;&gt;"",REKAP[[#This Row],[Stok Akhir]]-REKAP[[#This Row],[Stok Aktual]],"")</f>
        <v/>
      </c>
    </row>
    <row r="1470" spans="1:17" x14ac:dyDescent="0.25">
      <c r="A1470" s="20" t="s">
        <v>2907</v>
      </c>
      <c r="B1470" s="20" t="s">
        <v>3521</v>
      </c>
      <c r="C1470" s="20" t="s">
        <v>3521</v>
      </c>
      <c r="D1470" s="23" t="s">
        <v>2338</v>
      </c>
      <c r="E1470" s="23"/>
      <c r="F1470" s="20" t="s">
        <v>247</v>
      </c>
      <c r="G1470" s="21" t="s">
        <v>1985</v>
      </c>
      <c r="H1470" s="22">
        <v>286000</v>
      </c>
      <c r="I1470" s="57" t="str">
        <f>IF(COUNTIF(MASUK[Kode Barang],REKAP[[#This Row],[ID
Barang]])=0,"",COUNTIF(MASUK[Kode Barang],REKAP[[#This Row],[ID
Barang]]))</f>
        <v/>
      </c>
      <c r="J1470" s="58" t="str">
        <f>IF(COUNTIF(MASUK8[Kode Barang],REKAP[[#This Row],[ID
Barang]])=0,"",COUNTIF(MASUK8[Kode Barang],REKAP[[#This Row],[ID
Barang]]))</f>
        <v/>
      </c>
      <c r="K1470" s="20">
        <v>1</v>
      </c>
      <c r="L1470" s="47">
        <f>SUMIF(MASUK!$C:$C,DATA!$A1470,MASUK!$H:$H)</f>
        <v>0</v>
      </c>
      <c r="M1470" s="47">
        <f>SUMIF(KELUAR!C:C,REKAP[[#This Row],[ID
Barang]],KELUAR!$H:$H)</f>
        <v>0</v>
      </c>
      <c r="N1470" s="47">
        <f>REKAP[[#This Row],[Stok Awal]]+REKAP[[#This Row],[Masuk]]-REKAP[[#This Row],[Keluar]]</f>
        <v>1</v>
      </c>
      <c r="P1470" s="42">
        <f>REKAP[[#This Row],[Harga Satuan]]*REKAP[[#This Row],[Stok Akhir]]</f>
        <v>286000</v>
      </c>
      <c r="Q1470" s="47" t="str">
        <f>IF(REKAP[[#This Row],[Stok Aktual]]&lt;&gt;"",REKAP[[#This Row],[Stok Akhir]]-REKAP[[#This Row],[Stok Aktual]],"")</f>
        <v/>
      </c>
    </row>
    <row r="1471" spans="1:17" x14ac:dyDescent="0.25">
      <c r="A1471" s="20" t="s">
        <v>2908</v>
      </c>
      <c r="B1471" s="20" t="s">
        <v>3521</v>
      </c>
      <c r="C1471" s="20" t="s">
        <v>3521</v>
      </c>
      <c r="D1471" s="23" t="s">
        <v>2339</v>
      </c>
      <c r="E1471" s="23"/>
      <c r="F1471" s="20" t="s">
        <v>247</v>
      </c>
      <c r="G1471" s="21" t="s">
        <v>1985</v>
      </c>
      <c r="H1471" s="22">
        <v>468000</v>
      </c>
      <c r="I1471" s="57" t="str">
        <f>IF(COUNTIF(MASUK[Kode Barang],REKAP[[#This Row],[ID
Barang]])=0,"",COUNTIF(MASUK[Kode Barang],REKAP[[#This Row],[ID
Barang]]))</f>
        <v/>
      </c>
      <c r="J1471" s="58" t="str">
        <f>IF(COUNTIF(MASUK8[Kode Barang],REKAP[[#This Row],[ID
Barang]])=0,"",COUNTIF(MASUK8[Kode Barang],REKAP[[#This Row],[ID
Barang]]))</f>
        <v/>
      </c>
      <c r="K1471" s="20">
        <v>3</v>
      </c>
      <c r="L1471" s="47">
        <f>SUMIF(MASUK!$C:$C,DATA!$A1471,MASUK!$H:$H)</f>
        <v>0</v>
      </c>
      <c r="M1471" s="47">
        <f>SUMIF(KELUAR!C:C,REKAP[[#This Row],[ID
Barang]],KELUAR!$H:$H)</f>
        <v>0</v>
      </c>
      <c r="N1471" s="47">
        <f>REKAP[[#This Row],[Stok Awal]]+REKAP[[#This Row],[Masuk]]-REKAP[[#This Row],[Keluar]]</f>
        <v>3</v>
      </c>
      <c r="P1471" s="42">
        <f>REKAP[[#This Row],[Harga Satuan]]*REKAP[[#This Row],[Stok Akhir]]</f>
        <v>1404000</v>
      </c>
      <c r="Q1471" s="47" t="str">
        <f>IF(REKAP[[#This Row],[Stok Aktual]]&lt;&gt;"",REKAP[[#This Row],[Stok Akhir]]-REKAP[[#This Row],[Stok Aktual]],"")</f>
        <v/>
      </c>
    </row>
    <row r="1472" spans="1:17" x14ac:dyDescent="0.25">
      <c r="A1472" s="20" t="s">
        <v>2909</v>
      </c>
      <c r="B1472" s="20" t="s">
        <v>3521</v>
      </c>
      <c r="C1472" s="20" t="s">
        <v>3521</v>
      </c>
      <c r="D1472" s="23" t="s">
        <v>2340</v>
      </c>
      <c r="E1472" s="23"/>
      <c r="F1472" s="20" t="s">
        <v>247</v>
      </c>
      <c r="G1472" s="21" t="s">
        <v>1985</v>
      </c>
      <c r="H1472" s="22">
        <v>468000</v>
      </c>
      <c r="I1472" s="57" t="str">
        <f>IF(COUNTIF(MASUK[Kode Barang],REKAP[[#This Row],[ID
Barang]])=0,"",COUNTIF(MASUK[Kode Barang],REKAP[[#This Row],[ID
Barang]]))</f>
        <v/>
      </c>
      <c r="J1472" s="58" t="str">
        <f>IF(COUNTIF(MASUK8[Kode Barang],REKAP[[#This Row],[ID
Barang]])=0,"",COUNTIF(MASUK8[Kode Barang],REKAP[[#This Row],[ID
Barang]]))</f>
        <v/>
      </c>
      <c r="K1472" s="20">
        <v>1</v>
      </c>
      <c r="L1472" s="47">
        <f>SUMIF(MASUK!$C:$C,DATA!$A1472,MASUK!$H:$H)</f>
        <v>0</v>
      </c>
      <c r="M1472" s="47">
        <f>SUMIF(KELUAR!C:C,REKAP[[#This Row],[ID
Barang]],KELUAR!$H:$H)</f>
        <v>0</v>
      </c>
      <c r="N1472" s="47">
        <f>REKAP[[#This Row],[Stok Awal]]+REKAP[[#This Row],[Masuk]]-REKAP[[#This Row],[Keluar]]</f>
        <v>1</v>
      </c>
      <c r="P1472" s="42">
        <f>REKAP[[#This Row],[Harga Satuan]]*REKAP[[#This Row],[Stok Akhir]]</f>
        <v>468000</v>
      </c>
      <c r="Q1472" s="47" t="str">
        <f>IF(REKAP[[#This Row],[Stok Aktual]]&lt;&gt;"",REKAP[[#This Row],[Stok Akhir]]-REKAP[[#This Row],[Stok Aktual]],"")</f>
        <v/>
      </c>
    </row>
    <row r="1473" spans="1:17" x14ac:dyDescent="0.25">
      <c r="A1473" s="20" t="s">
        <v>2910</v>
      </c>
      <c r="B1473" s="20" t="s">
        <v>3521</v>
      </c>
      <c r="C1473" s="20" t="s">
        <v>3521</v>
      </c>
      <c r="D1473" s="23" t="s">
        <v>2341</v>
      </c>
      <c r="E1473" s="23"/>
      <c r="F1473" s="20" t="s">
        <v>247</v>
      </c>
      <c r="G1473" s="21" t="s">
        <v>1985</v>
      </c>
      <c r="H1473" s="22">
        <v>766000</v>
      </c>
      <c r="I1473" s="57" t="str">
        <f>IF(COUNTIF(MASUK[Kode Barang],REKAP[[#This Row],[ID
Barang]])=0,"",COUNTIF(MASUK[Kode Barang],REKAP[[#This Row],[ID
Barang]]))</f>
        <v/>
      </c>
      <c r="J1473" s="58" t="str">
        <f>IF(COUNTIF(MASUK8[Kode Barang],REKAP[[#This Row],[ID
Barang]])=0,"",COUNTIF(MASUK8[Kode Barang],REKAP[[#This Row],[ID
Barang]]))</f>
        <v/>
      </c>
      <c r="K1473" s="20">
        <v>0</v>
      </c>
      <c r="L1473" s="47">
        <f>SUMIF(MASUK!$C:$C,DATA!$A1473,MASUK!$H:$H)</f>
        <v>0</v>
      </c>
      <c r="M1473" s="47">
        <f>SUMIF(KELUAR!C:C,REKAP[[#This Row],[ID
Barang]],KELUAR!$H:$H)</f>
        <v>0</v>
      </c>
      <c r="N1473" s="47">
        <f>REKAP[[#This Row],[Stok Awal]]+REKAP[[#This Row],[Masuk]]-REKAP[[#This Row],[Keluar]]</f>
        <v>0</v>
      </c>
      <c r="P1473" s="42">
        <f>REKAP[[#This Row],[Harga Satuan]]*REKAP[[#This Row],[Stok Akhir]]</f>
        <v>0</v>
      </c>
      <c r="Q1473" s="47" t="str">
        <f>IF(REKAP[[#This Row],[Stok Aktual]]&lt;&gt;"",REKAP[[#This Row],[Stok Akhir]]-REKAP[[#This Row],[Stok Aktual]],"")</f>
        <v/>
      </c>
    </row>
    <row r="1474" spans="1:17" x14ac:dyDescent="0.25">
      <c r="A1474" s="20" t="s">
        <v>2911</v>
      </c>
      <c r="B1474" s="20" t="s">
        <v>3521</v>
      </c>
      <c r="C1474" s="20" t="s">
        <v>3521</v>
      </c>
      <c r="D1474" s="23" t="s">
        <v>2342</v>
      </c>
      <c r="E1474" s="23"/>
      <c r="F1474" s="20" t="s">
        <v>247</v>
      </c>
      <c r="G1474" s="21" t="s">
        <v>1985</v>
      </c>
      <c r="H1474" s="22">
        <v>1875000</v>
      </c>
      <c r="I1474" s="57" t="str">
        <f>IF(COUNTIF(MASUK[Kode Barang],REKAP[[#This Row],[ID
Barang]])=0,"",COUNTIF(MASUK[Kode Barang],REKAP[[#This Row],[ID
Barang]]))</f>
        <v/>
      </c>
      <c r="J1474" s="58" t="str">
        <f>IF(COUNTIF(MASUK8[Kode Barang],REKAP[[#This Row],[ID
Barang]])=0,"",COUNTIF(MASUK8[Kode Barang],REKAP[[#This Row],[ID
Barang]]))</f>
        <v/>
      </c>
      <c r="K1474" s="20">
        <v>1</v>
      </c>
      <c r="L1474" s="47">
        <f>SUMIF(MASUK!$C:$C,DATA!$A1474,MASUK!$H:$H)</f>
        <v>0</v>
      </c>
      <c r="M1474" s="47">
        <f>SUMIF(KELUAR!C:C,REKAP[[#This Row],[ID
Barang]],KELUAR!$H:$H)</f>
        <v>0</v>
      </c>
      <c r="N1474" s="47">
        <f>REKAP[[#This Row],[Stok Awal]]+REKAP[[#This Row],[Masuk]]-REKAP[[#This Row],[Keluar]]</f>
        <v>1</v>
      </c>
      <c r="P1474" s="42">
        <f>REKAP[[#This Row],[Harga Satuan]]*REKAP[[#This Row],[Stok Akhir]]</f>
        <v>1875000</v>
      </c>
      <c r="Q1474" s="47" t="str">
        <f>IF(REKAP[[#This Row],[Stok Aktual]]&lt;&gt;"",REKAP[[#This Row],[Stok Akhir]]-REKAP[[#This Row],[Stok Aktual]],"")</f>
        <v/>
      </c>
    </row>
    <row r="1475" spans="1:17" x14ac:dyDescent="0.25">
      <c r="A1475" s="20" t="s">
        <v>2912</v>
      </c>
      <c r="B1475" s="20" t="s">
        <v>3521</v>
      </c>
      <c r="C1475" s="20" t="s">
        <v>3521</v>
      </c>
      <c r="D1475" s="23" t="s">
        <v>2343</v>
      </c>
      <c r="E1475" s="23"/>
      <c r="F1475" s="20" t="s">
        <v>247</v>
      </c>
      <c r="G1475" s="21" t="s">
        <v>1985</v>
      </c>
      <c r="H1475" s="22">
        <v>1686000</v>
      </c>
      <c r="I1475" s="57" t="str">
        <f>IF(COUNTIF(MASUK[Kode Barang],REKAP[[#This Row],[ID
Barang]])=0,"",COUNTIF(MASUK[Kode Barang],REKAP[[#This Row],[ID
Barang]]))</f>
        <v/>
      </c>
      <c r="J1475" s="58" t="str">
        <f>IF(COUNTIF(MASUK8[Kode Barang],REKAP[[#This Row],[ID
Barang]])=0,"",COUNTIF(MASUK8[Kode Barang],REKAP[[#This Row],[ID
Barang]]))</f>
        <v/>
      </c>
      <c r="K1475" s="20">
        <v>1</v>
      </c>
      <c r="L1475" s="47">
        <f>SUMIF(MASUK!$C:$C,DATA!$A1475,MASUK!$H:$H)</f>
        <v>0</v>
      </c>
      <c r="M1475" s="47">
        <f>SUMIF(KELUAR!C:C,REKAP[[#This Row],[ID
Barang]],KELUAR!$H:$H)</f>
        <v>0</v>
      </c>
      <c r="N1475" s="47">
        <f>REKAP[[#This Row],[Stok Awal]]+REKAP[[#This Row],[Masuk]]-REKAP[[#This Row],[Keluar]]</f>
        <v>1</v>
      </c>
      <c r="P1475" s="42">
        <f>REKAP[[#This Row],[Harga Satuan]]*REKAP[[#This Row],[Stok Akhir]]</f>
        <v>1686000</v>
      </c>
      <c r="Q1475" s="47" t="str">
        <f>IF(REKAP[[#This Row],[Stok Aktual]]&lt;&gt;"",REKAP[[#This Row],[Stok Akhir]]-REKAP[[#This Row],[Stok Aktual]],"")</f>
        <v/>
      </c>
    </row>
    <row r="1476" spans="1:17" x14ac:dyDescent="0.25">
      <c r="A1476" s="20" t="s">
        <v>2913</v>
      </c>
      <c r="B1476" s="20" t="s">
        <v>3521</v>
      </c>
      <c r="C1476" s="20" t="s">
        <v>3521</v>
      </c>
      <c r="D1476" s="23" t="s">
        <v>2344</v>
      </c>
      <c r="E1476" s="23"/>
      <c r="F1476" s="20" t="s">
        <v>247</v>
      </c>
      <c r="G1476" s="21" t="s">
        <v>1985</v>
      </c>
      <c r="H1476" s="22">
        <v>1323600</v>
      </c>
      <c r="I1476" s="57" t="str">
        <f>IF(COUNTIF(MASUK[Kode Barang],REKAP[[#This Row],[ID
Barang]])=0,"",COUNTIF(MASUK[Kode Barang],REKAP[[#This Row],[ID
Barang]]))</f>
        <v/>
      </c>
      <c r="J1476" s="58" t="str">
        <f>IF(COUNTIF(MASUK8[Kode Barang],REKAP[[#This Row],[ID
Barang]])=0,"",COUNTIF(MASUK8[Kode Barang],REKAP[[#This Row],[ID
Barang]]))</f>
        <v/>
      </c>
      <c r="K1476" s="20">
        <v>2</v>
      </c>
      <c r="L1476" s="47">
        <f>SUMIF(MASUK!$C:$C,DATA!$A1476,MASUK!$H:$H)</f>
        <v>0</v>
      </c>
      <c r="M1476" s="47">
        <f>SUMIF(KELUAR!C:C,REKAP[[#This Row],[ID
Barang]],KELUAR!$H:$H)</f>
        <v>0</v>
      </c>
      <c r="N1476" s="47">
        <f>REKAP[[#This Row],[Stok Awal]]+REKAP[[#This Row],[Masuk]]-REKAP[[#This Row],[Keluar]]</f>
        <v>2</v>
      </c>
      <c r="P1476" s="42">
        <f>REKAP[[#This Row],[Harga Satuan]]*REKAP[[#This Row],[Stok Akhir]]</f>
        <v>2647200</v>
      </c>
      <c r="Q1476" s="47" t="str">
        <f>IF(REKAP[[#This Row],[Stok Aktual]]&lt;&gt;"",REKAP[[#This Row],[Stok Akhir]]-REKAP[[#This Row],[Stok Aktual]],"")</f>
        <v/>
      </c>
    </row>
    <row r="1477" spans="1:17" x14ac:dyDescent="0.25">
      <c r="A1477" s="20" t="s">
        <v>2914</v>
      </c>
      <c r="B1477" s="20" t="s">
        <v>3521</v>
      </c>
      <c r="C1477" s="20" t="s">
        <v>3521</v>
      </c>
      <c r="D1477" s="23" t="s">
        <v>2345</v>
      </c>
      <c r="E1477" s="23"/>
      <c r="F1477" s="20" t="s">
        <v>247</v>
      </c>
      <c r="G1477" s="21" t="s">
        <v>1985</v>
      </c>
      <c r="H1477" s="22">
        <v>1660000</v>
      </c>
      <c r="I1477" s="57" t="str">
        <f>IF(COUNTIF(MASUK[Kode Barang],REKAP[[#This Row],[ID
Barang]])=0,"",COUNTIF(MASUK[Kode Barang],REKAP[[#This Row],[ID
Barang]]))</f>
        <v/>
      </c>
      <c r="J1477" s="58" t="str">
        <f>IF(COUNTIF(MASUK8[Kode Barang],REKAP[[#This Row],[ID
Barang]])=0,"",COUNTIF(MASUK8[Kode Barang],REKAP[[#This Row],[ID
Barang]]))</f>
        <v/>
      </c>
      <c r="K1477" s="20">
        <v>0</v>
      </c>
      <c r="L1477" s="47">
        <f>SUMIF(MASUK!$C:$C,DATA!$A1477,MASUK!$H:$H)</f>
        <v>0</v>
      </c>
      <c r="M1477" s="47">
        <f>SUMIF(KELUAR!C:C,REKAP[[#This Row],[ID
Barang]],KELUAR!$H:$H)</f>
        <v>0</v>
      </c>
      <c r="N1477" s="47">
        <f>REKAP[[#This Row],[Stok Awal]]+REKAP[[#This Row],[Masuk]]-REKAP[[#This Row],[Keluar]]</f>
        <v>0</v>
      </c>
      <c r="P1477" s="42">
        <f>REKAP[[#This Row],[Harga Satuan]]*REKAP[[#This Row],[Stok Akhir]]</f>
        <v>0</v>
      </c>
      <c r="Q1477" s="47" t="str">
        <f>IF(REKAP[[#This Row],[Stok Aktual]]&lt;&gt;"",REKAP[[#This Row],[Stok Akhir]]-REKAP[[#This Row],[Stok Aktual]],"")</f>
        <v/>
      </c>
    </row>
    <row r="1478" spans="1:17" x14ac:dyDescent="0.25">
      <c r="A1478" s="20" t="s">
        <v>2915</v>
      </c>
      <c r="B1478" s="20" t="s">
        <v>3521</v>
      </c>
      <c r="C1478" s="20" t="s">
        <v>3521</v>
      </c>
      <c r="D1478" s="23" t="s">
        <v>2346</v>
      </c>
      <c r="E1478" s="23"/>
      <c r="F1478" s="20" t="s">
        <v>247</v>
      </c>
      <c r="G1478" s="21" t="s">
        <v>1985</v>
      </c>
      <c r="H1478" s="22">
        <v>2437500</v>
      </c>
      <c r="I1478" s="57" t="str">
        <f>IF(COUNTIF(MASUK[Kode Barang],REKAP[[#This Row],[ID
Barang]])=0,"",COUNTIF(MASUK[Kode Barang],REKAP[[#This Row],[ID
Barang]]))</f>
        <v/>
      </c>
      <c r="J1478" s="58" t="str">
        <f>IF(COUNTIF(MASUK8[Kode Barang],REKAP[[#This Row],[ID
Barang]])=0,"",COUNTIF(MASUK8[Kode Barang],REKAP[[#This Row],[ID
Barang]]))</f>
        <v/>
      </c>
      <c r="K1478" s="20">
        <v>0</v>
      </c>
      <c r="L1478" s="47">
        <f>SUMIF(MASUK!$C:$C,DATA!$A1478,MASUK!$H:$H)</f>
        <v>0</v>
      </c>
      <c r="M1478" s="47">
        <f>SUMIF(KELUAR!C:C,REKAP[[#This Row],[ID
Barang]],KELUAR!$H:$H)</f>
        <v>0</v>
      </c>
      <c r="N1478" s="47">
        <f>REKAP[[#This Row],[Stok Awal]]+REKAP[[#This Row],[Masuk]]-REKAP[[#This Row],[Keluar]]</f>
        <v>0</v>
      </c>
      <c r="P1478" s="42">
        <f>REKAP[[#This Row],[Harga Satuan]]*REKAP[[#This Row],[Stok Akhir]]</f>
        <v>0</v>
      </c>
      <c r="Q1478" s="47" t="str">
        <f>IF(REKAP[[#This Row],[Stok Aktual]]&lt;&gt;"",REKAP[[#This Row],[Stok Akhir]]-REKAP[[#This Row],[Stok Aktual]],"")</f>
        <v/>
      </c>
    </row>
    <row r="1479" spans="1:17" x14ac:dyDescent="0.25">
      <c r="A1479" s="20" t="s">
        <v>2916</v>
      </c>
      <c r="B1479" s="20" t="s">
        <v>3521</v>
      </c>
      <c r="C1479" s="20" t="s">
        <v>3521</v>
      </c>
      <c r="D1479" s="23" t="s">
        <v>2347</v>
      </c>
      <c r="E1479" s="23"/>
      <c r="F1479" s="20" t="s">
        <v>247</v>
      </c>
      <c r="G1479" s="21" t="s">
        <v>1985</v>
      </c>
      <c r="H1479" s="22">
        <v>475800</v>
      </c>
      <c r="I1479" s="57">
        <f>IF(COUNTIF(MASUK[Kode Barang],REKAP[[#This Row],[ID
Barang]])=0,"",COUNTIF(MASUK[Kode Barang],REKAP[[#This Row],[ID
Barang]]))</f>
        <v>2</v>
      </c>
      <c r="J1479" s="58">
        <f>IF(COUNTIF(MASUK8[Kode Barang],REKAP[[#This Row],[ID
Barang]])=0,"",COUNTIF(MASUK8[Kode Barang],REKAP[[#This Row],[ID
Barang]]))</f>
        <v>1</v>
      </c>
      <c r="K1479" s="20">
        <v>2</v>
      </c>
      <c r="L1479" s="47">
        <f>SUMIF(MASUK!$C:$C,DATA!$A1479,MASUK!$H:$H)</f>
        <v>3</v>
      </c>
      <c r="M1479" s="47">
        <f>SUMIF(KELUAR!C:C,REKAP[[#This Row],[ID
Barang]],KELUAR!$H:$H)</f>
        <v>1</v>
      </c>
      <c r="N1479" s="47">
        <f>REKAP[[#This Row],[Stok Awal]]+REKAP[[#This Row],[Masuk]]-REKAP[[#This Row],[Keluar]]</f>
        <v>4</v>
      </c>
      <c r="P1479" s="42">
        <f>REKAP[[#This Row],[Harga Satuan]]*REKAP[[#This Row],[Stok Akhir]]</f>
        <v>1903200</v>
      </c>
      <c r="Q1479" s="47" t="str">
        <f>IF(REKAP[[#This Row],[Stok Aktual]]&lt;&gt;"",REKAP[[#This Row],[Stok Akhir]]-REKAP[[#This Row],[Stok Aktual]],"")</f>
        <v/>
      </c>
    </row>
    <row r="1480" spans="1:17" x14ac:dyDescent="0.25">
      <c r="A1480" s="20" t="s">
        <v>2917</v>
      </c>
      <c r="B1480" s="20" t="s">
        <v>3521</v>
      </c>
      <c r="C1480" s="20" t="s">
        <v>3521</v>
      </c>
      <c r="D1480" s="23" t="s">
        <v>2348</v>
      </c>
      <c r="E1480" s="23"/>
      <c r="F1480" s="20" t="s">
        <v>247</v>
      </c>
      <c r="G1480" s="21" t="s">
        <v>1985</v>
      </c>
      <c r="H1480" s="22">
        <v>2370000</v>
      </c>
      <c r="I1480" s="57">
        <f>IF(COUNTIF(MASUK[Kode Barang],REKAP[[#This Row],[ID
Barang]])=0,"",COUNTIF(MASUK[Kode Barang],REKAP[[#This Row],[ID
Barang]]))</f>
        <v>1</v>
      </c>
      <c r="J1480" s="58">
        <f>IF(COUNTIF(MASUK8[Kode Barang],REKAP[[#This Row],[ID
Barang]])=0,"",COUNTIF(MASUK8[Kode Barang],REKAP[[#This Row],[ID
Barang]]))</f>
        <v>1</v>
      </c>
      <c r="K1480" s="20">
        <v>1</v>
      </c>
      <c r="L1480" s="47">
        <f>SUMIF(MASUK!$C:$C,DATA!$A1480,MASUK!$H:$H)</f>
        <v>1</v>
      </c>
      <c r="M1480" s="47">
        <f>SUMIF(KELUAR!C:C,REKAP[[#This Row],[ID
Barang]],KELUAR!$H:$H)</f>
        <v>1</v>
      </c>
      <c r="N1480" s="47">
        <f>REKAP[[#This Row],[Stok Awal]]+REKAP[[#This Row],[Masuk]]-REKAP[[#This Row],[Keluar]]</f>
        <v>1</v>
      </c>
      <c r="P1480" s="42">
        <f>REKAP[[#This Row],[Harga Satuan]]*REKAP[[#This Row],[Stok Akhir]]</f>
        <v>2370000</v>
      </c>
      <c r="Q1480" s="47" t="str">
        <f>IF(REKAP[[#This Row],[Stok Aktual]]&lt;&gt;"",REKAP[[#This Row],[Stok Akhir]]-REKAP[[#This Row],[Stok Aktual]],"")</f>
        <v/>
      </c>
    </row>
    <row r="1481" spans="1:17" x14ac:dyDescent="0.25">
      <c r="A1481" s="20" t="s">
        <v>2918</v>
      </c>
      <c r="B1481" s="20" t="s">
        <v>3522</v>
      </c>
      <c r="C1481" s="20" t="s">
        <v>3522</v>
      </c>
      <c r="D1481" s="23" t="s">
        <v>2349</v>
      </c>
      <c r="E1481" s="23"/>
      <c r="F1481" s="20" t="s">
        <v>247</v>
      </c>
      <c r="G1481" s="21"/>
      <c r="H1481" s="22">
        <v>0</v>
      </c>
      <c r="I1481" s="57" t="str">
        <f>IF(COUNTIF(MASUK[Kode Barang],REKAP[[#This Row],[ID
Barang]])=0,"",COUNTIF(MASUK[Kode Barang],REKAP[[#This Row],[ID
Barang]]))</f>
        <v/>
      </c>
      <c r="J1481" s="58" t="str">
        <f>IF(COUNTIF(MASUK8[Kode Barang],REKAP[[#This Row],[ID
Barang]])=0,"",COUNTIF(MASUK8[Kode Barang],REKAP[[#This Row],[ID
Barang]]))</f>
        <v/>
      </c>
      <c r="K1481" s="20">
        <v>1</v>
      </c>
      <c r="L1481" s="47">
        <f>SUMIF(MASUK!$C:$C,DATA!$A1481,MASUK!$H:$H)</f>
        <v>0</v>
      </c>
      <c r="M1481" s="47">
        <f>SUMIF(KELUAR!C:C,REKAP[[#This Row],[ID
Barang]],KELUAR!$H:$H)</f>
        <v>0</v>
      </c>
      <c r="N1481" s="47">
        <f>REKAP[[#This Row],[Stok Awal]]+REKAP[[#This Row],[Masuk]]-REKAP[[#This Row],[Keluar]]</f>
        <v>1</v>
      </c>
      <c r="P1481" s="42">
        <f>REKAP[[#This Row],[Harga Satuan]]*REKAP[[#This Row],[Stok Akhir]]</f>
        <v>0</v>
      </c>
      <c r="Q1481" s="47" t="str">
        <f>IF(REKAP[[#This Row],[Stok Aktual]]&lt;&gt;"",REKAP[[#This Row],[Stok Akhir]]-REKAP[[#This Row],[Stok Aktual]],"")</f>
        <v/>
      </c>
    </row>
    <row r="1482" spans="1:17" x14ac:dyDescent="0.25">
      <c r="A1482" s="20" t="s">
        <v>2919</v>
      </c>
      <c r="B1482" s="20" t="s">
        <v>3523</v>
      </c>
      <c r="C1482" s="20" t="s">
        <v>3523</v>
      </c>
      <c r="D1482" s="23" t="s">
        <v>2350</v>
      </c>
      <c r="E1482" s="23"/>
      <c r="F1482" s="20" t="s">
        <v>247</v>
      </c>
      <c r="G1482" s="21"/>
      <c r="H1482" s="22">
        <v>250000</v>
      </c>
      <c r="I1482" s="57" t="str">
        <f>IF(COUNTIF(MASUK[Kode Barang],REKAP[[#This Row],[ID
Barang]])=0,"",COUNTIF(MASUK[Kode Barang],REKAP[[#This Row],[ID
Barang]]))</f>
        <v/>
      </c>
      <c r="J1482" s="58" t="str">
        <f>IF(COUNTIF(MASUK8[Kode Barang],REKAP[[#This Row],[ID
Barang]])=0,"",COUNTIF(MASUK8[Kode Barang],REKAP[[#This Row],[ID
Barang]]))</f>
        <v/>
      </c>
      <c r="K1482" s="20">
        <v>1</v>
      </c>
      <c r="L1482" s="47">
        <f>SUMIF(MASUK!$C:$C,DATA!$A1482,MASUK!$H:$H)</f>
        <v>0</v>
      </c>
      <c r="M1482" s="47">
        <f>SUMIF(KELUAR!C:C,REKAP[[#This Row],[ID
Barang]],KELUAR!$H:$H)</f>
        <v>0</v>
      </c>
      <c r="N1482" s="47">
        <f>REKAP[[#This Row],[Stok Awal]]+REKAP[[#This Row],[Masuk]]-REKAP[[#This Row],[Keluar]]</f>
        <v>1</v>
      </c>
      <c r="P1482" s="42">
        <f>REKAP[[#This Row],[Harga Satuan]]*REKAP[[#This Row],[Stok Akhir]]</f>
        <v>250000</v>
      </c>
      <c r="Q1482" s="47" t="str">
        <f>IF(REKAP[[#This Row],[Stok Aktual]]&lt;&gt;"",REKAP[[#This Row],[Stok Akhir]]-REKAP[[#This Row],[Stok Aktual]],"")</f>
        <v/>
      </c>
    </row>
    <row r="1483" spans="1:17" x14ac:dyDescent="0.25">
      <c r="A1483" s="20" t="s">
        <v>2920</v>
      </c>
      <c r="B1483" s="20" t="s">
        <v>3522</v>
      </c>
      <c r="C1483" s="20" t="s">
        <v>3522</v>
      </c>
      <c r="D1483" s="23" t="s">
        <v>2351</v>
      </c>
      <c r="E1483" s="23"/>
      <c r="F1483" s="20" t="s">
        <v>247</v>
      </c>
      <c r="G1483" s="21" t="s">
        <v>2193</v>
      </c>
      <c r="H1483" s="22">
        <v>204000</v>
      </c>
      <c r="I1483" s="57" t="str">
        <f>IF(COUNTIF(MASUK[Kode Barang],REKAP[[#This Row],[ID
Barang]])=0,"",COUNTIF(MASUK[Kode Barang],REKAP[[#This Row],[ID
Barang]]))</f>
        <v/>
      </c>
      <c r="J1483" s="58" t="str">
        <f>IF(COUNTIF(MASUK8[Kode Barang],REKAP[[#This Row],[ID
Barang]])=0,"",COUNTIF(MASUK8[Kode Barang],REKAP[[#This Row],[ID
Barang]]))</f>
        <v/>
      </c>
      <c r="K1483" s="20">
        <v>2</v>
      </c>
      <c r="L1483" s="47">
        <f>SUMIF(MASUK!$C:$C,DATA!$A1483,MASUK!$H:$H)</f>
        <v>0</v>
      </c>
      <c r="M1483" s="47">
        <f>SUMIF(KELUAR!C:C,REKAP[[#This Row],[ID
Barang]],KELUAR!$H:$H)</f>
        <v>0</v>
      </c>
      <c r="N1483" s="47">
        <f>REKAP[[#This Row],[Stok Awal]]+REKAP[[#This Row],[Masuk]]-REKAP[[#This Row],[Keluar]]</f>
        <v>2</v>
      </c>
      <c r="P1483" s="42">
        <f>REKAP[[#This Row],[Harga Satuan]]*REKAP[[#This Row],[Stok Akhir]]</f>
        <v>408000</v>
      </c>
      <c r="Q1483" s="47" t="str">
        <f>IF(REKAP[[#This Row],[Stok Aktual]]&lt;&gt;"",REKAP[[#This Row],[Stok Akhir]]-REKAP[[#This Row],[Stok Aktual]],"")</f>
        <v/>
      </c>
    </row>
    <row r="1484" spans="1:17" x14ac:dyDescent="0.25">
      <c r="A1484" s="20" t="s">
        <v>2921</v>
      </c>
      <c r="B1484" s="20" t="s">
        <v>3524</v>
      </c>
      <c r="C1484" s="20" t="s">
        <v>3524</v>
      </c>
      <c r="D1484" s="23" t="s">
        <v>2352</v>
      </c>
      <c r="E1484" s="23"/>
      <c r="F1484" s="20" t="s">
        <v>247</v>
      </c>
      <c r="G1484" s="21" t="s">
        <v>2176</v>
      </c>
      <c r="H1484" s="22">
        <v>300000</v>
      </c>
      <c r="I1484" s="57" t="str">
        <f>IF(COUNTIF(MASUK[Kode Barang],REKAP[[#This Row],[ID
Barang]])=0,"",COUNTIF(MASUK[Kode Barang],REKAP[[#This Row],[ID
Barang]]))</f>
        <v/>
      </c>
      <c r="J1484" s="58" t="str">
        <f>IF(COUNTIF(MASUK8[Kode Barang],REKAP[[#This Row],[ID
Barang]])=0,"",COUNTIF(MASUK8[Kode Barang],REKAP[[#This Row],[ID
Barang]]))</f>
        <v/>
      </c>
      <c r="K1484" s="20">
        <v>1</v>
      </c>
      <c r="L1484" s="47">
        <f>SUMIF(MASUK!$C:$C,DATA!$A1484,MASUK!$H:$H)</f>
        <v>0</v>
      </c>
      <c r="M1484" s="47">
        <f>SUMIF(KELUAR!C:C,REKAP[[#This Row],[ID
Barang]],KELUAR!$H:$H)</f>
        <v>0</v>
      </c>
      <c r="N1484" s="47">
        <f>REKAP[[#This Row],[Stok Awal]]+REKAP[[#This Row],[Masuk]]-REKAP[[#This Row],[Keluar]]</f>
        <v>1</v>
      </c>
      <c r="P1484" s="42">
        <f>REKAP[[#This Row],[Harga Satuan]]*REKAP[[#This Row],[Stok Akhir]]</f>
        <v>300000</v>
      </c>
      <c r="Q1484" s="47" t="str">
        <f>IF(REKAP[[#This Row],[Stok Aktual]]&lt;&gt;"",REKAP[[#This Row],[Stok Akhir]]-REKAP[[#This Row],[Stok Aktual]],"")</f>
        <v/>
      </c>
    </row>
    <row r="1485" spans="1:17" x14ac:dyDescent="0.25">
      <c r="A1485" s="20" t="s">
        <v>2922</v>
      </c>
      <c r="B1485" s="20" t="s">
        <v>2353</v>
      </c>
      <c r="C1485" s="20" t="s">
        <v>2353</v>
      </c>
      <c r="D1485" s="23" t="s">
        <v>2354</v>
      </c>
      <c r="E1485" s="23"/>
      <c r="F1485" s="20" t="s">
        <v>247</v>
      </c>
      <c r="G1485" s="21" t="s">
        <v>2176</v>
      </c>
      <c r="H1485" s="22">
        <v>450000</v>
      </c>
      <c r="I1485" s="57" t="str">
        <f>IF(COUNTIF(MASUK[Kode Barang],REKAP[[#This Row],[ID
Barang]])=0,"",COUNTIF(MASUK[Kode Barang],REKAP[[#This Row],[ID
Barang]]))</f>
        <v/>
      </c>
      <c r="J1485" s="58" t="str">
        <f>IF(COUNTIF(MASUK8[Kode Barang],REKAP[[#This Row],[ID
Barang]])=0,"",COUNTIF(MASUK8[Kode Barang],REKAP[[#This Row],[ID
Barang]]))</f>
        <v/>
      </c>
      <c r="K1485" s="20">
        <v>1</v>
      </c>
      <c r="L1485" s="47">
        <f>SUMIF(MASUK!$C:$C,DATA!$A1485,MASUK!$H:$H)</f>
        <v>0</v>
      </c>
      <c r="M1485" s="47">
        <f>SUMIF(KELUAR!C:C,REKAP[[#This Row],[ID
Barang]],KELUAR!$H:$H)</f>
        <v>0</v>
      </c>
      <c r="N1485" s="47">
        <f>REKAP[[#This Row],[Stok Awal]]+REKAP[[#This Row],[Masuk]]-REKAP[[#This Row],[Keluar]]</f>
        <v>1</v>
      </c>
      <c r="P1485" s="42">
        <f>REKAP[[#This Row],[Harga Satuan]]*REKAP[[#This Row],[Stok Akhir]]</f>
        <v>450000</v>
      </c>
      <c r="Q1485" s="47" t="str">
        <f>IF(REKAP[[#This Row],[Stok Aktual]]&lt;&gt;"",REKAP[[#This Row],[Stok Akhir]]-REKAP[[#This Row],[Stok Aktual]],"")</f>
        <v/>
      </c>
    </row>
    <row r="1486" spans="1:17" x14ac:dyDescent="0.25">
      <c r="A1486" s="20" t="s">
        <v>2923</v>
      </c>
      <c r="B1486" s="20" t="s">
        <v>3525</v>
      </c>
      <c r="C1486" s="20" t="s">
        <v>3525</v>
      </c>
      <c r="D1486" s="23" t="s">
        <v>2355</v>
      </c>
      <c r="E1486" s="23"/>
      <c r="F1486" s="20" t="s">
        <v>247</v>
      </c>
      <c r="G1486" s="21" t="s">
        <v>2193</v>
      </c>
      <c r="H1486" s="22">
        <v>450000</v>
      </c>
      <c r="I1486" s="57" t="str">
        <f>IF(COUNTIF(MASUK[Kode Barang],REKAP[[#This Row],[ID
Barang]])=0,"",COUNTIF(MASUK[Kode Barang],REKAP[[#This Row],[ID
Barang]]))</f>
        <v/>
      </c>
      <c r="J1486" s="58" t="str">
        <f>IF(COUNTIF(MASUK8[Kode Barang],REKAP[[#This Row],[ID
Barang]])=0,"",COUNTIF(MASUK8[Kode Barang],REKAP[[#This Row],[ID
Barang]]))</f>
        <v/>
      </c>
      <c r="K1486" s="20">
        <v>2</v>
      </c>
      <c r="L1486" s="47">
        <f>SUMIF(MASUK!$C:$C,DATA!$A1486,MASUK!$H:$H)</f>
        <v>0</v>
      </c>
      <c r="M1486" s="47">
        <f>SUMIF(KELUAR!C:C,REKAP[[#This Row],[ID
Barang]],KELUAR!$H:$H)</f>
        <v>0</v>
      </c>
      <c r="N1486" s="47">
        <f>REKAP[[#This Row],[Stok Awal]]+REKAP[[#This Row],[Masuk]]-REKAP[[#This Row],[Keluar]]</f>
        <v>2</v>
      </c>
      <c r="P1486" s="42">
        <f>REKAP[[#This Row],[Harga Satuan]]*REKAP[[#This Row],[Stok Akhir]]</f>
        <v>900000</v>
      </c>
      <c r="Q1486" s="47" t="str">
        <f>IF(REKAP[[#This Row],[Stok Aktual]]&lt;&gt;"",REKAP[[#This Row],[Stok Akhir]]-REKAP[[#This Row],[Stok Aktual]],"")</f>
        <v/>
      </c>
    </row>
    <row r="1487" spans="1:17" x14ac:dyDescent="0.25">
      <c r="A1487" s="20" t="s">
        <v>2924</v>
      </c>
      <c r="B1487" s="20" t="s">
        <v>2356</v>
      </c>
      <c r="C1487" s="20" t="s">
        <v>2356</v>
      </c>
      <c r="D1487" s="23" t="s">
        <v>2357</v>
      </c>
      <c r="E1487" s="23"/>
      <c r="F1487" s="20" t="s">
        <v>247</v>
      </c>
      <c r="G1487" s="21"/>
      <c r="H1487" s="22">
        <v>361000</v>
      </c>
      <c r="I1487" s="57" t="str">
        <f>IF(COUNTIF(MASUK[Kode Barang],REKAP[[#This Row],[ID
Barang]])=0,"",COUNTIF(MASUK[Kode Barang],REKAP[[#This Row],[ID
Barang]]))</f>
        <v/>
      </c>
      <c r="J1487" s="58" t="str">
        <f>IF(COUNTIF(MASUK8[Kode Barang],REKAP[[#This Row],[ID
Barang]])=0,"",COUNTIF(MASUK8[Kode Barang],REKAP[[#This Row],[ID
Barang]]))</f>
        <v/>
      </c>
      <c r="K1487" s="20">
        <v>1</v>
      </c>
      <c r="L1487" s="47">
        <f>SUMIF(MASUK!$C:$C,DATA!$A1487,MASUK!$H:$H)</f>
        <v>0</v>
      </c>
      <c r="M1487" s="47">
        <f>SUMIF(KELUAR!C:C,REKAP[[#This Row],[ID
Barang]],KELUAR!$H:$H)</f>
        <v>0</v>
      </c>
      <c r="N1487" s="47">
        <f>REKAP[[#This Row],[Stok Awal]]+REKAP[[#This Row],[Masuk]]-REKAP[[#This Row],[Keluar]]</f>
        <v>1</v>
      </c>
      <c r="P1487" s="42">
        <f>REKAP[[#This Row],[Harga Satuan]]*REKAP[[#This Row],[Stok Akhir]]</f>
        <v>361000</v>
      </c>
      <c r="Q1487" s="47" t="str">
        <f>IF(REKAP[[#This Row],[Stok Aktual]]&lt;&gt;"",REKAP[[#This Row],[Stok Akhir]]-REKAP[[#This Row],[Stok Aktual]],"")</f>
        <v/>
      </c>
    </row>
    <row r="1488" spans="1:17" x14ac:dyDescent="0.25">
      <c r="A1488" s="20" t="s">
        <v>2925</v>
      </c>
      <c r="B1488" s="20" t="s">
        <v>3526</v>
      </c>
      <c r="C1488" s="20" t="s">
        <v>3526</v>
      </c>
      <c r="D1488" s="23" t="s">
        <v>2358</v>
      </c>
      <c r="E1488" s="23"/>
      <c r="F1488" s="20" t="s">
        <v>247</v>
      </c>
      <c r="G1488" s="21"/>
      <c r="H1488" s="22">
        <v>361000</v>
      </c>
      <c r="I1488" s="57" t="str">
        <f>IF(COUNTIF(MASUK[Kode Barang],REKAP[[#This Row],[ID
Barang]])=0,"",COUNTIF(MASUK[Kode Barang],REKAP[[#This Row],[ID
Barang]]))</f>
        <v/>
      </c>
      <c r="J1488" s="58" t="str">
        <f>IF(COUNTIF(MASUK8[Kode Barang],REKAP[[#This Row],[ID
Barang]])=0,"",COUNTIF(MASUK8[Kode Barang],REKAP[[#This Row],[ID
Barang]]))</f>
        <v/>
      </c>
      <c r="K1488" s="20">
        <v>1</v>
      </c>
      <c r="L1488" s="47">
        <f>SUMIF(MASUK!$C:$C,DATA!$A1488,MASUK!$H:$H)</f>
        <v>0</v>
      </c>
      <c r="M1488" s="47">
        <f>SUMIF(KELUAR!C:C,REKAP[[#This Row],[ID
Barang]],KELUAR!$H:$H)</f>
        <v>0</v>
      </c>
      <c r="N1488" s="47">
        <f>REKAP[[#This Row],[Stok Awal]]+REKAP[[#This Row],[Masuk]]-REKAP[[#This Row],[Keluar]]</f>
        <v>1</v>
      </c>
      <c r="P1488" s="42">
        <f>REKAP[[#This Row],[Harga Satuan]]*REKAP[[#This Row],[Stok Akhir]]</f>
        <v>361000</v>
      </c>
      <c r="Q1488" s="47" t="str">
        <f>IF(REKAP[[#This Row],[Stok Aktual]]&lt;&gt;"",REKAP[[#This Row],[Stok Akhir]]-REKAP[[#This Row],[Stok Aktual]],"")</f>
        <v/>
      </c>
    </row>
    <row r="1489" spans="1:17" x14ac:dyDescent="0.25">
      <c r="A1489" s="20" t="s">
        <v>2926</v>
      </c>
      <c r="B1489" s="20" t="s">
        <v>3526</v>
      </c>
      <c r="C1489" s="20" t="s">
        <v>3526</v>
      </c>
      <c r="D1489" s="23" t="s">
        <v>2359</v>
      </c>
      <c r="E1489" s="23"/>
      <c r="F1489" s="20" t="s">
        <v>247</v>
      </c>
      <c r="G1489" s="21"/>
      <c r="H1489" s="22">
        <v>361000</v>
      </c>
      <c r="I1489" s="57" t="str">
        <f>IF(COUNTIF(MASUK[Kode Barang],REKAP[[#This Row],[ID
Barang]])=0,"",COUNTIF(MASUK[Kode Barang],REKAP[[#This Row],[ID
Barang]]))</f>
        <v/>
      </c>
      <c r="J1489" s="58" t="str">
        <f>IF(COUNTIF(MASUK8[Kode Barang],REKAP[[#This Row],[ID
Barang]])=0,"",COUNTIF(MASUK8[Kode Barang],REKAP[[#This Row],[ID
Barang]]))</f>
        <v/>
      </c>
      <c r="K1489" s="20">
        <v>1</v>
      </c>
      <c r="L1489" s="47">
        <f>SUMIF(MASUK!$C:$C,DATA!$A1489,MASUK!$H:$H)</f>
        <v>0</v>
      </c>
      <c r="M1489" s="47">
        <f>SUMIF(KELUAR!C:C,REKAP[[#This Row],[ID
Barang]],KELUAR!$H:$H)</f>
        <v>0</v>
      </c>
      <c r="N1489" s="47">
        <f>REKAP[[#This Row],[Stok Awal]]+REKAP[[#This Row],[Masuk]]-REKAP[[#This Row],[Keluar]]</f>
        <v>1</v>
      </c>
      <c r="P1489" s="42">
        <f>REKAP[[#This Row],[Harga Satuan]]*REKAP[[#This Row],[Stok Akhir]]</f>
        <v>361000</v>
      </c>
      <c r="Q1489" s="47" t="str">
        <f>IF(REKAP[[#This Row],[Stok Aktual]]&lt;&gt;"",REKAP[[#This Row],[Stok Akhir]]-REKAP[[#This Row],[Stok Aktual]],"")</f>
        <v/>
      </c>
    </row>
    <row r="1490" spans="1:17" x14ac:dyDescent="0.25">
      <c r="A1490" s="20" t="s">
        <v>2927</v>
      </c>
      <c r="B1490" s="20" t="s">
        <v>3527</v>
      </c>
      <c r="C1490" s="20" t="s">
        <v>3527</v>
      </c>
      <c r="D1490" s="23" t="s">
        <v>2360</v>
      </c>
      <c r="E1490" s="23"/>
      <c r="F1490" s="20" t="s">
        <v>247</v>
      </c>
      <c r="G1490" s="21"/>
      <c r="H1490" s="22">
        <v>242600</v>
      </c>
      <c r="I1490" s="57" t="str">
        <f>IF(COUNTIF(MASUK[Kode Barang],REKAP[[#This Row],[ID
Barang]])=0,"",COUNTIF(MASUK[Kode Barang],REKAP[[#This Row],[ID
Barang]]))</f>
        <v/>
      </c>
      <c r="J1490" s="58" t="str">
        <f>IF(COUNTIF(MASUK8[Kode Barang],REKAP[[#This Row],[ID
Barang]])=0,"",COUNTIF(MASUK8[Kode Barang],REKAP[[#This Row],[ID
Barang]]))</f>
        <v/>
      </c>
      <c r="K1490" s="20">
        <v>1</v>
      </c>
      <c r="L1490" s="47">
        <f>SUMIF(MASUK!$C:$C,DATA!$A1490,MASUK!$H:$H)</f>
        <v>0</v>
      </c>
      <c r="M1490" s="47">
        <f>SUMIF(KELUAR!C:C,REKAP[[#This Row],[ID
Barang]],KELUAR!$H:$H)</f>
        <v>0</v>
      </c>
      <c r="N1490" s="47">
        <f>REKAP[[#This Row],[Stok Awal]]+REKAP[[#This Row],[Masuk]]-REKAP[[#This Row],[Keluar]]</f>
        <v>1</v>
      </c>
      <c r="P1490" s="42">
        <f>REKAP[[#This Row],[Harga Satuan]]*REKAP[[#This Row],[Stok Akhir]]</f>
        <v>242600</v>
      </c>
      <c r="Q1490" s="47" t="str">
        <f>IF(REKAP[[#This Row],[Stok Aktual]]&lt;&gt;"",REKAP[[#This Row],[Stok Akhir]]-REKAP[[#This Row],[Stok Aktual]],"")</f>
        <v/>
      </c>
    </row>
    <row r="1491" spans="1:17" x14ac:dyDescent="0.25">
      <c r="A1491" s="20" t="s">
        <v>2928</v>
      </c>
      <c r="B1491" s="20" t="s">
        <v>3544</v>
      </c>
      <c r="C1491" s="20" t="s">
        <v>3544</v>
      </c>
      <c r="D1491" s="23"/>
      <c r="E1491" s="23"/>
      <c r="F1491" s="20" t="s">
        <v>247</v>
      </c>
      <c r="G1491" s="21"/>
      <c r="H1491" s="22">
        <v>150000</v>
      </c>
      <c r="I1491" s="57" t="str">
        <f>IF(COUNTIF(MASUK[Kode Barang],REKAP[[#This Row],[ID
Barang]])=0,"",COUNTIF(MASUK[Kode Barang],REKAP[[#This Row],[ID
Barang]]))</f>
        <v/>
      </c>
      <c r="J1491" s="58" t="str">
        <f>IF(COUNTIF(MASUK8[Kode Barang],REKAP[[#This Row],[ID
Barang]])=0,"",COUNTIF(MASUK8[Kode Barang],REKAP[[#This Row],[ID
Barang]]))</f>
        <v/>
      </c>
      <c r="K1491" s="20">
        <v>1</v>
      </c>
      <c r="L1491" s="47">
        <f>SUMIF(MASUK!$C:$C,DATA!$A1491,MASUK!$H:$H)</f>
        <v>0</v>
      </c>
      <c r="M1491" s="47">
        <f>SUMIF(KELUAR!C:C,REKAP[[#This Row],[ID
Barang]],KELUAR!$H:$H)</f>
        <v>0</v>
      </c>
      <c r="N1491" s="47">
        <f>REKAP[[#This Row],[Stok Awal]]+REKAP[[#This Row],[Masuk]]-REKAP[[#This Row],[Keluar]]</f>
        <v>1</v>
      </c>
      <c r="P1491" s="42">
        <f>REKAP[[#This Row],[Harga Satuan]]*REKAP[[#This Row],[Stok Akhir]]</f>
        <v>150000</v>
      </c>
      <c r="Q1491" s="47" t="str">
        <f>IF(REKAP[[#This Row],[Stok Aktual]]&lt;&gt;"",REKAP[[#This Row],[Stok Akhir]]-REKAP[[#This Row],[Stok Aktual]],"")</f>
        <v/>
      </c>
    </row>
    <row r="1492" spans="1:17" x14ac:dyDescent="0.25">
      <c r="A1492" s="20" t="s">
        <v>2929</v>
      </c>
      <c r="B1492" s="20" t="s">
        <v>2361</v>
      </c>
      <c r="C1492" s="20" t="s">
        <v>2361</v>
      </c>
      <c r="D1492" s="23" t="s">
        <v>2362</v>
      </c>
      <c r="E1492" s="23"/>
      <c r="F1492" s="20" t="s">
        <v>247</v>
      </c>
      <c r="G1492" s="21" t="s">
        <v>2193</v>
      </c>
      <c r="H1492" s="22">
        <v>150000</v>
      </c>
      <c r="I1492" s="57" t="str">
        <f>IF(COUNTIF(MASUK[Kode Barang],REKAP[[#This Row],[ID
Barang]])=0,"",COUNTIF(MASUK[Kode Barang],REKAP[[#This Row],[ID
Barang]]))</f>
        <v/>
      </c>
      <c r="J1492" s="58" t="str">
        <f>IF(COUNTIF(MASUK8[Kode Barang],REKAP[[#This Row],[ID
Barang]])=0,"",COUNTIF(MASUK8[Kode Barang],REKAP[[#This Row],[ID
Barang]]))</f>
        <v/>
      </c>
      <c r="K1492" s="20">
        <v>2</v>
      </c>
      <c r="L1492" s="47">
        <f>SUMIF(MASUK!$C:$C,DATA!$A1492,MASUK!$H:$H)</f>
        <v>0</v>
      </c>
      <c r="M1492" s="47">
        <f>SUMIF(KELUAR!C:C,REKAP[[#This Row],[ID
Barang]],KELUAR!$H:$H)</f>
        <v>0</v>
      </c>
      <c r="N1492" s="47">
        <f>REKAP[[#This Row],[Stok Awal]]+REKAP[[#This Row],[Masuk]]-REKAP[[#This Row],[Keluar]]</f>
        <v>2</v>
      </c>
      <c r="P1492" s="42">
        <f>REKAP[[#This Row],[Harga Satuan]]*REKAP[[#This Row],[Stok Akhir]]</f>
        <v>300000</v>
      </c>
      <c r="Q1492" s="47" t="str">
        <f>IF(REKAP[[#This Row],[Stok Aktual]]&lt;&gt;"",REKAP[[#This Row],[Stok Akhir]]-REKAP[[#This Row],[Stok Aktual]],"")</f>
        <v/>
      </c>
    </row>
    <row r="1493" spans="1:17" x14ac:dyDescent="0.25">
      <c r="A1493" s="20" t="s">
        <v>2930</v>
      </c>
      <c r="B1493" s="20" t="s">
        <v>3545</v>
      </c>
      <c r="C1493" s="20" t="s">
        <v>3545</v>
      </c>
      <c r="D1493" s="23" t="s">
        <v>2363</v>
      </c>
      <c r="E1493" s="23"/>
      <c r="F1493" s="20" t="s">
        <v>247</v>
      </c>
      <c r="G1493" s="21" t="s">
        <v>828</v>
      </c>
      <c r="H1493" s="22">
        <v>210000</v>
      </c>
      <c r="I1493" s="57" t="str">
        <f>IF(COUNTIF(MASUK[Kode Barang],REKAP[[#This Row],[ID
Barang]])=0,"",COUNTIF(MASUK[Kode Barang],REKAP[[#This Row],[ID
Barang]]))</f>
        <v/>
      </c>
      <c r="J1493" s="58" t="str">
        <f>IF(COUNTIF(MASUK8[Kode Barang],REKAP[[#This Row],[ID
Barang]])=0,"",COUNTIF(MASUK8[Kode Barang],REKAP[[#This Row],[ID
Barang]]))</f>
        <v/>
      </c>
      <c r="K1493" s="20">
        <v>1</v>
      </c>
      <c r="L1493" s="47">
        <f>SUMIF(MASUK!$C:$C,DATA!$A1493,MASUK!$H:$H)</f>
        <v>0</v>
      </c>
      <c r="M1493" s="47">
        <f>SUMIF(KELUAR!C:C,REKAP[[#This Row],[ID
Barang]],KELUAR!$H:$H)</f>
        <v>0</v>
      </c>
      <c r="N1493" s="47">
        <f>REKAP[[#This Row],[Stok Awal]]+REKAP[[#This Row],[Masuk]]-REKAP[[#This Row],[Keluar]]</f>
        <v>1</v>
      </c>
      <c r="P1493" s="42">
        <f>REKAP[[#This Row],[Harga Satuan]]*REKAP[[#This Row],[Stok Akhir]]</f>
        <v>210000</v>
      </c>
      <c r="Q1493" s="47" t="str">
        <f>IF(REKAP[[#This Row],[Stok Aktual]]&lt;&gt;"",REKAP[[#This Row],[Stok Akhir]]-REKAP[[#This Row],[Stok Aktual]],"")</f>
        <v/>
      </c>
    </row>
    <row r="1494" spans="1:17" x14ac:dyDescent="0.25">
      <c r="A1494" s="20" t="s">
        <v>2931</v>
      </c>
      <c r="B1494" s="20" t="s">
        <v>3546</v>
      </c>
      <c r="C1494" s="20" t="s">
        <v>3546</v>
      </c>
      <c r="D1494" s="23" t="s">
        <v>2364</v>
      </c>
      <c r="E1494" s="23"/>
      <c r="F1494" s="20" t="s">
        <v>247</v>
      </c>
      <c r="G1494" s="21" t="s">
        <v>828</v>
      </c>
      <c r="H1494" s="22">
        <v>210700</v>
      </c>
      <c r="I1494" s="57" t="str">
        <f>IF(COUNTIF(MASUK[Kode Barang],REKAP[[#This Row],[ID
Barang]])=0,"",COUNTIF(MASUK[Kode Barang],REKAP[[#This Row],[ID
Barang]]))</f>
        <v/>
      </c>
      <c r="J1494" s="58" t="str">
        <f>IF(COUNTIF(MASUK8[Kode Barang],REKAP[[#This Row],[ID
Barang]])=0,"",COUNTIF(MASUK8[Kode Barang],REKAP[[#This Row],[ID
Barang]]))</f>
        <v/>
      </c>
      <c r="K1494" s="20">
        <v>1</v>
      </c>
      <c r="L1494" s="47">
        <f>SUMIF(MASUK!$C:$C,DATA!$A1494,MASUK!$H:$H)</f>
        <v>0</v>
      </c>
      <c r="M1494" s="47">
        <f>SUMIF(KELUAR!C:C,REKAP[[#This Row],[ID
Barang]],KELUAR!$H:$H)</f>
        <v>0</v>
      </c>
      <c r="N1494" s="47">
        <f>REKAP[[#This Row],[Stok Awal]]+REKAP[[#This Row],[Masuk]]-REKAP[[#This Row],[Keluar]]</f>
        <v>1</v>
      </c>
      <c r="P1494" s="42">
        <f>REKAP[[#This Row],[Harga Satuan]]*REKAP[[#This Row],[Stok Akhir]]</f>
        <v>210700</v>
      </c>
      <c r="Q1494" s="47" t="str">
        <f>IF(REKAP[[#This Row],[Stok Aktual]]&lt;&gt;"",REKAP[[#This Row],[Stok Akhir]]-REKAP[[#This Row],[Stok Aktual]],"")</f>
        <v/>
      </c>
    </row>
    <row r="1495" spans="1:17" x14ac:dyDescent="0.25">
      <c r="A1495" s="20" t="s">
        <v>2932</v>
      </c>
      <c r="B1495" s="20" t="s">
        <v>3547</v>
      </c>
      <c r="C1495" s="20" t="s">
        <v>3547</v>
      </c>
      <c r="D1495" s="23" t="s">
        <v>2365</v>
      </c>
      <c r="E1495" s="23"/>
      <c r="F1495" s="20" t="s">
        <v>247</v>
      </c>
      <c r="G1495" s="21" t="s">
        <v>828</v>
      </c>
      <c r="H1495" s="22">
        <v>598000</v>
      </c>
      <c r="I1495" s="57" t="str">
        <f>IF(COUNTIF(MASUK[Kode Barang],REKAP[[#This Row],[ID
Barang]])=0,"",COUNTIF(MASUK[Kode Barang],REKAP[[#This Row],[ID
Barang]]))</f>
        <v/>
      </c>
      <c r="J1495" s="58" t="str">
        <f>IF(COUNTIF(MASUK8[Kode Barang],REKAP[[#This Row],[ID
Barang]])=0,"",COUNTIF(MASUK8[Kode Barang],REKAP[[#This Row],[ID
Barang]]))</f>
        <v/>
      </c>
      <c r="K1495" s="20">
        <v>2</v>
      </c>
      <c r="L1495" s="47">
        <f>SUMIF(MASUK!$C:$C,DATA!$A1495,MASUK!$H:$H)</f>
        <v>0</v>
      </c>
      <c r="M1495" s="47">
        <f>SUMIF(KELUAR!C:C,REKAP[[#This Row],[ID
Barang]],KELUAR!$H:$H)</f>
        <v>0</v>
      </c>
      <c r="N1495" s="47">
        <f>REKAP[[#This Row],[Stok Awal]]+REKAP[[#This Row],[Masuk]]-REKAP[[#This Row],[Keluar]]</f>
        <v>2</v>
      </c>
      <c r="P1495" s="42">
        <f>REKAP[[#This Row],[Harga Satuan]]*REKAP[[#This Row],[Stok Akhir]]</f>
        <v>1196000</v>
      </c>
      <c r="Q1495" s="47" t="str">
        <f>IF(REKAP[[#This Row],[Stok Aktual]]&lt;&gt;"",REKAP[[#This Row],[Stok Akhir]]-REKAP[[#This Row],[Stok Aktual]],"")</f>
        <v/>
      </c>
    </row>
    <row r="1496" spans="1:17" x14ac:dyDescent="0.25">
      <c r="A1496" s="20" t="s">
        <v>2933</v>
      </c>
      <c r="B1496" s="20" t="s">
        <v>3548</v>
      </c>
      <c r="C1496" s="20" t="s">
        <v>3548</v>
      </c>
      <c r="D1496" s="23" t="s">
        <v>2366</v>
      </c>
      <c r="E1496" s="23"/>
      <c r="F1496" s="20" t="s">
        <v>247</v>
      </c>
      <c r="G1496" s="21" t="s">
        <v>2367</v>
      </c>
      <c r="H1496" s="22">
        <v>210000</v>
      </c>
      <c r="I1496" s="57" t="str">
        <f>IF(COUNTIF(MASUK[Kode Barang],REKAP[[#This Row],[ID
Barang]])=0,"",COUNTIF(MASUK[Kode Barang],REKAP[[#This Row],[ID
Barang]]))</f>
        <v/>
      </c>
      <c r="J1496" s="58" t="str">
        <f>IF(COUNTIF(MASUK8[Kode Barang],REKAP[[#This Row],[ID
Barang]])=0,"",COUNTIF(MASUK8[Kode Barang],REKAP[[#This Row],[ID
Barang]]))</f>
        <v/>
      </c>
      <c r="K1496" s="20">
        <v>0</v>
      </c>
      <c r="L1496" s="47">
        <f>SUMIF(MASUK!$C:$C,DATA!$A1496,MASUK!$H:$H)</f>
        <v>0</v>
      </c>
      <c r="M1496" s="47">
        <f>SUMIF(KELUAR!C:C,REKAP[[#This Row],[ID
Barang]],KELUAR!$H:$H)</f>
        <v>0</v>
      </c>
      <c r="N1496" s="47">
        <f>REKAP[[#This Row],[Stok Awal]]+REKAP[[#This Row],[Masuk]]-REKAP[[#This Row],[Keluar]]</f>
        <v>0</v>
      </c>
      <c r="P1496" s="42">
        <f>REKAP[[#This Row],[Harga Satuan]]*REKAP[[#This Row],[Stok Akhir]]</f>
        <v>0</v>
      </c>
      <c r="Q1496" s="47" t="str">
        <f>IF(REKAP[[#This Row],[Stok Aktual]]&lt;&gt;"",REKAP[[#This Row],[Stok Akhir]]-REKAP[[#This Row],[Stok Aktual]],"")</f>
        <v/>
      </c>
    </row>
    <row r="1497" spans="1:17" x14ac:dyDescent="0.25">
      <c r="A1497" s="20" t="s">
        <v>2934</v>
      </c>
      <c r="B1497" s="20" t="s">
        <v>3549</v>
      </c>
      <c r="C1497" s="20" t="s">
        <v>3549</v>
      </c>
      <c r="D1497" s="23" t="s">
        <v>2368</v>
      </c>
      <c r="E1497" s="23"/>
      <c r="F1497" s="20" t="s">
        <v>247</v>
      </c>
      <c r="G1497" s="21" t="s">
        <v>2176</v>
      </c>
      <c r="H1497" s="22">
        <v>230000</v>
      </c>
      <c r="I1497" s="57" t="str">
        <f>IF(COUNTIF(MASUK[Kode Barang],REKAP[[#This Row],[ID
Barang]])=0,"",COUNTIF(MASUK[Kode Barang],REKAP[[#This Row],[ID
Barang]]))</f>
        <v/>
      </c>
      <c r="J1497" s="58" t="str">
        <f>IF(COUNTIF(MASUK8[Kode Barang],REKAP[[#This Row],[ID
Barang]])=0,"",COUNTIF(MASUK8[Kode Barang],REKAP[[#This Row],[ID
Barang]]))</f>
        <v/>
      </c>
      <c r="K1497" s="20">
        <v>0</v>
      </c>
      <c r="L1497" s="47">
        <f>SUMIF(MASUK!$C:$C,DATA!$A1497,MASUK!$H:$H)</f>
        <v>0</v>
      </c>
      <c r="M1497" s="47">
        <f>SUMIF(KELUAR!C:C,REKAP[[#This Row],[ID
Barang]],KELUAR!$H:$H)</f>
        <v>0</v>
      </c>
      <c r="N1497" s="47">
        <f>REKAP[[#This Row],[Stok Awal]]+REKAP[[#This Row],[Masuk]]-REKAP[[#This Row],[Keluar]]</f>
        <v>0</v>
      </c>
      <c r="P1497" s="42">
        <f>REKAP[[#This Row],[Harga Satuan]]*REKAP[[#This Row],[Stok Akhir]]</f>
        <v>0</v>
      </c>
      <c r="Q1497" s="47" t="str">
        <f>IF(REKAP[[#This Row],[Stok Aktual]]&lt;&gt;"",REKAP[[#This Row],[Stok Akhir]]-REKAP[[#This Row],[Stok Aktual]],"")</f>
        <v/>
      </c>
    </row>
    <row r="1498" spans="1:17" x14ac:dyDescent="0.25">
      <c r="A1498" s="20" t="s">
        <v>2935</v>
      </c>
      <c r="B1498" s="20" t="s">
        <v>3547</v>
      </c>
      <c r="C1498" s="20" t="s">
        <v>3547</v>
      </c>
      <c r="D1498" s="23" t="s">
        <v>2369</v>
      </c>
      <c r="E1498" s="23"/>
      <c r="F1498" s="20" t="s">
        <v>247</v>
      </c>
      <c r="G1498" s="21" t="s">
        <v>2176</v>
      </c>
      <c r="H1498" s="22">
        <v>391000</v>
      </c>
      <c r="I1498" s="57" t="str">
        <f>IF(COUNTIF(MASUK[Kode Barang],REKAP[[#This Row],[ID
Barang]])=0,"",COUNTIF(MASUK[Kode Barang],REKAP[[#This Row],[ID
Barang]]))</f>
        <v/>
      </c>
      <c r="J1498" s="58" t="str">
        <f>IF(COUNTIF(MASUK8[Kode Barang],REKAP[[#This Row],[ID
Barang]])=0,"",COUNTIF(MASUK8[Kode Barang],REKAP[[#This Row],[ID
Barang]]))</f>
        <v/>
      </c>
      <c r="K1498" s="20">
        <v>0</v>
      </c>
      <c r="L1498" s="47">
        <f>SUMIF(MASUK!$C:$C,DATA!$A1498,MASUK!$H:$H)</f>
        <v>0</v>
      </c>
      <c r="M1498" s="47">
        <f>SUMIF(KELUAR!C:C,REKAP[[#This Row],[ID
Barang]],KELUAR!$H:$H)</f>
        <v>0</v>
      </c>
      <c r="N1498" s="47">
        <f>REKAP[[#This Row],[Stok Awal]]+REKAP[[#This Row],[Masuk]]-REKAP[[#This Row],[Keluar]]</f>
        <v>0</v>
      </c>
      <c r="P1498" s="42">
        <f>REKAP[[#This Row],[Harga Satuan]]*REKAP[[#This Row],[Stok Akhir]]</f>
        <v>0</v>
      </c>
      <c r="Q1498" s="47" t="str">
        <f>IF(REKAP[[#This Row],[Stok Aktual]]&lt;&gt;"",REKAP[[#This Row],[Stok Akhir]]-REKAP[[#This Row],[Stok Aktual]],"")</f>
        <v/>
      </c>
    </row>
    <row r="1499" spans="1:17" x14ac:dyDescent="0.25">
      <c r="A1499" s="20" t="s">
        <v>2936</v>
      </c>
      <c r="B1499" s="20" t="s">
        <v>2370</v>
      </c>
      <c r="C1499" s="20" t="s">
        <v>2370</v>
      </c>
      <c r="D1499" s="23" t="s">
        <v>2371</v>
      </c>
      <c r="E1499" s="23"/>
      <c r="F1499" s="20" t="s">
        <v>247</v>
      </c>
      <c r="G1499" s="21" t="s">
        <v>828</v>
      </c>
      <c r="H1499" s="22">
        <v>381500</v>
      </c>
      <c r="I1499" s="57" t="str">
        <f>IF(COUNTIF(MASUK[Kode Barang],REKAP[[#This Row],[ID
Barang]])=0,"",COUNTIF(MASUK[Kode Barang],REKAP[[#This Row],[ID
Barang]]))</f>
        <v/>
      </c>
      <c r="J1499" s="58" t="str">
        <f>IF(COUNTIF(MASUK8[Kode Barang],REKAP[[#This Row],[ID
Barang]])=0,"",COUNTIF(MASUK8[Kode Barang],REKAP[[#This Row],[ID
Barang]]))</f>
        <v/>
      </c>
      <c r="K1499" s="20">
        <v>0</v>
      </c>
      <c r="L1499" s="47">
        <f>SUMIF(MASUK!$C:$C,DATA!$A1499,MASUK!$H:$H)</f>
        <v>0</v>
      </c>
      <c r="M1499" s="47">
        <f>SUMIF(KELUAR!C:C,REKAP[[#This Row],[ID
Barang]],KELUAR!$H:$H)</f>
        <v>0</v>
      </c>
      <c r="N1499" s="47">
        <f>REKAP[[#This Row],[Stok Awal]]+REKAP[[#This Row],[Masuk]]-REKAP[[#This Row],[Keluar]]</f>
        <v>0</v>
      </c>
      <c r="P1499" s="42">
        <f>REKAP[[#This Row],[Harga Satuan]]*REKAP[[#This Row],[Stok Akhir]]</f>
        <v>0</v>
      </c>
      <c r="Q1499" s="47" t="str">
        <f>IF(REKAP[[#This Row],[Stok Aktual]]&lt;&gt;"",REKAP[[#This Row],[Stok Akhir]]-REKAP[[#This Row],[Stok Aktual]],"")</f>
        <v/>
      </c>
    </row>
    <row r="1500" spans="1:17" x14ac:dyDescent="0.25">
      <c r="A1500" s="20" t="s">
        <v>2937</v>
      </c>
      <c r="B1500" s="20" t="s">
        <v>3550</v>
      </c>
      <c r="C1500" s="20" t="s">
        <v>3550</v>
      </c>
      <c r="D1500" s="23" t="s">
        <v>2372</v>
      </c>
      <c r="E1500" s="23"/>
      <c r="F1500" s="20" t="s">
        <v>247</v>
      </c>
      <c r="G1500" s="21" t="s">
        <v>828</v>
      </c>
      <c r="H1500" s="22">
        <v>434000</v>
      </c>
      <c r="I1500" s="57" t="str">
        <f>IF(COUNTIF(MASUK[Kode Barang],REKAP[[#This Row],[ID
Barang]])=0,"",COUNTIF(MASUK[Kode Barang],REKAP[[#This Row],[ID
Barang]]))</f>
        <v/>
      </c>
      <c r="J1500" s="58" t="str">
        <f>IF(COUNTIF(MASUK8[Kode Barang],REKAP[[#This Row],[ID
Barang]])=0,"",COUNTIF(MASUK8[Kode Barang],REKAP[[#This Row],[ID
Barang]]))</f>
        <v/>
      </c>
      <c r="K1500" s="20">
        <v>1</v>
      </c>
      <c r="L1500" s="47">
        <f>SUMIF(MASUK!$C:$C,DATA!$A1500,MASUK!$H:$H)</f>
        <v>0</v>
      </c>
      <c r="M1500" s="47">
        <f>SUMIF(KELUAR!C:C,REKAP[[#This Row],[ID
Barang]],KELUAR!$H:$H)</f>
        <v>0</v>
      </c>
      <c r="N1500" s="47">
        <f>REKAP[[#This Row],[Stok Awal]]+REKAP[[#This Row],[Masuk]]-REKAP[[#This Row],[Keluar]]</f>
        <v>1</v>
      </c>
      <c r="P1500" s="42">
        <f>REKAP[[#This Row],[Harga Satuan]]*REKAP[[#This Row],[Stok Akhir]]</f>
        <v>434000</v>
      </c>
      <c r="Q1500" s="47" t="str">
        <f>IF(REKAP[[#This Row],[Stok Aktual]]&lt;&gt;"",REKAP[[#This Row],[Stok Akhir]]-REKAP[[#This Row],[Stok Aktual]],"")</f>
        <v/>
      </c>
    </row>
    <row r="1501" spans="1:17" x14ac:dyDescent="0.25">
      <c r="A1501" s="20" t="s">
        <v>2938</v>
      </c>
      <c r="B1501" s="20" t="s">
        <v>3551</v>
      </c>
      <c r="C1501" s="20" t="s">
        <v>3551</v>
      </c>
      <c r="D1501" s="23" t="s">
        <v>2373</v>
      </c>
      <c r="E1501" s="23"/>
      <c r="F1501" s="20" t="s">
        <v>247</v>
      </c>
      <c r="G1501" s="21" t="s">
        <v>2176</v>
      </c>
      <c r="H1501" s="22">
        <v>486500</v>
      </c>
      <c r="I1501" s="57" t="str">
        <f>IF(COUNTIF(MASUK[Kode Barang],REKAP[[#This Row],[ID
Barang]])=0,"",COUNTIF(MASUK[Kode Barang],REKAP[[#This Row],[ID
Barang]]))</f>
        <v/>
      </c>
      <c r="J1501" s="58">
        <f>IF(COUNTIF(MASUK8[Kode Barang],REKAP[[#This Row],[ID
Barang]])=0,"",COUNTIF(MASUK8[Kode Barang],REKAP[[#This Row],[ID
Barang]]))</f>
        <v>1</v>
      </c>
      <c r="K1501" s="20">
        <v>1</v>
      </c>
      <c r="L1501" s="47">
        <f>SUMIF(MASUK!$C:$C,DATA!$A1501,MASUK!$H:$H)</f>
        <v>0</v>
      </c>
      <c r="M1501" s="47">
        <f>SUMIF(KELUAR!C:C,REKAP[[#This Row],[ID
Barang]],KELUAR!$H:$H)</f>
        <v>1</v>
      </c>
      <c r="N1501" s="47">
        <f>REKAP[[#This Row],[Stok Awal]]+REKAP[[#This Row],[Masuk]]-REKAP[[#This Row],[Keluar]]</f>
        <v>0</v>
      </c>
      <c r="P1501" s="42">
        <f>REKAP[[#This Row],[Harga Satuan]]*REKAP[[#This Row],[Stok Akhir]]</f>
        <v>0</v>
      </c>
      <c r="Q1501" s="47" t="str">
        <f>IF(REKAP[[#This Row],[Stok Aktual]]&lt;&gt;"",REKAP[[#This Row],[Stok Akhir]]-REKAP[[#This Row],[Stok Aktual]],"")</f>
        <v/>
      </c>
    </row>
    <row r="1502" spans="1:17" x14ac:dyDescent="0.25">
      <c r="A1502" s="20" t="s">
        <v>2939</v>
      </c>
      <c r="B1502" s="20" t="s">
        <v>3552</v>
      </c>
      <c r="C1502" s="20" t="s">
        <v>3552</v>
      </c>
      <c r="D1502" s="23" t="s">
        <v>2374</v>
      </c>
      <c r="E1502" s="23"/>
      <c r="F1502" s="20" t="s">
        <v>247</v>
      </c>
      <c r="G1502" s="21" t="s">
        <v>1989</v>
      </c>
      <c r="H1502" s="22">
        <v>286000</v>
      </c>
      <c r="I1502" s="57">
        <f>IF(COUNTIF(MASUK[Kode Barang],REKAP[[#This Row],[ID
Barang]])=0,"",COUNTIF(MASUK[Kode Barang],REKAP[[#This Row],[ID
Barang]]))</f>
        <v>1</v>
      </c>
      <c r="J1502" s="58">
        <f>IF(COUNTIF(MASUK8[Kode Barang],REKAP[[#This Row],[ID
Barang]])=0,"",COUNTIF(MASUK8[Kode Barang],REKAP[[#This Row],[ID
Barang]]))</f>
        <v>1</v>
      </c>
      <c r="K1502" s="20">
        <v>1</v>
      </c>
      <c r="L1502" s="47">
        <f>SUMIF(MASUK!$C:$C,DATA!$A1502,MASUK!$H:$H)</f>
        <v>1</v>
      </c>
      <c r="M1502" s="47">
        <f>SUMIF(KELUAR!C:C,REKAP[[#This Row],[ID
Barang]],KELUAR!$H:$H)</f>
        <v>1</v>
      </c>
      <c r="N1502" s="47">
        <f>REKAP[[#This Row],[Stok Awal]]+REKAP[[#This Row],[Masuk]]-REKAP[[#This Row],[Keluar]]</f>
        <v>1</v>
      </c>
      <c r="P1502" s="42">
        <f>REKAP[[#This Row],[Harga Satuan]]*REKAP[[#This Row],[Stok Akhir]]</f>
        <v>286000</v>
      </c>
      <c r="Q1502" s="47" t="str">
        <f>IF(REKAP[[#This Row],[Stok Aktual]]&lt;&gt;"",REKAP[[#This Row],[Stok Akhir]]-REKAP[[#This Row],[Stok Aktual]],"")</f>
        <v/>
      </c>
    </row>
    <row r="1503" spans="1:17" x14ac:dyDescent="0.25">
      <c r="A1503" s="20" t="s">
        <v>2940</v>
      </c>
      <c r="B1503" s="20" t="s">
        <v>2375</v>
      </c>
      <c r="C1503" s="20" t="s">
        <v>2375</v>
      </c>
      <c r="D1503" s="23" t="s">
        <v>2376</v>
      </c>
      <c r="E1503" s="23"/>
      <c r="F1503" s="20" t="s">
        <v>247</v>
      </c>
      <c r="G1503" s="21"/>
      <c r="H1503" s="22">
        <v>439500</v>
      </c>
      <c r="I1503" s="57" t="str">
        <f>IF(COUNTIF(MASUK[Kode Barang],REKAP[[#This Row],[ID
Barang]])=0,"",COUNTIF(MASUK[Kode Barang],REKAP[[#This Row],[ID
Barang]]))</f>
        <v/>
      </c>
      <c r="J1503" s="58" t="str">
        <f>IF(COUNTIF(MASUK8[Kode Barang],REKAP[[#This Row],[ID
Barang]])=0,"",COUNTIF(MASUK8[Kode Barang],REKAP[[#This Row],[ID
Barang]]))</f>
        <v/>
      </c>
      <c r="K1503" s="20">
        <v>1</v>
      </c>
      <c r="L1503" s="47">
        <f>SUMIF(MASUK!$C:$C,DATA!$A1503,MASUK!$H:$H)</f>
        <v>0</v>
      </c>
      <c r="M1503" s="47">
        <f>SUMIF(KELUAR!C:C,REKAP[[#This Row],[ID
Barang]],KELUAR!$H:$H)</f>
        <v>0</v>
      </c>
      <c r="N1503" s="47">
        <f>REKAP[[#This Row],[Stok Awal]]+REKAP[[#This Row],[Masuk]]-REKAP[[#This Row],[Keluar]]</f>
        <v>1</v>
      </c>
      <c r="P1503" s="42">
        <f>REKAP[[#This Row],[Harga Satuan]]*REKAP[[#This Row],[Stok Akhir]]</f>
        <v>439500</v>
      </c>
      <c r="Q1503" s="47" t="str">
        <f>IF(REKAP[[#This Row],[Stok Aktual]]&lt;&gt;"",REKAP[[#This Row],[Stok Akhir]]-REKAP[[#This Row],[Stok Aktual]],"")</f>
        <v/>
      </c>
    </row>
    <row r="1504" spans="1:17" x14ac:dyDescent="0.25">
      <c r="A1504" s="20" t="s">
        <v>2941</v>
      </c>
      <c r="B1504" s="20" t="s">
        <v>2375</v>
      </c>
      <c r="C1504" s="20" t="s">
        <v>2375</v>
      </c>
      <c r="D1504" s="23" t="s">
        <v>2377</v>
      </c>
      <c r="E1504" s="23"/>
      <c r="F1504" s="20" t="s">
        <v>247</v>
      </c>
      <c r="G1504" s="21"/>
      <c r="H1504" s="22">
        <v>546000</v>
      </c>
      <c r="I1504" s="57" t="str">
        <f>IF(COUNTIF(MASUK[Kode Barang],REKAP[[#This Row],[ID
Barang]])=0,"",COUNTIF(MASUK[Kode Barang],REKAP[[#This Row],[ID
Barang]]))</f>
        <v/>
      </c>
      <c r="J1504" s="58" t="str">
        <f>IF(COUNTIF(MASUK8[Kode Barang],REKAP[[#This Row],[ID
Barang]])=0,"",COUNTIF(MASUK8[Kode Barang],REKAP[[#This Row],[ID
Barang]]))</f>
        <v/>
      </c>
      <c r="K1504" s="20">
        <v>0</v>
      </c>
      <c r="L1504" s="47">
        <f>SUMIF(MASUK!$C:$C,DATA!$A1504,MASUK!$H:$H)</f>
        <v>0</v>
      </c>
      <c r="M1504" s="47">
        <f>SUMIF(KELUAR!C:C,REKAP[[#This Row],[ID
Barang]],KELUAR!$H:$H)</f>
        <v>0</v>
      </c>
      <c r="N1504" s="47">
        <f>REKAP[[#This Row],[Stok Awal]]+REKAP[[#This Row],[Masuk]]-REKAP[[#This Row],[Keluar]]</f>
        <v>0</v>
      </c>
      <c r="P1504" s="42">
        <f>REKAP[[#This Row],[Harga Satuan]]*REKAP[[#This Row],[Stok Akhir]]</f>
        <v>0</v>
      </c>
      <c r="Q1504" s="47" t="str">
        <f>IF(REKAP[[#This Row],[Stok Aktual]]&lt;&gt;"",REKAP[[#This Row],[Stok Akhir]]-REKAP[[#This Row],[Stok Aktual]],"")</f>
        <v/>
      </c>
    </row>
    <row r="1505" spans="1:17" x14ac:dyDescent="0.25">
      <c r="A1505" s="20" t="s">
        <v>2942</v>
      </c>
      <c r="B1505" s="20" t="s">
        <v>2375</v>
      </c>
      <c r="C1505" s="20" t="s">
        <v>2375</v>
      </c>
      <c r="D1505" s="23" t="s">
        <v>2378</v>
      </c>
      <c r="E1505" s="23"/>
      <c r="F1505" s="20" t="s">
        <v>247</v>
      </c>
      <c r="G1505" s="21" t="s">
        <v>1989</v>
      </c>
      <c r="H1505" s="22">
        <v>814000</v>
      </c>
      <c r="I1505" s="57" t="str">
        <f>IF(COUNTIF(MASUK[Kode Barang],REKAP[[#This Row],[ID
Barang]])=0,"",COUNTIF(MASUK[Kode Barang],REKAP[[#This Row],[ID
Barang]]))</f>
        <v/>
      </c>
      <c r="J1505" s="58" t="str">
        <f>IF(COUNTIF(MASUK8[Kode Barang],REKAP[[#This Row],[ID
Barang]])=0,"",COUNTIF(MASUK8[Kode Barang],REKAP[[#This Row],[ID
Barang]]))</f>
        <v/>
      </c>
      <c r="K1505" s="20">
        <v>1</v>
      </c>
      <c r="L1505" s="47">
        <f>SUMIF(MASUK!$C:$C,DATA!$A1505,MASUK!$H:$H)</f>
        <v>0</v>
      </c>
      <c r="M1505" s="47">
        <f>SUMIF(KELUAR!C:C,REKAP[[#This Row],[ID
Barang]],KELUAR!$H:$H)</f>
        <v>0</v>
      </c>
      <c r="N1505" s="47">
        <f>REKAP[[#This Row],[Stok Awal]]+REKAP[[#This Row],[Masuk]]-REKAP[[#This Row],[Keluar]]</f>
        <v>1</v>
      </c>
      <c r="P1505" s="42">
        <f>REKAP[[#This Row],[Harga Satuan]]*REKAP[[#This Row],[Stok Akhir]]</f>
        <v>814000</v>
      </c>
      <c r="Q1505" s="47" t="str">
        <f>IF(REKAP[[#This Row],[Stok Aktual]]&lt;&gt;"",REKAP[[#This Row],[Stok Akhir]]-REKAP[[#This Row],[Stok Aktual]],"")</f>
        <v/>
      </c>
    </row>
    <row r="1506" spans="1:17" x14ac:dyDescent="0.25">
      <c r="A1506" s="20" t="s">
        <v>2943</v>
      </c>
      <c r="B1506" s="20" t="s">
        <v>3547</v>
      </c>
      <c r="C1506" s="20" t="s">
        <v>3547</v>
      </c>
      <c r="D1506" s="23" t="s">
        <v>2379</v>
      </c>
      <c r="E1506" s="23"/>
      <c r="F1506" s="20" t="s">
        <v>247</v>
      </c>
      <c r="G1506" s="21"/>
      <c r="H1506" s="22">
        <v>1323000</v>
      </c>
      <c r="I1506" s="57" t="str">
        <f>IF(COUNTIF(MASUK[Kode Barang],REKAP[[#This Row],[ID
Barang]])=0,"",COUNTIF(MASUK[Kode Barang],REKAP[[#This Row],[ID
Barang]]))</f>
        <v/>
      </c>
      <c r="J1506" s="58" t="str">
        <f>IF(COUNTIF(MASUK8[Kode Barang],REKAP[[#This Row],[ID
Barang]])=0,"",COUNTIF(MASUK8[Kode Barang],REKAP[[#This Row],[ID
Barang]]))</f>
        <v/>
      </c>
      <c r="K1506" s="20">
        <v>0</v>
      </c>
      <c r="L1506" s="47">
        <f>SUMIF(MASUK!$C:$C,DATA!$A1506,MASUK!$H:$H)</f>
        <v>0</v>
      </c>
      <c r="M1506" s="47">
        <f>SUMIF(KELUAR!C:C,REKAP[[#This Row],[ID
Barang]],KELUAR!$H:$H)</f>
        <v>0</v>
      </c>
      <c r="N1506" s="47">
        <f>REKAP[[#This Row],[Stok Awal]]+REKAP[[#This Row],[Masuk]]-REKAP[[#This Row],[Keluar]]</f>
        <v>0</v>
      </c>
      <c r="P1506" s="42">
        <f>REKAP[[#This Row],[Harga Satuan]]*REKAP[[#This Row],[Stok Akhir]]</f>
        <v>0</v>
      </c>
      <c r="Q1506" s="47" t="str">
        <f>IF(REKAP[[#This Row],[Stok Aktual]]&lt;&gt;"",REKAP[[#This Row],[Stok Akhir]]-REKAP[[#This Row],[Stok Aktual]],"")</f>
        <v/>
      </c>
    </row>
    <row r="1507" spans="1:17" x14ac:dyDescent="0.25">
      <c r="A1507" s="20" t="s">
        <v>2944</v>
      </c>
      <c r="B1507" s="20" t="s">
        <v>3554</v>
      </c>
      <c r="C1507" s="20" t="s">
        <v>3554</v>
      </c>
      <c r="D1507" s="23" t="s">
        <v>2380</v>
      </c>
      <c r="E1507" s="23"/>
      <c r="F1507" s="20" t="s">
        <v>247</v>
      </c>
      <c r="G1507" s="21" t="s">
        <v>828</v>
      </c>
      <c r="H1507" s="22">
        <v>1920000</v>
      </c>
      <c r="I1507" s="57" t="str">
        <f>IF(COUNTIF(MASUK[Kode Barang],REKAP[[#This Row],[ID
Barang]])=0,"",COUNTIF(MASUK[Kode Barang],REKAP[[#This Row],[ID
Barang]]))</f>
        <v/>
      </c>
      <c r="J1507" s="58" t="str">
        <f>IF(COUNTIF(MASUK8[Kode Barang],REKAP[[#This Row],[ID
Barang]])=0,"",COUNTIF(MASUK8[Kode Barang],REKAP[[#This Row],[ID
Barang]]))</f>
        <v/>
      </c>
      <c r="K1507" s="20">
        <v>0</v>
      </c>
      <c r="L1507" s="47">
        <f>SUMIF(MASUK!$C:$C,DATA!$A1507,MASUK!$H:$H)</f>
        <v>0</v>
      </c>
      <c r="M1507" s="47">
        <f>SUMIF(KELUAR!C:C,REKAP[[#This Row],[ID
Barang]],KELUAR!$H:$H)</f>
        <v>0</v>
      </c>
      <c r="N1507" s="47">
        <f>REKAP[[#This Row],[Stok Awal]]+REKAP[[#This Row],[Masuk]]-REKAP[[#This Row],[Keluar]]</f>
        <v>0</v>
      </c>
      <c r="P1507" s="42">
        <f>REKAP[[#This Row],[Harga Satuan]]*REKAP[[#This Row],[Stok Akhir]]</f>
        <v>0</v>
      </c>
      <c r="Q1507" s="47" t="str">
        <f>IF(REKAP[[#This Row],[Stok Aktual]]&lt;&gt;"",REKAP[[#This Row],[Stok Akhir]]-REKAP[[#This Row],[Stok Aktual]],"")</f>
        <v/>
      </c>
    </row>
    <row r="1508" spans="1:17" x14ac:dyDescent="0.25">
      <c r="A1508" s="20" t="s">
        <v>2945</v>
      </c>
      <c r="B1508" s="20" t="s">
        <v>3547</v>
      </c>
      <c r="C1508" s="20" t="s">
        <v>3547</v>
      </c>
      <c r="D1508" s="23" t="s">
        <v>2381</v>
      </c>
      <c r="E1508" s="23"/>
      <c r="F1508" s="20" t="s">
        <v>247</v>
      </c>
      <c r="G1508" s="21"/>
      <c r="H1508" s="22">
        <v>30000</v>
      </c>
      <c r="I1508" s="57" t="str">
        <f>IF(COUNTIF(MASUK[Kode Barang],REKAP[[#This Row],[ID
Barang]])=0,"",COUNTIF(MASUK[Kode Barang],REKAP[[#This Row],[ID
Barang]]))</f>
        <v/>
      </c>
      <c r="J1508" s="58" t="str">
        <f>IF(COUNTIF(MASUK8[Kode Barang],REKAP[[#This Row],[ID
Barang]])=0,"",COUNTIF(MASUK8[Kode Barang],REKAP[[#This Row],[ID
Barang]]))</f>
        <v/>
      </c>
      <c r="K1508" s="20">
        <v>1</v>
      </c>
      <c r="L1508" s="47">
        <f>SUMIF(MASUK!$C:$C,DATA!$A1508,MASUK!$H:$H)</f>
        <v>0</v>
      </c>
      <c r="M1508" s="47">
        <f>SUMIF(KELUAR!C:C,REKAP[[#This Row],[ID
Barang]],KELUAR!$H:$H)</f>
        <v>0</v>
      </c>
      <c r="N1508" s="47">
        <f>REKAP[[#This Row],[Stok Awal]]+REKAP[[#This Row],[Masuk]]-REKAP[[#This Row],[Keluar]]</f>
        <v>1</v>
      </c>
      <c r="P1508" s="42">
        <f>REKAP[[#This Row],[Harga Satuan]]*REKAP[[#This Row],[Stok Akhir]]</f>
        <v>30000</v>
      </c>
      <c r="Q1508" s="47" t="str">
        <f>IF(REKAP[[#This Row],[Stok Aktual]]&lt;&gt;"",REKAP[[#This Row],[Stok Akhir]]-REKAP[[#This Row],[Stok Aktual]],"")</f>
        <v/>
      </c>
    </row>
    <row r="1509" spans="1:17" x14ac:dyDescent="0.25">
      <c r="A1509" s="20" t="s">
        <v>2946</v>
      </c>
      <c r="B1509" s="20" t="s">
        <v>3555</v>
      </c>
      <c r="C1509" s="20" t="s">
        <v>3555</v>
      </c>
      <c r="D1509" s="23" t="s">
        <v>2382</v>
      </c>
      <c r="E1509" s="23"/>
      <c r="F1509" s="20" t="s">
        <v>247</v>
      </c>
      <c r="G1509" s="21" t="s">
        <v>1989</v>
      </c>
      <c r="H1509" s="22">
        <v>386500</v>
      </c>
      <c r="I1509" s="57" t="str">
        <f>IF(COUNTIF(MASUK[Kode Barang],REKAP[[#This Row],[ID
Barang]])=0,"",COUNTIF(MASUK[Kode Barang],REKAP[[#This Row],[ID
Barang]]))</f>
        <v/>
      </c>
      <c r="J1509" s="58" t="str">
        <f>IF(COUNTIF(MASUK8[Kode Barang],REKAP[[#This Row],[ID
Barang]])=0,"",COUNTIF(MASUK8[Kode Barang],REKAP[[#This Row],[ID
Barang]]))</f>
        <v/>
      </c>
      <c r="K1509" s="20">
        <v>1</v>
      </c>
      <c r="L1509" s="47">
        <f>SUMIF(MASUK!$C:$C,DATA!$A1509,MASUK!$H:$H)</f>
        <v>0</v>
      </c>
      <c r="M1509" s="47">
        <f>SUMIF(KELUAR!C:C,REKAP[[#This Row],[ID
Barang]],KELUAR!$H:$H)</f>
        <v>0</v>
      </c>
      <c r="N1509" s="47">
        <f>REKAP[[#This Row],[Stok Awal]]+REKAP[[#This Row],[Masuk]]-REKAP[[#This Row],[Keluar]]</f>
        <v>1</v>
      </c>
      <c r="P1509" s="42">
        <f>REKAP[[#This Row],[Harga Satuan]]*REKAP[[#This Row],[Stok Akhir]]</f>
        <v>386500</v>
      </c>
      <c r="Q1509" s="47" t="str">
        <f>IF(REKAP[[#This Row],[Stok Aktual]]&lt;&gt;"",REKAP[[#This Row],[Stok Akhir]]-REKAP[[#This Row],[Stok Aktual]],"")</f>
        <v/>
      </c>
    </row>
    <row r="1510" spans="1:17" x14ac:dyDescent="0.25">
      <c r="A1510" s="20" t="s">
        <v>2947</v>
      </c>
      <c r="B1510" s="20" t="s">
        <v>3555</v>
      </c>
      <c r="C1510" s="20" t="s">
        <v>3555</v>
      </c>
      <c r="D1510" s="23" t="s">
        <v>2383</v>
      </c>
      <c r="E1510" s="23"/>
      <c r="F1510" s="20" t="s">
        <v>247</v>
      </c>
      <c r="G1510" s="21" t="s">
        <v>2384</v>
      </c>
      <c r="H1510" s="22">
        <v>565000</v>
      </c>
      <c r="I1510" s="57">
        <f>IF(COUNTIF(MASUK[Kode Barang],REKAP[[#This Row],[ID
Barang]])=0,"",COUNTIF(MASUK[Kode Barang],REKAP[[#This Row],[ID
Barang]]))</f>
        <v>2</v>
      </c>
      <c r="J1510" s="58">
        <f>IF(COUNTIF(MASUK8[Kode Barang],REKAP[[#This Row],[ID
Barang]])=0,"",COUNTIF(MASUK8[Kode Barang],REKAP[[#This Row],[ID
Barang]]))</f>
        <v>1</v>
      </c>
      <c r="K1510" s="20">
        <v>2</v>
      </c>
      <c r="L1510" s="47">
        <f>SUMIF(MASUK!$C:$C,DATA!$A1510,MASUK!$H:$H)</f>
        <v>4</v>
      </c>
      <c r="M1510" s="47">
        <f>SUMIF(KELUAR!C:C,REKAP[[#This Row],[ID
Barang]],KELUAR!$H:$H)</f>
        <v>1</v>
      </c>
      <c r="N1510" s="47">
        <f>REKAP[[#This Row],[Stok Awal]]+REKAP[[#This Row],[Masuk]]-REKAP[[#This Row],[Keluar]]</f>
        <v>5</v>
      </c>
      <c r="P1510" s="42">
        <f>REKAP[[#This Row],[Harga Satuan]]*REKAP[[#This Row],[Stok Akhir]]</f>
        <v>2825000</v>
      </c>
      <c r="Q1510" s="47" t="str">
        <f>IF(REKAP[[#This Row],[Stok Aktual]]&lt;&gt;"",REKAP[[#This Row],[Stok Akhir]]-REKAP[[#This Row],[Stok Aktual]],"")</f>
        <v/>
      </c>
    </row>
    <row r="1511" spans="1:17" x14ac:dyDescent="0.25">
      <c r="A1511" s="20" t="s">
        <v>2948</v>
      </c>
      <c r="B1511" s="20" t="s">
        <v>2385</v>
      </c>
      <c r="C1511" s="20" t="s">
        <v>2385</v>
      </c>
      <c r="D1511" s="23" t="s">
        <v>2386</v>
      </c>
      <c r="E1511" s="23"/>
      <c r="F1511" s="20" t="s">
        <v>247</v>
      </c>
      <c r="G1511" s="21"/>
      <c r="H1511" s="22">
        <v>130000</v>
      </c>
      <c r="I1511" s="57" t="str">
        <f>IF(COUNTIF(MASUK[Kode Barang],REKAP[[#This Row],[ID
Barang]])=0,"",COUNTIF(MASUK[Kode Barang],REKAP[[#This Row],[ID
Barang]]))</f>
        <v/>
      </c>
      <c r="J1511" s="58" t="str">
        <f>IF(COUNTIF(MASUK8[Kode Barang],REKAP[[#This Row],[ID
Barang]])=0,"",COUNTIF(MASUK8[Kode Barang],REKAP[[#This Row],[ID
Barang]]))</f>
        <v/>
      </c>
      <c r="K1511" s="20">
        <v>1</v>
      </c>
      <c r="L1511" s="47">
        <f>SUMIF(MASUK!$C:$C,DATA!$A1511,MASUK!$H:$H)</f>
        <v>0</v>
      </c>
      <c r="M1511" s="47">
        <f>SUMIF(KELUAR!C:C,REKAP[[#This Row],[ID
Barang]],KELUAR!$H:$H)</f>
        <v>0</v>
      </c>
      <c r="N1511" s="47">
        <f>REKAP[[#This Row],[Stok Awal]]+REKAP[[#This Row],[Masuk]]-REKAP[[#This Row],[Keluar]]</f>
        <v>1</v>
      </c>
      <c r="P1511" s="42">
        <f>REKAP[[#This Row],[Harga Satuan]]*REKAP[[#This Row],[Stok Akhir]]</f>
        <v>130000</v>
      </c>
      <c r="Q1511" s="47" t="str">
        <f>IF(REKAP[[#This Row],[Stok Aktual]]&lt;&gt;"",REKAP[[#This Row],[Stok Akhir]]-REKAP[[#This Row],[Stok Aktual]],"")</f>
        <v/>
      </c>
    </row>
    <row r="1512" spans="1:17" x14ac:dyDescent="0.25">
      <c r="A1512" s="20" t="s">
        <v>2949</v>
      </c>
      <c r="B1512" s="20" t="s">
        <v>3547</v>
      </c>
      <c r="C1512" s="20" t="s">
        <v>3547</v>
      </c>
      <c r="D1512" s="23" t="s">
        <v>2387</v>
      </c>
      <c r="E1512" s="23"/>
      <c r="F1512" s="20" t="s">
        <v>247</v>
      </c>
      <c r="G1512" s="21"/>
      <c r="H1512" s="22">
        <v>55440.000000000007</v>
      </c>
      <c r="I1512" s="57" t="str">
        <f>IF(COUNTIF(MASUK[Kode Barang],REKAP[[#This Row],[ID
Barang]])=0,"",COUNTIF(MASUK[Kode Barang],REKAP[[#This Row],[ID
Barang]]))</f>
        <v/>
      </c>
      <c r="J1512" s="58" t="str">
        <f>IF(COUNTIF(MASUK8[Kode Barang],REKAP[[#This Row],[ID
Barang]])=0,"",COUNTIF(MASUK8[Kode Barang],REKAP[[#This Row],[ID
Barang]]))</f>
        <v/>
      </c>
      <c r="K1512" s="20">
        <v>0</v>
      </c>
      <c r="L1512" s="47">
        <f>SUMIF(MASUK!$C:$C,DATA!$A1512,MASUK!$H:$H)</f>
        <v>0</v>
      </c>
      <c r="M1512" s="47">
        <f>SUMIF(KELUAR!C:C,REKAP[[#This Row],[ID
Barang]],KELUAR!$H:$H)</f>
        <v>0</v>
      </c>
      <c r="N1512" s="47">
        <f>REKAP[[#This Row],[Stok Awal]]+REKAP[[#This Row],[Masuk]]-REKAP[[#This Row],[Keluar]]</f>
        <v>0</v>
      </c>
      <c r="P1512" s="42">
        <f>REKAP[[#This Row],[Harga Satuan]]*REKAP[[#This Row],[Stok Akhir]]</f>
        <v>0</v>
      </c>
      <c r="Q1512" s="47" t="str">
        <f>IF(REKAP[[#This Row],[Stok Aktual]]&lt;&gt;"",REKAP[[#This Row],[Stok Akhir]]-REKAP[[#This Row],[Stok Aktual]],"")</f>
        <v/>
      </c>
    </row>
    <row r="1513" spans="1:17" x14ac:dyDescent="0.25">
      <c r="A1513" s="20" t="s">
        <v>2950</v>
      </c>
      <c r="B1513" s="20" t="s">
        <v>3553</v>
      </c>
      <c r="C1513" s="20" t="s">
        <v>3553</v>
      </c>
      <c r="D1513" s="23" t="s">
        <v>2388</v>
      </c>
      <c r="E1513" s="23"/>
      <c r="F1513" s="20" t="s">
        <v>247</v>
      </c>
      <c r="G1513" s="21"/>
      <c r="H1513" s="22">
        <v>993000</v>
      </c>
      <c r="I1513" s="57">
        <f>IF(COUNTIF(MASUK[Kode Barang],REKAP[[#This Row],[ID
Barang]])=0,"",COUNTIF(MASUK[Kode Barang],REKAP[[#This Row],[ID
Barang]]))</f>
        <v>1</v>
      </c>
      <c r="J1513" s="58" t="str">
        <f>IF(COUNTIF(MASUK8[Kode Barang],REKAP[[#This Row],[ID
Barang]])=0,"",COUNTIF(MASUK8[Kode Barang],REKAP[[#This Row],[ID
Barang]]))</f>
        <v/>
      </c>
      <c r="K1513" s="20">
        <v>1</v>
      </c>
      <c r="L1513" s="47">
        <f>SUMIF(MASUK!$C:$C,DATA!$A1513,MASUK!$H:$H)</f>
        <v>1</v>
      </c>
      <c r="M1513" s="47">
        <f>SUMIF(KELUAR!C:C,REKAP[[#This Row],[ID
Barang]],KELUAR!$H:$H)</f>
        <v>0</v>
      </c>
      <c r="N1513" s="47">
        <f>REKAP[[#This Row],[Stok Awal]]+REKAP[[#This Row],[Masuk]]-REKAP[[#This Row],[Keluar]]</f>
        <v>2</v>
      </c>
      <c r="P1513" s="42">
        <f>REKAP[[#This Row],[Harga Satuan]]*REKAP[[#This Row],[Stok Akhir]]</f>
        <v>1986000</v>
      </c>
      <c r="Q1513" s="47" t="str">
        <f>IF(REKAP[[#This Row],[Stok Aktual]]&lt;&gt;"",REKAP[[#This Row],[Stok Akhir]]-REKAP[[#This Row],[Stok Aktual]],"")</f>
        <v/>
      </c>
    </row>
    <row r="1514" spans="1:17" x14ac:dyDescent="0.25">
      <c r="A1514" s="20" t="s">
        <v>2951</v>
      </c>
      <c r="B1514" s="20" t="s">
        <v>3556</v>
      </c>
      <c r="C1514" s="20" t="s">
        <v>3556</v>
      </c>
      <c r="D1514" s="23" t="s">
        <v>2389</v>
      </c>
      <c r="E1514" s="23"/>
      <c r="F1514" s="20" t="s">
        <v>247</v>
      </c>
      <c r="G1514" s="21" t="s">
        <v>2390</v>
      </c>
      <c r="H1514" s="22">
        <v>203000</v>
      </c>
      <c r="I1514" s="57" t="str">
        <f>IF(COUNTIF(MASUK[Kode Barang],REKAP[[#This Row],[ID
Barang]])=0,"",COUNTIF(MASUK[Kode Barang],REKAP[[#This Row],[ID
Barang]]))</f>
        <v/>
      </c>
      <c r="J1514" s="58" t="str">
        <f>IF(COUNTIF(MASUK8[Kode Barang],REKAP[[#This Row],[ID
Barang]])=0,"",COUNTIF(MASUK8[Kode Barang],REKAP[[#This Row],[ID
Barang]]))</f>
        <v/>
      </c>
      <c r="K1514" s="20">
        <v>0</v>
      </c>
      <c r="L1514" s="47">
        <f>SUMIF(MASUK!$C:$C,DATA!$A1514,MASUK!$H:$H)</f>
        <v>0</v>
      </c>
      <c r="M1514" s="47">
        <f>SUMIF(KELUAR!C:C,REKAP[[#This Row],[ID
Barang]],KELUAR!$H:$H)</f>
        <v>0</v>
      </c>
      <c r="N1514" s="47">
        <f>REKAP[[#This Row],[Stok Awal]]+REKAP[[#This Row],[Masuk]]-REKAP[[#This Row],[Keluar]]</f>
        <v>0</v>
      </c>
      <c r="P1514" s="42">
        <f>REKAP[[#This Row],[Harga Satuan]]*REKAP[[#This Row],[Stok Akhir]]</f>
        <v>0</v>
      </c>
      <c r="Q1514" s="47" t="str">
        <f>IF(REKAP[[#This Row],[Stok Aktual]]&lt;&gt;"",REKAP[[#This Row],[Stok Akhir]]-REKAP[[#This Row],[Stok Aktual]],"")</f>
        <v/>
      </c>
    </row>
    <row r="1515" spans="1:17" x14ac:dyDescent="0.25">
      <c r="A1515" s="20" t="s">
        <v>2952</v>
      </c>
      <c r="B1515" s="20" t="s">
        <v>2391</v>
      </c>
      <c r="C1515" s="20" t="s">
        <v>2391</v>
      </c>
      <c r="D1515" s="23" t="s">
        <v>2392</v>
      </c>
      <c r="E1515" s="23"/>
      <c r="F1515" s="20" t="s">
        <v>247</v>
      </c>
      <c r="G1515" s="21"/>
      <c r="H1515" s="22">
        <v>1400000</v>
      </c>
      <c r="I1515" s="57" t="str">
        <f>IF(COUNTIF(MASUK[Kode Barang],REKAP[[#This Row],[ID
Barang]])=0,"",COUNTIF(MASUK[Kode Barang],REKAP[[#This Row],[ID
Barang]]))</f>
        <v/>
      </c>
      <c r="J1515" s="58" t="str">
        <f>IF(COUNTIF(MASUK8[Kode Barang],REKAP[[#This Row],[ID
Barang]])=0,"",COUNTIF(MASUK8[Kode Barang],REKAP[[#This Row],[ID
Barang]]))</f>
        <v/>
      </c>
      <c r="K1515" s="20">
        <v>1</v>
      </c>
      <c r="L1515" s="47">
        <f>SUMIF(MASUK!$C:$C,DATA!$A1515,MASUK!$H:$H)</f>
        <v>0</v>
      </c>
      <c r="M1515" s="47">
        <f>SUMIF(KELUAR!C:C,REKAP[[#This Row],[ID
Barang]],KELUAR!$H:$H)</f>
        <v>0</v>
      </c>
      <c r="N1515" s="47">
        <f>REKAP[[#This Row],[Stok Awal]]+REKAP[[#This Row],[Masuk]]-REKAP[[#This Row],[Keluar]]</f>
        <v>1</v>
      </c>
      <c r="P1515" s="42">
        <f>REKAP[[#This Row],[Harga Satuan]]*REKAP[[#This Row],[Stok Akhir]]</f>
        <v>1400000</v>
      </c>
      <c r="Q1515" s="47" t="str">
        <f>IF(REKAP[[#This Row],[Stok Aktual]]&lt;&gt;"",REKAP[[#This Row],[Stok Akhir]]-REKAP[[#This Row],[Stok Aktual]],"")</f>
        <v/>
      </c>
    </row>
    <row r="1516" spans="1:17" x14ac:dyDescent="0.25">
      <c r="A1516" s="20" t="s">
        <v>2953</v>
      </c>
      <c r="B1516" s="20" t="s">
        <v>2393</v>
      </c>
      <c r="C1516" s="20" t="s">
        <v>2393</v>
      </c>
      <c r="D1516" s="23" t="s">
        <v>2394</v>
      </c>
      <c r="E1516" s="23"/>
      <c r="F1516" s="20" t="s">
        <v>247</v>
      </c>
      <c r="G1516" s="21"/>
      <c r="H1516" s="22">
        <v>130000</v>
      </c>
      <c r="I1516" s="57" t="str">
        <f>IF(COUNTIF(MASUK[Kode Barang],REKAP[[#This Row],[ID
Barang]])=0,"",COUNTIF(MASUK[Kode Barang],REKAP[[#This Row],[ID
Barang]]))</f>
        <v/>
      </c>
      <c r="J1516" s="58" t="str">
        <f>IF(COUNTIF(MASUK8[Kode Barang],REKAP[[#This Row],[ID
Barang]])=0,"",COUNTIF(MASUK8[Kode Barang],REKAP[[#This Row],[ID
Barang]]))</f>
        <v/>
      </c>
      <c r="K1516" s="20">
        <v>0</v>
      </c>
      <c r="L1516" s="47">
        <f>SUMIF(MASUK!$C:$C,DATA!$A1516,MASUK!$H:$H)</f>
        <v>0</v>
      </c>
      <c r="M1516" s="47">
        <f>SUMIF(KELUAR!C:C,REKAP[[#This Row],[ID
Barang]],KELUAR!$H:$H)</f>
        <v>0</v>
      </c>
      <c r="N1516" s="47">
        <f>REKAP[[#This Row],[Stok Awal]]+REKAP[[#This Row],[Masuk]]-REKAP[[#This Row],[Keluar]]</f>
        <v>0</v>
      </c>
      <c r="P1516" s="42">
        <f>REKAP[[#This Row],[Harga Satuan]]*REKAP[[#This Row],[Stok Akhir]]</f>
        <v>0</v>
      </c>
      <c r="Q1516" s="47" t="str">
        <f>IF(REKAP[[#This Row],[Stok Aktual]]&lt;&gt;"",REKAP[[#This Row],[Stok Akhir]]-REKAP[[#This Row],[Stok Aktual]],"")</f>
        <v/>
      </c>
    </row>
    <row r="1517" spans="1:17" x14ac:dyDescent="0.25">
      <c r="A1517" s="20" t="s">
        <v>2954</v>
      </c>
      <c r="B1517" s="20" t="s">
        <v>2393</v>
      </c>
      <c r="C1517" s="20" t="s">
        <v>2393</v>
      </c>
      <c r="D1517" s="23" t="s">
        <v>2395</v>
      </c>
      <c r="E1517" s="23"/>
      <c r="F1517" s="20" t="s">
        <v>247</v>
      </c>
      <c r="G1517" s="21"/>
      <c r="H1517" s="22">
        <v>130000</v>
      </c>
      <c r="I1517" s="57" t="str">
        <f>IF(COUNTIF(MASUK[Kode Barang],REKAP[[#This Row],[ID
Barang]])=0,"",COUNTIF(MASUK[Kode Barang],REKAP[[#This Row],[ID
Barang]]))</f>
        <v/>
      </c>
      <c r="J1517" s="58" t="str">
        <f>IF(COUNTIF(MASUK8[Kode Barang],REKAP[[#This Row],[ID
Barang]])=0,"",COUNTIF(MASUK8[Kode Barang],REKAP[[#This Row],[ID
Barang]]))</f>
        <v/>
      </c>
      <c r="K1517" s="20">
        <v>0</v>
      </c>
      <c r="L1517" s="47">
        <f>SUMIF(MASUK!$C:$C,DATA!$A1517,MASUK!$H:$H)</f>
        <v>0</v>
      </c>
      <c r="M1517" s="47">
        <f>SUMIF(KELUAR!C:C,REKAP[[#This Row],[ID
Barang]],KELUAR!$H:$H)</f>
        <v>0</v>
      </c>
      <c r="N1517" s="47">
        <f>REKAP[[#This Row],[Stok Awal]]+REKAP[[#This Row],[Masuk]]-REKAP[[#This Row],[Keluar]]</f>
        <v>0</v>
      </c>
      <c r="P1517" s="42">
        <f>REKAP[[#This Row],[Harga Satuan]]*REKAP[[#This Row],[Stok Akhir]]</f>
        <v>0</v>
      </c>
      <c r="Q1517" s="47" t="str">
        <f>IF(REKAP[[#This Row],[Stok Aktual]]&lt;&gt;"",REKAP[[#This Row],[Stok Akhir]]-REKAP[[#This Row],[Stok Aktual]],"")</f>
        <v/>
      </c>
    </row>
    <row r="1518" spans="1:17" x14ac:dyDescent="0.25">
      <c r="A1518" s="20" t="s">
        <v>2955</v>
      </c>
      <c r="B1518" s="20" t="s">
        <v>3557</v>
      </c>
      <c r="C1518" s="20" t="s">
        <v>3557</v>
      </c>
      <c r="D1518" s="23" t="s">
        <v>2396</v>
      </c>
      <c r="E1518" s="23"/>
      <c r="F1518" s="20" t="s">
        <v>247</v>
      </c>
      <c r="G1518" s="21"/>
      <c r="H1518" s="22">
        <v>3000000</v>
      </c>
      <c r="I1518" s="57" t="str">
        <f>IF(COUNTIF(MASUK[Kode Barang],REKAP[[#This Row],[ID
Barang]])=0,"",COUNTIF(MASUK[Kode Barang],REKAP[[#This Row],[ID
Barang]]))</f>
        <v/>
      </c>
      <c r="J1518" s="58" t="str">
        <f>IF(COUNTIF(MASUK8[Kode Barang],REKAP[[#This Row],[ID
Barang]])=0,"",COUNTIF(MASUK8[Kode Barang],REKAP[[#This Row],[ID
Barang]]))</f>
        <v/>
      </c>
      <c r="K1518" s="20">
        <v>3</v>
      </c>
      <c r="L1518" s="47">
        <f>SUMIF(MASUK!$C:$C,DATA!$A1518,MASUK!$H:$H)</f>
        <v>0</v>
      </c>
      <c r="M1518" s="47">
        <f>SUMIF(KELUAR!C:C,REKAP[[#This Row],[ID
Barang]],KELUAR!$H:$H)</f>
        <v>0</v>
      </c>
      <c r="N1518" s="47">
        <f>REKAP[[#This Row],[Stok Awal]]+REKAP[[#This Row],[Masuk]]-REKAP[[#This Row],[Keluar]]</f>
        <v>3</v>
      </c>
      <c r="P1518" s="42">
        <f>REKAP[[#This Row],[Harga Satuan]]*REKAP[[#This Row],[Stok Akhir]]</f>
        <v>9000000</v>
      </c>
      <c r="Q1518" s="47" t="str">
        <f>IF(REKAP[[#This Row],[Stok Aktual]]&lt;&gt;"",REKAP[[#This Row],[Stok Akhir]]-REKAP[[#This Row],[Stok Aktual]],"")</f>
        <v/>
      </c>
    </row>
    <row r="1519" spans="1:17" x14ac:dyDescent="0.25">
      <c r="A1519" s="20" t="s">
        <v>2956</v>
      </c>
      <c r="B1519" s="20" t="s">
        <v>3557</v>
      </c>
      <c r="C1519" s="20" t="s">
        <v>3557</v>
      </c>
      <c r="D1519" s="23" t="s">
        <v>2397</v>
      </c>
      <c r="E1519" s="23"/>
      <c r="F1519" s="20" t="s">
        <v>247</v>
      </c>
      <c r="G1519" s="21"/>
      <c r="H1519" s="22">
        <v>3000000</v>
      </c>
      <c r="I1519" s="57" t="str">
        <f>IF(COUNTIF(MASUK[Kode Barang],REKAP[[#This Row],[ID
Barang]])=0,"",COUNTIF(MASUK[Kode Barang],REKAP[[#This Row],[ID
Barang]]))</f>
        <v/>
      </c>
      <c r="J1519" s="58" t="str">
        <f>IF(COUNTIF(MASUK8[Kode Barang],REKAP[[#This Row],[ID
Barang]])=0,"",COUNTIF(MASUK8[Kode Barang],REKAP[[#This Row],[ID
Barang]]))</f>
        <v/>
      </c>
      <c r="K1519" s="20">
        <v>0</v>
      </c>
      <c r="L1519" s="47">
        <f>SUMIF(MASUK!$C:$C,DATA!$A1519,MASUK!$H:$H)</f>
        <v>0</v>
      </c>
      <c r="M1519" s="47">
        <f>SUMIF(KELUAR!C:C,REKAP[[#This Row],[ID
Barang]],KELUAR!$H:$H)</f>
        <v>0</v>
      </c>
      <c r="N1519" s="47">
        <f>REKAP[[#This Row],[Stok Awal]]+REKAP[[#This Row],[Masuk]]-REKAP[[#This Row],[Keluar]]</f>
        <v>0</v>
      </c>
      <c r="P1519" s="42">
        <f>REKAP[[#This Row],[Harga Satuan]]*REKAP[[#This Row],[Stok Akhir]]</f>
        <v>0</v>
      </c>
      <c r="Q1519" s="47" t="str">
        <f>IF(REKAP[[#This Row],[Stok Aktual]]&lt;&gt;"",REKAP[[#This Row],[Stok Akhir]]-REKAP[[#This Row],[Stok Aktual]],"")</f>
        <v/>
      </c>
    </row>
    <row r="1520" spans="1:17" x14ac:dyDescent="0.25">
      <c r="A1520" s="20" t="s">
        <v>2957</v>
      </c>
      <c r="B1520" s="20" t="s">
        <v>3557</v>
      </c>
      <c r="C1520" s="20" t="s">
        <v>3557</v>
      </c>
      <c r="D1520" s="23" t="s">
        <v>2398</v>
      </c>
      <c r="E1520" s="23"/>
      <c r="F1520" s="20" t="s">
        <v>247</v>
      </c>
      <c r="G1520" s="21"/>
      <c r="H1520" s="22">
        <v>3000000</v>
      </c>
      <c r="I1520" s="57" t="str">
        <f>IF(COUNTIF(MASUK[Kode Barang],REKAP[[#This Row],[ID
Barang]])=0,"",COUNTIF(MASUK[Kode Barang],REKAP[[#This Row],[ID
Barang]]))</f>
        <v/>
      </c>
      <c r="J1520" s="58" t="str">
        <f>IF(COUNTIF(MASUK8[Kode Barang],REKAP[[#This Row],[ID
Barang]])=0,"",COUNTIF(MASUK8[Kode Barang],REKAP[[#This Row],[ID
Barang]]))</f>
        <v/>
      </c>
      <c r="K1520" s="20">
        <v>0</v>
      </c>
      <c r="L1520" s="47">
        <f>SUMIF(MASUK!$C:$C,DATA!$A1520,MASUK!$H:$H)</f>
        <v>0</v>
      </c>
      <c r="M1520" s="47">
        <f>SUMIF(KELUAR!C:C,REKAP[[#This Row],[ID
Barang]],KELUAR!$H:$H)</f>
        <v>0</v>
      </c>
      <c r="N1520" s="47">
        <f>REKAP[[#This Row],[Stok Awal]]+REKAP[[#This Row],[Masuk]]-REKAP[[#This Row],[Keluar]]</f>
        <v>0</v>
      </c>
      <c r="P1520" s="42">
        <f>REKAP[[#This Row],[Harga Satuan]]*REKAP[[#This Row],[Stok Akhir]]</f>
        <v>0</v>
      </c>
      <c r="Q1520" s="47" t="str">
        <f>IF(REKAP[[#This Row],[Stok Aktual]]&lt;&gt;"",REKAP[[#This Row],[Stok Akhir]]-REKAP[[#This Row],[Stok Aktual]],"")</f>
        <v/>
      </c>
    </row>
    <row r="1521" spans="1:17" x14ac:dyDescent="0.25">
      <c r="A1521" s="20" t="s">
        <v>2958</v>
      </c>
      <c r="B1521" s="20" t="s">
        <v>3557</v>
      </c>
      <c r="C1521" s="20" t="s">
        <v>3557</v>
      </c>
      <c r="D1521" s="23" t="s">
        <v>2399</v>
      </c>
      <c r="E1521" s="23"/>
      <c r="F1521" s="20" t="s">
        <v>247</v>
      </c>
      <c r="G1521" s="21"/>
      <c r="H1521" s="22">
        <v>3000000</v>
      </c>
      <c r="I1521" s="57" t="str">
        <f>IF(COUNTIF(MASUK[Kode Barang],REKAP[[#This Row],[ID
Barang]])=0,"",COUNTIF(MASUK[Kode Barang],REKAP[[#This Row],[ID
Barang]]))</f>
        <v/>
      </c>
      <c r="J1521" s="58" t="str">
        <f>IF(COUNTIF(MASUK8[Kode Barang],REKAP[[#This Row],[ID
Barang]])=0,"",COUNTIF(MASUK8[Kode Barang],REKAP[[#This Row],[ID
Barang]]))</f>
        <v/>
      </c>
      <c r="K1521" s="20">
        <v>3</v>
      </c>
      <c r="L1521" s="47">
        <f>SUMIF(MASUK!$C:$C,DATA!$A1521,MASUK!$H:$H)</f>
        <v>0</v>
      </c>
      <c r="M1521" s="47">
        <f>SUMIF(KELUAR!C:C,REKAP[[#This Row],[ID
Barang]],KELUAR!$H:$H)</f>
        <v>0</v>
      </c>
      <c r="N1521" s="47">
        <f>REKAP[[#This Row],[Stok Awal]]+REKAP[[#This Row],[Masuk]]-REKAP[[#This Row],[Keluar]]</f>
        <v>3</v>
      </c>
      <c r="P1521" s="42">
        <f>REKAP[[#This Row],[Harga Satuan]]*REKAP[[#This Row],[Stok Akhir]]</f>
        <v>9000000</v>
      </c>
      <c r="Q1521" s="47" t="str">
        <f>IF(REKAP[[#This Row],[Stok Aktual]]&lt;&gt;"",REKAP[[#This Row],[Stok Akhir]]-REKAP[[#This Row],[Stok Aktual]],"")</f>
        <v/>
      </c>
    </row>
    <row r="1522" spans="1:17" x14ac:dyDescent="0.25">
      <c r="A1522" s="20" t="s">
        <v>2959</v>
      </c>
      <c r="B1522" s="20" t="s">
        <v>3557</v>
      </c>
      <c r="C1522" s="20" t="s">
        <v>3557</v>
      </c>
      <c r="D1522" s="23" t="s">
        <v>2400</v>
      </c>
      <c r="E1522" s="23"/>
      <c r="F1522" s="20" t="s">
        <v>247</v>
      </c>
      <c r="G1522" s="21"/>
      <c r="H1522" s="22">
        <v>3000000</v>
      </c>
      <c r="I1522" s="57" t="str">
        <f>IF(COUNTIF(MASUK[Kode Barang],REKAP[[#This Row],[ID
Barang]])=0,"",COUNTIF(MASUK[Kode Barang],REKAP[[#This Row],[ID
Barang]]))</f>
        <v/>
      </c>
      <c r="J1522" s="58" t="str">
        <f>IF(COUNTIF(MASUK8[Kode Barang],REKAP[[#This Row],[ID
Barang]])=0,"",COUNTIF(MASUK8[Kode Barang],REKAP[[#This Row],[ID
Barang]]))</f>
        <v/>
      </c>
      <c r="K1522" s="20">
        <v>8</v>
      </c>
      <c r="L1522" s="47">
        <f>SUMIF(MASUK!$C:$C,DATA!$A1522,MASUK!$H:$H)</f>
        <v>0</v>
      </c>
      <c r="M1522" s="47">
        <f>SUMIF(KELUAR!C:C,REKAP[[#This Row],[ID
Barang]],KELUAR!$H:$H)</f>
        <v>0</v>
      </c>
      <c r="N1522" s="47">
        <f>REKAP[[#This Row],[Stok Awal]]+REKAP[[#This Row],[Masuk]]-REKAP[[#This Row],[Keluar]]</f>
        <v>8</v>
      </c>
      <c r="P1522" s="42">
        <f>REKAP[[#This Row],[Harga Satuan]]*REKAP[[#This Row],[Stok Akhir]]</f>
        <v>24000000</v>
      </c>
      <c r="Q1522" s="47" t="str">
        <f>IF(REKAP[[#This Row],[Stok Aktual]]&lt;&gt;"",REKAP[[#This Row],[Stok Akhir]]-REKAP[[#This Row],[Stok Aktual]],"")</f>
        <v/>
      </c>
    </row>
    <row r="1523" spans="1:17" x14ac:dyDescent="0.25">
      <c r="A1523" s="20" t="s">
        <v>2960</v>
      </c>
      <c r="B1523" s="20" t="s">
        <v>3557</v>
      </c>
      <c r="C1523" s="20" t="s">
        <v>3557</v>
      </c>
      <c r="D1523" s="23" t="s">
        <v>2401</v>
      </c>
      <c r="E1523" s="23"/>
      <c r="F1523" s="20" t="s">
        <v>247</v>
      </c>
      <c r="G1523" s="21"/>
      <c r="H1523" s="22">
        <v>3000000</v>
      </c>
      <c r="I1523" s="57" t="str">
        <f>IF(COUNTIF(MASUK[Kode Barang],REKAP[[#This Row],[ID
Barang]])=0,"",COUNTIF(MASUK[Kode Barang],REKAP[[#This Row],[ID
Barang]]))</f>
        <v/>
      </c>
      <c r="J1523" s="58" t="str">
        <f>IF(COUNTIF(MASUK8[Kode Barang],REKAP[[#This Row],[ID
Barang]])=0,"",COUNTIF(MASUK8[Kode Barang],REKAP[[#This Row],[ID
Barang]]))</f>
        <v/>
      </c>
      <c r="K1523" s="20">
        <v>3</v>
      </c>
      <c r="L1523" s="47">
        <f>SUMIF(MASUK!$C:$C,DATA!$A1523,MASUK!$H:$H)</f>
        <v>0</v>
      </c>
      <c r="M1523" s="47">
        <f>SUMIF(KELUAR!C:C,REKAP[[#This Row],[ID
Barang]],KELUAR!$H:$H)</f>
        <v>0</v>
      </c>
      <c r="N1523" s="47">
        <f>REKAP[[#This Row],[Stok Awal]]+REKAP[[#This Row],[Masuk]]-REKAP[[#This Row],[Keluar]]</f>
        <v>3</v>
      </c>
      <c r="P1523" s="42">
        <f>REKAP[[#This Row],[Harga Satuan]]*REKAP[[#This Row],[Stok Akhir]]</f>
        <v>9000000</v>
      </c>
      <c r="Q1523" s="47" t="str">
        <f>IF(REKAP[[#This Row],[Stok Aktual]]&lt;&gt;"",REKAP[[#This Row],[Stok Akhir]]-REKAP[[#This Row],[Stok Aktual]],"")</f>
        <v/>
      </c>
    </row>
    <row r="1524" spans="1:17" x14ac:dyDescent="0.25">
      <c r="A1524" s="20" t="s">
        <v>2961</v>
      </c>
      <c r="B1524" s="20" t="s">
        <v>3490</v>
      </c>
      <c r="C1524" s="20" t="s">
        <v>3490</v>
      </c>
      <c r="D1524" s="23" t="s">
        <v>2402</v>
      </c>
      <c r="E1524" s="23"/>
      <c r="F1524" s="20" t="s">
        <v>247</v>
      </c>
      <c r="G1524" s="21" t="s">
        <v>249</v>
      </c>
      <c r="H1524" s="22">
        <v>4428000</v>
      </c>
      <c r="I1524" s="57" t="str">
        <f>IF(COUNTIF(MASUK[Kode Barang],REKAP[[#This Row],[ID
Barang]])=0,"",COUNTIF(MASUK[Kode Barang],REKAP[[#This Row],[ID
Barang]]))</f>
        <v/>
      </c>
      <c r="J1524" s="58" t="str">
        <f>IF(COUNTIF(MASUK8[Kode Barang],REKAP[[#This Row],[ID
Barang]])=0,"",COUNTIF(MASUK8[Kode Barang],REKAP[[#This Row],[ID
Barang]]))</f>
        <v/>
      </c>
      <c r="K1524" s="20">
        <v>0</v>
      </c>
      <c r="L1524" s="47">
        <f>SUMIF(MASUK!$C:$C,DATA!$A1524,MASUK!$H:$H)</f>
        <v>0</v>
      </c>
      <c r="M1524" s="47">
        <f>SUMIF(KELUAR!C:C,REKAP[[#This Row],[ID
Barang]],KELUAR!$H:$H)</f>
        <v>0</v>
      </c>
      <c r="N1524" s="47">
        <f>REKAP[[#This Row],[Stok Awal]]+REKAP[[#This Row],[Masuk]]-REKAP[[#This Row],[Keluar]]</f>
        <v>0</v>
      </c>
      <c r="P1524" s="42">
        <f>REKAP[[#This Row],[Harga Satuan]]*REKAP[[#This Row],[Stok Akhir]]</f>
        <v>0</v>
      </c>
      <c r="Q1524" s="47" t="str">
        <f>IF(REKAP[[#This Row],[Stok Aktual]]&lt;&gt;"",REKAP[[#This Row],[Stok Akhir]]-REKAP[[#This Row],[Stok Aktual]],"")</f>
        <v/>
      </c>
    </row>
    <row r="1525" spans="1:17" x14ac:dyDescent="0.25">
      <c r="A1525" s="20" t="s">
        <v>2962</v>
      </c>
      <c r="B1525" s="20" t="s">
        <v>3490</v>
      </c>
      <c r="C1525" s="20" t="s">
        <v>3490</v>
      </c>
      <c r="D1525" s="23" t="s">
        <v>2403</v>
      </c>
      <c r="E1525" s="23"/>
      <c r="F1525" s="20" t="s">
        <v>247</v>
      </c>
      <c r="G1525" s="21" t="s">
        <v>249</v>
      </c>
      <c r="H1525" s="22">
        <v>4648000</v>
      </c>
      <c r="I1525" s="57" t="str">
        <f>IF(COUNTIF(MASUK[Kode Barang],REKAP[[#This Row],[ID
Barang]])=0,"",COUNTIF(MASUK[Kode Barang],REKAP[[#This Row],[ID
Barang]]))</f>
        <v/>
      </c>
      <c r="J1525" s="58" t="str">
        <f>IF(COUNTIF(MASUK8[Kode Barang],REKAP[[#This Row],[ID
Barang]])=0,"",COUNTIF(MASUK8[Kode Barang],REKAP[[#This Row],[ID
Barang]]))</f>
        <v/>
      </c>
      <c r="K1525" s="20">
        <v>0</v>
      </c>
      <c r="L1525" s="47">
        <f>SUMIF(MASUK!$C:$C,DATA!$A1525,MASUK!$H:$H)</f>
        <v>0</v>
      </c>
      <c r="M1525" s="47">
        <f>SUMIF(KELUAR!C:C,REKAP[[#This Row],[ID
Barang]],KELUAR!$H:$H)</f>
        <v>0</v>
      </c>
      <c r="N1525" s="47">
        <f>REKAP[[#This Row],[Stok Awal]]+REKAP[[#This Row],[Masuk]]-REKAP[[#This Row],[Keluar]]</f>
        <v>0</v>
      </c>
      <c r="P1525" s="42">
        <f>REKAP[[#This Row],[Harga Satuan]]*REKAP[[#This Row],[Stok Akhir]]</f>
        <v>0</v>
      </c>
      <c r="Q1525" s="47" t="str">
        <f>IF(REKAP[[#This Row],[Stok Aktual]]&lt;&gt;"",REKAP[[#This Row],[Stok Akhir]]-REKAP[[#This Row],[Stok Aktual]],"")</f>
        <v/>
      </c>
    </row>
    <row r="1526" spans="1:17" x14ac:dyDescent="0.25">
      <c r="A1526" s="20" t="s">
        <v>2963</v>
      </c>
      <c r="B1526" s="20" t="s">
        <v>3490</v>
      </c>
      <c r="C1526" s="20" t="s">
        <v>3490</v>
      </c>
      <c r="D1526" s="23" t="s">
        <v>2404</v>
      </c>
      <c r="E1526" s="23"/>
      <c r="F1526" s="20" t="s">
        <v>247</v>
      </c>
      <c r="G1526" s="21" t="s">
        <v>249</v>
      </c>
      <c r="H1526" s="22">
        <v>5916000</v>
      </c>
      <c r="I1526" s="57" t="str">
        <f>IF(COUNTIF(MASUK[Kode Barang],REKAP[[#This Row],[ID
Barang]])=0,"",COUNTIF(MASUK[Kode Barang],REKAP[[#This Row],[ID
Barang]]))</f>
        <v/>
      </c>
      <c r="J1526" s="58" t="str">
        <f>IF(COUNTIF(MASUK8[Kode Barang],REKAP[[#This Row],[ID
Barang]])=0,"",COUNTIF(MASUK8[Kode Barang],REKAP[[#This Row],[ID
Barang]]))</f>
        <v/>
      </c>
      <c r="K1526" s="20">
        <v>0</v>
      </c>
      <c r="L1526" s="47">
        <f>SUMIF(MASUK!$C:$C,DATA!$A1526,MASUK!$H:$H)</f>
        <v>0</v>
      </c>
      <c r="M1526" s="47">
        <f>SUMIF(KELUAR!C:C,REKAP[[#This Row],[ID
Barang]],KELUAR!$H:$H)</f>
        <v>0</v>
      </c>
      <c r="N1526" s="47">
        <f>REKAP[[#This Row],[Stok Awal]]+REKAP[[#This Row],[Masuk]]-REKAP[[#This Row],[Keluar]]</f>
        <v>0</v>
      </c>
      <c r="P1526" s="42">
        <f>REKAP[[#This Row],[Harga Satuan]]*REKAP[[#This Row],[Stok Akhir]]</f>
        <v>0</v>
      </c>
      <c r="Q1526" s="47" t="str">
        <f>IF(REKAP[[#This Row],[Stok Aktual]]&lt;&gt;"",REKAP[[#This Row],[Stok Akhir]]-REKAP[[#This Row],[Stok Aktual]],"")</f>
        <v/>
      </c>
    </row>
    <row r="1527" spans="1:17" x14ac:dyDescent="0.25">
      <c r="A1527" s="20" t="s">
        <v>2964</v>
      </c>
      <c r="B1527" s="20" t="s">
        <v>3558</v>
      </c>
      <c r="C1527" s="20" t="s">
        <v>3558</v>
      </c>
      <c r="D1527" s="23" t="s">
        <v>2405</v>
      </c>
      <c r="E1527" s="23"/>
      <c r="F1527" s="20" t="s">
        <v>247</v>
      </c>
      <c r="G1527" s="21"/>
      <c r="H1527" s="22">
        <v>0</v>
      </c>
      <c r="I1527" s="57" t="str">
        <f>IF(COUNTIF(MASUK[Kode Barang],REKAP[[#This Row],[ID
Barang]])=0,"",COUNTIF(MASUK[Kode Barang],REKAP[[#This Row],[ID
Barang]]))</f>
        <v/>
      </c>
      <c r="J1527" s="58" t="str">
        <f>IF(COUNTIF(MASUK8[Kode Barang],REKAP[[#This Row],[ID
Barang]])=0,"",COUNTIF(MASUK8[Kode Barang],REKAP[[#This Row],[ID
Barang]]))</f>
        <v/>
      </c>
      <c r="K1527" s="20">
        <v>1</v>
      </c>
      <c r="L1527" s="47">
        <f>SUMIF(MASUK!$C:$C,DATA!$A1527,MASUK!$H:$H)</f>
        <v>0</v>
      </c>
      <c r="M1527" s="47">
        <f>SUMIF(KELUAR!C:C,REKAP[[#This Row],[ID
Barang]],KELUAR!$H:$H)</f>
        <v>0</v>
      </c>
      <c r="N1527" s="47">
        <f>REKAP[[#This Row],[Stok Awal]]+REKAP[[#This Row],[Masuk]]-REKAP[[#This Row],[Keluar]]</f>
        <v>1</v>
      </c>
      <c r="P1527" s="42">
        <f>REKAP[[#This Row],[Harga Satuan]]*REKAP[[#This Row],[Stok Akhir]]</f>
        <v>0</v>
      </c>
      <c r="Q1527" s="47" t="str">
        <f>IF(REKAP[[#This Row],[Stok Aktual]]&lt;&gt;"",REKAP[[#This Row],[Stok Akhir]]-REKAP[[#This Row],[Stok Aktual]],"")</f>
        <v/>
      </c>
    </row>
    <row r="1528" spans="1:17" x14ac:dyDescent="0.25">
      <c r="A1528" s="20" t="s">
        <v>2965</v>
      </c>
      <c r="B1528" s="20" t="s">
        <v>3558</v>
      </c>
      <c r="C1528" s="20" t="s">
        <v>3558</v>
      </c>
      <c r="D1528" s="23" t="s">
        <v>2406</v>
      </c>
      <c r="E1528" s="23"/>
      <c r="F1528" s="20" t="s">
        <v>247</v>
      </c>
      <c r="G1528" s="21"/>
      <c r="H1528" s="22">
        <v>0</v>
      </c>
      <c r="I1528" s="57" t="str">
        <f>IF(COUNTIF(MASUK[Kode Barang],REKAP[[#This Row],[ID
Barang]])=0,"",COUNTIF(MASUK[Kode Barang],REKAP[[#This Row],[ID
Barang]]))</f>
        <v/>
      </c>
      <c r="J1528" s="58" t="str">
        <f>IF(COUNTIF(MASUK8[Kode Barang],REKAP[[#This Row],[ID
Barang]])=0,"",COUNTIF(MASUK8[Kode Barang],REKAP[[#This Row],[ID
Barang]]))</f>
        <v/>
      </c>
      <c r="K1528" s="20">
        <v>0</v>
      </c>
      <c r="L1528" s="47">
        <f>SUMIF(MASUK!$C:$C,DATA!$A1528,MASUK!$H:$H)</f>
        <v>0</v>
      </c>
      <c r="M1528" s="47">
        <f>SUMIF(KELUAR!C:C,REKAP[[#This Row],[ID
Barang]],KELUAR!$H:$H)</f>
        <v>0</v>
      </c>
      <c r="N1528" s="47">
        <f>REKAP[[#This Row],[Stok Awal]]+REKAP[[#This Row],[Masuk]]-REKAP[[#This Row],[Keluar]]</f>
        <v>0</v>
      </c>
      <c r="P1528" s="42">
        <f>REKAP[[#This Row],[Harga Satuan]]*REKAP[[#This Row],[Stok Akhir]]</f>
        <v>0</v>
      </c>
      <c r="Q1528" s="47" t="str">
        <f>IF(REKAP[[#This Row],[Stok Aktual]]&lt;&gt;"",REKAP[[#This Row],[Stok Akhir]]-REKAP[[#This Row],[Stok Aktual]],"")</f>
        <v/>
      </c>
    </row>
    <row r="1529" spans="1:17" x14ac:dyDescent="0.25">
      <c r="A1529" s="20" t="s">
        <v>2966</v>
      </c>
      <c r="B1529" s="20" t="s">
        <v>3558</v>
      </c>
      <c r="C1529" s="20" t="s">
        <v>3558</v>
      </c>
      <c r="D1529" s="23" t="s">
        <v>2407</v>
      </c>
      <c r="E1529" s="23"/>
      <c r="F1529" s="20" t="s">
        <v>247</v>
      </c>
      <c r="G1529" s="21"/>
      <c r="H1529" s="22">
        <v>0</v>
      </c>
      <c r="I1529" s="57" t="str">
        <f>IF(COUNTIF(MASUK[Kode Barang],REKAP[[#This Row],[ID
Barang]])=0,"",COUNTIF(MASUK[Kode Barang],REKAP[[#This Row],[ID
Barang]]))</f>
        <v/>
      </c>
      <c r="J1529" s="58" t="str">
        <f>IF(COUNTIF(MASUK8[Kode Barang],REKAP[[#This Row],[ID
Barang]])=0,"",COUNTIF(MASUK8[Kode Barang],REKAP[[#This Row],[ID
Barang]]))</f>
        <v/>
      </c>
      <c r="K1529" s="20">
        <v>2</v>
      </c>
      <c r="L1529" s="47">
        <f>SUMIF(MASUK!$C:$C,DATA!$A1529,MASUK!$H:$H)</f>
        <v>0</v>
      </c>
      <c r="M1529" s="47">
        <f>SUMIF(KELUAR!C:C,REKAP[[#This Row],[ID
Barang]],KELUAR!$H:$H)</f>
        <v>0</v>
      </c>
      <c r="N1529" s="47">
        <f>REKAP[[#This Row],[Stok Awal]]+REKAP[[#This Row],[Masuk]]-REKAP[[#This Row],[Keluar]]</f>
        <v>2</v>
      </c>
      <c r="P1529" s="42">
        <f>REKAP[[#This Row],[Harga Satuan]]*REKAP[[#This Row],[Stok Akhir]]</f>
        <v>0</v>
      </c>
      <c r="Q1529" s="47" t="str">
        <f>IF(REKAP[[#This Row],[Stok Aktual]]&lt;&gt;"",REKAP[[#This Row],[Stok Akhir]]-REKAP[[#This Row],[Stok Aktual]],"")</f>
        <v/>
      </c>
    </row>
    <row r="1530" spans="1:17" x14ac:dyDescent="0.25">
      <c r="A1530" s="20" t="s">
        <v>2967</v>
      </c>
      <c r="B1530" s="20" t="s">
        <v>3559</v>
      </c>
      <c r="C1530" s="20" t="s">
        <v>3559</v>
      </c>
      <c r="D1530" s="23" t="s">
        <v>2408</v>
      </c>
      <c r="E1530" s="23"/>
      <c r="F1530" s="20" t="s">
        <v>247</v>
      </c>
      <c r="G1530" s="21"/>
      <c r="H1530" s="22">
        <v>0</v>
      </c>
      <c r="I1530" s="57" t="str">
        <f>IF(COUNTIF(MASUK[Kode Barang],REKAP[[#This Row],[ID
Barang]])=0,"",COUNTIF(MASUK[Kode Barang],REKAP[[#This Row],[ID
Barang]]))</f>
        <v/>
      </c>
      <c r="J1530" s="58" t="str">
        <f>IF(COUNTIF(MASUK8[Kode Barang],REKAP[[#This Row],[ID
Barang]])=0,"",COUNTIF(MASUK8[Kode Barang],REKAP[[#This Row],[ID
Barang]]))</f>
        <v/>
      </c>
      <c r="K1530" s="20">
        <v>0</v>
      </c>
      <c r="L1530" s="47">
        <f>SUMIF(MASUK!$C:$C,DATA!$A1530,MASUK!$H:$H)</f>
        <v>0</v>
      </c>
      <c r="M1530" s="47">
        <f>SUMIF(KELUAR!C:C,REKAP[[#This Row],[ID
Barang]],KELUAR!$H:$H)</f>
        <v>0</v>
      </c>
      <c r="N1530" s="47">
        <f>REKAP[[#This Row],[Stok Awal]]+REKAP[[#This Row],[Masuk]]-REKAP[[#This Row],[Keluar]]</f>
        <v>0</v>
      </c>
      <c r="P1530" s="42">
        <f>REKAP[[#This Row],[Harga Satuan]]*REKAP[[#This Row],[Stok Akhir]]</f>
        <v>0</v>
      </c>
      <c r="Q1530" s="47" t="str">
        <f>IF(REKAP[[#This Row],[Stok Aktual]]&lt;&gt;"",REKAP[[#This Row],[Stok Akhir]]-REKAP[[#This Row],[Stok Aktual]],"")</f>
        <v/>
      </c>
    </row>
    <row r="1531" spans="1:17" x14ac:dyDescent="0.25">
      <c r="A1531" s="20" t="s">
        <v>2968</v>
      </c>
      <c r="B1531" s="20" t="s">
        <v>2409</v>
      </c>
      <c r="C1531" s="20" t="s">
        <v>2409</v>
      </c>
      <c r="D1531" s="23" t="s">
        <v>3498</v>
      </c>
      <c r="E1531" s="23"/>
      <c r="F1531" s="20" t="s">
        <v>247</v>
      </c>
      <c r="G1531" s="21" t="s">
        <v>2410</v>
      </c>
      <c r="H1531" s="22">
        <v>0</v>
      </c>
      <c r="I1531" s="57" t="str">
        <f>IF(COUNTIF(MASUK[Kode Barang],REKAP[[#This Row],[ID
Barang]])=0,"",COUNTIF(MASUK[Kode Barang],REKAP[[#This Row],[ID
Barang]]))</f>
        <v/>
      </c>
      <c r="J1531" s="58" t="str">
        <f>IF(COUNTIF(MASUK8[Kode Barang],REKAP[[#This Row],[ID
Barang]])=0,"",COUNTIF(MASUK8[Kode Barang],REKAP[[#This Row],[ID
Barang]]))</f>
        <v/>
      </c>
      <c r="K1531" s="20">
        <v>0</v>
      </c>
      <c r="L1531" s="47">
        <f>SUMIF(MASUK!$C:$C,DATA!$A1531,MASUK!$H:$H)</f>
        <v>0</v>
      </c>
      <c r="M1531" s="47">
        <f>SUMIF(KELUAR!C:C,REKAP[[#This Row],[ID
Barang]],KELUAR!$H:$H)</f>
        <v>0</v>
      </c>
      <c r="N1531" s="47">
        <f>REKAP[[#This Row],[Stok Awal]]+REKAP[[#This Row],[Masuk]]-REKAP[[#This Row],[Keluar]]</f>
        <v>0</v>
      </c>
      <c r="P1531" s="42">
        <f>REKAP[[#This Row],[Harga Satuan]]*REKAP[[#This Row],[Stok Akhir]]</f>
        <v>0</v>
      </c>
      <c r="Q1531" s="47" t="str">
        <f>IF(REKAP[[#This Row],[Stok Aktual]]&lt;&gt;"",REKAP[[#This Row],[Stok Akhir]]-REKAP[[#This Row],[Stok Aktual]],"")</f>
        <v/>
      </c>
    </row>
    <row r="1532" spans="1:17" x14ac:dyDescent="0.25">
      <c r="A1532" s="20" t="s">
        <v>2969</v>
      </c>
      <c r="B1532" s="20" t="s">
        <v>3571</v>
      </c>
      <c r="C1532" s="20" t="s">
        <v>3571</v>
      </c>
      <c r="D1532" s="23" t="s">
        <v>2411</v>
      </c>
      <c r="E1532" s="23"/>
      <c r="F1532" s="20" t="s">
        <v>247</v>
      </c>
      <c r="G1532" s="21"/>
      <c r="H1532" s="22">
        <v>50000</v>
      </c>
      <c r="I1532" s="57" t="str">
        <f>IF(COUNTIF(MASUK[Kode Barang],REKAP[[#This Row],[ID
Barang]])=0,"",COUNTIF(MASUK[Kode Barang],REKAP[[#This Row],[ID
Barang]]))</f>
        <v/>
      </c>
      <c r="J1532" s="58" t="str">
        <f>IF(COUNTIF(MASUK8[Kode Barang],REKAP[[#This Row],[ID
Barang]])=0,"",COUNTIF(MASUK8[Kode Barang],REKAP[[#This Row],[ID
Barang]]))</f>
        <v/>
      </c>
      <c r="K1532" s="20">
        <v>0</v>
      </c>
      <c r="L1532" s="47">
        <f>SUMIF(MASUK!$C:$C,DATA!$A1532,MASUK!$H:$H)</f>
        <v>0</v>
      </c>
      <c r="M1532" s="47">
        <f>SUMIF(KELUAR!C:C,REKAP[[#This Row],[ID
Barang]],KELUAR!$H:$H)</f>
        <v>0</v>
      </c>
      <c r="N1532" s="47">
        <f>REKAP[[#This Row],[Stok Awal]]+REKAP[[#This Row],[Masuk]]-REKAP[[#This Row],[Keluar]]</f>
        <v>0</v>
      </c>
      <c r="P1532" s="42">
        <f>REKAP[[#This Row],[Harga Satuan]]*REKAP[[#This Row],[Stok Akhir]]</f>
        <v>0</v>
      </c>
      <c r="Q1532" s="47" t="str">
        <f>IF(REKAP[[#This Row],[Stok Aktual]]&lt;&gt;"",REKAP[[#This Row],[Stok Akhir]]-REKAP[[#This Row],[Stok Aktual]],"")</f>
        <v/>
      </c>
    </row>
    <row r="1533" spans="1:17" x14ac:dyDescent="0.25">
      <c r="A1533" s="20" t="s">
        <v>2970</v>
      </c>
      <c r="B1533" s="20" t="s">
        <v>3571</v>
      </c>
      <c r="C1533" s="20" t="s">
        <v>3571</v>
      </c>
      <c r="D1533" s="23" t="s">
        <v>2412</v>
      </c>
      <c r="E1533" s="23"/>
      <c r="F1533" s="20" t="s">
        <v>247</v>
      </c>
      <c r="G1533" s="21" t="s">
        <v>1983</v>
      </c>
      <c r="H1533" s="22">
        <v>332000</v>
      </c>
      <c r="I1533" s="57" t="str">
        <f>IF(COUNTIF(MASUK[Kode Barang],REKAP[[#This Row],[ID
Barang]])=0,"",COUNTIF(MASUK[Kode Barang],REKAP[[#This Row],[ID
Barang]]))</f>
        <v/>
      </c>
      <c r="J1533" s="58" t="str">
        <f>IF(COUNTIF(MASUK8[Kode Barang],REKAP[[#This Row],[ID
Barang]])=0,"",COUNTIF(MASUK8[Kode Barang],REKAP[[#This Row],[ID
Barang]]))</f>
        <v/>
      </c>
      <c r="K1533" s="20">
        <v>20</v>
      </c>
      <c r="L1533" s="47">
        <f>SUMIF(MASUK!$C:$C,DATA!$A1533,MASUK!$H:$H)</f>
        <v>0</v>
      </c>
      <c r="M1533" s="47">
        <f>SUMIF(KELUAR!C:C,REKAP[[#This Row],[ID
Barang]],KELUAR!$H:$H)</f>
        <v>0</v>
      </c>
      <c r="N1533" s="47">
        <f>REKAP[[#This Row],[Stok Awal]]+REKAP[[#This Row],[Masuk]]-REKAP[[#This Row],[Keluar]]</f>
        <v>20</v>
      </c>
      <c r="P1533" s="42">
        <f>REKAP[[#This Row],[Harga Satuan]]*REKAP[[#This Row],[Stok Akhir]]</f>
        <v>6640000</v>
      </c>
      <c r="Q1533" s="47" t="str">
        <f>IF(REKAP[[#This Row],[Stok Aktual]]&lt;&gt;"",REKAP[[#This Row],[Stok Akhir]]-REKAP[[#This Row],[Stok Aktual]],"")</f>
        <v/>
      </c>
    </row>
    <row r="1534" spans="1:17" x14ac:dyDescent="0.25">
      <c r="A1534" s="20" t="s">
        <v>2971</v>
      </c>
      <c r="B1534" s="20" t="s">
        <v>3572</v>
      </c>
      <c r="C1534" s="20" t="s">
        <v>3572</v>
      </c>
      <c r="D1534" s="23" t="s">
        <v>2413</v>
      </c>
      <c r="E1534" s="23"/>
      <c r="F1534" s="20" t="s">
        <v>247</v>
      </c>
      <c r="G1534" s="21" t="s">
        <v>1983</v>
      </c>
      <c r="H1534" s="22">
        <v>197000</v>
      </c>
      <c r="I1534" s="57" t="str">
        <f>IF(COUNTIF(MASUK[Kode Barang],REKAP[[#This Row],[ID
Barang]])=0,"",COUNTIF(MASUK[Kode Barang],REKAP[[#This Row],[ID
Barang]]))</f>
        <v/>
      </c>
      <c r="J1534" s="58" t="str">
        <f>IF(COUNTIF(MASUK8[Kode Barang],REKAP[[#This Row],[ID
Barang]])=0,"",COUNTIF(MASUK8[Kode Barang],REKAP[[#This Row],[ID
Barang]]))</f>
        <v/>
      </c>
      <c r="K1534" s="20">
        <v>20</v>
      </c>
      <c r="L1534" s="47">
        <f>SUMIF(MASUK!$C:$C,DATA!$A1534,MASUK!$H:$H)</f>
        <v>0</v>
      </c>
      <c r="M1534" s="47">
        <f>SUMIF(KELUAR!C:C,REKAP[[#This Row],[ID
Barang]],KELUAR!$H:$H)</f>
        <v>0</v>
      </c>
      <c r="N1534" s="47">
        <f>REKAP[[#This Row],[Stok Awal]]+REKAP[[#This Row],[Masuk]]-REKAP[[#This Row],[Keluar]]</f>
        <v>20</v>
      </c>
      <c r="P1534" s="42">
        <f>REKAP[[#This Row],[Harga Satuan]]*REKAP[[#This Row],[Stok Akhir]]</f>
        <v>3940000</v>
      </c>
      <c r="Q1534" s="47" t="str">
        <f>IF(REKAP[[#This Row],[Stok Aktual]]&lt;&gt;"",REKAP[[#This Row],[Stok Akhir]]-REKAP[[#This Row],[Stok Aktual]],"")</f>
        <v/>
      </c>
    </row>
    <row r="1535" spans="1:17" x14ac:dyDescent="0.25">
      <c r="A1535" s="20" t="s">
        <v>2972</v>
      </c>
      <c r="B1535" s="20" t="s">
        <v>3573</v>
      </c>
      <c r="C1535" s="20" t="s">
        <v>3573</v>
      </c>
      <c r="D1535" s="23" t="s">
        <v>2414</v>
      </c>
      <c r="E1535" s="23"/>
      <c r="F1535" s="20" t="s">
        <v>247</v>
      </c>
      <c r="G1535" s="21"/>
      <c r="H1535" s="22">
        <v>83343.399999999994</v>
      </c>
      <c r="I1535" s="57" t="str">
        <f>IF(COUNTIF(MASUK[Kode Barang],REKAP[[#This Row],[ID
Barang]])=0,"",COUNTIF(MASUK[Kode Barang],REKAP[[#This Row],[ID
Barang]]))</f>
        <v/>
      </c>
      <c r="J1535" s="58" t="str">
        <f>IF(COUNTIF(MASUK8[Kode Barang],REKAP[[#This Row],[ID
Barang]])=0,"",COUNTIF(MASUK8[Kode Barang],REKAP[[#This Row],[ID
Barang]]))</f>
        <v/>
      </c>
      <c r="K1535" s="20">
        <v>11</v>
      </c>
      <c r="L1535" s="47">
        <f>SUMIF(MASUK!$C:$C,DATA!$A1535,MASUK!$H:$H)</f>
        <v>0</v>
      </c>
      <c r="M1535" s="47">
        <f>SUMIF(KELUAR!C:C,REKAP[[#This Row],[ID
Barang]],KELUAR!$H:$H)</f>
        <v>0</v>
      </c>
      <c r="N1535" s="47">
        <f>REKAP[[#This Row],[Stok Awal]]+REKAP[[#This Row],[Masuk]]-REKAP[[#This Row],[Keluar]]</f>
        <v>11</v>
      </c>
      <c r="P1535" s="42">
        <f>REKAP[[#This Row],[Harga Satuan]]*REKAP[[#This Row],[Stok Akhir]]</f>
        <v>916777.39999999991</v>
      </c>
      <c r="Q1535" s="47" t="str">
        <f>IF(REKAP[[#This Row],[Stok Aktual]]&lt;&gt;"",REKAP[[#This Row],[Stok Akhir]]-REKAP[[#This Row],[Stok Aktual]],"")</f>
        <v/>
      </c>
    </row>
    <row r="1536" spans="1:17" x14ac:dyDescent="0.25">
      <c r="A1536" s="20" t="s">
        <v>2973</v>
      </c>
      <c r="B1536" s="20" t="s">
        <v>3574</v>
      </c>
      <c r="C1536" s="20" t="s">
        <v>3574</v>
      </c>
      <c r="D1536" s="23" t="s">
        <v>2415</v>
      </c>
      <c r="E1536" s="23"/>
      <c r="F1536" s="20" t="s">
        <v>247</v>
      </c>
      <c r="G1536" s="21"/>
      <c r="H1536" s="22"/>
      <c r="I1536" s="57" t="str">
        <f>IF(COUNTIF(MASUK[Kode Barang],REKAP[[#This Row],[ID
Barang]])=0,"",COUNTIF(MASUK[Kode Barang],REKAP[[#This Row],[ID
Barang]]))</f>
        <v/>
      </c>
      <c r="J1536" s="58" t="str">
        <f>IF(COUNTIF(MASUK8[Kode Barang],REKAP[[#This Row],[ID
Barang]])=0,"",COUNTIF(MASUK8[Kode Barang],REKAP[[#This Row],[ID
Barang]]))</f>
        <v/>
      </c>
      <c r="K1536" s="20">
        <v>35</v>
      </c>
      <c r="L1536" s="47">
        <f>SUMIF(MASUK!$C:$C,DATA!$A1536,MASUK!$H:$H)</f>
        <v>0</v>
      </c>
      <c r="M1536" s="47">
        <f>SUMIF(KELUAR!C:C,REKAP[[#This Row],[ID
Barang]],KELUAR!$H:$H)</f>
        <v>0</v>
      </c>
      <c r="N1536" s="47">
        <f>REKAP[[#This Row],[Stok Awal]]+REKAP[[#This Row],[Masuk]]-REKAP[[#This Row],[Keluar]]</f>
        <v>35</v>
      </c>
      <c r="P1536" s="42">
        <f>REKAP[[#This Row],[Harga Satuan]]*REKAP[[#This Row],[Stok Akhir]]</f>
        <v>0</v>
      </c>
      <c r="Q1536" s="47" t="str">
        <f>IF(REKAP[[#This Row],[Stok Aktual]]&lt;&gt;"",REKAP[[#This Row],[Stok Akhir]]-REKAP[[#This Row],[Stok Aktual]],"")</f>
        <v/>
      </c>
    </row>
    <row r="1537" spans="1:17" x14ac:dyDescent="0.25">
      <c r="A1537" s="20" t="s">
        <v>2974</v>
      </c>
      <c r="B1537" s="20" t="s">
        <v>3571</v>
      </c>
      <c r="C1537" s="20" t="s">
        <v>3571</v>
      </c>
      <c r="D1537" s="23" t="s">
        <v>2416</v>
      </c>
      <c r="E1537" s="23"/>
      <c r="F1537" s="20" t="s">
        <v>247</v>
      </c>
      <c r="G1537" s="21"/>
      <c r="H1537" s="22"/>
      <c r="I1537" s="57" t="str">
        <f>IF(COUNTIF(MASUK[Kode Barang],REKAP[[#This Row],[ID
Barang]])=0,"",COUNTIF(MASUK[Kode Barang],REKAP[[#This Row],[ID
Barang]]))</f>
        <v/>
      </c>
      <c r="J1537" s="58" t="str">
        <f>IF(COUNTIF(MASUK8[Kode Barang],REKAP[[#This Row],[ID
Barang]])=0,"",COUNTIF(MASUK8[Kode Barang],REKAP[[#This Row],[ID
Barang]]))</f>
        <v/>
      </c>
      <c r="K1537" s="20">
        <v>20</v>
      </c>
      <c r="L1537" s="47">
        <f>SUMIF(MASUK!$C:$C,DATA!$A1537,MASUK!$H:$H)</f>
        <v>0</v>
      </c>
      <c r="M1537" s="47">
        <f>SUMIF(KELUAR!C:C,REKAP[[#This Row],[ID
Barang]],KELUAR!$H:$H)</f>
        <v>0</v>
      </c>
      <c r="N1537" s="47">
        <f>REKAP[[#This Row],[Stok Awal]]+REKAP[[#This Row],[Masuk]]-REKAP[[#This Row],[Keluar]]</f>
        <v>20</v>
      </c>
      <c r="P1537" s="42">
        <f>REKAP[[#This Row],[Harga Satuan]]*REKAP[[#This Row],[Stok Akhir]]</f>
        <v>0</v>
      </c>
      <c r="Q1537" s="47" t="str">
        <f>IF(REKAP[[#This Row],[Stok Aktual]]&lt;&gt;"",REKAP[[#This Row],[Stok Akhir]]-REKAP[[#This Row],[Stok Aktual]],"")</f>
        <v/>
      </c>
    </row>
    <row r="1538" spans="1:17" x14ac:dyDescent="0.25">
      <c r="A1538" s="20" t="s">
        <v>2975</v>
      </c>
      <c r="B1538" s="20" t="s">
        <v>3572</v>
      </c>
      <c r="C1538" s="20" t="s">
        <v>3572</v>
      </c>
      <c r="D1538" s="23" t="s">
        <v>2417</v>
      </c>
      <c r="E1538" s="23"/>
      <c r="F1538" s="20" t="s">
        <v>247</v>
      </c>
      <c r="G1538" s="21" t="s">
        <v>1983</v>
      </c>
      <c r="H1538" s="22">
        <v>157000</v>
      </c>
      <c r="I1538" s="57" t="str">
        <f>IF(COUNTIF(MASUK[Kode Barang],REKAP[[#This Row],[ID
Barang]])=0,"",COUNTIF(MASUK[Kode Barang],REKAP[[#This Row],[ID
Barang]]))</f>
        <v/>
      </c>
      <c r="J1538" s="58" t="str">
        <f>IF(COUNTIF(MASUK8[Kode Barang],REKAP[[#This Row],[ID
Barang]])=0,"",COUNTIF(MASUK8[Kode Barang],REKAP[[#This Row],[ID
Barang]]))</f>
        <v/>
      </c>
      <c r="K1538" s="20">
        <v>10</v>
      </c>
      <c r="L1538" s="47">
        <f>SUMIF(MASUK!$C:$C,DATA!$A1538,MASUK!$H:$H)</f>
        <v>0</v>
      </c>
      <c r="M1538" s="47">
        <f>SUMIF(KELUAR!C:C,REKAP[[#This Row],[ID
Barang]],KELUAR!$H:$H)</f>
        <v>0</v>
      </c>
      <c r="N1538" s="47">
        <f>REKAP[[#This Row],[Stok Awal]]+REKAP[[#This Row],[Masuk]]-REKAP[[#This Row],[Keluar]]</f>
        <v>10</v>
      </c>
      <c r="P1538" s="42">
        <f>REKAP[[#This Row],[Harga Satuan]]*REKAP[[#This Row],[Stok Akhir]]</f>
        <v>1570000</v>
      </c>
      <c r="Q1538" s="47" t="str">
        <f>IF(REKAP[[#This Row],[Stok Aktual]]&lt;&gt;"",REKAP[[#This Row],[Stok Akhir]]-REKAP[[#This Row],[Stok Aktual]],"")</f>
        <v/>
      </c>
    </row>
    <row r="1539" spans="1:17" x14ac:dyDescent="0.25">
      <c r="A1539" s="20" t="s">
        <v>2976</v>
      </c>
      <c r="B1539" s="20" t="s">
        <v>3571</v>
      </c>
      <c r="C1539" s="20" t="s">
        <v>3571</v>
      </c>
      <c r="D1539" s="23" t="s">
        <v>2418</v>
      </c>
      <c r="E1539" s="23"/>
      <c r="F1539" s="20" t="s">
        <v>247</v>
      </c>
      <c r="G1539" s="21"/>
      <c r="H1539" s="22"/>
      <c r="I1539" s="57" t="str">
        <f>IF(COUNTIF(MASUK[Kode Barang],REKAP[[#This Row],[ID
Barang]])=0,"",COUNTIF(MASUK[Kode Barang],REKAP[[#This Row],[ID
Barang]]))</f>
        <v/>
      </c>
      <c r="J1539" s="58" t="str">
        <f>IF(COUNTIF(MASUK8[Kode Barang],REKAP[[#This Row],[ID
Barang]])=0,"",COUNTIF(MASUK8[Kode Barang],REKAP[[#This Row],[ID
Barang]]))</f>
        <v/>
      </c>
      <c r="K1539" s="20">
        <v>9</v>
      </c>
      <c r="L1539" s="47">
        <f>SUMIF(MASUK!$C:$C,DATA!$A1539,MASUK!$H:$H)</f>
        <v>0</v>
      </c>
      <c r="M1539" s="47">
        <f>SUMIF(KELUAR!C:C,REKAP[[#This Row],[ID
Barang]],KELUAR!$H:$H)</f>
        <v>0</v>
      </c>
      <c r="N1539" s="47">
        <f>REKAP[[#This Row],[Stok Awal]]+REKAP[[#This Row],[Masuk]]-REKAP[[#This Row],[Keluar]]</f>
        <v>9</v>
      </c>
      <c r="P1539" s="42">
        <f>REKAP[[#This Row],[Harga Satuan]]*REKAP[[#This Row],[Stok Akhir]]</f>
        <v>0</v>
      </c>
      <c r="Q1539" s="47" t="str">
        <f>IF(REKAP[[#This Row],[Stok Aktual]]&lt;&gt;"",REKAP[[#This Row],[Stok Akhir]]-REKAP[[#This Row],[Stok Aktual]],"")</f>
        <v/>
      </c>
    </row>
    <row r="1540" spans="1:17" x14ac:dyDescent="0.25">
      <c r="A1540" s="20" t="s">
        <v>2977</v>
      </c>
      <c r="B1540" s="20" t="s">
        <v>3575</v>
      </c>
      <c r="C1540" s="20" t="s">
        <v>3575</v>
      </c>
      <c r="D1540" s="23" t="s">
        <v>2419</v>
      </c>
      <c r="E1540" s="23"/>
      <c r="F1540" s="20" t="s">
        <v>247</v>
      </c>
      <c r="G1540" s="21"/>
      <c r="H1540" s="22"/>
      <c r="I1540" s="57" t="str">
        <f>IF(COUNTIF(MASUK[Kode Barang],REKAP[[#This Row],[ID
Barang]])=0,"",COUNTIF(MASUK[Kode Barang],REKAP[[#This Row],[ID
Barang]]))</f>
        <v/>
      </c>
      <c r="J1540" s="58" t="str">
        <f>IF(COUNTIF(MASUK8[Kode Barang],REKAP[[#This Row],[ID
Barang]])=0,"",COUNTIF(MASUK8[Kode Barang],REKAP[[#This Row],[ID
Barang]]))</f>
        <v/>
      </c>
      <c r="K1540" s="20">
        <v>8</v>
      </c>
      <c r="L1540" s="47">
        <f>SUMIF(MASUK!$C:$C,DATA!$A1540,MASUK!$H:$H)</f>
        <v>0</v>
      </c>
      <c r="M1540" s="47">
        <f>SUMIF(KELUAR!C:C,REKAP[[#This Row],[ID
Barang]],KELUAR!$H:$H)</f>
        <v>0</v>
      </c>
      <c r="N1540" s="47">
        <f>REKAP[[#This Row],[Stok Awal]]+REKAP[[#This Row],[Masuk]]-REKAP[[#This Row],[Keluar]]</f>
        <v>8</v>
      </c>
      <c r="P1540" s="42">
        <f>REKAP[[#This Row],[Harga Satuan]]*REKAP[[#This Row],[Stok Akhir]]</f>
        <v>0</v>
      </c>
      <c r="Q1540" s="47" t="str">
        <f>IF(REKAP[[#This Row],[Stok Aktual]]&lt;&gt;"",REKAP[[#This Row],[Stok Akhir]]-REKAP[[#This Row],[Stok Aktual]],"")</f>
        <v/>
      </c>
    </row>
    <row r="1541" spans="1:17" x14ac:dyDescent="0.25">
      <c r="A1541" s="20" t="s">
        <v>2978</v>
      </c>
      <c r="B1541" s="20" t="s">
        <v>3571</v>
      </c>
      <c r="C1541" s="20" t="s">
        <v>3571</v>
      </c>
      <c r="D1541" s="23" t="s">
        <v>2420</v>
      </c>
      <c r="E1541" s="23"/>
      <c r="F1541" s="20" t="s">
        <v>247</v>
      </c>
      <c r="G1541" s="21"/>
      <c r="H1541" s="22"/>
      <c r="I1541" s="57" t="str">
        <f>IF(COUNTIF(MASUK[Kode Barang],REKAP[[#This Row],[ID
Barang]])=0,"",COUNTIF(MASUK[Kode Barang],REKAP[[#This Row],[ID
Barang]]))</f>
        <v/>
      </c>
      <c r="J1541" s="58" t="str">
        <f>IF(COUNTIF(MASUK8[Kode Barang],REKAP[[#This Row],[ID
Barang]])=0,"",COUNTIF(MASUK8[Kode Barang],REKAP[[#This Row],[ID
Barang]]))</f>
        <v/>
      </c>
      <c r="K1541" s="20">
        <v>10</v>
      </c>
      <c r="L1541" s="47">
        <f>SUMIF(MASUK!$C:$C,DATA!$A1541,MASUK!$H:$H)</f>
        <v>0</v>
      </c>
      <c r="M1541" s="47">
        <f>SUMIF(KELUAR!C:C,REKAP[[#This Row],[ID
Barang]],KELUAR!$H:$H)</f>
        <v>0</v>
      </c>
      <c r="N1541" s="47">
        <f>REKAP[[#This Row],[Stok Awal]]+REKAP[[#This Row],[Masuk]]-REKAP[[#This Row],[Keluar]]</f>
        <v>10</v>
      </c>
      <c r="P1541" s="42">
        <f>REKAP[[#This Row],[Harga Satuan]]*REKAP[[#This Row],[Stok Akhir]]</f>
        <v>0</v>
      </c>
      <c r="Q1541" s="47" t="str">
        <f>IF(REKAP[[#This Row],[Stok Aktual]]&lt;&gt;"",REKAP[[#This Row],[Stok Akhir]]-REKAP[[#This Row],[Stok Aktual]],"")</f>
        <v/>
      </c>
    </row>
    <row r="1542" spans="1:17" x14ac:dyDescent="0.25">
      <c r="A1542" s="20" t="s">
        <v>2979</v>
      </c>
      <c r="B1542" s="20" t="s">
        <v>3575</v>
      </c>
      <c r="C1542" s="20" t="s">
        <v>3575</v>
      </c>
      <c r="D1542" s="23" t="s">
        <v>2421</v>
      </c>
      <c r="E1542" s="23"/>
      <c r="F1542" s="20" t="s">
        <v>247</v>
      </c>
      <c r="G1542" s="21"/>
      <c r="H1542" s="22"/>
      <c r="I1542" s="57" t="str">
        <f>IF(COUNTIF(MASUK[Kode Barang],REKAP[[#This Row],[ID
Barang]])=0,"",COUNTIF(MASUK[Kode Barang],REKAP[[#This Row],[ID
Barang]]))</f>
        <v/>
      </c>
      <c r="J1542" s="58" t="str">
        <f>IF(COUNTIF(MASUK8[Kode Barang],REKAP[[#This Row],[ID
Barang]])=0,"",COUNTIF(MASUK8[Kode Barang],REKAP[[#This Row],[ID
Barang]]))</f>
        <v/>
      </c>
      <c r="K1542" s="20">
        <v>97</v>
      </c>
      <c r="L1542" s="47">
        <f>SUMIF(MASUK!$C:$C,DATA!$A1542,MASUK!$H:$H)</f>
        <v>0</v>
      </c>
      <c r="M1542" s="47">
        <f>SUMIF(KELUAR!C:C,REKAP[[#This Row],[ID
Barang]],KELUAR!$H:$H)</f>
        <v>0</v>
      </c>
      <c r="N1542" s="47">
        <f>REKAP[[#This Row],[Stok Awal]]+REKAP[[#This Row],[Masuk]]-REKAP[[#This Row],[Keluar]]</f>
        <v>97</v>
      </c>
      <c r="P1542" s="42">
        <f>REKAP[[#This Row],[Harga Satuan]]*REKAP[[#This Row],[Stok Akhir]]</f>
        <v>0</v>
      </c>
      <c r="Q1542" s="47" t="str">
        <f>IF(REKAP[[#This Row],[Stok Aktual]]&lt;&gt;"",REKAP[[#This Row],[Stok Akhir]]-REKAP[[#This Row],[Stok Aktual]],"")</f>
        <v/>
      </c>
    </row>
    <row r="1543" spans="1:17" x14ac:dyDescent="0.25">
      <c r="A1543" s="20" t="s">
        <v>2980</v>
      </c>
      <c r="B1543" s="20" t="s">
        <v>3576</v>
      </c>
      <c r="C1543" s="20" t="s">
        <v>3576</v>
      </c>
      <c r="D1543" s="23" t="s">
        <v>2422</v>
      </c>
      <c r="E1543" s="23"/>
      <c r="F1543" s="20" t="s">
        <v>247</v>
      </c>
      <c r="G1543" s="21"/>
      <c r="H1543" s="22">
        <v>40000</v>
      </c>
      <c r="I1543" s="57" t="str">
        <f>IF(COUNTIF(MASUK[Kode Barang],REKAP[[#This Row],[ID
Barang]])=0,"",COUNTIF(MASUK[Kode Barang],REKAP[[#This Row],[ID
Barang]]))</f>
        <v/>
      </c>
      <c r="J1543" s="58" t="str">
        <f>IF(COUNTIF(MASUK8[Kode Barang],REKAP[[#This Row],[ID
Barang]])=0,"",COUNTIF(MASUK8[Kode Barang],REKAP[[#This Row],[ID
Barang]]))</f>
        <v/>
      </c>
      <c r="K1543" s="20">
        <v>8</v>
      </c>
      <c r="L1543" s="47">
        <f>SUMIF(MASUK!$C:$C,DATA!$A1543,MASUK!$H:$H)</f>
        <v>0</v>
      </c>
      <c r="M1543" s="47">
        <f>SUMIF(KELUAR!C:C,REKAP[[#This Row],[ID
Barang]],KELUAR!$H:$H)</f>
        <v>0</v>
      </c>
      <c r="N1543" s="47">
        <f>REKAP[[#This Row],[Stok Awal]]+REKAP[[#This Row],[Masuk]]-REKAP[[#This Row],[Keluar]]</f>
        <v>8</v>
      </c>
      <c r="P1543" s="42">
        <f>REKAP[[#This Row],[Harga Satuan]]*REKAP[[#This Row],[Stok Akhir]]</f>
        <v>320000</v>
      </c>
      <c r="Q1543" s="47" t="str">
        <f>IF(REKAP[[#This Row],[Stok Aktual]]&lt;&gt;"",REKAP[[#This Row],[Stok Akhir]]-REKAP[[#This Row],[Stok Aktual]],"")</f>
        <v/>
      </c>
    </row>
    <row r="1544" spans="1:17" x14ac:dyDescent="0.25">
      <c r="A1544" s="20" t="s">
        <v>2981</v>
      </c>
      <c r="B1544" s="20" t="s">
        <v>3560</v>
      </c>
      <c r="C1544" s="20" t="s">
        <v>3560</v>
      </c>
      <c r="D1544" s="23" t="s">
        <v>2423</v>
      </c>
      <c r="E1544" s="23"/>
      <c r="F1544" s="20" t="s">
        <v>247</v>
      </c>
      <c r="G1544" s="21" t="s">
        <v>1985</v>
      </c>
      <c r="H1544" s="22">
        <v>410000</v>
      </c>
      <c r="I1544" s="57">
        <f>IF(COUNTIF(MASUK[Kode Barang],REKAP[[#This Row],[ID
Barang]])=0,"",COUNTIF(MASUK[Kode Barang],REKAP[[#This Row],[ID
Barang]]))</f>
        <v>1</v>
      </c>
      <c r="J1544" s="58" t="str">
        <f>IF(COUNTIF(MASUK8[Kode Barang],REKAP[[#This Row],[ID
Barang]])=0,"",COUNTIF(MASUK8[Kode Barang],REKAP[[#This Row],[ID
Barang]]))</f>
        <v/>
      </c>
      <c r="K1544" s="20">
        <v>5</v>
      </c>
      <c r="L1544" s="47">
        <f>SUMIF(MASUK!$C:$C,DATA!$A1544,MASUK!$H:$H)</f>
        <v>2</v>
      </c>
      <c r="M1544" s="47">
        <f>SUMIF(KELUAR!C:C,REKAP[[#This Row],[ID
Barang]],KELUAR!$H:$H)</f>
        <v>0</v>
      </c>
      <c r="N1544" s="47">
        <f>REKAP[[#This Row],[Stok Awal]]+REKAP[[#This Row],[Masuk]]-REKAP[[#This Row],[Keluar]]</f>
        <v>7</v>
      </c>
      <c r="P1544" s="42">
        <f>REKAP[[#This Row],[Harga Satuan]]*REKAP[[#This Row],[Stok Akhir]]</f>
        <v>2870000</v>
      </c>
      <c r="Q1544" s="47" t="str">
        <f>IF(REKAP[[#This Row],[Stok Aktual]]&lt;&gt;"",REKAP[[#This Row],[Stok Akhir]]-REKAP[[#This Row],[Stok Aktual]],"")</f>
        <v/>
      </c>
    </row>
    <row r="1545" spans="1:17" x14ac:dyDescent="0.25">
      <c r="A1545" s="20" t="s">
        <v>2982</v>
      </c>
      <c r="B1545" s="20" t="s">
        <v>3560</v>
      </c>
      <c r="C1545" s="20" t="s">
        <v>3560</v>
      </c>
      <c r="D1545" s="23" t="s">
        <v>2424</v>
      </c>
      <c r="E1545" s="23"/>
      <c r="F1545" s="20" t="s">
        <v>247</v>
      </c>
      <c r="G1545" s="21" t="s">
        <v>1985</v>
      </c>
      <c r="H1545" s="22">
        <v>352000</v>
      </c>
      <c r="I1545" s="57" t="str">
        <f>IF(COUNTIF(MASUK[Kode Barang],REKAP[[#This Row],[ID
Barang]])=0,"",COUNTIF(MASUK[Kode Barang],REKAP[[#This Row],[ID
Barang]]))</f>
        <v/>
      </c>
      <c r="J1545" s="58" t="str">
        <f>IF(COUNTIF(MASUK8[Kode Barang],REKAP[[#This Row],[ID
Barang]])=0,"",COUNTIF(MASUK8[Kode Barang],REKAP[[#This Row],[ID
Barang]]))</f>
        <v/>
      </c>
      <c r="K1545" s="20">
        <v>6</v>
      </c>
      <c r="L1545" s="47">
        <f>SUMIF(MASUK!$C:$C,DATA!$A1545,MASUK!$H:$H)</f>
        <v>0</v>
      </c>
      <c r="M1545" s="47">
        <f>SUMIF(KELUAR!C:C,REKAP[[#This Row],[ID
Barang]],KELUAR!$H:$H)</f>
        <v>0</v>
      </c>
      <c r="N1545" s="47">
        <f>REKAP[[#This Row],[Stok Awal]]+REKAP[[#This Row],[Masuk]]-REKAP[[#This Row],[Keluar]]</f>
        <v>6</v>
      </c>
      <c r="P1545" s="42">
        <f>REKAP[[#This Row],[Harga Satuan]]*REKAP[[#This Row],[Stok Akhir]]</f>
        <v>2112000</v>
      </c>
      <c r="Q1545" s="47" t="str">
        <f>IF(REKAP[[#This Row],[Stok Aktual]]&lt;&gt;"",REKAP[[#This Row],[Stok Akhir]]-REKAP[[#This Row],[Stok Aktual]],"")</f>
        <v/>
      </c>
    </row>
    <row r="1546" spans="1:17" x14ac:dyDescent="0.25">
      <c r="A1546" s="20" t="s">
        <v>2983</v>
      </c>
      <c r="B1546" s="20" t="s">
        <v>3560</v>
      </c>
      <c r="C1546" s="20" t="s">
        <v>3560</v>
      </c>
      <c r="D1546" s="23" t="s">
        <v>2425</v>
      </c>
      <c r="E1546" s="23"/>
      <c r="F1546" s="20" t="s">
        <v>247</v>
      </c>
      <c r="G1546" s="21" t="s">
        <v>1985</v>
      </c>
      <c r="H1546" s="22">
        <v>405000</v>
      </c>
      <c r="I1546" s="57" t="str">
        <f>IF(COUNTIF(MASUK[Kode Barang],REKAP[[#This Row],[ID
Barang]])=0,"",COUNTIF(MASUK[Kode Barang],REKAP[[#This Row],[ID
Barang]]))</f>
        <v/>
      </c>
      <c r="J1546" s="58" t="str">
        <f>IF(COUNTIF(MASUK8[Kode Barang],REKAP[[#This Row],[ID
Barang]])=0,"",COUNTIF(MASUK8[Kode Barang],REKAP[[#This Row],[ID
Barang]]))</f>
        <v/>
      </c>
      <c r="K1546" s="20">
        <v>5</v>
      </c>
      <c r="L1546" s="47">
        <f>SUMIF(MASUK!$C:$C,DATA!$A1546,MASUK!$H:$H)</f>
        <v>0</v>
      </c>
      <c r="M1546" s="47">
        <f>SUMIF(KELUAR!C:C,REKAP[[#This Row],[ID
Barang]],KELUAR!$H:$H)</f>
        <v>0</v>
      </c>
      <c r="N1546" s="47">
        <f>REKAP[[#This Row],[Stok Awal]]+REKAP[[#This Row],[Masuk]]-REKAP[[#This Row],[Keluar]]</f>
        <v>5</v>
      </c>
      <c r="P1546" s="42">
        <f>REKAP[[#This Row],[Harga Satuan]]*REKAP[[#This Row],[Stok Akhir]]</f>
        <v>2025000</v>
      </c>
      <c r="Q1546" s="47" t="str">
        <f>IF(REKAP[[#This Row],[Stok Aktual]]&lt;&gt;"",REKAP[[#This Row],[Stok Akhir]]-REKAP[[#This Row],[Stok Aktual]],"")</f>
        <v/>
      </c>
    </row>
    <row r="1547" spans="1:17" x14ac:dyDescent="0.25">
      <c r="A1547" s="20" t="s">
        <v>2984</v>
      </c>
      <c r="B1547" s="20" t="s">
        <v>3560</v>
      </c>
      <c r="C1547" s="20" t="s">
        <v>3560</v>
      </c>
      <c r="D1547" s="23" t="s">
        <v>2426</v>
      </c>
      <c r="E1547" s="23"/>
      <c r="F1547" s="20" t="s">
        <v>247</v>
      </c>
      <c r="G1547" s="21" t="s">
        <v>1985</v>
      </c>
      <c r="H1547" s="22">
        <v>368000</v>
      </c>
      <c r="I1547" s="57" t="str">
        <f>IF(COUNTIF(MASUK[Kode Barang],REKAP[[#This Row],[ID
Barang]])=0,"",COUNTIF(MASUK[Kode Barang],REKAP[[#This Row],[ID
Barang]]))</f>
        <v/>
      </c>
      <c r="J1547" s="58" t="str">
        <f>IF(COUNTIF(MASUK8[Kode Barang],REKAP[[#This Row],[ID
Barang]])=0,"",COUNTIF(MASUK8[Kode Barang],REKAP[[#This Row],[ID
Barang]]))</f>
        <v/>
      </c>
      <c r="K1547" s="20">
        <v>6</v>
      </c>
      <c r="L1547" s="47">
        <f>SUMIF(MASUK!$C:$C,DATA!$A1547,MASUK!$H:$H)</f>
        <v>0</v>
      </c>
      <c r="M1547" s="47">
        <f>SUMIF(KELUAR!C:C,REKAP[[#This Row],[ID
Barang]],KELUAR!$H:$H)</f>
        <v>0</v>
      </c>
      <c r="N1547" s="47">
        <f>REKAP[[#This Row],[Stok Awal]]+REKAP[[#This Row],[Masuk]]-REKAP[[#This Row],[Keluar]]</f>
        <v>6</v>
      </c>
      <c r="P1547" s="42">
        <f>REKAP[[#This Row],[Harga Satuan]]*REKAP[[#This Row],[Stok Akhir]]</f>
        <v>2208000</v>
      </c>
      <c r="Q1547" s="47" t="str">
        <f>IF(REKAP[[#This Row],[Stok Aktual]]&lt;&gt;"",REKAP[[#This Row],[Stok Akhir]]-REKAP[[#This Row],[Stok Aktual]],"")</f>
        <v/>
      </c>
    </row>
    <row r="1548" spans="1:17" x14ac:dyDescent="0.25">
      <c r="A1548" s="20" t="s">
        <v>2985</v>
      </c>
      <c r="B1548" s="20" t="s">
        <v>3560</v>
      </c>
      <c r="C1548" s="20" t="s">
        <v>3560</v>
      </c>
      <c r="D1548" s="23" t="s">
        <v>2427</v>
      </c>
      <c r="E1548" s="23"/>
      <c r="F1548" s="20" t="s">
        <v>247</v>
      </c>
      <c r="G1548" s="21"/>
      <c r="H1548" s="22">
        <v>40000</v>
      </c>
      <c r="I1548" s="57" t="str">
        <f>IF(COUNTIF(MASUK[Kode Barang],REKAP[[#This Row],[ID
Barang]])=0,"",COUNTIF(MASUK[Kode Barang],REKAP[[#This Row],[ID
Barang]]))</f>
        <v/>
      </c>
      <c r="J1548" s="58" t="str">
        <f>IF(COUNTIF(MASUK8[Kode Barang],REKAP[[#This Row],[ID
Barang]])=0,"",COUNTIF(MASUK8[Kode Barang],REKAP[[#This Row],[ID
Barang]]))</f>
        <v/>
      </c>
      <c r="K1548" s="20">
        <v>10</v>
      </c>
      <c r="L1548" s="47">
        <f>SUMIF(MASUK!$C:$C,DATA!$A1548,MASUK!$H:$H)</f>
        <v>0</v>
      </c>
      <c r="M1548" s="47">
        <f>SUMIF(KELUAR!C:C,REKAP[[#This Row],[ID
Barang]],KELUAR!$H:$H)</f>
        <v>0</v>
      </c>
      <c r="N1548" s="47">
        <f>REKAP[[#This Row],[Stok Awal]]+REKAP[[#This Row],[Masuk]]-REKAP[[#This Row],[Keluar]]</f>
        <v>10</v>
      </c>
      <c r="P1548" s="42">
        <f>REKAP[[#This Row],[Harga Satuan]]*REKAP[[#This Row],[Stok Akhir]]</f>
        <v>400000</v>
      </c>
      <c r="Q1548" s="47" t="str">
        <f>IF(REKAP[[#This Row],[Stok Aktual]]&lt;&gt;"",REKAP[[#This Row],[Stok Akhir]]-REKAP[[#This Row],[Stok Aktual]],"")</f>
        <v/>
      </c>
    </row>
    <row r="1549" spans="1:17" x14ac:dyDescent="0.25">
      <c r="A1549" s="20" t="s">
        <v>2986</v>
      </c>
      <c r="B1549" s="20" t="s">
        <v>3560</v>
      </c>
      <c r="C1549" s="20" t="s">
        <v>3560</v>
      </c>
      <c r="D1549" s="23" t="s">
        <v>2428</v>
      </c>
      <c r="E1549" s="23"/>
      <c r="F1549" s="20" t="s">
        <v>247</v>
      </c>
      <c r="G1549" s="21" t="s">
        <v>1985</v>
      </c>
      <c r="H1549" s="22">
        <v>89300</v>
      </c>
      <c r="I1549" s="57" t="str">
        <f>IF(COUNTIF(MASUK[Kode Barang],REKAP[[#This Row],[ID
Barang]])=0,"",COUNTIF(MASUK[Kode Barang],REKAP[[#This Row],[ID
Barang]]))</f>
        <v/>
      </c>
      <c r="J1549" s="58" t="str">
        <f>IF(COUNTIF(MASUK8[Kode Barang],REKAP[[#This Row],[ID
Barang]])=0,"",COUNTIF(MASUK8[Kode Barang],REKAP[[#This Row],[ID
Barang]]))</f>
        <v/>
      </c>
      <c r="K1549" s="20">
        <v>473</v>
      </c>
      <c r="L1549" s="47">
        <f>SUMIF(MASUK!$C:$C,DATA!$A1549,MASUK!$H:$H)</f>
        <v>0</v>
      </c>
      <c r="M1549" s="47">
        <f>SUMIF(KELUAR!C:C,REKAP[[#This Row],[ID
Barang]],KELUAR!$H:$H)</f>
        <v>0</v>
      </c>
      <c r="N1549" s="47">
        <f>REKAP[[#This Row],[Stok Awal]]+REKAP[[#This Row],[Masuk]]-REKAP[[#This Row],[Keluar]]</f>
        <v>473</v>
      </c>
      <c r="P1549" s="42">
        <f>REKAP[[#This Row],[Harga Satuan]]*REKAP[[#This Row],[Stok Akhir]]</f>
        <v>42238900</v>
      </c>
      <c r="Q1549" s="47" t="str">
        <f>IF(REKAP[[#This Row],[Stok Aktual]]&lt;&gt;"",REKAP[[#This Row],[Stok Akhir]]-REKAP[[#This Row],[Stok Aktual]],"")</f>
        <v/>
      </c>
    </row>
    <row r="1550" spans="1:17" x14ac:dyDescent="0.25">
      <c r="A1550" s="20" t="s">
        <v>2987</v>
      </c>
      <c r="B1550" s="20" t="s">
        <v>3560</v>
      </c>
      <c r="C1550" s="20" t="s">
        <v>3560</v>
      </c>
      <c r="D1550" s="23" t="s">
        <v>2429</v>
      </c>
      <c r="E1550" s="23"/>
      <c r="F1550" s="20" t="s">
        <v>247</v>
      </c>
      <c r="G1550" s="21" t="s">
        <v>1985</v>
      </c>
      <c r="H1550" s="22">
        <v>466000</v>
      </c>
      <c r="I1550" s="57" t="str">
        <f>IF(COUNTIF(MASUK[Kode Barang],REKAP[[#This Row],[ID
Barang]])=0,"",COUNTIF(MASUK[Kode Barang],REKAP[[#This Row],[ID
Barang]]))</f>
        <v/>
      </c>
      <c r="J1550" s="58" t="str">
        <f>IF(COUNTIF(MASUK8[Kode Barang],REKAP[[#This Row],[ID
Barang]])=0,"",COUNTIF(MASUK8[Kode Barang],REKAP[[#This Row],[ID
Barang]]))</f>
        <v/>
      </c>
      <c r="K1550" s="20">
        <v>6</v>
      </c>
      <c r="L1550" s="47">
        <f>SUMIF(MASUK!$C:$C,DATA!$A1550,MASUK!$H:$H)</f>
        <v>0</v>
      </c>
      <c r="M1550" s="47">
        <f>SUMIF(KELUAR!C:C,REKAP[[#This Row],[ID
Barang]],KELUAR!$H:$H)</f>
        <v>0</v>
      </c>
      <c r="N1550" s="47">
        <f>REKAP[[#This Row],[Stok Awal]]+REKAP[[#This Row],[Masuk]]-REKAP[[#This Row],[Keluar]]</f>
        <v>6</v>
      </c>
      <c r="P1550" s="42">
        <f>REKAP[[#This Row],[Harga Satuan]]*REKAP[[#This Row],[Stok Akhir]]</f>
        <v>2796000</v>
      </c>
      <c r="Q1550" s="47" t="str">
        <f>IF(REKAP[[#This Row],[Stok Aktual]]&lt;&gt;"",REKAP[[#This Row],[Stok Akhir]]-REKAP[[#This Row],[Stok Aktual]],"")</f>
        <v/>
      </c>
    </row>
    <row r="1551" spans="1:17" x14ac:dyDescent="0.25">
      <c r="A1551" s="20" t="s">
        <v>2988</v>
      </c>
      <c r="B1551" s="20" t="s">
        <v>3560</v>
      </c>
      <c r="C1551" s="20" t="s">
        <v>3560</v>
      </c>
      <c r="D1551" s="23" t="s">
        <v>2430</v>
      </c>
      <c r="E1551" s="23"/>
      <c r="F1551" s="20" t="s">
        <v>247</v>
      </c>
      <c r="G1551" s="21" t="s">
        <v>1985</v>
      </c>
      <c r="H1551" s="22">
        <v>440000</v>
      </c>
      <c r="I1551" s="57">
        <f>IF(COUNTIF(MASUK[Kode Barang],REKAP[[#This Row],[ID
Barang]])=0,"",COUNTIF(MASUK[Kode Barang],REKAP[[#This Row],[ID
Barang]]))</f>
        <v>1</v>
      </c>
      <c r="J1551" s="58" t="str">
        <f>IF(COUNTIF(MASUK8[Kode Barang],REKAP[[#This Row],[ID
Barang]])=0,"",COUNTIF(MASUK8[Kode Barang],REKAP[[#This Row],[ID
Barang]]))</f>
        <v/>
      </c>
      <c r="K1551" s="20">
        <v>5</v>
      </c>
      <c r="L1551" s="47">
        <f>SUMIF(MASUK!$C:$C,DATA!$A1551,MASUK!$H:$H)</f>
        <v>2</v>
      </c>
      <c r="M1551" s="47">
        <f>SUMIF(KELUAR!C:C,REKAP[[#This Row],[ID
Barang]],KELUAR!$H:$H)</f>
        <v>0</v>
      </c>
      <c r="N1551" s="47">
        <f>REKAP[[#This Row],[Stok Awal]]+REKAP[[#This Row],[Masuk]]-REKAP[[#This Row],[Keluar]]</f>
        <v>7</v>
      </c>
      <c r="P1551" s="42">
        <f>REKAP[[#This Row],[Harga Satuan]]*REKAP[[#This Row],[Stok Akhir]]</f>
        <v>3080000</v>
      </c>
      <c r="Q1551" s="47" t="str">
        <f>IF(REKAP[[#This Row],[Stok Aktual]]&lt;&gt;"",REKAP[[#This Row],[Stok Akhir]]-REKAP[[#This Row],[Stok Aktual]],"")</f>
        <v/>
      </c>
    </row>
    <row r="1552" spans="1:17" x14ac:dyDescent="0.25">
      <c r="A1552" s="20" t="s">
        <v>2989</v>
      </c>
      <c r="B1552" s="20" t="s">
        <v>3560</v>
      </c>
      <c r="C1552" s="20" t="s">
        <v>3560</v>
      </c>
      <c r="D1552" s="23" t="s">
        <v>2431</v>
      </c>
      <c r="E1552" s="23"/>
      <c r="F1552" s="20" t="s">
        <v>247</v>
      </c>
      <c r="G1552" s="21" t="s">
        <v>1985</v>
      </c>
      <c r="H1552" s="22">
        <v>482000</v>
      </c>
      <c r="I1552" s="57" t="str">
        <f>IF(COUNTIF(MASUK[Kode Barang],REKAP[[#This Row],[ID
Barang]])=0,"",COUNTIF(MASUK[Kode Barang],REKAP[[#This Row],[ID
Barang]]))</f>
        <v/>
      </c>
      <c r="J1552" s="58">
        <f>IF(COUNTIF(MASUK8[Kode Barang],REKAP[[#This Row],[ID
Barang]])=0,"",COUNTIF(MASUK8[Kode Barang],REKAP[[#This Row],[ID
Barang]]))</f>
        <v>1</v>
      </c>
      <c r="K1552" s="20">
        <v>2</v>
      </c>
      <c r="L1552" s="47">
        <f>SUMIF(MASUK!$C:$C,DATA!$A1552,MASUK!$H:$H)</f>
        <v>0</v>
      </c>
      <c r="M1552" s="47">
        <f>SUMIF(KELUAR!C:C,REKAP[[#This Row],[ID
Barang]],KELUAR!$H:$H)</f>
        <v>2</v>
      </c>
      <c r="N1552" s="47">
        <f>REKAP[[#This Row],[Stok Awal]]+REKAP[[#This Row],[Masuk]]-REKAP[[#This Row],[Keluar]]</f>
        <v>0</v>
      </c>
      <c r="P1552" s="42">
        <f>REKAP[[#This Row],[Harga Satuan]]*REKAP[[#This Row],[Stok Akhir]]</f>
        <v>0</v>
      </c>
      <c r="Q1552" s="47" t="str">
        <f>IF(REKAP[[#This Row],[Stok Aktual]]&lt;&gt;"",REKAP[[#This Row],[Stok Akhir]]-REKAP[[#This Row],[Stok Aktual]],"")</f>
        <v/>
      </c>
    </row>
    <row r="1553" spans="1:17" x14ac:dyDescent="0.25">
      <c r="A1553" s="20" t="s">
        <v>2990</v>
      </c>
      <c r="B1553" s="20" t="s">
        <v>3560</v>
      </c>
      <c r="C1553" s="20" t="s">
        <v>3560</v>
      </c>
      <c r="D1553" s="23" t="s">
        <v>2432</v>
      </c>
      <c r="E1553" s="23"/>
      <c r="F1553" s="20" t="s">
        <v>247</v>
      </c>
      <c r="G1553" s="21" t="s">
        <v>1985</v>
      </c>
      <c r="H1553" s="22">
        <v>482000</v>
      </c>
      <c r="I1553" s="57" t="str">
        <f>IF(COUNTIF(MASUK[Kode Barang],REKAP[[#This Row],[ID
Barang]])=0,"",COUNTIF(MASUK[Kode Barang],REKAP[[#This Row],[ID
Barang]]))</f>
        <v/>
      </c>
      <c r="J1553" s="58" t="str">
        <f>IF(COUNTIF(MASUK8[Kode Barang],REKAP[[#This Row],[ID
Barang]])=0,"",COUNTIF(MASUK8[Kode Barang],REKAP[[#This Row],[ID
Barang]]))</f>
        <v/>
      </c>
      <c r="K1553" s="20">
        <v>4</v>
      </c>
      <c r="L1553" s="47">
        <f>SUMIF(MASUK!$C:$C,DATA!$A1553,MASUK!$H:$H)</f>
        <v>0</v>
      </c>
      <c r="M1553" s="47">
        <f>SUMIF(KELUAR!C:C,REKAP[[#This Row],[ID
Barang]],KELUAR!$H:$H)</f>
        <v>0</v>
      </c>
      <c r="N1553" s="47">
        <f>REKAP[[#This Row],[Stok Awal]]+REKAP[[#This Row],[Masuk]]-REKAP[[#This Row],[Keluar]]</f>
        <v>4</v>
      </c>
      <c r="P1553" s="42">
        <f>REKAP[[#This Row],[Harga Satuan]]*REKAP[[#This Row],[Stok Akhir]]</f>
        <v>1928000</v>
      </c>
      <c r="Q1553" s="47" t="str">
        <f>IF(REKAP[[#This Row],[Stok Aktual]]&lt;&gt;"",REKAP[[#This Row],[Stok Akhir]]-REKAP[[#This Row],[Stok Aktual]],"")</f>
        <v/>
      </c>
    </row>
    <row r="1554" spans="1:17" x14ac:dyDescent="0.25">
      <c r="A1554" s="20" t="s">
        <v>2991</v>
      </c>
      <c r="B1554" s="20" t="s">
        <v>3560</v>
      </c>
      <c r="C1554" s="20" t="s">
        <v>3560</v>
      </c>
      <c r="D1554" s="23" t="s">
        <v>2433</v>
      </c>
      <c r="E1554" s="23"/>
      <c r="F1554" s="20" t="s">
        <v>247</v>
      </c>
      <c r="G1554" s="21" t="s">
        <v>1985</v>
      </c>
      <c r="H1554" s="22">
        <v>832800</v>
      </c>
      <c r="I1554" s="57" t="str">
        <f>IF(COUNTIF(MASUK[Kode Barang],REKAP[[#This Row],[ID
Barang]])=0,"",COUNTIF(MASUK[Kode Barang],REKAP[[#This Row],[ID
Barang]]))</f>
        <v/>
      </c>
      <c r="J1554" s="58" t="str">
        <f>IF(COUNTIF(MASUK8[Kode Barang],REKAP[[#This Row],[ID
Barang]])=0,"",COUNTIF(MASUK8[Kode Barang],REKAP[[#This Row],[ID
Barang]]))</f>
        <v/>
      </c>
      <c r="K1554" s="20">
        <v>1</v>
      </c>
      <c r="L1554" s="47">
        <f>SUMIF(MASUK!$C:$C,DATA!$A1554,MASUK!$H:$H)</f>
        <v>0</v>
      </c>
      <c r="M1554" s="47">
        <f>SUMIF(KELUAR!C:C,REKAP[[#This Row],[ID
Barang]],KELUAR!$H:$H)</f>
        <v>0</v>
      </c>
      <c r="N1554" s="47">
        <f>REKAP[[#This Row],[Stok Awal]]+REKAP[[#This Row],[Masuk]]-REKAP[[#This Row],[Keluar]]</f>
        <v>1</v>
      </c>
      <c r="P1554" s="42">
        <f>REKAP[[#This Row],[Harga Satuan]]*REKAP[[#This Row],[Stok Akhir]]</f>
        <v>832800</v>
      </c>
      <c r="Q1554" s="47" t="str">
        <f>IF(REKAP[[#This Row],[Stok Aktual]]&lt;&gt;"",REKAP[[#This Row],[Stok Akhir]]-REKAP[[#This Row],[Stok Aktual]],"")</f>
        <v/>
      </c>
    </row>
    <row r="1555" spans="1:17" x14ac:dyDescent="0.25">
      <c r="A1555" s="20" t="s">
        <v>2992</v>
      </c>
      <c r="B1555" s="20" t="s">
        <v>3560</v>
      </c>
      <c r="C1555" s="20" t="s">
        <v>3560</v>
      </c>
      <c r="D1555" s="23" t="s">
        <v>2434</v>
      </c>
      <c r="E1555" s="23"/>
      <c r="F1555" s="20" t="s">
        <v>247</v>
      </c>
      <c r="G1555" s="21" t="s">
        <v>1985</v>
      </c>
      <c r="H1555" s="22">
        <v>832800</v>
      </c>
      <c r="I1555" s="57" t="str">
        <f>IF(COUNTIF(MASUK[Kode Barang],REKAP[[#This Row],[ID
Barang]])=0,"",COUNTIF(MASUK[Kode Barang],REKAP[[#This Row],[ID
Barang]]))</f>
        <v/>
      </c>
      <c r="J1555" s="58" t="str">
        <f>IF(COUNTIF(MASUK8[Kode Barang],REKAP[[#This Row],[ID
Barang]])=0,"",COUNTIF(MASUK8[Kode Barang],REKAP[[#This Row],[ID
Barang]]))</f>
        <v/>
      </c>
      <c r="K1555" s="20">
        <v>0</v>
      </c>
      <c r="L1555" s="47">
        <f>SUMIF(MASUK!$C:$C,DATA!$A1555,MASUK!$H:$H)</f>
        <v>0</v>
      </c>
      <c r="M1555" s="47">
        <f>SUMIF(KELUAR!C:C,REKAP[[#This Row],[ID
Barang]],KELUAR!$H:$H)</f>
        <v>0</v>
      </c>
      <c r="N1555" s="47">
        <f>REKAP[[#This Row],[Stok Awal]]+REKAP[[#This Row],[Masuk]]-REKAP[[#This Row],[Keluar]]</f>
        <v>0</v>
      </c>
      <c r="P1555" s="42">
        <f>REKAP[[#This Row],[Harga Satuan]]*REKAP[[#This Row],[Stok Akhir]]</f>
        <v>0</v>
      </c>
      <c r="Q1555" s="47" t="str">
        <f>IF(REKAP[[#This Row],[Stok Aktual]]&lt;&gt;"",REKAP[[#This Row],[Stok Akhir]]-REKAP[[#This Row],[Stok Aktual]],"")</f>
        <v/>
      </c>
    </row>
    <row r="1556" spans="1:17" x14ac:dyDescent="0.25">
      <c r="A1556" s="20" t="s">
        <v>2993</v>
      </c>
      <c r="B1556" s="20" t="s">
        <v>3561</v>
      </c>
      <c r="C1556" s="20" t="s">
        <v>3561</v>
      </c>
      <c r="D1556" s="23" t="s">
        <v>2435</v>
      </c>
      <c r="E1556" s="23"/>
      <c r="F1556" s="20" t="s">
        <v>247</v>
      </c>
      <c r="G1556" s="21"/>
      <c r="H1556" s="22">
        <v>45000</v>
      </c>
      <c r="I1556" s="57" t="str">
        <f>IF(COUNTIF(MASUK[Kode Barang],REKAP[[#This Row],[ID
Barang]])=0,"",COUNTIF(MASUK[Kode Barang],REKAP[[#This Row],[ID
Barang]]))</f>
        <v/>
      </c>
      <c r="J1556" s="58" t="str">
        <f>IF(COUNTIF(MASUK8[Kode Barang],REKAP[[#This Row],[ID
Barang]])=0,"",COUNTIF(MASUK8[Kode Barang],REKAP[[#This Row],[ID
Barang]]))</f>
        <v/>
      </c>
      <c r="K1556" s="20">
        <v>6</v>
      </c>
      <c r="L1556" s="47">
        <f>SUMIF(MASUK!$C:$C,DATA!$A1556,MASUK!$H:$H)</f>
        <v>0</v>
      </c>
      <c r="M1556" s="47">
        <f>SUMIF(KELUAR!C:C,REKAP[[#This Row],[ID
Barang]],KELUAR!$H:$H)</f>
        <v>0</v>
      </c>
      <c r="N1556" s="47">
        <f>REKAP[[#This Row],[Stok Awal]]+REKAP[[#This Row],[Masuk]]-REKAP[[#This Row],[Keluar]]</f>
        <v>6</v>
      </c>
      <c r="P1556" s="42">
        <f>REKAP[[#This Row],[Harga Satuan]]*REKAP[[#This Row],[Stok Akhir]]</f>
        <v>270000</v>
      </c>
      <c r="Q1556" s="47" t="str">
        <f>IF(REKAP[[#This Row],[Stok Aktual]]&lt;&gt;"",REKAP[[#This Row],[Stok Akhir]]-REKAP[[#This Row],[Stok Aktual]],"")</f>
        <v/>
      </c>
    </row>
    <row r="1557" spans="1:17" x14ac:dyDescent="0.25">
      <c r="A1557" s="20" t="s">
        <v>2994</v>
      </c>
      <c r="B1557" s="20" t="s">
        <v>3562</v>
      </c>
      <c r="C1557" s="20" t="s">
        <v>3562</v>
      </c>
      <c r="D1557" s="23" t="s">
        <v>2436</v>
      </c>
      <c r="E1557" s="23"/>
      <c r="F1557" s="20" t="s">
        <v>247</v>
      </c>
      <c r="G1557" s="21" t="s">
        <v>2437</v>
      </c>
      <c r="H1557" s="22">
        <v>381000</v>
      </c>
      <c r="I1557" s="57" t="str">
        <f>IF(COUNTIF(MASUK[Kode Barang],REKAP[[#This Row],[ID
Barang]])=0,"",COUNTIF(MASUK[Kode Barang],REKAP[[#This Row],[ID
Barang]]))</f>
        <v/>
      </c>
      <c r="J1557" s="58" t="str">
        <f>IF(COUNTIF(MASUK8[Kode Barang],REKAP[[#This Row],[ID
Barang]])=0,"",COUNTIF(MASUK8[Kode Barang],REKAP[[#This Row],[ID
Barang]]))</f>
        <v/>
      </c>
      <c r="K1557" s="20">
        <v>16</v>
      </c>
      <c r="L1557" s="47">
        <f>SUMIF(MASUK!$C:$C,DATA!$A1557,MASUK!$H:$H)</f>
        <v>0</v>
      </c>
      <c r="M1557" s="47">
        <f>SUMIF(KELUAR!C:C,REKAP[[#This Row],[ID
Barang]],KELUAR!$H:$H)</f>
        <v>0</v>
      </c>
      <c r="N1557" s="47">
        <f>REKAP[[#This Row],[Stok Awal]]+REKAP[[#This Row],[Masuk]]-REKAP[[#This Row],[Keluar]]</f>
        <v>16</v>
      </c>
      <c r="P1557" s="42">
        <f>REKAP[[#This Row],[Harga Satuan]]*REKAP[[#This Row],[Stok Akhir]]</f>
        <v>6096000</v>
      </c>
      <c r="Q1557" s="47" t="str">
        <f>IF(REKAP[[#This Row],[Stok Aktual]]&lt;&gt;"",REKAP[[#This Row],[Stok Akhir]]-REKAP[[#This Row],[Stok Aktual]],"")</f>
        <v/>
      </c>
    </row>
    <row r="1558" spans="1:17" x14ac:dyDescent="0.25">
      <c r="A1558" s="20" t="s">
        <v>2995</v>
      </c>
      <c r="B1558" s="20" t="s">
        <v>3577</v>
      </c>
      <c r="C1558" s="20" t="s">
        <v>3577</v>
      </c>
      <c r="D1558" s="23" t="s">
        <v>2438</v>
      </c>
      <c r="E1558" s="23"/>
      <c r="F1558" s="20" t="s">
        <v>247</v>
      </c>
      <c r="G1558" s="21" t="s">
        <v>1989</v>
      </c>
      <c r="H1558" s="22">
        <v>102000</v>
      </c>
      <c r="I1558" s="57" t="str">
        <f>IF(COUNTIF(MASUK[Kode Barang],REKAP[[#This Row],[ID
Barang]])=0,"",COUNTIF(MASUK[Kode Barang],REKAP[[#This Row],[ID
Barang]]))</f>
        <v/>
      </c>
      <c r="J1558" s="58" t="str">
        <f>IF(COUNTIF(MASUK8[Kode Barang],REKAP[[#This Row],[ID
Barang]])=0,"",COUNTIF(MASUK8[Kode Barang],REKAP[[#This Row],[ID
Barang]]))</f>
        <v/>
      </c>
      <c r="K1558" s="20">
        <v>0</v>
      </c>
      <c r="L1558" s="47">
        <f>SUMIF(MASUK!$C:$C,DATA!$A1558,MASUK!$H:$H)</f>
        <v>0</v>
      </c>
      <c r="M1558" s="47">
        <f>SUMIF(KELUAR!C:C,REKAP[[#This Row],[ID
Barang]],KELUAR!$H:$H)</f>
        <v>0</v>
      </c>
      <c r="N1558" s="47">
        <f>REKAP[[#This Row],[Stok Awal]]+REKAP[[#This Row],[Masuk]]-REKAP[[#This Row],[Keluar]]</f>
        <v>0</v>
      </c>
      <c r="P1558" s="42">
        <f>REKAP[[#This Row],[Harga Satuan]]*REKAP[[#This Row],[Stok Akhir]]</f>
        <v>0</v>
      </c>
      <c r="Q1558" s="47" t="str">
        <f>IF(REKAP[[#This Row],[Stok Aktual]]&lt;&gt;"",REKAP[[#This Row],[Stok Akhir]]-REKAP[[#This Row],[Stok Aktual]],"")</f>
        <v/>
      </c>
    </row>
    <row r="1559" spans="1:17" x14ac:dyDescent="0.25">
      <c r="A1559" s="20" t="s">
        <v>2996</v>
      </c>
      <c r="B1559" s="20" t="s">
        <v>3563</v>
      </c>
      <c r="C1559" s="20" t="s">
        <v>3563</v>
      </c>
      <c r="D1559" s="23" t="s">
        <v>2439</v>
      </c>
      <c r="E1559" s="23"/>
      <c r="F1559" s="20" t="s">
        <v>247</v>
      </c>
      <c r="G1559" s="21"/>
      <c r="H1559" s="22">
        <v>73000</v>
      </c>
      <c r="I1559" s="57" t="str">
        <f>IF(COUNTIF(MASUK[Kode Barang],REKAP[[#This Row],[ID
Barang]])=0,"",COUNTIF(MASUK[Kode Barang],REKAP[[#This Row],[ID
Barang]]))</f>
        <v/>
      </c>
      <c r="J1559" s="58" t="str">
        <f>IF(COUNTIF(MASUK8[Kode Barang],REKAP[[#This Row],[ID
Barang]])=0,"",COUNTIF(MASUK8[Kode Barang],REKAP[[#This Row],[ID
Barang]]))</f>
        <v/>
      </c>
      <c r="K1559" s="20">
        <v>130</v>
      </c>
      <c r="L1559" s="47">
        <f>SUMIF(MASUK!$C:$C,DATA!$A1559,MASUK!$H:$H)</f>
        <v>0</v>
      </c>
      <c r="M1559" s="47">
        <f>SUMIF(KELUAR!C:C,REKAP[[#This Row],[ID
Barang]],KELUAR!$H:$H)</f>
        <v>0</v>
      </c>
      <c r="N1559" s="47">
        <f>REKAP[[#This Row],[Stok Awal]]+REKAP[[#This Row],[Masuk]]-REKAP[[#This Row],[Keluar]]</f>
        <v>130</v>
      </c>
      <c r="P1559" s="42">
        <f>REKAP[[#This Row],[Harga Satuan]]*REKAP[[#This Row],[Stok Akhir]]</f>
        <v>9490000</v>
      </c>
      <c r="Q1559" s="47" t="str">
        <f>IF(REKAP[[#This Row],[Stok Aktual]]&lt;&gt;"",REKAP[[#This Row],[Stok Akhir]]-REKAP[[#This Row],[Stok Aktual]],"")</f>
        <v/>
      </c>
    </row>
    <row r="1560" spans="1:17" x14ac:dyDescent="0.25">
      <c r="A1560" s="20" t="s">
        <v>2997</v>
      </c>
      <c r="B1560" s="20" t="s">
        <v>3564</v>
      </c>
      <c r="C1560" s="20" t="s">
        <v>3564</v>
      </c>
      <c r="D1560" s="23" t="s">
        <v>2440</v>
      </c>
      <c r="E1560" s="23"/>
      <c r="F1560" s="20" t="s">
        <v>247</v>
      </c>
      <c r="G1560" s="21"/>
      <c r="H1560" s="22">
        <v>66500</v>
      </c>
      <c r="I1560" s="57" t="str">
        <f>IF(COUNTIF(MASUK[Kode Barang],REKAP[[#This Row],[ID
Barang]])=0,"",COUNTIF(MASUK[Kode Barang],REKAP[[#This Row],[ID
Barang]]))</f>
        <v/>
      </c>
      <c r="J1560" s="58" t="str">
        <f>IF(COUNTIF(MASUK8[Kode Barang],REKAP[[#This Row],[ID
Barang]])=0,"",COUNTIF(MASUK8[Kode Barang],REKAP[[#This Row],[ID
Barang]]))</f>
        <v/>
      </c>
      <c r="K1560" s="20">
        <v>20</v>
      </c>
      <c r="L1560" s="47">
        <f>SUMIF(MASUK!$C:$C,DATA!$A1560,MASUK!$H:$H)</f>
        <v>0</v>
      </c>
      <c r="M1560" s="47">
        <f>SUMIF(KELUAR!C:C,REKAP[[#This Row],[ID
Barang]],KELUAR!$H:$H)</f>
        <v>0</v>
      </c>
      <c r="N1560" s="47">
        <f>REKAP[[#This Row],[Stok Awal]]+REKAP[[#This Row],[Masuk]]-REKAP[[#This Row],[Keluar]]</f>
        <v>20</v>
      </c>
      <c r="P1560" s="42">
        <f>REKAP[[#This Row],[Harga Satuan]]*REKAP[[#This Row],[Stok Akhir]]</f>
        <v>1330000</v>
      </c>
      <c r="Q1560" s="47" t="str">
        <f>IF(REKAP[[#This Row],[Stok Aktual]]&lt;&gt;"",REKAP[[#This Row],[Stok Akhir]]-REKAP[[#This Row],[Stok Aktual]],"")</f>
        <v/>
      </c>
    </row>
    <row r="1561" spans="1:17" x14ac:dyDescent="0.25">
      <c r="A1561" s="20" t="s">
        <v>2998</v>
      </c>
      <c r="B1561" s="20" t="s">
        <v>3562</v>
      </c>
      <c r="C1561" s="20" t="s">
        <v>3562</v>
      </c>
      <c r="D1561" s="23" t="s">
        <v>2439</v>
      </c>
      <c r="E1561" s="23"/>
      <c r="F1561" s="20" t="s">
        <v>247</v>
      </c>
      <c r="G1561" s="21"/>
      <c r="H1561" s="22">
        <v>111500</v>
      </c>
      <c r="I1561" s="57" t="str">
        <f>IF(COUNTIF(MASUK[Kode Barang],REKAP[[#This Row],[ID
Barang]])=0,"",COUNTIF(MASUK[Kode Barang],REKAP[[#This Row],[ID
Barang]]))</f>
        <v/>
      </c>
      <c r="J1561" s="58" t="str">
        <f>IF(COUNTIF(MASUK8[Kode Barang],REKAP[[#This Row],[ID
Barang]])=0,"",COUNTIF(MASUK8[Kode Barang],REKAP[[#This Row],[ID
Barang]]))</f>
        <v/>
      </c>
      <c r="K1561" s="20">
        <v>60</v>
      </c>
      <c r="L1561" s="47">
        <f>SUMIF(MASUK!$C:$C,DATA!$A1561,MASUK!$H:$H)</f>
        <v>0</v>
      </c>
      <c r="M1561" s="47">
        <f>SUMIF(KELUAR!C:C,REKAP[[#This Row],[ID
Barang]],KELUAR!$H:$H)</f>
        <v>0</v>
      </c>
      <c r="N1561" s="47">
        <f>REKAP[[#This Row],[Stok Awal]]+REKAP[[#This Row],[Masuk]]-REKAP[[#This Row],[Keluar]]</f>
        <v>60</v>
      </c>
      <c r="P1561" s="42">
        <f>REKAP[[#This Row],[Harga Satuan]]*REKAP[[#This Row],[Stok Akhir]]</f>
        <v>6690000</v>
      </c>
      <c r="Q1561" s="47" t="str">
        <f>IF(REKAP[[#This Row],[Stok Aktual]]&lt;&gt;"",REKAP[[#This Row],[Stok Akhir]]-REKAP[[#This Row],[Stok Aktual]],"")</f>
        <v/>
      </c>
    </row>
    <row r="1562" spans="1:17" x14ac:dyDescent="0.25">
      <c r="A1562" s="20" t="s">
        <v>2999</v>
      </c>
      <c r="B1562" s="20" t="s">
        <v>3565</v>
      </c>
      <c r="C1562" s="20" t="s">
        <v>3565</v>
      </c>
      <c r="D1562" s="23" t="s">
        <v>2441</v>
      </c>
      <c r="E1562" s="23"/>
      <c r="F1562" s="20" t="s">
        <v>247</v>
      </c>
      <c r="G1562" s="21"/>
      <c r="H1562" s="22">
        <v>80000</v>
      </c>
      <c r="I1562" s="57" t="str">
        <f>IF(COUNTIF(MASUK[Kode Barang],REKAP[[#This Row],[ID
Barang]])=0,"",COUNTIF(MASUK[Kode Barang],REKAP[[#This Row],[ID
Barang]]))</f>
        <v/>
      </c>
      <c r="J1562" s="58" t="str">
        <f>IF(COUNTIF(MASUK8[Kode Barang],REKAP[[#This Row],[ID
Barang]])=0,"",COUNTIF(MASUK8[Kode Barang],REKAP[[#This Row],[ID
Barang]]))</f>
        <v/>
      </c>
      <c r="K1562" s="20">
        <v>10</v>
      </c>
      <c r="L1562" s="47">
        <f>SUMIF(MASUK!$C:$C,DATA!$A1562,MASUK!$H:$H)</f>
        <v>0</v>
      </c>
      <c r="M1562" s="47">
        <f>SUMIF(KELUAR!C:C,REKAP[[#This Row],[ID
Barang]],KELUAR!$H:$H)</f>
        <v>0</v>
      </c>
      <c r="N1562" s="47">
        <f>REKAP[[#This Row],[Stok Awal]]+REKAP[[#This Row],[Masuk]]-REKAP[[#This Row],[Keluar]]</f>
        <v>10</v>
      </c>
      <c r="P1562" s="42">
        <f>REKAP[[#This Row],[Harga Satuan]]*REKAP[[#This Row],[Stok Akhir]]</f>
        <v>800000</v>
      </c>
      <c r="Q1562" s="47" t="str">
        <f>IF(REKAP[[#This Row],[Stok Aktual]]&lt;&gt;"",REKAP[[#This Row],[Stok Akhir]]-REKAP[[#This Row],[Stok Aktual]],"")</f>
        <v/>
      </c>
    </row>
    <row r="1563" spans="1:17" x14ac:dyDescent="0.25">
      <c r="A1563" s="20" t="s">
        <v>3000</v>
      </c>
      <c r="B1563" s="20" t="s">
        <v>3566</v>
      </c>
      <c r="C1563" s="20" t="s">
        <v>3566</v>
      </c>
      <c r="D1563" s="23" t="s">
        <v>2442</v>
      </c>
      <c r="E1563" s="23"/>
      <c r="F1563" s="20" t="s">
        <v>247</v>
      </c>
      <c r="G1563" s="21" t="s">
        <v>2443</v>
      </c>
      <c r="H1563" s="22">
        <v>109000</v>
      </c>
      <c r="I1563" s="57" t="str">
        <f>IF(COUNTIF(MASUK[Kode Barang],REKAP[[#This Row],[ID
Barang]])=0,"",COUNTIF(MASUK[Kode Barang],REKAP[[#This Row],[ID
Barang]]))</f>
        <v/>
      </c>
      <c r="J1563" s="58" t="str">
        <f>IF(COUNTIF(MASUK8[Kode Barang],REKAP[[#This Row],[ID
Barang]])=0,"",COUNTIF(MASUK8[Kode Barang],REKAP[[#This Row],[ID
Barang]]))</f>
        <v/>
      </c>
      <c r="K1563" s="20">
        <v>17</v>
      </c>
      <c r="L1563" s="47">
        <f>SUMIF(MASUK!$C:$C,DATA!$A1563,MASUK!$H:$H)</f>
        <v>0</v>
      </c>
      <c r="M1563" s="47">
        <f>SUMIF(KELUAR!C:C,REKAP[[#This Row],[ID
Barang]],KELUAR!$H:$H)</f>
        <v>0</v>
      </c>
      <c r="N1563" s="47">
        <f>REKAP[[#This Row],[Stok Awal]]+REKAP[[#This Row],[Masuk]]-REKAP[[#This Row],[Keluar]]</f>
        <v>17</v>
      </c>
      <c r="P1563" s="42">
        <f>REKAP[[#This Row],[Harga Satuan]]*REKAP[[#This Row],[Stok Akhir]]</f>
        <v>1853000</v>
      </c>
      <c r="Q1563" s="47" t="str">
        <f>IF(REKAP[[#This Row],[Stok Aktual]]&lt;&gt;"",REKAP[[#This Row],[Stok Akhir]]-REKAP[[#This Row],[Stok Aktual]],"")</f>
        <v/>
      </c>
    </row>
    <row r="1564" spans="1:17" x14ac:dyDescent="0.25">
      <c r="A1564" s="20" t="s">
        <v>3001</v>
      </c>
      <c r="B1564" s="20" t="s">
        <v>3564</v>
      </c>
      <c r="C1564" s="20" t="s">
        <v>3564</v>
      </c>
      <c r="D1564" s="23" t="s">
        <v>2444</v>
      </c>
      <c r="E1564" s="23"/>
      <c r="F1564" s="20" t="s">
        <v>247</v>
      </c>
      <c r="G1564" s="21" t="s">
        <v>2445</v>
      </c>
      <c r="H1564" s="22">
        <v>0</v>
      </c>
      <c r="I1564" s="57" t="str">
        <f>IF(COUNTIF(MASUK[Kode Barang],REKAP[[#This Row],[ID
Barang]])=0,"",COUNTIF(MASUK[Kode Barang],REKAP[[#This Row],[ID
Barang]]))</f>
        <v/>
      </c>
      <c r="J1564" s="58" t="str">
        <f>IF(COUNTIF(MASUK8[Kode Barang],REKAP[[#This Row],[ID
Barang]])=0,"",COUNTIF(MASUK8[Kode Barang],REKAP[[#This Row],[ID
Barang]]))</f>
        <v/>
      </c>
      <c r="K1564" s="20">
        <v>10</v>
      </c>
      <c r="L1564" s="47">
        <f>SUMIF(MASUK!$C:$C,DATA!$A1564,MASUK!$H:$H)</f>
        <v>0</v>
      </c>
      <c r="M1564" s="47">
        <f>SUMIF(KELUAR!C:C,REKAP[[#This Row],[ID
Barang]],KELUAR!$H:$H)</f>
        <v>0</v>
      </c>
      <c r="N1564" s="47">
        <f>REKAP[[#This Row],[Stok Awal]]+REKAP[[#This Row],[Masuk]]-REKAP[[#This Row],[Keluar]]</f>
        <v>10</v>
      </c>
      <c r="P1564" s="42">
        <f>REKAP[[#This Row],[Harga Satuan]]*REKAP[[#This Row],[Stok Akhir]]</f>
        <v>0</v>
      </c>
      <c r="Q1564" s="47" t="str">
        <f>IF(REKAP[[#This Row],[Stok Aktual]]&lt;&gt;"",REKAP[[#This Row],[Stok Akhir]]-REKAP[[#This Row],[Stok Aktual]],"")</f>
        <v/>
      </c>
    </row>
    <row r="1565" spans="1:17" x14ac:dyDescent="0.25">
      <c r="A1565" s="20" t="s">
        <v>3002</v>
      </c>
      <c r="B1565" s="20" t="s">
        <v>3564</v>
      </c>
      <c r="C1565" s="20" t="s">
        <v>3564</v>
      </c>
      <c r="D1565" s="23" t="s">
        <v>2446</v>
      </c>
      <c r="E1565" s="23"/>
      <c r="F1565" s="20" t="s">
        <v>247</v>
      </c>
      <c r="G1565" s="21" t="s">
        <v>2445</v>
      </c>
      <c r="H1565" s="22">
        <v>0</v>
      </c>
      <c r="I1565" s="57" t="str">
        <f>IF(COUNTIF(MASUK[Kode Barang],REKAP[[#This Row],[ID
Barang]])=0,"",COUNTIF(MASUK[Kode Barang],REKAP[[#This Row],[ID
Barang]]))</f>
        <v/>
      </c>
      <c r="J1565" s="58" t="str">
        <f>IF(COUNTIF(MASUK8[Kode Barang],REKAP[[#This Row],[ID
Barang]])=0,"",COUNTIF(MASUK8[Kode Barang],REKAP[[#This Row],[ID
Barang]]))</f>
        <v/>
      </c>
      <c r="K1565" s="20">
        <v>9</v>
      </c>
      <c r="L1565" s="47">
        <f>SUMIF(MASUK!$C:$C,DATA!$A1565,MASUK!$H:$H)</f>
        <v>0</v>
      </c>
      <c r="M1565" s="47">
        <f>SUMIF(KELUAR!C:C,REKAP[[#This Row],[ID
Barang]],KELUAR!$H:$H)</f>
        <v>0</v>
      </c>
      <c r="N1565" s="47">
        <f>REKAP[[#This Row],[Stok Awal]]+REKAP[[#This Row],[Masuk]]-REKAP[[#This Row],[Keluar]]</f>
        <v>9</v>
      </c>
      <c r="P1565" s="42">
        <f>REKAP[[#This Row],[Harga Satuan]]*REKAP[[#This Row],[Stok Akhir]]</f>
        <v>0</v>
      </c>
      <c r="Q1565" s="47" t="str">
        <f>IF(REKAP[[#This Row],[Stok Aktual]]&lt;&gt;"",REKAP[[#This Row],[Stok Akhir]]-REKAP[[#This Row],[Stok Aktual]],"")</f>
        <v/>
      </c>
    </row>
    <row r="1566" spans="1:17" x14ac:dyDescent="0.25">
      <c r="A1566" s="20" t="s">
        <v>3003</v>
      </c>
      <c r="B1566" s="20" t="s">
        <v>3564</v>
      </c>
      <c r="C1566" s="20" t="s">
        <v>3564</v>
      </c>
      <c r="D1566" s="23" t="s">
        <v>2447</v>
      </c>
      <c r="E1566" s="23"/>
      <c r="F1566" s="20" t="s">
        <v>247</v>
      </c>
      <c r="G1566" s="21" t="s">
        <v>2445</v>
      </c>
      <c r="H1566" s="22">
        <v>0</v>
      </c>
      <c r="I1566" s="57" t="str">
        <f>IF(COUNTIF(MASUK[Kode Barang],REKAP[[#This Row],[ID
Barang]])=0,"",COUNTIF(MASUK[Kode Barang],REKAP[[#This Row],[ID
Barang]]))</f>
        <v/>
      </c>
      <c r="J1566" s="58" t="str">
        <f>IF(COUNTIF(MASUK8[Kode Barang],REKAP[[#This Row],[ID
Barang]])=0,"",COUNTIF(MASUK8[Kode Barang],REKAP[[#This Row],[ID
Barang]]))</f>
        <v/>
      </c>
      <c r="K1566" s="20">
        <v>10</v>
      </c>
      <c r="L1566" s="47">
        <f>SUMIF(MASUK!$C:$C,DATA!$A1566,MASUK!$H:$H)</f>
        <v>0</v>
      </c>
      <c r="M1566" s="47">
        <f>SUMIF(KELUAR!C:C,REKAP[[#This Row],[ID
Barang]],KELUAR!$H:$H)</f>
        <v>0</v>
      </c>
      <c r="N1566" s="47">
        <f>REKAP[[#This Row],[Stok Awal]]+REKAP[[#This Row],[Masuk]]-REKAP[[#This Row],[Keluar]]</f>
        <v>10</v>
      </c>
      <c r="P1566" s="42">
        <f>REKAP[[#This Row],[Harga Satuan]]*REKAP[[#This Row],[Stok Akhir]]</f>
        <v>0</v>
      </c>
      <c r="Q1566" s="47" t="str">
        <f>IF(REKAP[[#This Row],[Stok Aktual]]&lt;&gt;"",REKAP[[#This Row],[Stok Akhir]]-REKAP[[#This Row],[Stok Aktual]],"")</f>
        <v/>
      </c>
    </row>
    <row r="1567" spans="1:17" x14ac:dyDescent="0.25">
      <c r="A1567" s="20" t="s">
        <v>3004</v>
      </c>
      <c r="B1567" s="20" t="s">
        <v>3564</v>
      </c>
      <c r="C1567" s="20" t="s">
        <v>3564</v>
      </c>
      <c r="D1567" s="23" t="s">
        <v>2448</v>
      </c>
      <c r="E1567" s="23"/>
      <c r="F1567" s="20" t="s">
        <v>247</v>
      </c>
      <c r="G1567" s="21" t="s">
        <v>2445</v>
      </c>
      <c r="H1567" s="22">
        <v>0</v>
      </c>
      <c r="I1567" s="57" t="str">
        <f>IF(COUNTIF(MASUK[Kode Barang],REKAP[[#This Row],[ID
Barang]])=0,"",COUNTIF(MASUK[Kode Barang],REKAP[[#This Row],[ID
Barang]]))</f>
        <v/>
      </c>
      <c r="J1567" s="58" t="str">
        <f>IF(COUNTIF(MASUK8[Kode Barang],REKAP[[#This Row],[ID
Barang]])=0,"",COUNTIF(MASUK8[Kode Barang],REKAP[[#This Row],[ID
Barang]]))</f>
        <v/>
      </c>
      <c r="K1567" s="20">
        <v>9</v>
      </c>
      <c r="L1567" s="47">
        <f>SUMIF(MASUK!$C:$C,DATA!$A1567,MASUK!$H:$H)</f>
        <v>0</v>
      </c>
      <c r="M1567" s="47">
        <f>SUMIF(KELUAR!C:C,REKAP[[#This Row],[ID
Barang]],KELUAR!$H:$H)</f>
        <v>0</v>
      </c>
      <c r="N1567" s="47">
        <f>REKAP[[#This Row],[Stok Awal]]+REKAP[[#This Row],[Masuk]]-REKAP[[#This Row],[Keluar]]</f>
        <v>9</v>
      </c>
      <c r="P1567" s="42">
        <f>REKAP[[#This Row],[Harga Satuan]]*REKAP[[#This Row],[Stok Akhir]]</f>
        <v>0</v>
      </c>
      <c r="Q1567" s="47" t="str">
        <f>IF(REKAP[[#This Row],[Stok Aktual]]&lt;&gt;"",REKAP[[#This Row],[Stok Akhir]]-REKAP[[#This Row],[Stok Aktual]],"")</f>
        <v/>
      </c>
    </row>
    <row r="1568" spans="1:17" x14ac:dyDescent="0.25">
      <c r="A1568" s="20" t="s">
        <v>3005</v>
      </c>
      <c r="B1568" s="20" t="s">
        <v>3578</v>
      </c>
      <c r="C1568" s="20" t="s">
        <v>3578</v>
      </c>
      <c r="D1568" s="23" t="s">
        <v>2449</v>
      </c>
      <c r="E1568" s="23"/>
      <c r="F1568" s="20" t="s">
        <v>247</v>
      </c>
      <c r="G1568" s="21" t="s">
        <v>2193</v>
      </c>
      <c r="H1568" s="22">
        <v>100915</v>
      </c>
      <c r="I1568" s="57" t="str">
        <f>IF(COUNTIF(MASUK[Kode Barang],REKAP[[#This Row],[ID
Barang]])=0,"",COUNTIF(MASUK[Kode Barang],REKAP[[#This Row],[ID
Barang]]))</f>
        <v/>
      </c>
      <c r="J1568" s="58">
        <f>IF(COUNTIF(MASUK8[Kode Barang],REKAP[[#This Row],[ID
Barang]])=0,"",COUNTIF(MASUK8[Kode Barang],REKAP[[#This Row],[ID
Barang]]))</f>
        <v>1</v>
      </c>
      <c r="K1568" s="20">
        <v>8</v>
      </c>
      <c r="L1568" s="47">
        <f>SUMIF(MASUK!$C:$C,DATA!$A1568,MASUK!$H:$H)</f>
        <v>0</v>
      </c>
      <c r="M1568" s="47">
        <f>SUMIF(KELUAR!C:C,REKAP[[#This Row],[ID
Barang]],KELUAR!$H:$H)</f>
        <v>2</v>
      </c>
      <c r="N1568" s="47">
        <f>REKAP[[#This Row],[Stok Awal]]+REKAP[[#This Row],[Masuk]]-REKAP[[#This Row],[Keluar]]</f>
        <v>6</v>
      </c>
      <c r="P1568" s="42">
        <f>REKAP[[#This Row],[Harga Satuan]]*REKAP[[#This Row],[Stok Akhir]]</f>
        <v>605490</v>
      </c>
      <c r="Q1568" s="47" t="str">
        <f>IF(REKAP[[#This Row],[Stok Aktual]]&lt;&gt;"",REKAP[[#This Row],[Stok Akhir]]-REKAP[[#This Row],[Stok Aktual]],"")</f>
        <v/>
      </c>
    </row>
    <row r="1569" spans="1:17" x14ac:dyDescent="0.25">
      <c r="A1569" s="20" t="s">
        <v>3006</v>
      </c>
      <c r="B1569" s="20" t="s">
        <v>3578</v>
      </c>
      <c r="C1569" s="20" t="s">
        <v>3578</v>
      </c>
      <c r="D1569" s="23" t="s">
        <v>2450</v>
      </c>
      <c r="E1569" s="23"/>
      <c r="F1569" s="20" t="s">
        <v>247</v>
      </c>
      <c r="G1569" s="21"/>
      <c r="H1569" s="22">
        <v>65890</v>
      </c>
      <c r="I1569" s="57" t="str">
        <f>IF(COUNTIF(MASUK[Kode Barang],REKAP[[#This Row],[ID
Barang]])=0,"",COUNTIF(MASUK[Kode Barang],REKAP[[#This Row],[ID
Barang]]))</f>
        <v/>
      </c>
      <c r="J1569" s="58" t="str">
        <f>IF(COUNTIF(MASUK8[Kode Barang],REKAP[[#This Row],[ID
Barang]])=0,"",COUNTIF(MASUK8[Kode Barang],REKAP[[#This Row],[ID
Barang]]))</f>
        <v/>
      </c>
      <c r="K1569" s="20">
        <v>1</v>
      </c>
      <c r="L1569" s="47">
        <f>SUMIF(MASUK!$C:$C,DATA!$A1569,MASUK!$H:$H)</f>
        <v>0</v>
      </c>
      <c r="M1569" s="47">
        <f>SUMIF(KELUAR!C:C,REKAP[[#This Row],[ID
Barang]],KELUAR!$H:$H)</f>
        <v>0</v>
      </c>
      <c r="N1569" s="47">
        <f>REKAP[[#This Row],[Stok Awal]]+REKAP[[#This Row],[Masuk]]-REKAP[[#This Row],[Keluar]]</f>
        <v>1</v>
      </c>
      <c r="P1569" s="42">
        <f>REKAP[[#This Row],[Harga Satuan]]*REKAP[[#This Row],[Stok Akhir]]</f>
        <v>65890</v>
      </c>
      <c r="Q1569" s="47" t="str">
        <f>IF(REKAP[[#This Row],[Stok Aktual]]&lt;&gt;"",REKAP[[#This Row],[Stok Akhir]]-REKAP[[#This Row],[Stok Aktual]],"")</f>
        <v/>
      </c>
    </row>
    <row r="1570" spans="1:17" x14ac:dyDescent="0.25">
      <c r="A1570" s="20" t="s">
        <v>3007</v>
      </c>
      <c r="B1570" s="20" t="s">
        <v>3567</v>
      </c>
      <c r="C1570" s="20" t="s">
        <v>3567</v>
      </c>
      <c r="D1570" s="23" t="s">
        <v>2451</v>
      </c>
      <c r="E1570" s="23"/>
      <c r="F1570" s="20" t="s">
        <v>247</v>
      </c>
      <c r="G1570" s="21" t="s">
        <v>1979</v>
      </c>
      <c r="H1570" s="22">
        <v>59800</v>
      </c>
      <c r="I1570" s="57" t="str">
        <f>IF(COUNTIF(MASUK[Kode Barang],REKAP[[#This Row],[ID
Barang]])=0,"",COUNTIF(MASUK[Kode Barang],REKAP[[#This Row],[ID
Barang]]))</f>
        <v/>
      </c>
      <c r="J1570" s="58">
        <f>IF(COUNTIF(MASUK8[Kode Barang],REKAP[[#This Row],[ID
Barang]])=0,"",COUNTIF(MASUK8[Kode Barang],REKAP[[#This Row],[ID
Barang]]))</f>
        <v>1</v>
      </c>
      <c r="K1570" s="20">
        <v>7</v>
      </c>
      <c r="L1570" s="47">
        <f>SUMIF(MASUK!$C:$C,DATA!$A1570,MASUK!$H:$H)</f>
        <v>0</v>
      </c>
      <c r="M1570" s="47">
        <f>SUMIF(KELUAR!C:C,REKAP[[#This Row],[ID
Barang]],KELUAR!$H:$H)</f>
        <v>3</v>
      </c>
      <c r="N1570" s="47">
        <f>REKAP[[#This Row],[Stok Awal]]+REKAP[[#This Row],[Masuk]]-REKAP[[#This Row],[Keluar]]</f>
        <v>4</v>
      </c>
      <c r="P1570" s="42">
        <f>REKAP[[#This Row],[Harga Satuan]]*REKAP[[#This Row],[Stok Akhir]]</f>
        <v>239200</v>
      </c>
      <c r="Q1570" s="47" t="str">
        <f>IF(REKAP[[#This Row],[Stok Aktual]]&lt;&gt;"",REKAP[[#This Row],[Stok Akhir]]-REKAP[[#This Row],[Stok Aktual]],"")</f>
        <v/>
      </c>
    </row>
    <row r="1571" spans="1:17" x14ac:dyDescent="0.25">
      <c r="A1571" s="20" t="s">
        <v>3008</v>
      </c>
      <c r="B1571" s="20" t="s">
        <v>3567</v>
      </c>
      <c r="C1571" s="20" t="s">
        <v>3567</v>
      </c>
      <c r="D1571" s="23" t="s">
        <v>2452</v>
      </c>
      <c r="E1571" s="23"/>
      <c r="F1571" s="20" t="s">
        <v>247</v>
      </c>
      <c r="G1571" s="21"/>
      <c r="H1571" s="22">
        <v>58500</v>
      </c>
      <c r="I1571" s="57" t="str">
        <f>IF(COUNTIF(MASUK[Kode Barang],REKAP[[#This Row],[ID
Barang]])=0,"",COUNTIF(MASUK[Kode Barang],REKAP[[#This Row],[ID
Barang]]))</f>
        <v/>
      </c>
      <c r="J1571" s="58" t="str">
        <f>IF(COUNTIF(MASUK8[Kode Barang],REKAP[[#This Row],[ID
Barang]])=0,"",COUNTIF(MASUK8[Kode Barang],REKAP[[#This Row],[ID
Barang]]))</f>
        <v/>
      </c>
      <c r="K1571" s="20">
        <v>19</v>
      </c>
      <c r="L1571" s="47">
        <f>SUMIF(MASUK!$C:$C,DATA!$A1571,MASUK!$H:$H)</f>
        <v>0</v>
      </c>
      <c r="M1571" s="47">
        <f>SUMIF(KELUAR!C:C,REKAP[[#This Row],[ID
Barang]],KELUAR!$H:$H)</f>
        <v>0</v>
      </c>
      <c r="N1571" s="47">
        <f>REKAP[[#This Row],[Stok Awal]]+REKAP[[#This Row],[Masuk]]-REKAP[[#This Row],[Keluar]]</f>
        <v>19</v>
      </c>
      <c r="P1571" s="42">
        <f>REKAP[[#This Row],[Harga Satuan]]*REKAP[[#This Row],[Stok Akhir]]</f>
        <v>1111500</v>
      </c>
      <c r="Q1571" s="47" t="str">
        <f>IF(REKAP[[#This Row],[Stok Aktual]]&lt;&gt;"",REKAP[[#This Row],[Stok Akhir]]-REKAP[[#This Row],[Stok Aktual]],"")</f>
        <v/>
      </c>
    </row>
    <row r="1572" spans="1:17" x14ac:dyDescent="0.25">
      <c r="A1572" s="20" t="s">
        <v>3009</v>
      </c>
      <c r="B1572" s="20" t="s">
        <v>3567</v>
      </c>
      <c r="C1572" s="20" t="s">
        <v>3567</v>
      </c>
      <c r="D1572" s="23" t="s">
        <v>2453</v>
      </c>
      <c r="E1572" s="23"/>
      <c r="F1572" s="20" t="s">
        <v>247</v>
      </c>
      <c r="G1572" s="21"/>
      <c r="H1572" s="22">
        <v>70500</v>
      </c>
      <c r="I1572" s="57" t="str">
        <f>IF(COUNTIF(MASUK[Kode Barang],REKAP[[#This Row],[ID
Barang]])=0,"",COUNTIF(MASUK[Kode Barang],REKAP[[#This Row],[ID
Barang]]))</f>
        <v/>
      </c>
      <c r="J1572" s="58" t="str">
        <f>IF(COUNTIF(MASUK8[Kode Barang],REKAP[[#This Row],[ID
Barang]])=0,"",COUNTIF(MASUK8[Kode Barang],REKAP[[#This Row],[ID
Barang]]))</f>
        <v/>
      </c>
      <c r="K1572" s="20">
        <v>7</v>
      </c>
      <c r="L1572" s="47">
        <f>SUMIF(MASUK!$C:$C,DATA!$A1572,MASUK!$H:$H)</f>
        <v>0</v>
      </c>
      <c r="M1572" s="47">
        <f>SUMIF(KELUAR!C:C,REKAP[[#This Row],[ID
Barang]],KELUAR!$H:$H)</f>
        <v>0</v>
      </c>
      <c r="N1572" s="47">
        <f>REKAP[[#This Row],[Stok Awal]]+REKAP[[#This Row],[Masuk]]-REKAP[[#This Row],[Keluar]]</f>
        <v>7</v>
      </c>
      <c r="P1572" s="42">
        <f>REKAP[[#This Row],[Harga Satuan]]*REKAP[[#This Row],[Stok Akhir]]</f>
        <v>493500</v>
      </c>
      <c r="Q1572" s="47" t="str">
        <f>IF(REKAP[[#This Row],[Stok Aktual]]&lt;&gt;"",REKAP[[#This Row],[Stok Akhir]]-REKAP[[#This Row],[Stok Aktual]],"")</f>
        <v/>
      </c>
    </row>
    <row r="1573" spans="1:17" x14ac:dyDescent="0.25">
      <c r="A1573" s="20" t="s">
        <v>3010</v>
      </c>
      <c r="B1573" s="20" t="s">
        <v>3567</v>
      </c>
      <c r="C1573" s="20" t="s">
        <v>3567</v>
      </c>
      <c r="D1573" s="23" t="s">
        <v>2454</v>
      </c>
      <c r="E1573" s="23"/>
      <c r="F1573" s="20" t="s">
        <v>247</v>
      </c>
      <c r="G1573" s="21" t="s">
        <v>2455</v>
      </c>
      <c r="H1573" s="22">
        <v>46500</v>
      </c>
      <c r="I1573" s="57" t="str">
        <f>IF(COUNTIF(MASUK[Kode Barang],REKAP[[#This Row],[ID
Barang]])=0,"",COUNTIF(MASUK[Kode Barang],REKAP[[#This Row],[ID
Barang]]))</f>
        <v/>
      </c>
      <c r="J1573" s="58">
        <f>IF(COUNTIF(MASUK8[Kode Barang],REKAP[[#This Row],[ID
Barang]])=0,"",COUNTIF(MASUK8[Kode Barang],REKAP[[#This Row],[ID
Barang]]))</f>
        <v>1</v>
      </c>
      <c r="K1573" s="20">
        <v>10</v>
      </c>
      <c r="L1573" s="47">
        <f>SUMIF(MASUK!$C:$C,DATA!$A1573,MASUK!$H:$H)</f>
        <v>0</v>
      </c>
      <c r="M1573" s="47">
        <f>SUMIF(KELUAR!C:C,REKAP[[#This Row],[ID
Barang]],KELUAR!$H:$H)</f>
        <v>2</v>
      </c>
      <c r="N1573" s="47">
        <f>REKAP[[#This Row],[Stok Awal]]+REKAP[[#This Row],[Masuk]]-REKAP[[#This Row],[Keluar]]</f>
        <v>8</v>
      </c>
      <c r="P1573" s="42">
        <f>REKAP[[#This Row],[Harga Satuan]]*REKAP[[#This Row],[Stok Akhir]]</f>
        <v>372000</v>
      </c>
      <c r="Q1573" s="47" t="str">
        <f>IF(REKAP[[#This Row],[Stok Aktual]]&lt;&gt;"",REKAP[[#This Row],[Stok Akhir]]-REKAP[[#This Row],[Stok Aktual]],"")</f>
        <v/>
      </c>
    </row>
    <row r="1574" spans="1:17" x14ac:dyDescent="0.25">
      <c r="A1574" s="20" t="s">
        <v>3011</v>
      </c>
      <c r="B1574" s="20" t="s">
        <v>3567</v>
      </c>
      <c r="C1574" s="20" t="s">
        <v>3567</v>
      </c>
      <c r="D1574" s="23" t="s">
        <v>2456</v>
      </c>
      <c r="E1574" s="23"/>
      <c r="F1574" s="20" t="s">
        <v>247</v>
      </c>
      <c r="G1574" s="21" t="s">
        <v>2455</v>
      </c>
      <c r="H1574" s="22">
        <v>65000</v>
      </c>
      <c r="I1574" s="57" t="str">
        <f>IF(COUNTIF(MASUK[Kode Barang],REKAP[[#This Row],[ID
Barang]])=0,"",COUNTIF(MASUK[Kode Barang],REKAP[[#This Row],[ID
Barang]]))</f>
        <v/>
      </c>
      <c r="J1574" s="58" t="str">
        <f>IF(COUNTIF(MASUK8[Kode Barang],REKAP[[#This Row],[ID
Barang]])=0,"",COUNTIF(MASUK8[Kode Barang],REKAP[[#This Row],[ID
Barang]]))</f>
        <v/>
      </c>
      <c r="K1574" s="20">
        <v>16</v>
      </c>
      <c r="L1574" s="47">
        <f>SUMIF(MASUK!$C:$C,DATA!$A1574,MASUK!$H:$H)</f>
        <v>0</v>
      </c>
      <c r="M1574" s="47">
        <f>SUMIF(KELUAR!C:C,REKAP[[#This Row],[ID
Barang]],KELUAR!$H:$H)</f>
        <v>0</v>
      </c>
      <c r="N1574" s="47">
        <f>REKAP[[#This Row],[Stok Awal]]+REKAP[[#This Row],[Masuk]]-REKAP[[#This Row],[Keluar]]</f>
        <v>16</v>
      </c>
      <c r="P1574" s="42">
        <f>REKAP[[#This Row],[Harga Satuan]]*REKAP[[#This Row],[Stok Akhir]]</f>
        <v>1040000</v>
      </c>
      <c r="Q1574" s="47" t="str">
        <f>IF(REKAP[[#This Row],[Stok Aktual]]&lt;&gt;"",REKAP[[#This Row],[Stok Akhir]]-REKAP[[#This Row],[Stok Aktual]],"")</f>
        <v/>
      </c>
    </row>
    <row r="1575" spans="1:17" x14ac:dyDescent="0.25">
      <c r="A1575" s="20" t="s">
        <v>3012</v>
      </c>
      <c r="B1575" s="20" t="s">
        <v>3567</v>
      </c>
      <c r="C1575" s="20" t="s">
        <v>3567</v>
      </c>
      <c r="D1575" s="23" t="s">
        <v>2457</v>
      </c>
      <c r="E1575" s="23"/>
      <c r="F1575" s="20" t="s">
        <v>247</v>
      </c>
      <c r="G1575" s="21" t="s">
        <v>1979</v>
      </c>
      <c r="H1575" s="22">
        <v>79100</v>
      </c>
      <c r="I1575" s="57" t="str">
        <f>IF(COUNTIF(MASUK[Kode Barang],REKAP[[#This Row],[ID
Barang]])=0,"",COUNTIF(MASUK[Kode Barang],REKAP[[#This Row],[ID
Barang]]))</f>
        <v/>
      </c>
      <c r="J1575" s="58" t="str">
        <f>IF(COUNTIF(MASUK8[Kode Barang],REKAP[[#This Row],[ID
Barang]])=0,"",COUNTIF(MASUK8[Kode Barang],REKAP[[#This Row],[ID
Barang]]))</f>
        <v/>
      </c>
      <c r="K1575" s="20">
        <v>30</v>
      </c>
      <c r="L1575" s="47">
        <f>SUMIF(MASUK!$C:$C,DATA!$A1575,MASUK!$H:$H)</f>
        <v>0</v>
      </c>
      <c r="M1575" s="47">
        <f>SUMIF(KELUAR!C:C,REKAP[[#This Row],[ID
Barang]],KELUAR!$H:$H)</f>
        <v>0</v>
      </c>
      <c r="N1575" s="47">
        <f>REKAP[[#This Row],[Stok Awal]]+REKAP[[#This Row],[Masuk]]-REKAP[[#This Row],[Keluar]]</f>
        <v>30</v>
      </c>
      <c r="P1575" s="42">
        <f>REKAP[[#This Row],[Harga Satuan]]*REKAP[[#This Row],[Stok Akhir]]</f>
        <v>2373000</v>
      </c>
      <c r="Q1575" s="47" t="str">
        <f>IF(REKAP[[#This Row],[Stok Aktual]]&lt;&gt;"",REKAP[[#This Row],[Stok Akhir]]-REKAP[[#This Row],[Stok Aktual]],"")</f>
        <v/>
      </c>
    </row>
    <row r="1576" spans="1:17" x14ac:dyDescent="0.25">
      <c r="A1576" s="20" t="s">
        <v>3013</v>
      </c>
      <c r="B1576" s="20" t="s">
        <v>3567</v>
      </c>
      <c r="C1576" s="20" t="s">
        <v>3567</v>
      </c>
      <c r="D1576" s="23" t="s">
        <v>2458</v>
      </c>
      <c r="E1576" s="23"/>
      <c r="F1576" s="20" t="s">
        <v>247</v>
      </c>
      <c r="G1576" s="21"/>
      <c r="H1576" s="22">
        <v>50000</v>
      </c>
      <c r="I1576" s="57" t="str">
        <f>IF(COUNTIF(MASUK[Kode Barang],REKAP[[#This Row],[ID
Barang]])=0,"",COUNTIF(MASUK[Kode Barang],REKAP[[#This Row],[ID
Barang]]))</f>
        <v/>
      </c>
      <c r="J1576" s="58" t="str">
        <f>IF(COUNTIF(MASUK8[Kode Barang],REKAP[[#This Row],[ID
Barang]])=0,"",COUNTIF(MASUK8[Kode Barang],REKAP[[#This Row],[ID
Barang]]))</f>
        <v/>
      </c>
      <c r="K1576" s="20">
        <v>20</v>
      </c>
      <c r="L1576" s="47">
        <f>SUMIF(MASUK!$C:$C,DATA!$A1576,MASUK!$H:$H)</f>
        <v>0</v>
      </c>
      <c r="M1576" s="47">
        <f>SUMIF(KELUAR!C:C,REKAP[[#This Row],[ID
Barang]],KELUAR!$H:$H)</f>
        <v>0</v>
      </c>
      <c r="N1576" s="47">
        <f>REKAP[[#This Row],[Stok Awal]]+REKAP[[#This Row],[Masuk]]-REKAP[[#This Row],[Keluar]]</f>
        <v>20</v>
      </c>
      <c r="P1576" s="42">
        <f>REKAP[[#This Row],[Harga Satuan]]*REKAP[[#This Row],[Stok Akhir]]</f>
        <v>1000000</v>
      </c>
      <c r="Q1576" s="47" t="str">
        <f>IF(REKAP[[#This Row],[Stok Aktual]]&lt;&gt;"",REKAP[[#This Row],[Stok Akhir]]-REKAP[[#This Row],[Stok Aktual]],"")</f>
        <v/>
      </c>
    </row>
    <row r="1577" spans="1:17" x14ac:dyDescent="0.25">
      <c r="A1577" s="20" t="s">
        <v>3014</v>
      </c>
      <c r="B1577" s="20" t="s">
        <v>3567</v>
      </c>
      <c r="C1577" s="20" t="s">
        <v>3567</v>
      </c>
      <c r="D1577" s="23" t="s">
        <v>2459</v>
      </c>
      <c r="E1577" s="23"/>
      <c r="F1577" s="20" t="s">
        <v>247</v>
      </c>
      <c r="G1577" s="21" t="s">
        <v>1979</v>
      </c>
      <c r="H1577" s="22">
        <v>287500</v>
      </c>
      <c r="I1577" s="57" t="str">
        <f>IF(COUNTIF(MASUK[Kode Barang],REKAP[[#This Row],[ID
Barang]])=0,"",COUNTIF(MASUK[Kode Barang],REKAP[[#This Row],[ID
Barang]]))</f>
        <v/>
      </c>
      <c r="J1577" s="58" t="str">
        <f>IF(COUNTIF(MASUK8[Kode Barang],REKAP[[#This Row],[ID
Barang]])=0,"",COUNTIF(MASUK8[Kode Barang],REKAP[[#This Row],[ID
Barang]]))</f>
        <v/>
      </c>
      <c r="K1577" s="20">
        <v>19</v>
      </c>
      <c r="L1577" s="47">
        <f>SUMIF(MASUK!$C:$C,DATA!$A1577,MASUK!$H:$H)</f>
        <v>0</v>
      </c>
      <c r="M1577" s="47">
        <f>SUMIF(KELUAR!C:C,REKAP[[#This Row],[ID
Barang]],KELUAR!$H:$H)</f>
        <v>0</v>
      </c>
      <c r="N1577" s="47">
        <f>REKAP[[#This Row],[Stok Awal]]+REKAP[[#This Row],[Masuk]]-REKAP[[#This Row],[Keluar]]</f>
        <v>19</v>
      </c>
      <c r="P1577" s="42">
        <f>REKAP[[#This Row],[Harga Satuan]]*REKAP[[#This Row],[Stok Akhir]]</f>
        <v>5462500</v>
      </c>
      <c r="Q1577" s="47" t="str">
        <f>IF(REKAP[[#This Row],[Stok Aktual]]&lt;&gt;"",REKAP[[#This Row],[Stok Akhir]]-REKAP[[#This Row],[Stok Aktual]],"")</f>
        <v/>
      </c>
    </row>
    <row r="1578" spans="1:17" x14ac:dyDescent="0.25">
      <c r="A1578" s="20" t="s">
        <v>3015</v>
      </c>
      <c r="B1578" s="20" t="s">
        <v>3567</v>
      </c>
      <c r="C1578" s="20" t="s">
        <v>3567</v>
      </c>
      <c r="D1578" s="23" t="s">
        <v>2460</v>
      </c>
      <c r="E1578" s="23"/>
      <c r="F1578" s="20" t="s">
        <v>247</v>
      </c>
      <c r="G1578" s="21"/>
      <c r="H1578" s="22">
        <v>236250</v>
      </c>
      <c r="I1578" s="57" t="str">
        <f>IF(COUNTIF(MASUK[Kode Barang],REKAP[[#This Row],[ID
Barang]])=0,"",COUNTIF(MASUK[Kode Barang],REKAP[[#This Row],[ID
Barang]]))</f>
        <v/>
      </c>
      <c r="J1578" s="58" t="str">
        <f>IF(COUNTIF(MASUK8[Kode Barang],REKAP[[#This Row],[ID
Barang]])=0,"",COUNTIF(MASUK8[Kode Barang],REKAP[[#This Row],[ID
Barang]]))</f>
        <v/>
      </c>
      <c r="K1578" s="20">
        <v>8</v>
      </c>
      <c r="L1578" s="47">
        <f>SUMIF(MASUK!$C:$C,DATA!$A1578,MASUK!$H:$H)</f>
        <v>0</v>
      </c>
      <c r="M1578" s="47">
        <f>SUMIF(KELUAR!C:C,REKAP[[#This Row],[ID
Barang]],KELUAR!$H:$H)</f>
        <v>0</v>
      </c>
      <c r="N1578" s="47">
        <f>REKAP[[#This Row],[Stok Awal]]+REKAP[[#This Row],[Masuk]]-REKAP[[#This Row],[Keluar]]</f>
        <v>8</v>
      </c>
      <c r="P1578" s="42">
        <f>REKAP[[#This Row],[Harga Satuan]]*REKAP[[#This Row],[Stok Akhir]]</f>
        <v>1890000</v>
      </c>
      <c r="Q1578" s="47" t="str">
        <f>IF(REKAP[[#This Row],[Stok Aktual]]&lt;&gt;"",REKAP[[#This Row],[Stok Akhir]]-REKAP[[#This Row],[Stok Aktual]],"")</f>
        <v/>
      </c>
    </row>
    <row r="1579" spans="1:17" x14ac:dyDescent="0.25">
      <c r="A1579" s="20" t="s">
        <v>3016</v>
      </c>
      <c r="B1579" s="20" t="s">
        <v>3567</v>
      </c>
      <c r="C1579" s="20" t="s">
        <v>3567</v>
      </c>
      <c r="D1579" s="23" t="s">
        <v>2461</v>
      </c>
      <c r="E1579" s="23"/>
      <c r="F1579" s="20" t="s">
        <v>247</v>
      </c>
      <c r="G1579" s="21" t="s">
        <v>2455</v>
      </c>
      <c r="H1579" s="22">
        <v>135000</v>
      </c>
      <c r="I1579" s="57" t="str">
        <f>IF(COUNTIF(MASUK[Kode Barang],REKAP[[#This Row],[ID
Barang]])=0,"",COUNTIF(MASUK[Kode Barang],REKAP[[#This Row],[ID
Barang]]))</f>
        <v/>
      </c>
      <c r="J1579" s="58" t="str">
        <f>IF(COUNTIF(MASUK8[Kode Barang],REKAP[[#This Row],[ID
Barang]])=0,"",COUNTIF(MASUK8[Kode Barang],REKAP[[#This Row],[ID
Barang]]))</f>
        <v/>
      </c>
      <c r="K1579" s="20">
        <v>33</v>
      </c>
      <c r="L1579" s="47">
        <f>SUMIF(MASUK!$C:$C,DATA!$A1579,MASUK!$H:$H)</f>
        <v>0</v>
      </c>
      <c r="M1579" s="47">
        <f>SUMIF(KELUAR!C:C,REKAP[[#This Row],[ID
Barang]],KELUAR!$H:$H)</f>
        <v>0</v>
      </c>
      <c r="N1579" s="47">
        <f>REKAP[[#This Row],[Stok Awal]]+REKAP[[#This Row],[Masuk]]-REKAP[[#This Row],[Keluar]]</f>
        <v>33</v>
      </c>
      <c r="P1579" s="42">
        <f>REKAP[[#This Row],[Harga Satuan]]*REKAP[[#This Row],[Stok Akhir]]</f>
        <v>4455000</v>
      </c>
      <c r="Q1579" s="47" t="str">
        <f>IF(REKAP[[#This Row],[Stok Aktual]]&lt;&gt;"",REKAP[[#This Row],[Stok Akhir]]-REKAP[[#This Row],[Stok Aktual]],"")</f>
        <v/>
      </c>
    </row>
    <row r="1580" spans="1:17" x14ac:dyDescent="0.25">
      <c r="A1580" s="20" t="s">
        <v>3017</v>
      </c>
      <c r="B1580" s="20" t="s">
        <v>3567</v>
      </c>
      <c r="C1580" s="20" t="s">
        <v>3567</v>
      </c>
      <c r="D1580" s="23" t="s">
        <v>2462</v>
      </c>
      <c r="E1580" s="23"/>
      <c r="F1580" s="20" t="s">
        <v>247</v>
      </c>
      <c r="G1580" s="21"/>
      <c r="H1580" s="22">
        <v>82500</v>
      </c>
      <c r="I1580" s="57" t="str">
        <f>IF(COUNTIF(MASUK[Kode Barang],REKAP[[#This Row],[ID
Barang]])=0,"",COUNTIF(MASUK[Kode Barang],REKAP[[#This Row],[ID
Barang]]))</f>
        <v/>
      </c>
      <c r="J1580" s="58" t="str">
        <f>IF(COUNTIF(MASUK8[Kode Barang],REKAP[[#This Row],[ID
Barang]])=0,"",COUNTIF(MASUK8[Kode Barang],REKAP[[#This Row],[ID
Barang]]))</f>
        <v/>
      </c>
      <c r="K1580" s="20">
        <v>0</v>
      </c>
      <c r="L1580" s="47">
        <f>SUMIF(MASUK!$C:$C,DATA!$A1580,MASUK!$H:$H)</f>
        <v>0</v>
      </c>
      <c r="M1580" s="47">
        <f>SUMIF(KELUAR!C:C,REKAP[[#This Row],[ID
Barang]],KELUAR!$H:$H)</f>
        <v>0</v>
      </c>
      <c r="N1580" s="47">
        <f>REKAP[[#This Row],[Stok Awal]]+REKAP[[#This Row],[Masuk]]-REKAP[[#This Row],[Keluar]]</f>
        <v>0</v>
      </c>
      <c r="P1580" s="42">
        <f>REKAP[[#This Row],[Harga Satuan]]*REKAP[[#This Row],[Stok Akhir]]</f>
        <v>0</v>
      </c>
      <c r="Q1580" s="47" t="str">
        <f>IF(REKAP[[#This Row],[Stok Aktual]]&lt;&gt;"",REKAP[[#This Row],[Stok Akhir]]-REKAP[[#This Row],[Stok Aktual]],"")</f>
        <v/>
      </c>
    </row>
    <row r="1581" spans="1:17" x14ac:dyDescent="0.25">
      <c r="A1581" s="20" t="s">
        <v>3018</v>
      </c>
      <c r="B1581" s="20" t="s">
        <v>3567</v>
      </c>
      <c r="C1581" s="20" t="s">
        <v>3567</v>
      </c>
      <c r="D1581" s="23" t="s">
        <v>2463</v>
      </c>
      <c r="E1581" s="23"/>
      <c r="F1581" s="20" t="s">
        <v>247</v>
      </c>
      <c r="G1581" s="21" t="s">
        <v>2455</v>
      </c>
      <c r="H1581" s="22">
        <v>93100</v>
      </c>
      <c r="I1581" s="57" t="str">
        <f>IF(COUNTIF(MASUK[Kode Barang],REKAP[[#This Row],[ID
Barang]])=0,"",COUNTIF(MASUK[Kode Barang],REKAP[[#This Row],[ID
Barang]]))</f>
        <v/>
      </c>
      <c r="J1581" s="58" t="str">
        <f>IF(COUNTIF(MASUK8[Kode Barang],REKAP[[#This Row],[ID
Barang]])=0,"",COUNTIF(MASUK8[Kode Barang],REKAP[[#This Row],[ID
Barang]]))</f>
        <v/>
      </c>
      <c r="K1581" s="20">
        <v>15</v>
      </c>
      <c r="L1581" s="47">
        <f>SUMIF(MASUK!$C:$C,DATA!$A1581,MASUK!$H:$H)</f>
        <v>0</v>
      </c>
      <c r="M1581" s="47">
        <f>SUMIF(KELUAR!C:C,REKAP[[#This Row],[ID
Barang]],KELUAR!$H:$H)</f>
        <v>0</v>
      </c>
      <c r="N1581" s="47">
        <f>REKAP[[#This Row],[Stok Awal]]+REKAP[[#This Row],[Masuk]]-REKAP[[#This Row],[Keluar]]</f>
        <v>15</v>
      </c>
      <c r="P1581" s="42">
        <f>REKAP[[#This Row],[Harga Satuan]]*REKAP[[#This Row],[Stok Akhir]]</f>
        <v>1396500</v>
      </c>
      <c r="Q1581" s="47" t="str">
        <f>IF(REKAP[[#This Row],[Stok Aktual]]&lt;&gt;"",REKAP[[#This Row],[Stok Akhir]]-REKAP[[#This Row],[Stok Aktual]],"")</f>
        <v/>
      </c>
    </row>
    <row r="1582" spans="1:17" x14ac:dyDescent="0.25">
      <c r="A1582" s="20" t="s">
        <v>3019</v>
      </c>
      <c r="B1582" s="20" t="s">
        <v>3567</v>
      </c>
      <c r="C1582" s="20" t="s">
        <v>3567</v>
      </c>
      <c r="D1582" s="23" t="s">
        <v>2464</v>
      </c>
      <c r="E1582" s="23"/>
      <c r="F1582" s="20" t="s">
        <v>247</v>
      </c>
      <c r="G1582" s="21" t="s">
        <v>1979</v>
      </c>
      <c r="H1582" s="22">
        <v>99800</v>
      </c>
      <c r="I1582" s="57" t="str">
        <f>IF(COUNTIF(MASUK[Kode Barang],REKAP[[#This Row],[ID
Barang]])=0,"",COUNTIF(MASUK[Kode Barang],REKAP[[#This Row],[ID
Barang]]))</f>
        <v/>
      </c>
      <c r="J1582" s="58">
        <f>IF(COUNTIF(MASUK8[Kode Barang],REKAP[[#This Row],[ID
Barang]])=0,"",COUNTIF(MASUK8[Kode Barang],REKAP[[#This Row],[ID
Barang]]))</f>
        <v>1</v>
      </c>
      <c r="K1582" s="20">
        <v>6</v>
      </c>
      <c r="L1582" s="47">
        <f>SUMIF(MASUK!$C:$C,DATA!$A1582,MASUK!$H:$H)</f>
        <v>0</v>
      </c>
      <c r="M1582" s="47">
        <f>SUMIF(KELUAR!C:C,REKAP[[#This Row],[ID
Barang]],KELUAR!$H:$H)</f>
        <v>4</v>
      </c>
      <c r="N1582" s="47">
        <f>REKAP[[#This Row],[Stok Awal]]+REKAP[[#This Row],[Masuk]]-REKAP[[#This Row],[Keluar]]</f>
        <v>2</v>
      </c>
      <c r="P1582" s="42">
        <f>REKAP[[#This Row],[Harga Satuan]]*REKAP[[#This Row],[Stok Akhir]]</f>
        <v>199600</v>
      </c>
      <c r="Q1582" s="47" t="str">
        <f>IF(REKAP[[#This Row],[Stok Aktual]]&lt;&gt;"",REKAP[[#This Row],[Stok Akhir]]-REKAP[[#This Row],[Stok Aktual]],"")</f>
        <v/>
      </c>
    </row>
    <row r="1583" spans="1:17" x14ac:dyDescent="0.25">
      <c r="A1583" s="20" t="s">
        <v>3020</v>
      </c>
      <c r="B1583" s="20" t="s">
        <v>3567</v>
      </c>
      <c r="C1583" s="20" t="s">
        <v>3567</v>
      </c>
      <c r="D1583" s="23" t="s">
        <v>2465</v>
      </c>
      <c r="E1583" s="23"/>
      <c r="F1583" s="20" t="s">
        <v>247</v>
      </c>
      <c r="G1583" s="21"/>
      <c r="H1583" s="22">
        <v>65000</v>
      </c>
      <c r="I1583" s="57" t="str">
        <f>IF(COUNTIF(MASUK[Kode Barang],REKAP[[#This Row],[ID
Barang]])=0,"",COUNTIF(MASUK[Kode Barang],REKAP[[#This Row],[ID
Barang]]))</f>
        <v/>
      </c>
      <c r="J1583" s="58" t="str">
        <f>IF(COUNTIF(MASUK8[Kode Barang],REKAP[[#This Row],[ID
Barang]])=0,"",COUNTIF(MASUK8[Kode Barang],REKAP[[#This Row],[ID
Barang]]))</f>
        <v/>
      </c>
      <c r="K1583" s="20">
        <v>30</v>
      </c>
      <c r="L1583" s="47">
        <f>SUMIF(MASUK!$C:$C,DATA!$A1583,MASUK!$H:$H)</f>
        <v>0</v>
      </c>
      <c r="M1583" s="47">
        <f>SUMIF(KELUAR!C:C,REKAP[[#This Row],[ID
Barang]],KELUAR!$H:$H)</f>
        <v>0</v>
      </c>
      <c r="N1583" s="47">
        <f>REKAP[[#This Row],[Stok Awal]]+REKAP[[#This Row],[Masuk]]-REKAP[[#This Row],[Keluar]]</f>
        <v>30</v>
      </c>
      <c r="P1583" s="42">
        <f>REKAP[[#This Row],[Harga Satuan]]*REKAP[[#This Row],[Stok Akhir]]</f>
        <v>1950000</v>
      </c>
      <c r="Q1583" s="47" t="str">
        <f>IF(REKAP[[#This Row],[Stok Aktual]]&lt;&gt;"",REKAP[[#This Row],[Stok Akhir]]-REKAP[[#This Row],[Stok Aktual]],"")</f>
        <v/>
      </c>
    </row>
    <row r="1584" spans="1:17" x14ac:dyDescent="0.25">
      <c r="A1584" s="20" t="s">
        <v>3021</v>
      </c>
      <c r="B1584" s="20" t="s">
        <v>3567</v>
      </c>
      <c r="C1584" s="20" t="s">
        <v>3567</v>
      </c>
      <c r="D1584" s="23" t="s">
        <v>2466</v>
      </c>
      <c r="E1584" s="23"/>
      <c r="F1584" s="20" t="s">
        <v>247</v>
      </c>
      <c r="G1584" s="21"/>
      <c r="H1584" s="22">
        <v>43000</v>
      </c>
      <c r="I1584" s="57" t="str">
        <f>IF(COUNTIF(MASUK[Kode Barang],REKAP[[#This Row],[ID
Barang]])=0,"",COUNTIF(MASUK[Kode Barang],REKAP[[#This Row],[ID
Barang]]))</f>
        <v/>
      </c>
      <c r="J1584" s="58" t="str">
        <f>IF(COUNTIF(MASUK8[Kode Barang],REKAP[[#This Row],[ID
Barang]])=0,"",COUNTIF(MASUK8[Kode Barang],REKAP[[#This Row],[ID
Barang]]))</f>
        <v/>
      </c>
      <c r="K1584" s="20">
        <v>10</v>
      </c>
      <c r="L1584" s="47">
        <f>SUMIF(MASUK!$C:$C,DATA!$A1584,MASUK!$H:$H)</f>
        <v>0</v>
      </c>
      <c r="M1584" s="47">
        <f>SUMIF(KELUAR!C:C,REKAP[[#This Row],[ID
Barang]],KELUAR!$H:$H)</f>
        <v>0</v>
      </c>
      <c r="N1584" s="47">
        <f>REKAP[[#This Row],[Stok Awal]]+REKAP[[#This Row],[Masuk]]-REKAP[[#This Row],[Keluar]]</f>
        <v>10</v>
      </c>
      <c r="P1584" s="42">
        <f>REKAP[[#This Row],[Harga Satuan]]*REKAP[[#This Row],[Stok Akhir]]</f>
        <v>430000</v>
      </c>
      <c r="Q1584" s="47" t="str">
        <f>IF(REKAP[[#This Row],[Stok Aktual]]&lt;&gt;"",REKAP[[#This Row],[Stok Akhir]]-REKAP[[#This Row],[Stok Aktual]],"")</f>
        <v/>
      </c>
    </row>
    <row r="1585" spans="1:17" x14ac:dyDescent="0.25">
      <c r="A1585" s="20" t="s">
        <v>3022</v>
      </c>
      <c r="B1585" s="20" t="s">
        <v>3568</v>
      </c>
      <c r="C1585" s="20" t="s">
        <v>3568</v>
      </c>
      <c r="D1585" s="23" t="s">
        <v>2467</v>
      </c>
      <c r="E1585" s="23"/>
      <c r="F1585" s="20" t="s">
        <v>247</v>
      </c>
      <c r="G1585" s="21" t="s">
        <v>249</v>
      </c>
      <c r="H1585" s="22">
        <v>69000</v>
      </c>
      <c r="I1585" s="57" t="str">
        <f>IF(COUNTIF(MASUK[Kode Barang],REKAP[[#This Row],[ID
Barang]])=0,"",COUNTIF(MASUK[Kode Barang],REKAP[[#This Row],[ID
Barang]]))</f>
        <v/>
      </c>
      <c r="J1585" s="58">
        <f>IF(COUNTIF(MASUK8[Kode Barang],REKAP[[#This Row],[ID
Barang]])=0,"",COUNTIF(MASUK8[Kode Barang],REKAP[[#This Row],[ID
Barang]]))</f>
        <v>1</v>
      </c>
      <c r="K1585" s="20">
        <v>20</v>
      </c>
      <c r="L1585" s="47">
        <f>SUMIF(MASUK!$C:$C,DATA!$A1585,MASUK!$H:$H)</f>
        <v>0</v>
      </c>
      <c r="M1585" s="47">
        <f>SUMIF(KELUAR!C:C,REKAP[[#This Row],[ID
Barang]],KELUAR!$H:$H)</f>
        <v>10</v>
      </c>
      <c r="N1585" s="47">
        <f>REKAP[[#This Row],[Stok Awal]]+REKAP[[#This Row],[Masuk]]-REKAP[[#This Row],[Keluar]]</f>
        <v>10</v>
      </c>
      <c r="P1585" s="42">
        <f>REKAP[[#This Row],[Harga Satuan]]*REKAP[[#This Row],[Stok Akhir]]</f>
        <v>690000</v>
      </c>
      <c r="Q1585" s="47" t="str">
        <f>IF(REKAP[[#This Row],[Stok Aktual]]&lt;&gt;"",REKAP[[#This Row],[Stok Akhir]]-REKAP[[#This Row],[Stok Aktual]],"")</f>
        <v/>
      </c>
    </row>
    <row r="1586" spans="1:17" x14ac:dyDescent="0.25">
      <c r="A1586" s="20" t="s">
        <v>3023</v>
      </c>
      <c r="B1586" s="20" t="s">
        <v>3568</v>
      </c>
      <c r="C1586" s="20" t="s">
        <v>3568</v>
      </c>
      <c r="D1586" s="23" t="s">
        <v>2468</v>
      </c>
      <c r="E1586" s="23"/>
      <c r="F1586" s="20" t="s">
        <v>247</v>
      </c>
      <c r="G1586" s="21" t="s">
        <v>249</v>
      </c>
      <c r="H1586" s="22">
        <v>122000</v>
      </c>
      <c r="I1586" s="57" t="str">
        <f>IF(COUNTIF(MASUK[Kode Barang],REKAP[[#This Row],[ID
Barang]])=0,"",COUNTIF(MASUK[Kode Barang],REKAP[[#This Row],[ID
Barang]]))</f>
        <v/>
      </c>
      <c r="J1586" s="58">
        <f>IF(COUNTIF(MASUK8[Kode Barang],REKAP[[#This Row],[ID
Barang]])=0,"",COUNTIF(MASUK8[Kode Barang],REKAP[[#This Row],[ID
Barang]]))</f>
        <v>2</v>
      </c>
      <c r="K1586" s="20">
        <v>20</v>
      </c>
      <c r="L1586" s="47">
        <f>SUMIF(MASUK!$C:$C,DATA!$A1586,MASUK!$H:$H)</f>
        <v>0</v>
      </c>
      <c r="M1586" s="47">
        <f>SUMIF(KELUAR!C:C,REKAP[[#This Row],[ID
Barang]],KELUAR!$H:$H)</f>
        <v>20</v>
      </c>
      <c r="N1586" s="47">
        <f>REKAP[[#This Row],[Stok Awal]]+REKAP[[#This Row],[Masuk]]-REKAP[[#This Row],[Keluar]]</f>
        <v>0</v>
      </c>
      <c r="P1586" s="42">
        <f>REKAP[[#This Row],[Harga Satuan]]*REKAP[[#This Row],[Stok Akhir]]</f>
        <v>0</v>
      </c>
      <c r="Q1586" s="47" t="str">
        <f>IF(REKAP[[#This Row],[Stok Aktual]]&lt;&gt;"",REKAP[[#This Row],[Stok Akhir]]-REKAP[[#This Row],[Stok Aktual]],"")</f>
        <v/>
      </c>
    </row>
    <row r="1587" spans="1:17" x14ac:dyDescent="0.25">
      <c r="A1587" s="20" t="s">
        <v>3024</v>
      </c>
      <c r="B1587" s="20" t="s">
        <v>3568</v>
      </c>
      <c r="C1587" s="20" t="s">
        <v>3568</v>
      </c>
      <c r="D1587" s="23" t="s">
        <v>2469</v>
      </c>
      <c r="E1587" s="23"/>
      <c r="F1587" s="20" t="s">
        <v>247</v>
      </c>
      <c r="G1587" s="21" t="s">
        <v>249</v>
      </c>
      <c r="H1587" s="22">
        <v>124000</v>
      </c>
      <c r="I1587" s="57" t="str">
        <f>IF(COUNTIF(MASUK[Kode Barang],REKAP[[#This Row],[ID
Barang]])=0,"",COUNTIF(MASUK[Kode Barang],REKAP[[#This Row],[ID
Barang]]))</f>
        <v/>
      </c>
      <c r="J1587" s="58" t="str">
        <f>IF(COUNTIF(MASUK8[Kode Barang],REKAP[[#This Row],[ID
Barang]])=0,"",COUNTIF(MASUK8[Kode Barang],REKAP[[#This Row],[ID
Barang]]))</f>
        <v/>
      </c>
      <c r="K1587" s="20">
        <v>20</v>
      </c>
      <c r="L1587" s="47">
        <f>SUMIF(MASUK!$C:$C,DATA!$A1587,MASUK!$H:$H)</f>
        <v>0</v>
      </c>
      <c r="M1587" s="47">
        <f>SUMIF(KELUAR!C:C,REKAP[[#This Row],[ID
Barang]],KELUAR!$H:$H)</f>
        <v>0</v>
      </c>
      <c r="N1587" s="47">
        <f>REKAP[[#This Row],[Stok Awal]]+REKAP[[#This Row],[Masuk]]-REKAP[[#This Row],[Keluar]]</f>
        <v>20</v>
      </c>
      <c r="P1587" s="42">
        <f>REKAP[[#This Row],[Harga Satuan]]*REKAP[[#This Row],[Stok Akhir]]</f>
        <v>2480000</v>
      </c>
      <c r="Q1587" s="47" t="str">
        <f>IF(REKAP[[#This Row],[Stok Aktual]]&lt;&gt;"",REKAP[[#This Row],[Stok Akhir]]-REKAP[[#This Row],[Stok Aktual]],"")</f>
        <v/>
      </c>
    </row>
    <row r="1588" spans="1:17" x14ac:dyDescent="0.25">
      <c r="A1588" s="20" t="s">
        <v>3025</v>
      </c>
      <c r="B1588" s="20" t="s">
        <v>3568</v>
      </c>
      <c r="C1588" s="20" t="s">
        <v>3568</v>
      </c>
      <c r="D1588" s="23" t="s">
        <v>2470</v>
      </c>
      <c r="E1588" s="23"/>
      <c r="F1588" s="20" t="s">
        <v>247</v>
      </c>
      <c r="G1588" s="21" t="s">
        <v>249</v>
      </c>
      <c r="H1588" s="22">
        <v>113000</v>
      </c>
      <c r="I1588" s="57" t="str">
        <f>IF(COUNTIF(MASUK[Kode Barang],REKAP[[#This Row],[ID
Barang]])=0,"",COUNTIF(MASUK[Kode Barang],REKAP[[#This Row],[ID
Barang]]))</f>
        <v/>
      </c>
      <c r="J1588" s="58" t="str">
        <f>IF(COUNTIF(MASUK8[Kode Barang],REKAP[[#This Row],[ID
Barang]])=0,"",COUNTIF(MASUK8[Kode Barang],REKAP[[#This Row],[ID
Barang]]))</f>
        <v/>
      </c>
      <c r="K1588" s="20">
        <v>190</v>
      </c>
      <c r="L1588" s="47">
        <f>SUMIF(MASUK!$C:$C,DATA!$A1588,MASUK!$H:$H)</f>
        <v>0</v>
      </c>
      <c r="M1588" s="47">
        <f>SUMIF(KELUAR!C:C,REKAP[[#This Row],[ID
Barang]],KELUAR!$H:$H)</f>
        <v>0</v>
      </c>
      <c r="N1588" s="47">
        <f>REKAP[[#This Row],[Stok Awal]]+REKAP[[#This Row],[Masuk]]-REKAP[[#This Row],[Keluar]]</f>
        <v>190</v>
      </c>
      <c r="P1588" s="42">
        <f>REKAP[[#This Row],[Harga Satuan]]*REKAP[[#This Row],[Stok Akhir]]</f>
        <v>21470000</v>
      </c>
      <c r="Q1588" s="47" t="str">
        <f>IF(REKAP[[#This Row],[Stok Aktual]]&lt;&gt;"",REKAP[[#This Row],[Stok Akhir]]-REKAP[[#This Row],[Stok Aktual]],"")</f>
        <v/>
      </c>
    </row>
    <row r="1589" spans="1:17" x14ac:dyDescent="0.25">
      <c r="A1589" s="20" t="s">
        <v>3026</v>
      </c>
      <c r="B1589" s="20" t="s">
        <v>3568</v>
      </c>
      <c r="C1589" s="20" t="s">
        <v>3568</v>
      </c>
      <c r="D1589" s="23" t="s">
        <v>2471</v>
      </c>
      <c r="E1589" s="23"/>
      <c r="F1589" s="20" t="s">
        <v>247</v>
      </c>
      <c r="G1589" s="21" t="s">
        <v>249</v>
      </c>
      <c r="H1589" s="22">
        <v>583000</v>
      </c>
      <c r="I1589" s="57" t="str">
        <f>IF(COUNTIF(MASUK[Kode Barang],REKAP[[#This Row],[ID
Barang]])=0,"",COUNTIF(MASUK[Kode Barang],REKAP[[#This Row],[ID
Barang]]))</f>
        <v/>
      </c>
      <c r="J1589" s="58" t="str">
        <f>IF(COUNTIF(MASUK8[Kode Barang],REKAP[[#This Row],[ID
Barang]])=0,"",COUNTIF(MASUK8[Kode Barang],REKAP[[#This Row],[ID
Barang]]))</f>
        <v/>
      </c>
      <c r="K1589" s="20">
        <v>0</v>
      </c>
      <c r="L1589" s="47">
        <f>SUMIF(MASUK!$C:$C,DATA!$A1589,MASUK!$H:$H)</f>
        <v>0</v>
      </c>
      <c r="M1589" s="47">
        <f>SUMIF(KELUAR!C:C,REKAP[[#This Row],[ID
Barang]],KELUAR!$H:$H)</f>
        <v>0</v>
      </c>
      <c r="N1589" s="47">
        <f>REKAP[[#This Row],[Stok Awal]]+REKAP[[#This Row],[Masuk]]-REKAP[[#This Row],[Keluar]]</f>
        <v>0</v>
      </c>
      <c r="P1589" s="42">
        <f>REKAP[[#This Row],[Harga Satuan]]*REKAP[[#This Row],[Stok Akhir]]</f>
        <v>0</v>
      </c>
      <c r="Q1589" s="47" t="str">
        <f>IF(REKAP[[#This Row],[Stok Aktual]]&lt;&gt;"",REKAP[[#This Row],[Stok Akhir]]-REKAP[[#This Row],[Stok Aktual]],"")</f>
        <v/>
      </c>
    </row>
    <row r="1590" spans="1:17" x14ac:dyDescent="0.25">
      <c r="A1590" s="20" t="s">
        <v>3027</v>
      </c>
      <c r="B1590" s="20" t="s">
        <v>3568</v>
      </c>
      <c r="C1590" s="20" t="s">
        <v>3568</v>
      </c>
      <c r="D1590" s="23" t="s">
        <v>2472</v>
      </c>
      <c r="E1590" s="23"/>
      <c r="F1590" s="20" t="s">
        <v>247</v>
      </c>
      <c r="G1590" s="21" t="s">
        <v>249</v>
      </c>
      <c r="H1590" s="22">
        <v>600000</v>
      </c>
      <c r="I1590" s="57" t="str">
        <f>IF(COUNTIF(MASUK[Kode Barang],REKAP[[#This Row],[ID
Barang]])=0,"",COUNTIF(MASUK[Kode Barang],REKAP[[#This Row],[ID
Barang]]))</f>
        <v/>
      </c>
      <c r="J1590" s="58" t="str">
        <f>IF(COUNTIF(MASUK8[Kode Barang],REKAP[[#This Row],[ID
Barang]])=0,"",COUNTIF(MASUK8[Kode Barang],REKAP[[#This Row],[ID
Barang]]))</f>
        <v/>
      </c>
      <c r="K1590" s="20">
        <v>0</v>
      </c>
      <c r="L1590" s="47">
        <f>SUMIF(MASUK!$C:$C,DATA!$A1590,MASUK!$H:$H)</f>
        <v>0</v>
      </c>
      <c r="M1590" s="47">
        <f>SUMIF(KELUAR!C:C,REKAP[[#This Row],[ID
Barang]],KELUAR!$H:$H)</f>
        <v>0</v>
      </c>
      <c r="N1590" s="47">
        <f>REKAP[[#This Row],[Stok Awal]]+REKAP[[#This Row],[Masuk]]-REKAP[[#This Row],[Keluar]]</f>
        <v>0</v>
      </c>
      <c r="P1590" s="42">
        <f>REKAP[[#This Row],[Harga Satuan]]*REKAP[[#This Row],[Stok Akhir]]</f>
        <v>0</v>
      </c>
      <c r="Q1590" s="47" t="str">
        <f>IF(REKAP[[#This Row],[Stok Aktual]]&lt;&gt;"",REKAP[[#This Row],[Stok Akhir]]-REKAP[[#This Row],[Stok Aktual]],"")</f>
        <v/>
      </c>
    </row>
    <row r="1591" spans="1:17" x14ac:dyDescent="0.25">
      <c r="A1591" s="20" t="s">
        <v>3028</v>
      </c>
      <c r="B1591" s="20" t="s">
        <v>3568</v>
      </c>
      <c r="C1591" s="20" t="s">
        <v>3568</v>
      </c>
      <c r="D1591" s="23" t="s">
        <v>2473</v>
      </c>
      <c r="E1591" s="23"/>
      <c r="F1591" s="20" t="s">
        <v>247</v>
      </c>
      <c r="G1591" s="21" t="s">
        <v>249</v>
      </c>
      <c r="H1591" s="22">
        <v>566000</v>
      </c>
      <c r="I1591" s="57" t="str">
        <f>IF(COUNTIF(MASUK[Kode Barang],REKAP[[#This Row],[ID
Barang]])=0,"",COUNTIF(MASUK[Kode Barang],REKAP[[#This Row],[ID
Barang]]))</f>
        <v/>
      </c>
      <c r="J1591" s="58" t="str">
        <f>IF(COUNTIF(MASUK8[Kode Barang],REKAP[[#This Row],[ID
Barang]])=0,"",COUNTIF(MASUK8[Kode Barang],REKAP[[#This Row],[ID
Barang]]))</f>
        <v/>
      </c>
      <c r="K1591" s="20">
        <v>2</v>
      </c>
      <c r="L1591" s="47">
        <f>SUMIF(MASUK!$C:$C,DATA!$A1591,MASUK!$H:$H)</f>
        <v>0</v>
      </c>
      <c r="M1591" s="47">
        <f>SUMIF(KELUAR!C:C,REKAP[[#This Row],[ID
Barang]],KELUAR!$H:$H)</f>
        <v>0</v>
      </c>
      <c r="N1591" s="47">
        <f>REKAP[[#This Row],[Stok Awal]]+REKAP[[#This Row],[Masuk]]-REKAP[[#This Row],[Keluar]]</f>
        <v>2</v>
      </c>
      <c r="P1591" s="42">
        <f>REKAP[[#This Row],[Harga Satuan]]*REKAP[[#This Row],[Stok Akhir]]</f>
        <v>1132000</v>
      </c>
      <c r="Q1591" s="47" t="str">
        <f>IF(REKAP[[#This Row],[Stok Aktual]]&lt;&gt;"",REKAP[[#This Row],[Stok Akhir]]-REKAP[[#This Row],[Stok Aktual]],"")</f>
        <v/>
      </c>
    </row>
    <row r="1592" spans="1:17" x14ac:dyDescent="0.25">
      <c r="A1592" s="20" t="s">
        <v>3029</v>
      </c>
      <c r="B1592" s="20" t="s">
        <v>3568</v>
      </c>
      <c r="C1592" s="20" t="s">
        <v>3568</v>
      </c>
      <c r="D1592" s="23" t="s">
        <v>2474</v>
      </c>
      <c r="E1592" s="23"/>
      <c r="F1592" s="20" t="s">
        <v>247</v>
      </c>
      <c r="G1592" s="21" t="s">
        <v>249</v>
      </c>
      <c r="H1592" s="22">
        <v>581000</v>
      </c>
      <c r="I1592" s="57" t="str">
        <f>IF(COUNTIF(MASUK[Kode Barang],REKAP[[#This Row],[ID
Barang]])=0,"",COUNTIF(MASUK[Kode Barang],REKAP[[#This Row],[ID
Barang]]))</f>
        <v/>
      </c>
      <c r="J1592" s="58" t="str">
        <f>IF(COUNTIF(MASUK8[Kode Barang],REKAP[[#This Row],[ID
Barang]])=0,"",COUNTIF(MASUK8[Kode Barang],REKAP[[#This Row],[ID
Barang]]))</f>
        <v/>
      </c>
      <c r="K1592" s="20">
        <v>2</v>
      </c>
      <c r="L1592" s="47">
        <f>SUMIF(MASUK!$C:$C,DATA!$A1592,MASUK!$H:$H)</f>
        <v>0</v>
      </c>
      <c r="M1592" s="47">
        <f>SUMIF(KELUAR!C:C,REKAP[[#This Row],[ID
Barang]],KELUAR!$H:$H)</f>
        <v>0</v>
      </c>
      <c r="N1592" s="47">
        <f>REKAP[[#This Row],[Stok Awal]]+REKAP[[#This Row],[Masuk]]-REKAP[[#This Row],[Keluar]]</f>
        <v>2</v>
      </c>
      <c r="P1592" s="42">
        <f>REKAP[[#This Row],[Harga Satuan]]*REKAP[[#This Row],[Stok Akhir]]</f>
        <v>1162000</v>
      </c>
      <c r="Q1592" s="47" t="str">
        <f>IF(REKAP[[#This Row],[Stok Aktual]]&lt;&gt;"",REKAP[[#This Row],[Stok Akhir]]-REKAP[[#This Row],[Stok Aktual]],"")</f>
        <v/>
      </c>
    </row>
    <row r="1593" spans="1:17" x14ac:dyDescent="0.25">
      <c r="A1593" s="20" t="s">
        <v>3030</v>
      </c>
      <c r="B1593" s="20" t="s">
        <v>3569</v>
      </c>
      <c r="C1593" s="20" t="s">
        <v>3569</v>
      </c>
      <c r="D1593" s="23" t="s">
        <v>2475</v>
      </c>
      <c r="E1593" s="23"/>
      <c r="F1593" s="20" t="s">
        <v>247</v>
      </c>
      <c r="G1593" s="21"/>
      <c r="H1593" s="22">
        <v>0</v>
      </c>
      <c r="I1593" s="57" t="str">
        <f>IF(COUNTIF(MASUK[Kode Barang],REKAP[[#This Row],[ID
Barang]])=0,"",COUNTIF(MASUK[Kode Barang],REKAP[[#This Row],[ID
Barang]]))</f>
        <v/>
      </c>
      <c r="J1593" s="58" t="str">
        <f>IF(COUNTIF(MASUK8[Kode Barang],REKAP[[#This Row],[ID
Barang]])=0,"",COUNTIF(MASUK8[Kode Barang],REKAP[[#This Row],[ID
Barang]]))</f>
        <v/>
      </c>
      <c r="K1593" s="20">
        <v>37</v>
      </c>
      <c r="L1593" s="47">
        <f>SUMIF(MASUK!$C:$C,DATA!$A1593,MASUK!$H:$H)</f>
        <v>0</v>
      </c>
      <c r="M1593" s="47">
        <f>SUMIF(KELUAR!C:C,REKAP[[#This Row],[ID
Barang]],KELUAR!$H:$H)</f>
        <v>0</v>
      </c>
      <c r="N1593" s="47">
        <f>REKAP[[#This Row],[Stok Awal]]+REKAP[[#This Row],[Masuk]]-REKAP[[#This Row],[Keluar]]</f>
        <v>37</v>
      </c>
      <c r="P1593" s="42">
        <f>REKAP[[#This Row],[Harga Satuan]]*REKAP[[#This Row],[Stok Akhir]]</f>
        <v>0</v>
      </c>
      <c r="Q1593" s="47" t="str">
        <f>IF(REKAP[[#This Row],[Stok Aktual]]&lt;&gt;"",REKAP[[#This Row],[Stok Akhir]]-REKAP[[#This Row],[Stok Aktual]],"")</f>
        <v/>
      </c>
    </row>
    <row r="1594" spans="1:17" x14ac:dyDescent="0.25">
      <c r="A1594" s="20" t="s">
        <v>3031</v>
      </c>
      <c r="B1594" s="20" t="s">
        <v>3569</v>
      </c>
      <c r="C1594" s="20" t="s">
        <v>3569</v>
      </c>
      <c r="D1594" s="23" t="s">
        <v>2476</v>
      </c>
      <c r="E1594" s="23"/>
      <c r="F1594" s="20" t="s">
        <v>247</v>
      </c>
      <c r="G1594" s="21"/>
      <c r="H1594" s="22">
        <v>0</v>
      </c>
      <c r="I1594" s="57" t="str">
        <f>IF(COUNTIF(MASUK[Kode Barang],REKAP[[#This Row],[ID
Barang]])=0,"",COUNTIF(MASUK[Kode Barang],REKAP[[#This Row],[ID
Barang]]))</f>
        <v/>
      </c>
      <c r="J1594" s="58" t="str">
        <f>IF(COUNTIF(MASUK8[Kode Barang],REKAP[[#This Row],[ID
Barang]])=0,"",COUNTIF(MASUK8[Kode Barang],REKAP[[#This Row],[ID
Barang]]))</f>
        <v/>
      </c>
      <c r="K1594" s="20">
        <v>60</v>
      </c>
      <c r="L1594" s="47">
        <f>SUMIF(MASUK!$C:$C,DATA!$A1594,MASUK!$H:$H)</f>
        <v>0</v>
      </c>
      <c r="M1594" s="47">
        <f>SUMIF(KELUAR!C:C,REKAP[[#This Row],[ID
Barang]],KELUAR!$H:$H)</f>
        <v>0</v>
      </c>
      <c r="N1594" s="47">
        <f>REKAP[[#This Row],[Stok Awal]]+REKAP[[#This Row],[Masuk]]-REKAP[[#This Row],[Keluar]]</f>
        <v>60</v>
      </c>
      <c r="P1594" s="42">
        <f>REKAP[[#This Row],[Harga Satuan]]*REKAP[[#This Row],[Stok Akhir]]</f>
        <v>0</v>
      </c>
      <c r="Q1594" s="47" t="str">
        <f>IF(REKAP[[#This Row],[Stok Aktual]]&lt;&gt;"",REKAP[[#This Row],[Stok Akhir]]-REKAP[[#This Row],[Stok Aktual]],"")</f>
        <v/>
      </c>
    </row>
    <row r="1595" spans="1:17" x14ac:dyDescent="0.25">
      <c r="A1595" s="20" t="s">
        <v>3032</v>
      </c>
      <c r="B1595" s="20" t="s">
        <v>3569</v>
      </c>
      <c r="C1595" s="20" t="s">
        <v>3569</v>
      </c>
      <c r="D1595" s="23" t="s">
        <v>2477</v>
      </c>
      <c r="E1595" s="23"/>
      <c r="F1595" s="20" t="s">
        <v>247</v>
      </c>
      <c r="G1595" s="21"/>
      <c r="H1595" s="22">
        <v>210000</v>
      </c>
      <c r="I1595" s="57">
        <f>IF(COUNTIF(MASUK[Kode Barang],REKAP[[#This Row],[ID
Barang]])=0,"",COUNTIF(MASUK[Kode Barang],REKAP[[#This Row],[ID
Barang]]))</f>
        <v>1</v>
      </c>
      <c r="J1595" s="58" t="str">
        <f>IF(COUNTIF(MASUK8[Kode Barang],REKAP[[#This Row],[ID
Barang]])=0,"",COUNTIF(MASUK8[Kode Barang],REKAP[[#This Row],[ID
Barang]]))</f>
        <v/>
      </c>
      <c r="K1595" s="20">
        <v>10</v>
      </c>
      <c r="L1595" s="47">
        <f>SUMIF(MASUK!$C:$C,DATA!$A1595,MASUK!$H:$H)</f>
        <v>10</v>
      </c>
      <c r="M1595" s="47">
        <f>SUMIF(KELUAR!C:C,REKAP[[#This Row],[ID
Barang]],KELUAR!$H:$H)</f>
        <v>0</v>
      </c>
      <c r="N1595" s="47">
        <f>REKAP[[#This Row],[Stok Awal]]+REKAP[[#This Row],[Masuk]]-REKAP[[#This Row],[Keluar]]</f>
        <v>20</v>
      </c>
      <c r="P1595" s="42">
        <f>REKAP[[#This Row],[Harga Satuan]]*REKAP[[#This Row],[Stok Akhir]]</f>
        <v>4200000</v>
      </c>
      <c r="Q1595" s="47" t="str">
        <f>IF(REKAP[[#This Row],[Stok Aktual]]&lt;&gt;"",REKAP[[#This Row],[Stok Akhir]]-REKAP[[#This Row],[Stok Aktual]],"")</f>
        <v/>
      </c>
    </row>
    <row r="1596" spans="1:17" x14ac:dyDescent="0.25">
      <c r="A1596" s="20" t="s">
        <v>3033</v>
      </c>
      <c r="B1596" s="20" t="s">
        <v>2478</v>
      </c>
      <c r="C1596" s="20" t="s">
        <v>2478</v>
      </c>
      <c r="D1596" s="23" t="s">
        <v>2479</v>
      </c>
      <c r="E1596" s="23"/>
      <c r="F1596" s="20" t="s">
        <v>247</v>
      </c>
      <c r="G1596" s="21"/>
      <c r="H1596" s="22">
        <v>0</v>
      </c>
      <c r="I1596" s="57" t="str">
        <f>IF(COUNTIF(MASUK[Kode Barang],REKAP[[#This Row],[ID
Barang]])=0,"",COUNTIF(MASUK[Kode Barang],REKAP[[#This Row],[ID
Barang]]))</f>
        <v/>
      </c>
      <c r="J1596" s="58" t="str">
        <f>IF(COUNTIF(MASUK8[Kode Barang],REKAP[[#This Row],[ID
Barang]])=0,"",COUNTIF(MASUK8[Kode Barang],REKAP[[#This Row],[ID
Barang]]))</f>
        <v/>
      </c>
      <c r="K1596" s="20">
        <v>8</v>
      </c>
      <c r="L1596" s="47">
        <f>SUMIF(MASUK!$C:$C,DATA!$A1596,MASUK!$H:$H)</f>
        <v>0</v>
      </c>
      <c r="M1596" s="47">
        <f>SUMIF(KELUAR!C:C,REKAP[[#This Row],[ID
Barang]],KELUAR!$H:$H)</f>
        <v>0</v>
      </c>
      <c r="N1596" s="47">
        <f>REKAP[[#This Row],[Stok Awal]]+REKAP[[#This Row],[Masuk]]-REKAP[[#This Row],[Keluar]]</f>
        <v>8</v>
      </c>
      <c r="P1596" s="42">
        <f>REKAP[[#This Row],[Harga Satuan]]*REKAP[[#This Row],[Stok Akhir]]</f>
        <v>0</v>
      </c>
      <c r="Q1596" s="47" t="str">
        <f>IF(REKAP[[#This Row],[Stok Aktual]]&lt;&gt;"",REKAP[[#This Row],[Stok Akhir]]-REKAP[[#This Row],[Stok Aktual]],"")</f>
        <v/>
      </c>
    </row>
    <row r="1597" spans="1:17" x14ac:dyDescent="0.25">
      <c r="A1597" s="20" t="s">
        <v>3034</v>
      </c>
      <c r="B1597" s="20" t="s">
        <v>2478</v>
      </c>
      <c r="C1597" s="20" t="s">
        <v>2478</v>
      </c>
      <c r="D1597" s="23" t="s">
        <v>2480</v>
      </c>
      <c r="E1597" s="23"/>
      <c r="F1597" s="20" t="s">
        <v>247</v>
      </c>
      <c r="G1597" s="21"/>
      <c r="H1597" s="22">
        <v>97000</v>
      </c>
      <c r="I1597" s="57" t="str">
        <f>IF(COUNTIF(MASUK[Kode Barang],REKAP[[#This Row],[ID
Barang]])=0,"",COUNTIF(MASUK[Kode Barang],REKAP[[#This Row],[ID
Barang]]))</f>
        <v/>
      </c>
      <c r="J1597" s="58" t="str">
        <f>IF(COUNTIF(MASUK8[Kode Barang],REKAP[[#This Row],[ID
Barang]])=0,"",COUNTIF(MASUK8[Kode Barang],REKAP[[#This Row],[ID
Barang]]))</f>
        <v/>
      </c>
      <c r="K1597" s="20">
        <v>7</v>
      </c>
      <c r="L1597" s="47">
        <f>SUMIF(MASUK!$C:$C,DATA!$A1597,MASUK!$H:$H)</f>
        <v>0</v>
      </c>
      <c r="M1597" s="47">
        <f>SUMIF(KELUAR!C:C,REKAP[[#This Row],[ID
Barang]],KELUAR!$H:$H)</f>
        <v>0</v>
      </c>
      <c r="N1597" s="47">
        <f>REKAP[[#This Row],[Stok Awal]]+REKAP[[#This Row],[Masuk]]-REKAP[[#This Row],[Keluar]]</f>
        <v>7</v>
      </c>
      <c r="P1597" s="42">
        <f>REKAP[[#This Row],[Harga Satuan]]*REKAP[[#This Row],[Stok Akhir]]</f>
        <v>679000</v>
      </c>
      <c r="Q1597" s="47" t="str">
        <f>IF(REKAP[[#This Row],[Stok Aktual]]&lt;&gt;"",REKAP[[#This Row],[Stok Akhir]]-REKAP[[#This Row],[Stok Aktual]],"")</f>
        <v/>
      </c>
    </row>
    <row r="1598" spans="1:17" x14ac:dyDescent="0.25">
      <c r="A1598" s="20" t="s">
        <v>3035</v>
      </c>
      <c r="B1598" s="20" t="s">
        <v>2478</v>
      </c>
      <c r="C1598" s="20" t="s">
        <v>2478</v>
      </c>
      <c r="D1598" s="23" t="s">
        <v>2481</v>
      </c>
      <c r="E1598" s="23"/>
      <c r="F1598" s="20" t="s">
        <v>247</v>
      </c>
      <c r="G1598" s="21"/>
      <c r="H1598" s="22">
        <v>0</v>
      </c>
      <c r="I1598" s="57" t="str">
        <f>IF(COUNTIF(MASUK[Kode Barang],REKAP[[#This Row],[ID
Barang]])=0,"",COUNTIF(MASUK[Kode Barang],REKAP[[#This Row],[ID
Barang]]))</f>
        <v/>
      </c>
      <c r="J1598" s="58" t="str">
        <f>IF(COUNTIF(MASUK8[Kode Barang],REKAP[[#This Row],[ID
Barang]])=0,"",COUNTIF(MASUK8[Kode Barang],REKAP[[#This Row],[ID
Barang]]))</f>
        <v/>
      </c>
      <c r="K1598" s="20">
        <v>6</v>
      </c>
      <c r="L1598" s="47">
        <f>SUMIF(MASUK!$C:$C,DATA!$A1598,MASUK!$H:$H)</f>
        <v>0</v>
      </c>
      <c r="M1598" s="47">
        <f>SUMIF(KELUAR!C:C,REKAP[[#This Row],[ID
Barang]],KELUAR!$H:$H)</f>
        <v>0</v>
      </c>
      <c r="N1598" s="47">
        <f>REKAP[[#This Row],[Stok Awal]]+REKAP[[#This Row],[Masuk]]-REKAP[[#This Row],[Keluar]]</f>
        <v>6</v>
      </c>
      <c r="P1598" s="42">
        <f>REKAP[[#This Row],[Harga Satuan]]*REKAP[[#This Row],[Stok Akhir]]</f>
        <v>0</v>
      </c>
      <c r="Q1598" s="47" t="str">
        <f>IF(REKAP[[#This Row],[Stok Aktual]]&lt;&gt;"",REKAP[[#This Row],[Stok Akhir]]-REKAP[[#This Row],[Stok Aktual]],"")</f>
        <v/>
      </c>
    </row>
    <row r="1599" spans="1:17" x14ac:dyDescent="0.25">
      <c r="A1599" s="20" t="s">
        <v>3036</v>
      </c>
      <c r="B1599" s="20" t="s">
        <v>2478</v>
      </c>
      <c r="C1599" s="20" t="s">
        <v>2478</v>
      </c>
      <c r="D1599" s="23" t="s">
        <v>2482</v>
      </c>
      <c r="E1599" s="23"/>
      <c r="F1599" s="20" t="s">
        <v>247</v>
      </c>
      <c r="G1599" s="21"/>
      <c r="H1599" s="22">
        <v>0</v>
      </c>
      <c r="I1599" s="57" t="str">
        <f>IF(COUNTIF(MASUK[Kode Barang],REKAP[[#This Row],[ID
Barang]])=0,"",COUNTIF(MASUK[Kode Barang],REKAP[[#This Row],[ID
Barang]]))</f>
        <v/>
      </c>
      <c r="J1599" s="58" t="str">
        <f>IF(COUNTIF(MASUK8[Kode Barang],REKAP[[#This Row],[ID
Barang]])=0,"",COUNTIF(MASUK8[Kode Barang],REKAP[[#This Row],[ID
Barang]]))</f>
        <v/>
      </c>
      <c r="K1599" s="20">
        <v>2</v>
      </c>
      <c r="L1599" s="47">
        <f>SUMIF(MASUK!$C:$C,DATA!$A1599,MASUK!$H:$H)</f>
        <v>0</v>
      </c>
      <c r="M1599" s="47">
        <f>SUMIF(KELUAR!C:C,REKAP[[#This Row],[ID
Barang]],KELUAR!$H:$H)</f>
        <v>0</v>
      </c>
      <c r="N1599" s="47">
        <f>REKAP[[#This Row],[Stok Awal]]+REKAP[[#This Row],[Masuk]]-REKAP[[#This Row],[Keluar]]</f>
        <v>2</v>
      </c>
      <c r="P1599" s="42">
        <f>REKAP[[#This Row],[Harga Satuan]]*REKAP[[#This Row],[Stok Akhir]]</f>
        <v>0</v>
      </c>
      <c r="Q1599" s="47" t="str">
        <f>IF(REKAP[[#This Row],[Stok Aktual]]&lt;&gt;"",REKAP[[#This Row],[Stok Akhir]]-REKAP[[#This Row],[Stok Aktual]],"")</f>
        <v/>
      </c>
    </row>
    <row r="1600" spans="1:17" x14ac:dyDescent="0.25">
      <c r="A1600" s="20" t="s">
        <v>3037</v>
      </c>
      <c r="B1600" s="20" t="s">
        <v>2478</v>
      </c>
      <c r="C1600" s="20" t="s">
        <v>2478</v>
      </c>
      <c r="D1600" s="23" t="s">
        <v>2483</v>
      </c>
      <c r="E1600" s="23"/>
      <c r="F1600" s="20" t="s">
        <v>247</v>
      </c>
      <c r="G1600" s="21"/>
      <c r="H1600" s="22">
        <v>35000</v>
      </c>
      <c r="I1600" s="57" t="str">
        <f>IF(COUNTIF(MASUK[Kode Barang],REKAP[[#This Row],[ID
Barang]])=0,"",COUNTIF(MASUK[Kode Barang],REKAP[[#This Row],[ID
Barang]]))</f>
        <v/>
      </c>
      <c r="J1600" s="58" t="str">
        <f>IF(COUNTIF(MASUK8[Kode Barang],REKAP[[#This Row],[ID
Barang]])=0,"",COUNTIF(MASUK8[Kode Barang],REKAP[[#This Row],[ID
Barang]]))</f>
        <v/>
      </c>
      <c r="K1600" s="20">
        <v>3</v>
      </c>
      <c r="L1600" s="47">
        <f>SUMIF(MASUK!$C:$C,DATA!$A1600,MASUK!$H:$H)</f>
        <v>0</v>
      </c>
      <c r="M1600" s="47">
        <f>SUMIF(KELUAR!C:C,REKAP[[#This Row],[ID
Barang]],KELUAR!$H:$H)</f>
        <v>0</v>
      </c>
      <c r="N1600" s="47">
        <f>REKAP[[#This Row],[Stok Awal]]+REKAP[[#This Row],[Masuk]]-REKAP[[#This Row],[Keluar]]</f>
        <v>3</v>
      </c>
      <c r="P1600" s="42">
        <f>REKAP[[#This Row],[Harga Satuan]]*REKAP[[#This Row],[Stok Akhir]]</f>
        <v>105000</v>
      </c>
      <c r="Q1600" s="47" t="str">
        <f>IF(REKAP[[#This Row],[Stok Aktual]]&lt;&gt;"",REKAP[[#This Row],[Stok Akhir]]-REKAP[[#This Row],[Stok Aktual]],"")</f>
        <v/>
      </c>
    </row>
    <row r="1601" spans="1:17" x14ac:dyDescent="0.25">
      <c r="A1601" s="20" t="s">
        <v>3038</v>
      </c>
      <c r="B1601" s="20" t="s">
        <v>2478</v>
      </c>
      <c r="C1601" s="20" t="s">
        <v>2478</v>
      </c>
      <c r="D1601" s="23" t="s">
        <v>2484</v>
      </c>
      <c r="E1601" s="23"/>
      <c r="F1601" s="20" t="s">
        <v>247</v>
      </c>
      <c r="G1601" s="21"/>
      <c r="H1601" s="22">
        <v>154330</v>
      </c>
      <c r="I1601" s="57" t="str">
        <f>IF(COUNTIF(MASUK[Kode Barang],REKAP[[#This Row],[ID
Barang]])=0,"",COUNTIF(MASUK[Kode Barang],REKAP[[#This Row],[ID
Barang]]))</f>
        <v/>
      </c>
      <c r="J1601" s="58" t="str">
        <f>IF(COUNTIF(MASUK8[Kode Barang],REKAP[[#This Row],[ID
Barang]])=0,"",COUNTIF(MASUK8[Kode Barang],REKAP[[#This Row],[ID
Barang]]))</f>
        <v/>
      </c>
      <c r="K1601" s="20">
        <v>7</v>
      </c>
      <c r="L1601" s="47">
        <f>SUMIF(MASUK!$C:$C,DATA!$A1601,MASUK!$H:$H)</f>
        <v>0</v>
      </c>
      <c r="M1601" s="47">
        <f>SUMIF(KELUAR!C:C,REKAP[[#This Row],[ID
Barang]],KELUAR!$H:$H)</f>
        <v>0</v>
      </c>
      <c r="N1601" s="47">
        <f>REKAP[[#This Row],[Stok Awal]]+REKAP[[#This Row],[Masuk]]-REKAP[[#This Row],[Keluar]]</f>
        <v>7</v>
      </c>
      <c r="P1601" s="42">
        <f>REKAP[[#This Row],[Harga Satuan]]*REKAP[[#This Row],[Stok Akhir]]</f>
        <v>1080310</v>
      </c>
      <c r="Q1601" s="47" t="str">
        <f>IF(REKAP[[#This Row],[Stok Aktual]]&lt;&gt;"",REKAP[[#This Row],[Stok Akhir]]-REKAP[[#This Row],[Stok Aktual]],"")</f>
        <v/>
      </c>
    </row>
    <row r="1602" spans="1:17" x14ac:dyDescent="0.25">
      <c r="A1602" s="20" t="s">
        <v>3039</v>
      </c>
      <c r="B1602" s="20" t="s">
        <v>2478</v>
      </c>
      <c r="C1602" s="20" t="s">
        <v>2478</v>
      </c>
      <c r="D1602" s="23" t="s">
        <v>2485</v>
      </c>
      <c r="E1602" s="23"/>
      <c r="F1602" s="20" t="s">
        <v>247</v>
      </c>
      <c r="G1602" s="21"/>
      <c r="H1602" s="22">
        <v>218370</v>
      </c>
      <c r="I1602" s="57" t="str">
        <f>IF(COUNTIF(MASUK[Kode Barang],REKAP[[#This Row],[ID
Barang]])=0,"",COUNTIF(MASUK[Kode Barang],REKAP[[#This Row],[ID
Barang]]))</f>
        <v/>
      </c>
      <c r="J1602" s="58" t="str">
        <f>IF(COUNTIF(MASUK8[Kode Barang],REKAP[[#This Row],[ID
Barang]])=0,"",COUNTIF(MASUK8[Kode Barang],REKAP[[#This Row],[ID
Barang]]))</f>
        <v/>
      </c>
      <c r="K1602" s="20">
        <v>13</v>
      </c>
      <c r="L1602" s="47">
        <f>SUMIF(MASUK!$C:$C,DATA!$A1602,MASUK!$H:$H)</f>
        <v>0</v>
      </c>
      <c r="M1602" s="47">
        <f>SUMIF(KELUAR!C:C,REKAP[[#This Row],[ID
Barang]],KELUAR!$H:$H)</f>
        <v>0</v>
      </c>
      <c r="N1602" s="47">
        <f>REKAP[[#This Row],[Stok Awal]]+REKAP[[#This Row],[Masuk]]-REKAP[[#This Row],[Keluar]]</f>
        <v>13</v>
      </c>
      <c r="P1602" s="42">
        <f>REKAP[[#This Row],[Harga Satuan]]*REKAP[[#This Row],[Stok Akhir]]</f>
        <v>2838810</v>
      </c>
      <c r="Q1602" s="47" t="str">
        <f>IF(REKAP[[#This Row],[Stok Aktual]]&lt;&gt;"",REKAP[[#This Row],[Stok Akhir]]-REKAP[[#This Row],[Stok Aktual]],"")</f>
        <v/>
      </c>
    </row>
    <row r="1603" spans="1:17" x14ac:dyDescent="0.25">
      <c r="A1603" s="20" t="s">
        <v>3040</v>
      </c>
      <c r="B1603" s="20" t="s">
        <v>2486</v>
      </c>
      <c r="C1603" s="20" t="s">
        <v>2486</v>
      </c>
      <c r="D1603" s="23" t="s">
        <v>2487</v>
      </c>
      <c r="E1603" s="23"/>
      <c r="F1603" s="20" t="s">
        <v>247</v>
      </c>
      <c r="G1603" s="21" t="s">
        <v>1991</v>
      </c>
      <c r="H1603" s="22">
        <v>238000</v>
      </c>
      <c r="I1603" s="57" t="str">
        <f>IF(COUNTIF(MASUK[Kode Barang],REKAP[[#This Row],[ID
Barang]])=0,"",COUNTIF(MASUK[Kode Barang],REKAP[[#This Row],[ID
Barang]]))</f>
        <v/>
      </c>
      <c r="J1603" s="58" t="str">
        <f>IF(COUNTIF(MASUK8[Kode Barang],REKAP[[#This Row],[ID
Barang]])=0,"",COUNTIF(MASUK8[Kode Barang],REKAP[[#This Row],[ID
Barang]]))</f>
        <v/>
      </c>
      <c r="K1603" s="20">
        <v>10</v>
      </c>
      <c r="L1603" s="47">
        <f>SUMIF(MASUK!$C:$C,DATA!$A1603,MASUK!$H:$H)</f>
        <v>0</v>
      </c>
      <c r="M1603" s="47">
        <f>SUMIF(KELUAR!C:C,REKAP[[#This Row],[ID
Barang]],KELUAR!$H:$H)</f>
        <v>0</v>
      </c>
      <c r="N1603" s="47">
        <f>REKAP[[#This Row],[Stok Awal]]+REKAP[[#This Row],[Masuk]]-REKAP[[#This Row],[Keluar]]</f>
        <v>10</v>
      </c>
      <c r="P1603" s="42">
        <f>REKAP[[#This Row],[Harga Satuan]]*REKAP[[#This Row],[Stok Akhir]]</f>
        <v>2380000</v>
      </c>
      <c r="Q1603" s="47" t="str">
        <f>IF(REKAP[[#This Row],[Stok Aktual]]&lt;&gt;"",REKAP[[#This Row],[Stok Akhir]]-REKAP[[#This Row],[Stok Aktual]],"")</f>
        <v/>
      </c>
    </row>
    <row r="1604" spans="1:17" x14ac:dyDescent="0.25">
      <c r="A1604" s="20" t="s">
        <v>3041</v>
      </c>
      <c r="B1604" s="20" t="s">
        <v>2486</v>
      </c>
      <c r="C1604" s="20" t="s">
        <v>2486</v>
      </c>
      <c r="D1604" s="23" t="s">
        <v>2488</v>
      </c>
      <c r="E1604" s="23"/>
      <c r="F1604" s="20" t="s">
        <v>247</v>
      </c>
      <c r="G1604" s="21"/>
      <c r="H1604" s="22">
        <v>238000</v>
      </c>
      <c r="I1604" s="57" t="str">
        <f>IF(COUNTIF(MASUK[Kode Barang],REKAP[[#This Row],[ID
Barang]])=0,"",COUNTIF(MASUK[Kode Barang],REKAP[[#This Row],[ID
Barang]]))</f>
        <v/>
      </c>
      <c r="J1604" s="58" t="str">
        <f>IF(COUNTIF(MASUK8[Kode Barang],REKAP[[#This Row],[ID
Barang]])=0,"",COUNTIF(MASUK8[Kode Barang],REKAP[[#This Row],[ID
Barang]]))</f>
        <v/>
      </c>
      <c r="K1604" s="20">
        <v>10</v>
      </c>
      <c r="L1604" s="47">
        <f>SUMIF(MASUK!$C:$C,DATA!$A1604,MASUK!$H:$H)</f>
        <v>0</v>
      </c>
      <c r="M1604" s="47">
        <f>SUMIF(KELUAR!C:C,REKAP[[#This Row],[ID
Barang]],KELUAR!$H:$H)</f>
        <v>0</v>
      </c>
      <c r="N1604" s="47">
        <f>REKAP[[#This Row],[Stok Awal]]+REKAP[[#This Row],[Masuk]]-REKAP[[#This Row],[Keluar]]</f>
        <v>10</v>
      </c>
      <c r="P1604" s="42">
        <f>REKAP[[#This Row],[Harga Satuan]]*REKAP[[#This Row],[Stok Akhir]]</f>
        <v>2380000</v>
      </c>
      <c r="Q1604" s="47" t="str">
        <f>IF(REKAP[[#This Row],[Stok Aktual]]&lt;&gt;"",REKAP[[#This Row],[Stok Akhir]]-REKAP[[#This Row],[Stok Aktual]],"")</f>
        <v/>
      </c>
    </row>
    <row r="1605" spans="1:17" x14ac:dyDescent="0.25">
      <c r="A1605" s="20" t="s">
        <v>3042</v>
      </c>
      <c r="B1605" s="20" t="s">
        <v>2486</v>
      </c>
      <c r="C1605" s="20" t="s">
        <v>2486</v>
      </c>
      <c r="D1605" s="23" t="s">
        <v>2489</v>
      </c>
      <c r="E1605" s="23"/>
      <c r="F1605" s="20" t="s">
        <v>247</v>
      </c>
      <c r="G1605" s="21"/>
      <c r="H1605" s="22">
        <v>167000</v>
      </c>
      <c r="I1605" s="57" t="str">
        <f>IF(COUNTIF(MASUK[Kode Barang],REKAP[[#This Row],[ID
Barang]])=0,"",COUNTIF(MASUK[Kode Barang],REKAP[[#This Row],[ID
Barang]]))</f>
        <v/>
      </c>
      <c r="J1605" s="58" t="str">
        <f>IF(COUNTIF(MASUK8[Kode Barang],REKAP[[#This Row],[ID
Barang]])=0,"",COUNTIF(MASUK8[Kode Barang],REKAP[[#This Row],[ID
Barang]]))</f>
        <v/>
      </c>
      <c r="K1605" s="20">
        <v>30</v>
      </c>
      <c r="L1605" s="47">
        <f>SUMIF(MASUK!$C:$C,DATA!$A1605,MASUK!$H:$H)</f>
        <v>0</v>
      </c>
      <c r="M1605" s="47">
        <f>SUMIF(KELUAR!C:C,REKAP[[#This Row],[ID
Barang]],KELUAR!$H:$H)</f>
        <v>0</v>
      </c>
      <c r="N1605" s="47">
        <f>REKAP[[#This Row],[Stok Awal]]+REKAP[[#This Row],[Masuk]]-REKAP[[#This Row],[Keluar]]</f>
        <v>30</v>
      </c>
      <c r="P1605" s="42">
        <f>REKAP[[#This Row],[Harga Satuan]]*REKAP[[#This Row],[Stok Akhir]]</f>
        <v>5010000</v>
      </c>
      <c r="Q1605" s="47" t="str">
        <f>IF(REKAP[[#This Row],[Stok Aktual]]&lt;&gt;"",REKAP[[#This Row],[Stok Akhir]]-REKAP[[#This Row],[Stok Aktual]],"")</f>
        <v/>
      </c>
    </row>
    <row r="1606" spans="1:17" x14ac:dyDescent="0.25">
      <c r="A1606" s="20" t="s">
        <v>3043</v>
      </c>
      <c r="B1606" s="20" t="s">
        <v>2486</v>
      </c>
      <c r="C1606" s="20" t="s">
        <v>2486</v>
      </c>
      <c r="D1606" s="23" t="s">
        <v>2490</v>
      </c>
      <c r="E1606" s="23"/>
      <c r="F1606" s="20" t="s">
        <v>247</v>
      </c>
      <c r="G1606" s="21" t="s">
        <v>1991</v>
      </c>
      <c r="H1606" s="22">
        <v>121000</v>
      </c>
      <c r="I1606" s="57" t="str">
        <f>IF(COUNTIF(MASUK[Kode Barang],REKAP[[#This Row],[ID
Barang]])=0,"",COUNTIF(MASUK[Kode Barang],REKAP[[#This Row],[ID
Barang]]))</f>
        <v/>
      </c>
      <c r="J1606" s="58" t="str">
        <f>IF(COUNTIF(MASUK8[Kode Barang],REKAP[[#This Row],[ID
Barang]])=0,"",COUNTIF(MASUK8[Kode Barang],REKAP[[#This Row],[ID
Barang]]))</f>
        <v/>
      </c>
      <c r="K1606" s="20">
        <v>7</v>
      </c>
      <c r="L1606" s="47">
        <f>SUMIF(MASUK!$C:$C,DATA!$A1606,MASUK!$H:$H)</f>
        <v>0</v>
      </c>
      <c r="M1606" s="47">
        <f>SUMIF(KELUAR!C:C,REKAP[[#This Row],[ID
Barang]],KELUAR!$H:$H)</f>
        <v>0</v>
      </c>
      <c r="N1606" s="47">
        <f>REKAP[[#This Row],[Stok Awal]]+REKAP[[#This Row],[Masuk]]-REKAP[[#This Row],[Keluar]]</f>
        <v>7</v>
      </c>
      <c r="P1606" s="42">
        <f>REKAP[[#This Row],[Harga Satuan]]*REKAP[[#This Row],[Stok Akhir]]</f>
        <v>847000</v>
      </c>
      <c r="Q1606" s="47" t="str">
        <f>IF(REKAP[[#This Row],[Stok Aktual]]&lt;&gt;"",REKAP[[#This Row],[Stok Akhir]]-REKAP[[#This Row],[Stok Aktual]],"")</f>
        <v/>
      </c>
    </row>
    <row r="1607" spans="1:17" x14ac:dyDescent="0.25">
      <c r="A1607" s="20" t="s">
        <v>3044</v>
      </c>
      <c r="B1607" s="20" t="s">
        <v>2486</v>
      </c>
      <c r="C1607" s="20" t="s">
        <v>2486</v>
      </c>
      <c r="D1607" s="23" t="s">
        <v>2491</v>
      </c>
      <c r="E1607" s="23"/>
      <c r="F1607" s="20" t="s">
        <v>247</v>
      </c>
      <c r="G1607" s="21" t="s">
        <v>1991</v>
      </c>
      <c r="H1607" s="22">
        <v>134000</v>
      </c>
      <c r="I1607" s="57" t="str">
        <f>IF(COUNTIF(MASUK[Kode Barang],REKAP[[#This Row],[ID
Barang]])=0,"",COUNTIF(MASUK[Kode Barang],REKAP[[#This Row],[ID
Barang]]))</f>
        <v/>
      </c>
      <c r="J1607" s="58">
        <f>IF(COUNTIF(MASUK8[Kode Barang],REKAP[[#This Row],[ID
Barang]])=0,"",COUNTIF(MASUK8[Kode Barang],REKAP[[#This Row],[ID
Barang]]))</f>
        <v>1</v>
      </c>
      <c r="K1607" s="20">
        <v>10</v>
      </c>
      <c r="L1607" s="47">
        <f>SUMIF(MASUK!$C:$C,DATA!$A1607,MASUK!$H:$H)</f>
        <v>0</v>
      </c>
      <c r="M1607" s="47">
        <f>SUMIF(KELUAR!C:C,REKAP[[#This Row],[ID
Barang]],KELUAR!$H:$H)</f>
        <v>10</v>
      </c>
      <c r="N1607" s="47">
        <f>REKAP[[#This Row],[Stok Awal]]+REKAP[[#This Row],[Masuk]]-REKAP[[#This Row],[Keluar]]</f>
        <v>0</v>
      </c>
      <c r="P1607" s="42">
        <f>REKAP[[#This Row],[Harga Satuan]]*REKAP[[#This Row],[Stok Akhir]]</f>
        <v>0</v>
      </c>
      <c r="Q1607" s="47" t="str">
        <f>IF(REKAP[[#This Row],[Stok Aktual]]&lt;&gt;"",REKAP[[#This Row],[Stok Akhir]]-REKAP[[#This Row],[Stok Aktual]],"")</f>
        <v/>
      </c>
    </row>
    <row r="1608" spans="1:17" x14ac:dyDescent="0.25">
      <c r="A1608" s="20" t="s">
        <v>3045</v>
      </c>
      <c r="B1608" s="20" t="s">
        <v>2492</v>
      </c>
      <c r="C1608" s="20" t="s">
        <v>2492</v>
      </c>
      <c r="D1608" s="23" t="s">
        <v>2493</v>
      </c>
      <c r="E1608" s="23"/>
      <c r="F1608" s="20" t="s">
        <v>247</v>
      </c>
      <c r="G1608" s="21" t="s">
        <v>1991</v>
      </c>
      <c r="H1608" s="22">
        <v>88200</v>
      </c>
      <c r="I1608" s="57" t="str">
        <f>IF(COUNTIF(MASUK[Kode Barang],REKAP[[#This Row],[ID
Barang]])=0,"",COUNTIF(MASUK[Kode Barang],REKAP[[#This Row],[ID
Barang]]))</f>
        <v/>
      </c>
      <c r="J1608" s="58" t="str">
        <f>IF(COUNTIF(MASUK8[Kode Barang],REKAP[[#This Row],[ID
Barang]])=0,"",COUNTIF(MASUK8[Kode Barang],REKAP[[#This Row],[ID
Barang]]))</f>
        <v/>
      </c>
      <c r="K1608" s="20">
        <v>13</v>
      </c>
      <c r="L1608" s="47">
        <f>SUMIF(MASUK!$C:$C,DATA!$A1608,MASUK!$H:$H)</f>
        <v>0</v>
      </c>
      <c r="M1608" s="47">
        <f>SUMIF(KELUAR!C:C,REKAP[[#This Row],[ID
Barang]],KELUAR!$H:$H)</f>
        <v>0</v>
      </c>
      <c r="N1608" s="47">
        <f>REKAP[[#This Row],[Stok Awal]]+REKAP[[#This Row],[Masuk]]-REKAP[[#This Row],[Keluar]]</f>
        <v>13</v>
      </c>
      <c r="P1608" s="42">
        <f>REKAP[[#This Row],[Harga Satuan]]*REKAP[[#This Row],[Stok Akhir]]</f>
        <v>1146600</v>
      </c>
      <c r="Q1608" s="47" t="str">
        <f>IF(REKAP[[#This Row],[Stok Aktual]]&lt;&gt;"",REKAP[[#This Row],[Stok Akhir]]-REKAP[[#This Row],[Stok Aktual]],"")</f>
        <v/>
      </c>
    </row>
    <row r="1609" spans="1:17" x14ac:dyDescent="0.25">
      <c r="A1609" s="20" t="s">
        <v>3046</v>
      </c>
      <c r="B1609" s="20" t="s">
        <v>3570</v>
      </c>
      <c r="C1609" s="20" t="s">
        <v>3570</v>
      </c>
      <c r="D1609" s="23" t="s">
        <v>2494</v>
      </c>
      <c r="E1609" s="23"/>
      <c r="F1609" s="20" t="s">
        <v>247</v>
      </c>
      <c r="G1609" s="21" t="s">
        <v>2495</v>
      </c>
      <c r="H1609" s="22">
        <v>87100</v>
      </c>
      <c r="I1609" s="57" t="str">
        <f>IF(COUNTIF(MASUK[Kode Barang],REKAP[[#This Row],[ID
Barang]])=0,"",COUNTIF(MASUK[Kode Barang],REKAP[[#This Row],[ID
Barang]]))</f>
        <v/>
      </c>
      <c r="J1609" s="58" t="str">
        <f>IF(COUNTIF(MASUK8[Kode Barang],REKAP[[#This Row],[ID
Barang]])=0,"",COUNTIF(MASUK8[Kode Barang],REKAP[[#This Row],[ID
Barang]]))</f>
        <v/>
      </c>
      <c r="K1609" s="20">
        <v>7</v>
      </c>
      <c r="L1609" s="47">
        <f>SUMIF(MASUK!$C:$C,DATA!$A1609,MASUK!$H:$H)</f>
        <v>0</v>
      </c>
      <c r="M1609" s="47">
        <f>SUMIF(KELUAR!C:C,REKAP[[#This Row],[ID
Barang]],KELUAR!$H:$H)</f>
        <v>0</v>
      </c>
      <c r="N1609" s="47">
        <f>REKAP[[#This Row],[Stok Awal]]+REKAP[[#This Row],[Masuk]]-REKAP[[#This Row],[Keluar]]</f>
        <v>7</v>
      </c>
      <c r="P1609" s="42">
        <f>REKAP[[#This Row],[Harga Satuan]]*REKAP[[#This Row],[Stok Akhir]]</f>
        <v>609700</v>
      </c>
      <c r="Q1609" s="47" t="str">
        <f>IF(REKAP[[#This Row],[Stok Aktual]]&lt;&gt;"",REKAP[[#This Row],[Stok Akhir]]-REKAP[[#This Row],[Stok Aktual]],"")</f>
        <v/>
      </c>
    </row>
    <row r="1610" spans="1:17" x14ac:dyDescent="0.25">
      <c r="A1610" s="20" t="s">
        <v>3047</v>
      </c>
      <c r="B1610" s="20" t="s">
        <v>3570</v>
      </c>
      <c r="C1610" s="20" t="s">
        <v>3570</v>
      </c>
      <c r="D1610" s="23" t="s">
        <v>2496</v>
      </c>
      <c r="E1610" s="23"/>
      <c r="F1610" s="20" t="s">
        <v>247</v>
      </c>
      <c r="G1610" s="21"/>
      <c r="H1610" s="22">
        <v>17500</v>
      </c>
      <c r="I1610" s="57" t="str">
        <f>IF(COUNTIF(MASUK[Kode Barang],REKAP[[#This Row],[ID
Barang]])=0,"",COUNTIF(MASUK[Kode Barang],REKAP[[#This Row],[ID
Barang]]))</f>
        <v/>
      </c>
      <c r="J1610" s="58" t="str">
        <f>IF(COUNTIF(MASUK8[Kode Barang],REKAP[[#This Row],[ID
Barang]])=0,"",COUNTIF(MASUK8[Kode Barang],REKAP[[#This Row],[ID
Barang]]))</f>
        <v/>
      </c>
      <c r="K1610" s="20">
        <v>4</v>
      </c>
      <c r="L1610" s="47">
        <f>SUMIF(MASUK!$C:$C,DATA!$A1610,MASUK!$H:$H)</f>
        <v>0</v>
      </c>
      <c r="M1610" s="47">
        <f>SUMIF(KELUAR!C:C,REKAP[[#This Row],[ID
Barang]],KELUAR!$H:$H)</f>
        <v>0</v>
      </c>
      <c r="N1610" s="47">
        <f>REKAP[[#This Row],[Stok Awal]]+REKAP[[#This Row],[Masuk]]-REKAP[[#This Row],[Keluar]]</f>
        <v>4</v>
      </c>
      <c r="P1610" s="42">
        <f>REKAP[[#This Row],[Harga Satuan]]*REKAP[[#This Row],[Stok Akhir]]</f>
        <v>70000</v>
      </c>
      <c r="Q1610" s="47" t="str">
        <f>IF(REKAP[[#This Row],[Stok Aktual]]&lt;&gt;"",REKAP[[#This Row],[Stok Akhir]]-REKAP[[#This Row],[Stok Aktual]],"")</f>
        <v/>
      </c>
    </row>
    <row r="1611" spans="1:17" x14ac:dyDescent="0.25">
      <c r="A1611" s="20" t="s">
        <v>3048</v>
      </c>
      <c r="B1611" s="20" t="s">
        <v>3579</v>
      </c>
      <c r="C1611" s="20" t="s">
        <v>3579</v>
      </c>
      <c r="D1611" s="23" t="s">
        <v>2497</v>
      </c>
      <c r="E1611" s="23"/>
      <c r="F1611" s="20" t="s">
        <v>247</v>
      </c>
      <c r="G1611" s="21" t="s">
        <v>1985</v>
      </c>
      <c r="H1611" s="22">
        <v>279000</v>
      </c>
      <c r="I1611" s="57" t="str">
        <f>IF(COUNTIF(MASUK[Kode Barang],REKAP[[#This Row],[ID
Barang]])=0,"",COUNTIF(MASUK[Kode Barang],REKAP[[#This Row],[ID
Barang]]))</f>
        <v/>
      </c>
      <c r="J1611" s="58" t="str">
        <f>IF(COUNTIF(MASUK8[Kode Barang],REKAP[[#This Row],[ID
Barang]])=0,"",COUNTIF(MASUK8[Kode Barang],REKAP[[#This Row],[ID
Barang]]))</f>
        <v/>
      </c>
      <c r="K1611" s="20">
        <v>0</v>
      </c>
      <c r="L1611" s="47">
        <f>SUMIF(MASUK!$C:$C,DATA!$A1611,MASUK!$H:$H)</f>
        <v>0</v>
      </c>
      <c r="M1611" s="47">
        <f>SUMIF(KELUAR!C:C,REKAP[[#This Row],[ID
Barang]],KELUAR!$H:$H)</f>
        <v>0</v>
      </c>
      <c r="N1611" s="47">
        <f>REKAP[[#This Row],[Stok Awal]]+REKAP[[#This Row],[Masuk]]-REKAP[[#This Row],[Keluar]]</f>
        <v>0</v>
      </c>
      <c r="P1611" s="42">
        <f>REKAP[[#This Row],[Harga Satuan]]*REKAP[[#This Row],[Stok Akhir]]</f>
        <v>0</v>
      </c>
      <c r="Q1611" s="47" t="str">
        <f>IF(REKAP[[#This Row],[Stok Aktual]]&lt;&gt;"",REKAP[[#This Row],[Stok Akhir]]-REKAP[[#This Row],[Stok Aktual]],"")</f>
        <v/>
      </c>
    </row>
    <row r="1612" spans="1:17" x14ac:dyDescent="0.25">
      <c r="A1612" s="20" t="s">
        <v>3049</v>
      </c>
      <c r="B1612" s="20" t="s">
        <v>3580</v>
      </c>
      <c r="C1612" s="20" t="s">
        <v>3580</v>
      </c>
      <c r="D1612" s="23" t="s">
        <v>2498</v>
      </c>
      <c r="E1612" s="23"/>
      <c r="F1612" s="20" t="s">
        <v>247</v>
      </c>
      <c r="G1612" s="21" t="s">
        <v>2176</v>
      </c>
      <c r="H1612" s="22">
        <v>5445000</v>
      </c>
      <c r="I1612" s="57" t="str">
        <f>IF(COUNTIF(MASUK[Kode Barang],REKAP[[#This Row],[ID
Barang]])=0,"",COUNTIF(MASUK[Kode Barang],REKAP[[#This Row],[ID
Barang]]))</f>
        <v/>
      </c>
      <c r="J1612" s="58" t="str">
        <f>IF(COUNTIF(MASUK8[Kode Barang],REKAP[[#This Row],[ID
Barang]])=0,"",COUNTIF(MASUK8[Kode Barang],REKAP[[#This Row],[ID
Barang]]))</f>
        <v/>
      </c>
      <c r="K1612" s="20">
        <v>1</v>
      </c>
      <c r="L1612" s="47">
        <f>SUMIF(MASUK!$C:$C,DATA!$A1612,MASUK!$H:$H)</f>
        <v>0</v>
      </c>
      <c r="M1612" s="47">
        <f>SUMIF(KELUAR!C:C,REKAP[[#This Row],[ID
Barang]],KELUAR!$H:$H)</f>
        <v>0</v>
      </c>
      <c r="N1612" s="47">
        <f>REKAP[[#This Row],[Stok Awal]]+REKAP[[#This Row],[Masuk]]-REKAP[[#This Row],[Keluar]]</f>
        <v>1</v>
      </c>
      <c r="P1612" s="42">
        <f>REKAP[[#This Row],[Harga Satuan]]*REKAP[[#This Row],[Stok Akhir]]</f>
        <v>5445000</v>
      </c>
      <c r="Q1612" s="47" t="str">
        <f>IF(REKAP[[#This Row],[Stok Aktual]]&lt;&gt;"",REKAP[[#This Row],[Stok Akhir]]-REKAP[[#This Row],[Stok Aktual]],"")</f>
        <v/>
      </c>
    </row>
    <row r="1613" spans="1:17" x14ac:dyDescent="0.25">
      <c r="A1613" s="20" t="s">
        <v>3050</v>
      </c>
      <c r="B1613" s="20" t="s">
        <v>3580</v>
      </c>
      <c r="C1613" s="20" t="s">
        <v>3580</v>
      </c>
      <c r="D1613" s="23" t="s">
        <v>2499</v>
      </c>
      <c r="E1613" s="23"/>
      <c r="F1613" s="20" t="s">
        <v>247</v>
      </c>
      <c r="G1613" s="21" t="s">
        <v>2176</v>
      </c>
      <c r="H1613" s="22">
        <v>6595000</v>
      </c>
      <c r="I1613" s="57" t="str">
        <f>IF(COUNTIF(MASUK[Kode Barang],REKAP[[#This Row],[ID
Barang]])=0,"",COUNTIF(MASUK[Kode Barang],REKAP[[#This Row],[ID
Barang]]))</f>
        <v/>
      </c>
      <c r="J1613" s="58" t="str">
        <f>IF(COUNTIF(MASUK8[Kode Barang],REKAP[[#This Row],[ID
Barang]])=0,"",COUNTIF(MASUK8[Kode Barang],REKAP[[#This Row],[ID
Barang]]))</f>
        <v/>
      </c>
      <c r="K1613" s="20">
        <v>0</v>
      </c>
      <c r="L1613" s="47">
        <f>SUMIF(MASUK!$C:$C,DATA!$A1613,MASUK!$H:$H)</f>
        <v>0</v>
      </c>
      <c r="M1613" s="47">
        <f>SUMIF(KELUAR!C:C,REKAP[[#This Row],[ID
Barang]],KELUAR!$H:$H)</f>
        <v>0</v>
      </c>
      <c r="N1613" s="47">
        <f>REKAP[[#This Row],[Stok Awal]]+REKAP[[#This Row],[Masuk]]-REKAP[[#This Row],[Keluar]]</f>
        <v>0</v>
      </c>
      <c r="P1613" s="42">
        <f>REKAP[[#This Row],[Harga Satuan]]*REKAP[[#This Row],[Stok Akhir]]</f>
        <v>0</v>
      </c>
      <c r="Q1613" s="47" t="str">
        <f>IF(REKAP[[#This Row],[Stok Aktual]]&lt;&gt;"",REKAP[[#This Row],[Stok Akhir]]-REKAP[[#This Row],[Stok Aktual]],"")</f>
        <v/>
      </c>
    </row>
    <row r="1614" spans="1:17" x14ac:dyDescent="0.25">
      <c r="A1614" s="20" t="s">
        <v>3051</v>
      </c>
      <c r="B1614" s="20" t="s">
        <v>2500</v>
      </c>
      <c r="C1614" s="20" t="s">
        <v>2500</v>
      </c>
      <c r="D1614" s="23"/>
      <c r="E1614" s="23"/>
      <c r="F1614" s="20" t="s">
        <v>247</v>
      </c>
      <c r="G1614" s="21" t="s">
        <v>835</v>
      </c>
      <c r="H1614" s="22">
        <v>35000</v>
      </c>
      <c r="I1614" s="57" t="str">
        <f>IF(COUNTIF(MASUK[Kode Barang],REKAP[[#This Row],[ID
Barang]])=0,"",COUNTIF(MASUK[Kode Barang],REKAP[[#This Row],[ID
Barang]]))</f>
        <v/>
      </c>
      <c r="J1614" s="58" t="str">
        <f>IF(COUNTIF(MASUK8[Kode Barang],REKAP[[#This Row],[ID
Barang]])=0,"",COUNTIF(MASUK8[Kode Barang],REKAP[[#This Row],[ID
Barang]]))</f>
        <v/>
      </c>
      <c r="K1614" s="20">
        <v>12</v>
      </c>
      <c r="L1614" s="47">
        <f>SUMIF(MASUK!$C:$C,DATA!$A1614,MASUK!$H:$H)</f>
        <v>0</v>
      </c>
      <c r="M1614" s="47">
        <f>SUMIF(KELUAR!C:C,REKAP[[#This Row],[ID
Barang]],KELUAR!$H:$H)</f>
        <v>0</v>
      </c>
      <c r="N1614" s="47">
        <f>REKAP[[#This Row],[Stok Awal]]+REKAP[[#This Row],[Masuk]]-REKAP[[#This Row],[Keluar]]</f>
        <v>12</v>
      </c>
      <c r="P1614" s="42">
        <f>REKAP[[#This Row],[Harga Satuan]]*REKAP[[#This Row],[Stok Akhir]]</f>
        <v>420000</v>
      </c>
      <c r="Q1614" s="47" t="str">
        <f>IF(REKAP[[#This Row],[Stok Aktual]]&lt;&gt;"",REKAP[[#This Row],[Stok Akhir]]-REKAP[[#This Row],[Stok Aktual]],"")</f>
        <v/>
      </c>
    </row>
    <row r="1615" spans="1:17" x14ac:dyDescent="0.25">
      <c r="A1615" s="20" t="s">
        <v>3052</v>
      </c>
      <c r="B1615" s="20" t="s">
        <v>3582</v>
      </c>
      <c r="C1615" s="20" t="s">
        <v>3582</v>
      </c>
      <c r="D1615" s="23" t="s">
        <v>2501</v>
      </c>
      <c r="E1615" s="23"/>
      <c r="F1615" s="20" t="s">
        <v>247</v>
      </c>
      <c r="G1615" s="21" t="s">
        <v>249</v>
      </c>
      <c r="H1615" s="22">
        <v>3745000</v>
      </c>
      <c r="I1615" s="57" t="str">
        <f>IF(COUNTIF(MASUK[Kode Barang],REKAP[[#This Row],[ID
Barang]])=0,"",COUNTIF(MASUK[Kode Barang],REKAP[[#This Row],[ID
Barang]]))</f>
        <v/>
      </c>
      <c r="J1615" s="58" t="str">
        <f>IF(COUNTIF(MASUK8[Kode Barang],REKAP[[#This Row],[ID
Barang]])=0,"",COUNTIF(MASUK8[Kode Barang],REKAP[[#This Row],[ID
Barang]]))</f>
        <v/>
      </c>
      <c r="K1615" s="20">
        <v>0</v>
      </c>
      <c r="L1615" s="47">
        <f>SUMIF(MASUK!$C:$C,DATA!$A1615,MASUK!$H:$H)</f>
        <v>0</v>
      </c>
      <c r="M1615" s="47">
        <f>SUMIF(KELUAR!C:C,REKAP[[#This Row],[ID
Barang]],KELUAR!$H:$H)</f>
        <v>0</v>
      </c>
      <c r="N1615" s="47">
        <f>REKAP[[#This Row],[Stok Awal]]+REKAP[[#This Row],[Masuk]]-REKAP[[#This Row],[Keluar]]</f>
        <v>0</v>
      </c>
      <c r="P1615" s="42">
        <f>REKAP[[#This Row],[Harga Satuan]]*REKAP[[#This Row],[Stok Akhir]]</f>
        <v>0</v>
      </c>
      <c r="Q1615" s="47" t="str">
        <f>IF(REKAP[[#This Row],[Stok Aktual]]&lt;&gt;"",REKAP[[#This Row],[Stok Akhir]]-REKAP[[#This Row],[Stok Aktual]],"")</f>
        <v/>
      </c>
    </row>
    <row r="1616" spans="1:17" x14ac:dyDescent="0.25">
      <c r="A1616" s="20" t="s">
        <v>3053</v>
      </c>
      <c r="B1616" s="20" t="s">
        <v>3582</v>
      </c>
      <c r="C1616" s="20" t="s">
        <v>3582</v>
      </c>
      <c r="D1616" s="23" t="s">
        <v>2502</v>
      </c>
      <c r="E1616" s="23"/>
      <c r="F1616" s="20" t="s">
        <v>247</v>
      </c>
      <c r="G1616" s="21" t="s">
        <v>249</v>
      </c>
      <c r="H1616" s="22">
        <v>1124000</v>
      </c>
      <c r="I1616" s="57" t="str">
        <f>IF(COUNTIF(MASUK[Kode Barang],REKAP[[#This Row],[ID
Barang]])=0,"",COUNTIF(MASUK[Kode Barang],REKAP[[#This Row],[ID
Barang]]))</f>
        <v/>
      </c>
      <c r="J1616" s="58" t="str">
        <f>IF(COUNTIF(MASUK8[Kode Barang],REKAP[[#This Row],[ID
Barang]])=0,"",COUNTIF(MASUK8[Kode Barang],REKAP[[#This Row],[ID
Barang]]))</f>
        <v/>
      </c>
      <c r="K1616" s="20">
        <v>0</v>
      </c>
      <c r="L1616" s="47">
        <f>SUMIF(MASUK!$C:$C,DATA!$A1616,MASUK!$H:$H)</f>
        <v>0</v>
      </c>
      <c r="M1616" s="47">
        <f>SUMIF(KELUAR!C:C,REKAP[[#This Row],[ID
Barang]],KELUAR!$H:$H)</f>
        <v>0</v>
      </c>
      <c r="N1616" s="47">
        <f>REKAP[[#This Row],[Stok Awal]]+REKAP[[#This Row],[Masuk]]-REKAP[[#This Row],[Keluar]]</f>
        <v>0</v>
      </c>
      <c r="P1616" s="42">
        <f>REKAP[[#This Row],[Harga Satuan]]*REKAP[[#This Row],[Stok Akhir]]</f>
        <v>0</v>
      </c>
      <c r="Q1616" s="47" t="str">
        <f>IF(REKAP[[#This Row],[Stok Aktual]]&lt;&gt;"",REKAP[[#This Row],[Stok Akhir]]-REKAP[[#This Row],[Stok Aktual]],"")</f>
        <v/>
      </c>
    </row>
    <row r="1617" spans="1:17" x14ac:dyDescent="0.25">
      <c r="A1617" s="20" t="s">
        <v>3054</v>
      </c>
      <c r="B1617" s="20" t="s">
        <v>3582</v>
      </c>
      <c r="C1617" s="20" t="s">
        <v>3582</v>
      </c>
      <c r="D1617" s="23" t="s">
        <v>2503</v>
      </c>
      <c r="E1617" s="23"/>
      <c r="F1617" s="20" t="s">
        <v>247</v>
      </c>
      <c r="G1617" s="21" t="s">
        <v>249</v>
      </c>
      <c r="H1617" s="22">
        <v>562000</v>
      </c>
      <c r="I1617" s="57" t="str">
        <f>IF(COUNTIF(MASUK[Kode Barang],REKAP[[#This Row],[ID
Barang]])=0,"",COUNTIF(MASUK[Kode Barang],REKAP[[#This Row],[ID
Barang]]))</f>
        <v/>
      </c>
      <c r="J1617" s="58" t="str">
        <f>IF(COUNTIF(MASUK8[Kode Barang],REKAP[[#This Row],[ID
Barang]])=0,"",COUNTIF(MASUK8[Kode Barang],REKAP[[#This Row],[ID
Barang]]))</f>
        <v/>
      </c>
      <c r="K1617" s="20">
        <v>0</v>
      </c>
      <c r="L1617" s="47">
        <f>SUMIF(MASUK!$C:$C,DATA!$A1617,MASUK!$H:$H)</f>
        <v>0</v>
      </c>
      <c r="M1617" s="47">
        <f>SUMIF(KELUAR!C:C,REKAP[[#This Row],[ID
Barang]],KELUAR!$H:$H)</f>
        <v>0</v>
      </c>
      <c r="N1617" s="47">
        <f>REKAP[[#This Row],[Stok Awal]]+REKAP[[#This Row],[Masuk]]-REKAP[[#This Row],[Keluar]]</f>
        <v>0</v>
      </c>
      <c r="P1617" s="42">
        <f>REKAP[[#This Row],[Harga Satuan]]*REKAP[[#This Row],[Stok Akhir]]</f>
        <v>0</v>
      </c>
      <c r="Q1617" s="47" t="str">
        <f>IF(REKAP[[#This Row],[Stok Aktual]]&lt;&gt;"",REKAP[[#This Row],[Stok Akhir]]-REKAP[[#This Row],[Stok Aktual]],"")</f>
        <v/>
      </c>
    </row>
    <row r="1618" spans="1:17" x14ac:dyDescent="0.25">
      <c r="A1618" s="20" t="s">
        <v>3055</v>
      </c>
      <c r="B1618" s="20" t="s">
        <v>3461</v>
      </c>
      <c r="C1618" s="20" t="s">
        <v>3461</v>
      </c>
      <c r="D1618" s="23" t="s">
        <v>2504</v>
      </c>
      <c r="E1618" s="23"/>
      <c r="F1618" s="20" t="s">
        <v>247</v>
      </c>
      <c r="G1618" s="21" t="s">
        <v>1985</v>
      </c>
      <c r="H1618" s="22">
        <v>135000</v>
      </c>
      <c r="I1618" s="57" t="str">
        <f>IF(COUNTIF(MASUK[Kode Barang],REKAP[[#This Row],[ID
Barang]])=0,"",COUNTIF(MASUK[Kode Barang],REKAP[[#This Row],[ID
Barang]]))</f>
        <v/>
      </c>
      <c r="J1618" s="58" t="str">
        <f>IF(COUNTIF(MASUK8[Kode Barang],REKAP[[#This Row],[ID
Barang]])=0,"",COUNTIF(MASUK8[Kode Barang],REKAP[[#This Row],[ID
Barang]]))</f>
        <v/>
      </c>
      <c r="K1618" s="20">
        <v>4</v>
      </c>
      <c r="L1618" s="47">
        <f>SUMIF(MASUK!$C:$C,DATA!$A1618,MASUK!$H:$H)</f>
        <v>0</v>
      </c>
      <c r="M1618" s="47">
        <f>SUMIF(KELUAR!C:C,REKAP[[#This Row],[ID
Barang]],KELUAR!$H:$H)</f>
        <v>0</v>
      </c>
      <c r="N1618" s="47">
        <f>REKAP[[#This Row],[Stok Awal]]+REKAP[[#This Row],[Masuk]]-REKAP[[#This Row],[Keluar]]</f>
        <v>4</v>
      </c>
      <c r="P1618" s="42">
        <f>REKAP[[#This Row],[Harga Satuan]]*REKAP[[#This Row],[Stok Akhir]]</f>
        <v>540000</v>
      </c>
      <c r="Q1618" s="47" t="str">
        <f>IF(REKAP[[#This Row],[Stok Aktual]]&lt;&gt;"",REKAP[[#This Row],[Stok Akhir]]-REKAP[[#This Row],[Stok Aktual]],"")</f>
        <v/>
      </c>
    </row>
    <row r="1619" spans="1:17" x14ac:dyDescent="0.25">
      <c r="A1619" s="20" t="s">
        <v>3056</v>
      </c>
      <c r="B1619" s="20" t="s">
        <v>3535</v>
      </c>
      <c r="C1619" s="20" t="s">
        <v>3535</v>
      </c>
      <c r="D1619" s="23" t="s">
        <v>2505</v>
      </c>
      <c r="E1619" s="23"/>
      <c r="F1619" s="20" t="s">
        <v>247</v>
      </c>
      <c r="G1619" s="21" t="s">
        <v>249</v>
      </c>
      <c r="H1619" s="22">
        <v>1706000</v>
      </c>
      <c r="I1619" s="57" t="str">
        <f>IF(COUNTIF(MASUK[Kode Barang],REKAP[[#This Row],[ID
Barang]])=0,"",COUNTIF(MASUK[Kode Barang],REKAP[[#This Row],[ID
Barang]]))</f>
        <v/>
      </c>
      <c r="J1619" s="58" t="str">
        <f>IF(COUNTIF(MASUK8[Kode Barang],REKAP[[#This Row],[ID
Barang]])=0,"",COUNTIF(MASUK8[Kode Barang],REKAP[[#This Row],[ID
Barang]]))</f>
        <v/>
      </c>
      <c r="K1619" s="20">
        <v>0</v>
      </c>
      <c r="L1619" s="47">
        <f>SUMIF(MASUK!$C:$C,DATA!$A1619,MASUK!$H:$H)</f>
        <v>0</v>
      </c>
      <c r="M1619" s="47">
        <f>SUMIF(KELUAR!C:C,REKAP[[#This Row],[ID
Barang]],KELUAR!$H:$H)</f>
        <v>0</v>
      </c>
      <c r="N1619" s="47">
        <f>REKAP[[#This Row],[Stok Awal]]+REKAP[[#This Row],[Masuk]]-REKAP[[#This Row],[Keluar]]</f>
        <v>0</v>
      </c>
      <c r="P1619" s="42">
        <f>REKAP[[#This Row],[Harga Satuan]]*REKAP[[#This Row],[Stok Akhir]]</f>
        <v>0</v>
      </c>
      <c r="Q1619" s="47" t="str">
        <f>IF(REKAP[[#This Row],[Stok Aktual]]&lt;&gt;"",REKAP[[#This Row],[Stok Akhir]]-REKAP[[#This Row],[Stok Aktual]],"")</f>
        <v/>
      </c>
    </row>
    <row r="1620" spans="1:17" x14ac:dyDescent="0.25">
      <c r="A1620" s="20" t="s">
        <v>3057</v>
      </c>
      <c r="B1620" s="20" t="s">
        <v>2506</v>
      </c>
      <c r="C1620" s="20" t="s">
        <v>2506</v>
      </c>
      <c r="D1620" s="23"/>
      <c r="E1620" s="23"/>
      <c r="F1620" s="20" t="s">
        <v>247</v>
      </c>
      <c r="G1620" s="21"/>
      <c r="H1620" s="22">
        <v>1758000</v>
      </c>
      <c r="I1620" s="57" t="str">
        <f>IF(COUNTIF(MASUK[Kode Barang],REKAP[[#This Row],[ID
Barang]])=0,"",COUNTIF(MASUK[Kode Barang],REKAP[[#This Row],[ID
Barang]]))</f>
        <v/>
      </c>
      <c r="J1620" s="58" t="str">
        <f>IF(COUNTIF(MASUK8[Kode Barang],REKAP[[#This Row],[ID
Barang]])=0,"",COUNTIF(MASUK8[Kode Barang],REKAP[[#This Row],[ID
Barang]]))</f>
        <v/>
      </c>
      <c r="K1620" s="20">
        <v>2</v>
      </c>
      <c r="L1620" s="47">
        <f>SUMIF(MASUK!$C:$C,DATA!$A1620,MASUK!$H:$H)</f>
        <v>0</v>
      </c>
      <c r="M1620" s="47">
        <f>SUMIF(KELUAR!C:C,REKAP[[#This Row],[ID
Barang]],KELUAR!$H:$H)</f>
        <v>0</v>
      </c>
      <c r="N1620" s="47">
        <f>REKAP[[#This Row],[Stok Awal]]+REKAP[[#This Row],[Masuk]]-REKAP[[#This Row],[Keluar]]</f>
        <v>2</v>
      </c>
      <c r="P1620" s="42">
        <f>REKAP[[#This Row],[Harga Satuan]]*REKAP[[#This Row],[Stok Akhir]]</f>
        <v>3516000</v>
      </c>
      <c r="Q1620" s="47" t="str">
        <f>IF(REKAP[[#This Row],[Stok Aktual]]&lt;&gt;"",REKAP[[#This Row],[Stok Akhir]]-REKAP[[#This Row],[Stok Aktual]],"")</f>
        <v/>
      </c>
    </row>
    <row r="1621" spans="1:17" x14ac:dyDescent="0.25">
      <c r="A1621" s="20" t="s">
        <v>3058</v>
      </c>
      <c r="B1621" s="20" t="s">
        <v>2507</v>
      </c>
      <c r="C1621" s="20" t="s">
        <v>2507</v>
      </c>
      <c r="D1621" s="23">
        <v>10137034</v>
      </c>
      <c r="E1621" s="23"/>
      <c r="F1621" s="20" t="s">
        <v>247</v>
      </c>
      <c r="G1621" s="21" t="s">
        <v>1991</v>
      </c>
      <c r="H1621" s="22">
        <v>259250</v>
      </c>
      <c r="I1621" s="57" t="str">
        <f>IF(COUNTIF(MASUK[Kode Barang],REKAP[[#This Row],[ID
Barang]])=0,"",COUNTIF(MASUK[Kode Barang],REKAP[[#This Row],[ID
Barang]]))</f>
        <v/>
      </c>
      <c r="J1621" s="58" t="str">
        <f>IF(COUNTIF(MASUK8[Kode Barang],REKAP[[#This Row],[ID
Barang]])=0,"",COUNTIF(MASUK8[Kode Barang],REKAP[[#This Row],[ID
Barang]]))</f>
        <v/>
      </c>
      <c r="K1621" s="20">
        <v>1</v>
      </c>
      <c r="L1621" s="47">
        <f>SUMIF(MASUK!$C:$C,DATA!$A1621,MASUK!$H:$H)</f>
        <v>0</v>
      </c>
      <c r="M1621" s="47">
        <f>SUMIF(KELUAR!C:C,REKAP[[#This Row],[ID
Barang]],KELUAR!$H:$H)</f>
        <v>0</v>
      </c>
      <c r="N1621" s="47">
        <f>REKAP[[#This Row],[Stok Awal]]+REKAP[[#This Row],[Masuk]]-REKAP[[#This Row],[Keluar]]</f>
        <v>1</v>
      </c>
      <c r="P1621" s="42">
        <f>REKAP[[#This Row],[Harga Satuan]]*REKAP[[#This Row],[Stok Akhir]]</f>
        <v>259250</v>
      </c>
      <c r="Q1621" s="47" t="str">
        <f>IF(REKAP[[#This Row],[Stok Aktual]]&lt;&gt;"",REKAP[[#This Row],[Stok Akhir]]-REKAP[[#This Row],[Stok Aktual]],"")</f>
        <v/>
      </c>
    </row>
    <row r="1622" spans="1:17" x14ac:dyDescent="0.25">
      <c r="A1622" s="20" t="s">
        <v>3059</v>
      </c>
      <c r="B1622" s="20" t="s">
        <v>2508</v>
      </c>
      <c r="C1622" s="20" t="s">
        <v>2508</v>
      </c>
      <c r="D1622" s="23" t="s">
        <v>2509</v>
      </c>
      <c r="E1622" s="23"/>
      <c r="F1622" s="20" t="s">
        <v>247</v>
      </c>
      <c r="G1622" s="21" t="s">
        <v>2176</v>
      </c>
      <c r="H1622" s="22">
        <v>135000</v>
      </c>
      <c r="I1622" s="57" t="str">
        <f>IF(COUNTIF(MASUK[Kode Barang],REKAP[[#This Row],[ID
Barang]])=0,"",COUNTIF(MASUK[Kode Barang],REKAP[[#This Row],[ID
Barang]]))</f>
        <v/>
      </c>
      <c r="J1622" s="58" t="str">
        <f>IF(COUNTIF(MASUK8[Kode Barang],REKAP[[#This Row],[ID
Barang]])=0,"",COUNTIF(MASUK8[Kode Barang],REKAP[[#This Row],[ID
Barang]]))</f>
        <v/>
      </c>
      <c r="K1622" s="20">
        <v>1</v>
      </c>
      <c r="L1622" s="47">
        <f>SUMIF(MASUK!$C:$C,DATA!$A1622,MASUK!$H:$H)</f>
        <v>0</v>
      </c>
      <c r="M1622" s="47">
        <f>SUMIF(KELUAR!C:C,REKAP[[#This Row],[ID
Barang]],KELUAR!$H:$H)</f>
        <v>0</v>
      </c>
      <c r="N1622" s="47">
        <f>REKAP[[#This Row],[Stok Awal]]+REKAP[[#This Row],[Masuk]]-REKAP[[#This Row],[Keluar]]</f>
        <v>1</v>
      </c>
      <c r="P1622" s="42">
        <f>REKAP[[#This Row],[Harga Satuan]]*REKAP[[#This Row],[Stok Akhir]]</f>
        <v>135000</v>
      </c>
      <c r="Q1622" s="47" t="str">
        <f>IF(REKAP[[#This Row],[Stok Aktual]]&lt;&gt;"",REKAP[[#This Row],[Stok Akhir]]-REKAP[[#This Row],[Stok Aktual]],"")</f>
        <v/>
      </c>
    </row>
    <row r="1623" spans="1:17" x14ac:dyDescent="0.25">
      <c r="A1623" s="20" t="s">
        <v>3060</v>
      </c>
      <c r="B1623" s="20" t="s">
        <v>2508</v>
      </c>
      <c r="C1623" s="20" t="s">
        <v>2508</v>
      </c>
      <c r="D1623" s="23" t="s">
        <v>2510</v>
      </c>
      <c r="E1623" s="23"/>
      <c r="F1623" s="20" t="s">
        <v>247</v>
      </c>
      <c r="G1623" s="21"/>
      <c r="H1623" s="22">
        <v>140000</v>
      </c>
      <c r="I1623" s="57" t="str">
        <f>IF(COUNTIF(MASUK[Kode Barang],REKAP[[#This Row],[ID
Barang]])=0,"",COUNTIF(MASUK[Kode Barang],REKAP[[#This Row],[ID
Barang]]))</f>
        <v/>
      </c>
      <c r="J1623" s="58" t="str">
        <f>IF(COUNTIF(MASUK8[Kode Barang],REKAP[[#This Row],[ID
Barang]])=0,"",COUNTIF(MASUK8[Kode Barang],REKAP[[#This Row],[ID
Barang]]))</f>
        <v/>
      </c>
      <c r="K1623" s="20">
        <v>1</v>
      </c>
      <c r="L1623" s="47">
        <f>SUMIF(MASUK!$C:$C,DATA!$A1623,MASUK!$H:$H)</f>
        <v>0</v>
      </c>
      <c r="M1623" s="47">
        <f>SUMIF(KELUAR!C:C,REKAP[[#This Row],[ID
Barang]],KELUAR!$H:$H)</f>
        <v>0</v>
      </c>
      <c r="N1623" s="47">
        <f>REKAP[[#This Row],[Stok Awal]]+REKAP[[#This Row],[Masuk]]-REKAP[[#This Row],[Keluar]]</f>
        <v>1</v>
      </c>
      <c r="P1623" s="42">
        <f>REKAP[[#This Row],[Harga Satuan]]*REKAP[[#This Row],[Stok Akhir]]</f>
        <v>140000</v>
      </c>
      <c r="Q1623" s="47" t="str">
        <f>IF(REKAP[[#This Row],[Stok Aktual]]&lt;&gt;"",REKAP[[#This Row],[Stok Akhir]]-REKAP[[#This Row],[Stok Aktual]],"")</f>
        <v/>
      </c>
    </row>
    <row r="1624" spans="1:17" x14ac:dyDescent="0.25">
      <c r="A1624" s="20" t="s">
        <v>3061</v>
      </c>
      <c r="B1624" s="20" t="s">
        <v>2511</v>
      </c>
      <c r="C1624" s="20" t="s">
        <v>2511</v>
      </c>
      <c r="D1624" s="23"/>
      <c r="E1624" s="23"/>
      <c r="F1624" s="20" t="s">
        <v>247</v>
      </c>
      <c r="G1624" s="21"/>
      <c r="H1624" s="22">
        <v>70000</v>
      </c>
      <c r="I1624" s="57" t="str">
        <f>IF(COUNTIF(MASUK[Kode Barang],REKAP[[#This Row],[ID
Barang]])=0,"",COUNTIF(MASUK[Kode Barang],REKAP[[#This Row],[ID
Barang]]))</f>
        <v/>
      </c>
      <c r="J1624" s="58" t="str">
        <f>IF(COUNTIF(MASUK8[Kode Barang],REKAP[[#This Row],[ID
Barang]])=0,"",COUNTIF(MASUK8[Kode Barang],REKAP[[#This Row],[ID
Barang]]))</f>
        <v/>
      </c>
      <c r="K1624" s="20">
        <v>4</v>
      </c>
      <c r="L1624" s="47">
        <f>SUMIF(MASUK!$C:$C,DATA!$A1624,MASUK!$H:$H)</f>
        <v>0</v>
      </c>
      <c r="M1624" s="47">
        <f>SUMIF(KELUAR!C:C,REKAP[[#This Row],[ID
Barang]],KELUAR!$H:$H)</f>
        <v>0</v>
      </c>
      <c r="N1624" s="47">
        <f>REKAP[[#This Row],[Stok Awal]]+REKAP[[#This Row],[Masuk]]-REKAP[[#This Row],[Keluar]]</f>
        <v>4</v>
      </c>
      <c r="P1624" s="42">
        <f>REKAP[[#This Row],[Harga Satuan]]*REKAP[[#This Row],[Stok Akhir]]</f>
        <v>280000</v>
      </c>
      <c r="Q1624" s="47" t="str">
        <f>IF(REKAP[[#This Row],[Stok Aktual]]&lt;&gt;"",REKAP[[#This Row],[Stok Akhir]]-REKAP[[#This Row],[Stok Aktual]],"")</f>
        <v/>
      </c>
    </row>
    <row r="1625" spans="1:17" x14ac:dyDescent="0.25">
      <c r="A1625" s="20" t="s">
        <v>3062</v>
      </c>
      <c r="B1625" s="20" t="s">
        <v>2512</v>
      </c>
      <c r="C1625" s="20" t="s">
        <v>2512</v>
      </c>
      <c r="D1625" s="23"/>
      <c r="E1625" s="23"/>
      <c r="F1625" s="20" t="s">
        <v>247</v>
      </c>
      <c r="G1625" s="21"/>
      <c r="H1625" s="22">
        <v>70000</v>
      </c>
      <c r="I1625" s="57" t="str">
        <f>IF(COUNTIF(MASUK[Kode Barang],REKAP[[#This Row],[ID
Barang]])=0,"",COUNTIF(MASUK[Kode Barang],REKAP[[#This Row],[ID
Barang]]))</f>
        <v/>
      </c>
      <c r="J1625" s="58" t="str">
        <f>IF(COUNTIF(MASUK8[Kode Barang],REKAP[[#This Row],[ID
Barang]])=0,"",COUNTIF(MASUK8[Kode Barang],REKAP[[#This Row],[ID
Barang]]))</f>
        <v/>
      </c>
      <c r="K1625" s="20">
        <v>2</v>
      </c>
      <c r="L1625" s="47">
        <f>SUMIF(MASUK!$C:$C,DATA!$A1625,MASUK!$H:$H)</f>
        <v>0</v>
      </c>
      <c r="M1625" s="47">
        <f>SUMIF(KELUAR!C:C,REKAP[[#This Row],[ID
Barang]],KELUAR!$H:$H)</f>
        <v>0</v>
      </c>
      <c r="N1625" s="47">
        <f>REKAP[[#This Row],[Stok Awal]]+REKAP[[#This Row],[Masuk]]-REKAP[[#This Row],[Keluar]]</f>
        <v>2</v>
      </c>
      <c r="P1625" s="42">
        <f>REKAP[[#This Row],[Harga Satuan]]*REKAP[[#This Row],[Stok Akhir]]</f>
        <v>140000</v>
      </c>
      <c r="Q1625" s="47" t="str">
        <f>IF(REKAP[[#This Row],[Stok Aktual]]&lt;&gt;"",REKAP[[#This Row],[Stok Akhir]]-REKAP[[#This Row],[Stok Aktual]],"")</f>
        <v/>
      </c>
    </row>
    <row r="1626" spans="1:17" x14ac:dyDescent="0.25">
      <c r="A1626" s="20" t="s">
        <v>3063</v>
      </c>
      <c r="B1626" s="20" t="s">
        <v>3583</v>
      </c>
      <c r="C1626" s="20" t="s">
        <v>3583</v>
      </c>
      <c r="D1626" s="23" t="s">
        <v>2513</v>
      </c>
      <c r="E1626" s="23"/>
      <c r="F1626" s="20" t="s">
        <v>247</v>
      </c>
      <c r="G1626" s="21" t="s">
        <v>249</v>
      </c>
      <c r="H1626" s="22">
        <v>1128000</v>
      </c>
      <c r="I1626" s="57" t="str">
        <f>IF(COUNTIF(MASUK[Kode Barang],REKAP[[#This Row],[ID
Barang]])=0,"",COUNTIF(MASUK[Kode Barang],REKAP[[#This Row],[ID
Barang]]))</f>
        <v/>
      </c>
      <c r="J1626" s="58" t="str">
        <f>IF(COUNTIF(MASUK8[Kode Barang],REKAP[[#This Row],[ID
Barang]])=0,"",COUNTIF(MASUK8[Kode Barang],REKAP[[#This Row],[ID
Barang]]))</f>
        <v/>
      </c>
      <c r="K1626" s="20">
        <v>0</v>
      </c>
      <c r="L1626" s="47">
        <f>SUMIF(MASUK!$C:$C,DATA!$A1626,MASUK!$H:$H)</f>
        <v>0</v>
      </c>
      <c r="M1626" s="47">
        <f>SUMIF(KELUAR!C:C,REKAP[[#This Row],[ID
Barang]],KELUAR!$H:$H)</f>
        <v>0</v>
      </c>
      <c r="N1626" s="47">
        <f>REKAP[[#This Row],[Stok Awal]]+REKAP[[#This Row],[Masuk]]-REKAP[[#This Row],[Keluar]]</f>
        <v>0</v>
      </c>
      <c r="P1626" s="42">
        <f>REKAP[[#This Row],[Harga Satuan]]*REKAP[[#This Row],[Stok Akhir]]</f>
        <v>0</v>
      </c>
      <c r="Q1626" s="47" t="str">
        <f>IF(REKAP[[#This Row],[Stok Aktual]]&lt;&gt;"",REKAP[[#This Row],[Stok Akhir]]-REKAP[[#This Row],[Stok Aktual]],"")</f>
        <v/>
      </c>
    </row>
    <row r="1627" spans="1:17" x14ac:dyDescent="0.25">
      <c r="A1627" s="20" t="s">
        <v>3064</v>
      </c>
      <c r="B1627" s="20" t="s">
        <v>3585</v>
      </c>
      <c r="C1627" s="20" t="s">
        <v>3585</v>
      </c>
      <c r="D1627" s="23" t="s">
        <v>1453</v>
      </c>
      <c r="E1627" s="23"/>
      <c r="F1627" s="20" t="s">
        <v>247</v>
      </c>
      <c r="G1627" s="21"/>
      <c r="H1627" s="22">
        <v>0</v>
      </c>
      <c r="I1627" s="57" t="str">
        <f>IF(COUNTIF(MASUK[Kode Barang],REKAP[[#This Row],[ID
Barang]])=0,"",COUNTIF(MASUK[Kode Barang],REKAP[[#This Row],[ID
Barang]]))</f>
        <v/>
      </c>
      <c r="J1627" s="58" t="str">
        <f>IF(COUNTIF(MASUK8[Kode Barang],REKAP[[#This Row],[ID
Barang]])=0,"",COUNTIF(MASUK8[Kode Barang],REKAP[[#This Row],[ID
Barang]]))</f>
        <v/>
      </c>
      <c r="K1627" s="20">
        <v>19</v>
      </c>
      <c r="L1627" s="47">
        <f>SUMIF(MASUK!$C:$C,DATA!$A1627,MASUK!$H:$H)</f>
        <v>0</v>
      </c>
      <c r="M1627" s="47">
        <f>SUMIF(KELUAR!C:C,REKAP[[#This Row],[ID
Barang]],KELUAR!$H:$H)</f>
        <v>0</v>
      </c>
      <c r="N1627" s="47">
        <f>REKAP[[#This Row],[Stok Awal]]+REKAP[[#This Row],[Masuk]]-REKAP[[#This Row],[Keluar]]</f>
        <v>19</v>
      </c>
      <c r="P1627" s="42">
        <f>REKAP[[#This Row],[Harga Satuan]]*REKAP[[#This Row],[Stok Akhir]]</f>
        <v>0</v>
      </c>
      <c r="Q1627" s="47" t="str">
        <f>IF(REKAP[[#This Row],[Stok Aktual]]&lt;&gt;"",REKAP[[#This Row],[Stok Akhir]]-REKAP[[#This Row],[Stok Aktual]],"")</f>
        <v/>
      </c>
    </row>
    <row r="1628" spans="1:17" x14ac:dyDescent="0.25">
      <c r="A1628" s="20" t="s">
        <v>3065</v>
      </c>
      <c r="B1628" s="20" t="s">
        <v>3584</v>
      </c>
      <c r="C1628" s="20" t="s">
        <v>3584</v>
      </c>
      <c r="D1628" s="23" t="s">
        <v>1453</v>
      </c>
      <c r="E1628" s="23"/>
      <c r="F1628" s="20" t="s">
        <v>247</v>
      </c>
      <c r="G1628" s="21" t="s">
        <v>2410</v>
      </c>
      <c r="H1628" s="22">
        <v>275000</v>
      </c>
      <c r="I1628" s="57" t="str">
        <f>IF(COUNTIF(MASUK[Kode Barang],REKAP[[#This Row],[ID
Barang]])=0,"",COUNTIF(MASUK[Kode Barang],REKAP[[#This Row],[ID
Barang]]))</f>
        <v/>
      </c>
      <c r="J1628" s="58" t="str">
        <f>IF(COUNTIF(MASUK8[Kode Barang],REKAP[[#This Row],[ID
Barang]])=0,"",COUNTIF(MASUK8[Kode Barang],REKAP[[#This Row],[ID
Barang]]))</f>
        <v/>
      </c>
      <c r="K1628" s="20">
        <v>0</v>
      </c>
      <c r="L1628" s="47">
        <f>SUMIF(MASUK!$C:$C,DATA!$A1628,MASUK!$H:$H)</f>
        <v>0</v>
      </c>
      <c r="M1628" s="47">
        <f>SUMIF(KELUAR!C:C,REKAP[[#This Row],[ID
Barang]],KELUAR!$H:$H)</f>
        <v>0</v>
      </c>
      <c r="N1628" s="47">
        <f>REKAP[[#This Row],[Stok Awal]]+REKAP[[#This Row],[Masuk]]-REKAP[[#This Row],[Keluar]]</f>
        <v>0</v>
      </c>
      <c r="P1628" s="42">
        <f>REKAP[[#This Row],[Harga Satuan]]*REKAP[[#This Row],[Stok Akhir]]</f>
        <v>0</v>
      </c>
      <c r="Q1628" s="47" t="str">
        <f>IF(REKAP[[#This Row],[Stok Aktual]]&lt;&gt;"",REKAP[[#This Row],[Stok Akhir]]-REKAP[[#This Row],[Stok Aktual]],"")</f>
        <v/>
      </c>
    </row>
    <row r="1629" spans="1:17" x14ac:dyDescent="0.25">
      <c r="A1629" s="20" t="s">
        <v>3066</v>
      </c>
      <c r="B1629" s="20" t="s">
        <v>3586</v>
      </c>
      <c r="C1629" s="20" t="s">
        <v>3586</v>
      </c>
      <c r="D1629" s="23" t="s">
        <v>2514</v>
      </c>
      <c r="E1629" s="23"/>
      <c r="F1629" s="20" t="s">
        <v>247</v>
      </c>
      <c r="G1629" s="21" t="s">
        <v>249</v>
      </c>
      <c r="H1629" s="22">
        <v>0</v>
      </c>
      <c r="I1629" s="57" t="str">
        <f>IF(COUNTIF(MASUK[Kode Barang],REKAP[[#This Row],[ID
Barang]])=0,"",COUNTIF(MASUK[Kode Barang],REKAP[[#This Row],[ID
Barang]]))</f>
        <v/>
      </c>
      <c r="J1629" s="58" t="str">
        <f>IF(COUNTIF(MASUK8[Kode Barang],REKAP[[#This Row],[ID
Barang]])=0,"",COUNTIF(MASUK8[Kode Barang],REKAP[[#This Row],[ID
Barang]]))</f>
        <v/>
      </c>
      <c r="K1629" s="20">
        <v>0</v>
      </c>
      <c r="L1629" s="47">
        <f>SUMIF(MASUK!$C:$C,DATA!$A1629,MASUK!$H:$H)</f>
        <v>0</v>
      </c>
      <c r="M1629" s="47">
        <f>SUMIF(KELUAR!C:C,REKAP[[#This Row],[ID
Barang]],KELUAR!$H:$H)</f>
        <v>0</v>
      </c>
      <c r="N1629" s="47">
        <f>REKAP[[#This Row],[Stok Awal]]+REKAP[[#This Row],[Masuk]]-REKAP[[#This Row],[Keluar]]</f>
        <v>0</v>
      </c>
      <c r="P1629" s="42">
        <f>REKAP[[#This Row],[Harga Satuan]]*REKAP[[#This Row],[Stok Akhir]]</f>
        <v>0</v>
      </c>
      <c r="Q1629" s="47" t="str">
        <f>IF(REKAP[[#This Row],[Stok Aktual]]&lt;&gt;"",REKAP[[#This Row],[Stok Akhir]]-REKAP[[#This Row],[Stok Aktual]],"")</f>
        <v/>
      </c>
    </row>
    <row r="1630" spans="1:17" x14ac:dyDescent="0.25">
      <c r="A1630" s="20" t="s">
        <v>3067</v>
      </c>
      <c r="B1630" s="20" t="s">
        <v>3586</v>
      </c>
      <c r="C1630" s="20" t="s">
        <v>3586</v>
      </c>
      <c r="D1630" s="23" t="s">
        <v>2515</v>
      </c>
      <c r="E1630" s="23"/>
      <c r="F1630" s="20" t="s">
        <v>247</v>
      </c>
      <c r="G1630" s="21" t="s">
        <v>249</v>
      </c>
      <c r="H1630" s="22">
        <v>0</v>
      </c>
      <c r="I1630" s="57" t="str">
        <f>IF(COUNTIF(MASUK[Kode Barang],REKAP[[#This Row],[ID
Barang]])=0,"",COUNTIF(MASUK[Kode Barang],REKAP[[#This Row],[ID
Barang]]))</f>
        <v/>
      </c>
      <c r="J1630" s="58" t="str">
        <f>IF(COUNTIF(MASUK8[Kode Barang],REKAP[[#This Row],[ID
Barang]])=0,"",COUNTIF(MASUK8[Kode Barang],REKAP[[#This Row],[ID
Barang]]))</f>
        <v/>
      </c>
      <c r="K1630" s="20">
        <v>0</v>
      </c>
      <c r="L1630" s="47">
        <f>SUMIF(MASUK!$C:$C,DATA!$A1630,MASUK!$H:$H)</f>
        <v>0</v>
      </c>
      <c r="M1630" s="47">
        <f>SUMIF(KELUAR!C:C,REKAP[[#This Row],[ID
Barang]],KELUAR!$H:$H)</f>
        <v>0</v>
      </c>
      <c r="N1630" s="47">
        <f>REKAP[[#This Row],[Stok Awal]]+REKAP[[#This Row],[Masuk]]-REKAP[[#This Row],[Keluar]]</f>
        <v>0</v>
      </c>
      <c r="P1630" s="42">
        <f>REKAP[[#This Row],[Harga Satuan]]*REKAP[[#This Row],[Stok Akhir]]</f>
        <v>0</v>
      </c>
      <c r="Q1630" s="47" t="str">
        <f>IF(REKAP[[#This Row],[Stok Aktual]]&lt;&gt;"",REKAP[[#This Row],[Stok Akhir]]-REKAP[[#This Row],[Stok Aktual]],"")</f>
        <v/>
      </c>
    </row>
    <row r="1631" spans="1:17" x14ac:dyDescent="0.25">
      <c r="A1631" s="20" t="s">
        <v>3068</v>
      </c>
      <c r="B1631" s="20" t="s">
        <v>2516</v>
      </c>
      <c r="C1631" s="20" t="s">
        <v>2516</v>
      </c>
      <c r="D1631" s="23" t="s">
        <v>2517</v>
      </c>
      <c r="E1631" s="23"/>
      <c r="F1631" s="20" t="s">
        <v>247</v>
      </c>
      <c r="G1631" s="21" t="s">
        <v>2176</v>
      </c>
      <c r="H1631" s="22">
        <v>180000</v>
      </c>
      <c r="I1631" s="57" t="str">
        <f>IF(COUNTIF(MASUK[Kode Barang],REKAP[[#This Row],[ID
Barang]])=0,"",COUNTIF(MASUK[Kode Barang],REKAP[[#This Row],[ID
Barang]]))</f>
        <v/>
      </c>
      <c r="J1631" s="58" t="str">
        <f>IF(COUNTIF(MASUK8[Kode Barang],REKAP[[#This Row],[ID
Barang]])=0,"",COUNTIF(MASUK8[Kode Barang],REKAP[[#This Row],[ID
Barang]]))</f>
        <v/>
      </c>
      <c r="K1631" s="20">
        <v>5</v>
      </c>
      <c r="L1631" s="47">
        <f>SUMIF(MASUK!$C:$C,DATA!$A1631,MASUK!$H:$H)</f>
        <v>0</v>
      </c>
      <c r="M1631" s="47">
        <f>SUMIF(KELUAR!C:C,REKAP[[#This Row],[ID
Barang]],KELUAR!$H:$H)</f>
        <v>0</v>
      </c>
      <c r="N1631" s="47">
        <f>REKAP[[#This Row],[Stok Awal]]+REKAP[[#This Row],[Masuk]]-REKAP[[#This Row],[Keluar]]</f>
        <v>5</v>
      </c>
      <c r="P1631" s="42">
        <f>REKAP[[#This Row],[Harga Satuan]]*REKAP[[#This Row],[Stok Akhir]]</f>
        <v>900000</v>
      </c>
      <c r="Q1631" s="47" t="str">
        <f>IF(REKAP[[#This Row],[Stok Aktual]]&lt;&gt;"",REKAP[[#This Row],[Stok Akhir]]-REKAP[[#This Row],[Stok Aktual]],"")</f>
        <v/>
      </c>
    </row>
    <row r="1632" spans="1:17" x14ac:dyDescent="0.25">
      <c r="A1632" s="20" t="s">
        <v>3069</v>
      </c>
      <c r="B1632" s="20" t="s">
        <v>2518</v>
      </c>
      <c r="C1632" s="20" t="s">
        <v>2518</v>
      </c>
      <c r="D1632" s="23" t="s">
        <v>2192</v>
      </c>
      <c r="E1632" s="23"/>
      <c r="F1632" s="20" t="s">
        <v>247</v>
      </c>
      <c r="G1632" s="21"/>
      <c r="H1632" s="22">
        <v>375000</v>
      </c>
      <c r="I1632" s="57" t="str">
        <f>IF(COUNTIF(MASUK[Kode Barang],REKAP[[#This Row],[ID
Barang]])=0,"",COUNTIF(MASUK[Kode Barang],REKAP[[#This Row],[ID
Barang]]))</f>
        <v/>
      </c>
      <c r="J1632" s="58" t="str">
        <f>IF(COUNTIF(MASUK8[Kode Barang],REKAP[[#This Row],[ID
Barang]])=0,"",COUNTIF(MASUK8[Kode Barang],REKAP[[#This Row],[ID
Barang]]))</f>
        <v/>
      </c>
      <c r="K1632" s="20">
        <v>1</v>
      </c>
      <c r="L1632" s="47">
        <f>SUMIF(MASUK!$C:$C,DATA!$A1632,MASUK!$H:$H)</f>
        <v>0</v>
      </c>
      <c r="M1632" s="47">
        <f>SUMIF(KELUAR!C:C,REKAP[[#This Row],[ID
Barang]],KELUAR!$H:$H)</f>
        <v>0</v>
      </c>
      <c r="N1632" s="47">
        <f>REKAP[[#This Row],[Stok Awal]]+REKAP[[#This Row],[Masuk]]-REKAP[[#This Row],[Keluar]]</f>
        <v>1</v>
      </c>
      <c r="P1632" s="42">
        <f>REKAP[[#This Row],[Harga Satuan]]*REKAP[[#This Row],[Stok Akhir]]</f>
        <v>375000</v>
      </c>
      <c r="Q1632" s="47" t="str">
        <f>IF(REKAP[[#This Row],[Stok Aktual]]&lt;&gt;"",REKAP[[#This Row],[Stok Akhir]]-REKAP[[#This Row],[Stok Aktual]],"")</f>
        <v/>
      </c>
    </row>
    <row r="1633" spans="1:17" x14ac:dyDescent="0.25">
      <c r="A1633" s="20" t="s">
        <v>3070</v>
      </c>
      <c r="B1633" s="20" t="s">
        <v>2516</v>
      </c>
      <c r="C1633" s="20" t="s">
        <v>2516</v>
      </c>
      <c r="D1633" s="23" t="s">
        <v>2519</v>
      </c>
      <c r="E1633" s="23"/>
      <c r="F1633" s="20" t="s">
        <v>247</v>
      </c>
      <c r="G1633" s="21" t="s">
        <v>2176</v>
      </c>
      <c r="H1633" s="22">
        <v>361400</v>
      </c>
      <c r="I1633" s="57" t="str">
        <f>IF(COUNTIF(MASUK[Kode Barang],REKAP[[#This Row],[ID
Barang]])=0,"",COUNTIF(MASUK[Kode Barang],REKAP[[#This Row],[ID
Barang]]))</f>
        <v/>
      </c>
      <c r="J1633" s="58" t="str">
        <f>IF(COUNTIF(MASUK8[Kode Barang],REKAP[[#This Row],[ID
Barang]])=0,"",COUNTIF(MASUK8[Kode Barang],REKAP[[#This Row],[ID
Barang]]))</f>
        <v/>
      </c>
      <c r="K1633" s="20">
        <v>1</v>
      </c>
      <c r="L1633" s="47">
        <f>SUMIF(MASUK!$C:$C,DATA!$A1633,MASUK!$H:$H)</f>
        <v>0</v>
      </c>
      <c r="M1633" s="47">
        <f>SUMIF(KELUAR!C:C,REKAP[[#This Row],[ID
Barang]],KELUAR!$H:$H)</f>
        <v>0</v>
      </c>
      <c r="N1633" s="47">
        <f>REKAP[[#This Row],[Stok Awal]]+REKAP[[#This Row],[Masuk]]-REKAP[[#This Row],[Keluar]]</f>
        <v>1</v>
      </c>
      <c r="P1633" s="42">
        <f>REKAP[[#This Row],[Harga Satuan]]*REKAP[[#This Row],[Stok Akhir]]</f>
        <v>361400</v>
      </c>
      <c r="Q1633" s="47" t="str">
        <f>IF(REKAP[[#This Row],[Stok Aktual]]&lt;&gt;"",REKAP[[#This Row],[Stok Akhir]]-REKAP[[#This Row],[Stok Aktual]],"")</f>
        <v/>
      </c>
    </row>
    <row r="1634" spans="1:17" x14ac:dyDescent="0.25">
      <c r="A1634" s="20" t="s">
        <v>3071</v>
      </c>
      <c r="B1634" s="20" t="s">
        <v>2520</v>
      </c>
      <c r="C1634" s="20" t="s">
        <v>2520</v>
      </c>
      <c r="D1634" s="23" t="s">
        <v>2521</v>
      </c>
      <c r="E1634" s="23"/>
      <c r="F1634" s="20" t="s">
        <v>247</v>
      </c>
      <c r="G1634" s="21"/>
      <c r="H1634" s="22">
        <v>200000</v>
      </c>
      <c r="I1634" s="57" t="str">
        <f>IF(COUNTIF(MASUK[Kode Barang],REKAP[[#This Row],[ID
Barang]])=0,"",COUNTIF(MASUK[Kode Barang],REKAP[[#This Row],[ID
Barang]]))</f>
        <v/>
      </c>
      <c r="J1634" s="58" t="str">
        <f>IF(COUNTIF(MASUK8[Kode Barang],REKAP[[#This Row],[ID
Barang]])=0,"",COUNTIF(MASUK8[Kode Barang],REKAP[[#This Row],[ID
Barang]]))</f>
        <v/>
      </c>
      <c r="K1634" s="20">
        <v>0</v>
      </c>
      <c r="L1634" s="47">
        <f>SUMIF(MASUK!$C:$C,DATA!$A1634,MASUK!$H:$H)</f>
        <v>0</v>
      </c>
      <c r="M1634" s="47">
        <f>SUMIF(KELUAR!C:C,REKAP[[#This Row],[ID
Barang]],KELUAR!$H:$H)</f>
        <v>0</v>
      </c>
      <c r="N1634" s="47">
        <f>REKAP[[#This Row],[Stok Awal]]+REKAP[[#This Row],[Masuk]]-REKAP[[#This Row],[Keluar]]</f>
        <v>0</v>
      </c>
      <c r="P1634" s="42">
        <f>REKAP[[#This Row],[Harga Satuan]]*REKAP[[#This Row],[Stok Akhir]]</f>
        <v>0</v>
      </c>
      <c r="Q1634" s="47" t="str">
        <f>IF(REKAP[[#This Row],[Stok Aktual]]&lt;&gt;"",REKAP[[#This Row],[Stok Akhir]]-REKAP[[#This Row],[Stok Aktual]],"")</f>
        <v/>
      </c>
    </row>
    <row r="1635" spans="1:17" x14ac:dyDescent="0.25">
      <c r="A1635" s="20" t="s">
        <v>3072</v>
      </c>
      <c r="B1635" s="20" t="s">
        <v>2522</v>
      </c>
      <c r="C1635" s="20" t="s">
        <v>2522</v>
      </c>
      <c r="D1635" s="23" t="s">
        <v>2134</v>
      </c>
      <c r="E1635" s="23"/>
      <c r="F1635" s="20" t="s">
        <v>247</v>
      </c>
      <c r="G1635" s="21"/>
      <c r="H1635" s="22">
        <v>200000</v>
      </c>
      <c r="I1635" s="57" t="str">
        <f>IF(COUNTIF(MASUK[Kode Barang],REKAP[[#This Row],[ID
Barang]])=0,"",COUNTIF(MASUK[Kode Barang],REKAP[[#This Row],[ID
Barang]]))</f>
        <v/>
      </c>
      <c r="J1635" s="58" t="str">
        <f>IF(COUNTIF(MASUK8[Kode Barang],REKAP[[#This Row],[ID
Barang]])=0,"",COUNTIF(MASUK8[Kode Barang],REKAP[[#This Row],[ID
Barang]]))</f>
        <v/>
      </c>
      <c r="K1635" s="20">
        <v>2</v>
      </c>
      <c r="L1635" s="47">
        <f>SUMIF(MASUK!$C:$C,DATA!$A1635,MASUK!$H:$H)</f>
        <v>0</v>
      </c>
      <c r="M1635" s="47">
        <f>SUMIF(KELUAR!C:C,REKAP[[#This Row],[ID
Barang]],KELUAR!$H:$H)</f>
        <v>0</v>
      </c>
      <c r="N1635" s="47">
        <f>REKAP[[#This Row],[Stok Awal]]+REKAP[[#This Row],[Masuk]]-REKAP[[#This Row],[Keluar]]</f>
        <v>2</v>
      </c>
      <c r="P1635" s="42">
        <f>REKAP[[#This Row],[Harga Satuan]]*REKAP[[#This Row],[Stok Akhir]]</f>
        <v>400000</v>
      </c>
      <c r="Q1635" s="47" t="str">
        <f>IF(REKAP[[#This Row],[Stok Aktual]]&lt;&gt;"",REKAP[[#This Row],[Stok Akhir]]-REKAP[[#This Row],[Stok Aktual]],"")</f>
        <v/>
      </c>
    </row>
    <row r="1636" spans="1:17" x14ac:dyDescent="0.25">
      <c r="A1636" s="20" t="s">
        <v>3073</v>
      </c>
      <c r="B1636" s="20" t="s">
        <v>3539</v>
      </c>
      <c r="C1636" s="20" t="s">
        <v>3539</v>
      </c>
      <c r="D1636" s="23" t="s">
        <v>2134</v>
      </c>
      <c r="E1636" s="23"/>
      <c r="F1636" s="20" t="s">
        <v>247</v>
      </c>
      <c r="G1636" s="21"/>
      <c r="H1636" s="22">
        <v>200000</v>
      </c>
      <c r="I1636" s="57" t="str">
        <f>IF(COUNTIF(MASUK[Kode Barang],REKAP[[#This Row],[ID
Barang]])=0,"",COUNTIF(MASUK[Kode Barang],REKAP[[#This Row],[ID
Barang]]))</f>
        <v/>
      </c>
      <c r="J1636" s="58" t="str">
        <f>IF(COUNTIF(MASUK8[Kode Barang],REKAP[[#This Row],[ID
Barang]])=0,"",COUNTIF(MASUK8[Kode Barang],REKAP[[#This Row],[ID
Barang]]))</f>
        <v/>
      </c>
      <c r="K1636" s="20">
        <v>1</v>
      </c>
      <c r="L1636" s="47">
        <f>SUMIF(MASUK!$C:$C,DATA!$A1636,MASUK!$H:$H)</f>
        <v>0</v>
      </c>
      <c r="M1636" s="47">
        <f>SUMIF(KELUAR!C:C,REKAP[[#This Row],[ID
Barang]],KELUAR!$H:$H)</f>
        <v>0</v>
      </c>
      <c r="N1636" s="47">
        <f>REKAP[[#This Row],[Stok Awal]]+REKAP[[#This Row],[Masuk]]-REKAP[[#This Row],[Keluar]]</f>
        <v>1</v>
      </c>
      <c r="P1636" s="42">
        <f>REKAP[[#This Row],[Harga Satuan]]*REKAP[[#This Row],[Stok Akhir]]</f>
        <v>200000</v>
      </c>
      <c r="Q1636" s="47" t="str">
        <f>IF(REKAP[[#This Row],[Stok Aktual]]&lt;&gt;"",REKAP[[#This Row],[Stok Akhir]]-REKAP[[#This Row],[Stok Aktual]],"")</f>
        <v/>
      </c>
    </row>
    <row r="1637" spans="1:17" x14ac:dyDescent="0.25">
      <c r="A1637" s="20" t="s">
        <v>3074</v>
      </c>
      <c r="B1637" s="20" t="s">
        <v>3496</v>
      </c>
      <c r="C1637" s="20" t="s">
        <v>3496</v>
      </c>
      <c r="D1637" s="23" t="s">
        <v>2119</v>
      </c>
      <c r="E1637" s="23"/>
      <c r="F1637" s="20" t="s">
        <v>247</v>
      </c>
      <c r="G1637" s="21"/>
      <c r="H1637" s="22">
        <v>257218.50000000003</v>
      </c>
      <c r="I1637" s="57" t="str">
        <f>IF(COUNTIF(MASUK[Kode Barang],REKAP[[#This Row],[ID
Barang]])=0,"",COUNTIF(MASUK[Kode Barang],REKAP[[#This Row],[ID
Barang]]))</f>
        <v/>
      </c>
      <c r="J1637" s="58" t="str">
        <f>IF(COUNTIF(MASUK8[Kode Barang],REKAP[[#This Row],[ID
Barang]])=0,"",COUNTIF(MASUK8[Kode Barang],REKAP[[#This Row],[ID
Barang]]))</f>
        <v/>
      </c>
      <c r="K1637" s="20">
        <v>1</v>
      </c>
      <c r="L1637" s="47">
        <f>SUMIF(MASUK!$C:$C,DATA!$A1637,MASUK!$H:$H)</f>
        <v>0</v>
      </c>
      <c r="M1637" s="47">
        <f>SUMIF(KELUAR!C:C,REKAP[[#This Row],[ID
Barang]],KELUAR!$H:$H)</f>
        <v>0</v>
      </c>
      <c r="N1637" s="47">
        <f>REKAP[[#This Row],[Stok Awal]]+REKAP[[#This Row],[Masuk]]-REKAP[[#This Row],[Keluar]]</f>
        <v>1</v>
      </c>
      <c r="P1637" s="42">
        <f>REKAP[[#This Row],[Harga Satuan]]*REKAP[[#This Row],[Stok Akhir]]</f>
        <v>257218.50000000003</v>
      </c>
      <c r="Q1637" s="47" t="str">
        <f>IF(REKAP[[#This Row],[Stok Aktual]]&lt;&gt;"",REKAP[[#This Row],[Stok Akhir]]-REKAP[[#This Row],[Stok Aktual]],"")</f>
        <v/>
      </c>
    </row>
    <row r="1638" spans="1:17" x14ac:dyDescent="0.25">
      <c r="A1638" s="20" t="s">
        <v>3075</v>
      </c>
      <c r="B1638" s="20" t="s">
        <v>3496</v>
      </c>
      <c r="C1638" s="20" t="s">
        <v>3496</v>
      </c>
      <c r="D1638" s="23" t="s">
        <v>2141</v>
      </c>
      <c r="E1638" s="23"/>
      <c r="F1638" s="20" t="s">
        <v>247</v>
      </c>
      <c r="G1638" s="21"/>
      <c r="H1638" s="22">
        <v>200000</v>
      </c>
      <c r="I1638" s="57" t="str">
        <f>IF(COUNTIF(MASUK[Kode Barang],REKAP[[#This Row],[ID
Barang]])=0,"",COUNTIF(MASUK[Kode Barang],REKAP[[#This Row],[ID
Barang]]))</f>
        <v/>
      </c>
      <c r="J1638" s="58" t="str">
        <f>IF(COUNTIF(MASUK8[Kode Barang],REKAP[[#This Row],[ID
Barang]])=0,"",COUNTIF(MASUK8[Kode Barang],REKAP[[#This Row],[ID
Barang]]))</f>
        <v/>
      </c>
      <c r="K1638" s="20">
        <v>1</v>
      </c>
      <c r="L1638" s="47">
        <f>SUMIF(MASUK!$C:$C,DATA!$A1638,MASUK!$H:$H)</f>
        <v>0</v>
      </c>
      <c r="M1638" s="47">
        <f>SUMIF(KELUAR!C:C,REKAP[[#This Row],[ID
Barang]],KELUAR!$H:$H)</f>
        <v>0</v>
      </c>
      <c r="N1638" s="47">
        <f>REKAP[[#This Row],[Stok Awal]]+REKAP[[#This Row],[Masuk]]-REKAP[[#This Row],[Keluar]]</f>
        <v>1</v>
      </c>
      <c r="P1638" s="42">
        <f>REKAP[[#This Row],[Harga Satuan]]*REKAP[[#This Row],[Stok Akhir]]</f>
        <v>200000</v>
      </c>
      <c r="Q1638" s="47" t="str">
        <f>IF(REKAP[[#This Row],[Stok Aktual]]&lt;&gt;"",REKAP[[#This Row],[Stok Akhir]]-REKAP[[#This Row],[Stok Aktual]],"")</f>
        <v/>
      </c>
    </row>
    <row r="1639" spans="1:17" x14ac:dyDescent="0.25">
      <c r="A1639" s="20" t="s">
        <v>3076</v>
      </c>
      <c r="B1639" s="20" t="s">
        <v>3496</v>
      </c>
      <c r="C1639" s="20" t="s">
        <v>3496</v>
      </c>
      <c r="D1639" s="23" t="s">
        <v>2175</v>
      </c>
      <c r="E1639" s="23"/>
      <c r="F1639" s="20" t="s">
        <v>247</v>
      </c>
      <c r="G1639" s="21" t="s">
        <v>2176</v>
      </c>
      <c r="H1639" s="22">
        <v>475000</v>
      </c>
      <c r="I1639" s="57" t="str">
        <f>IF(COUNTIF(MASUK[Kode Barang],REKAP[[#This Row],[ID
Barang]])=0,"",COUNTIF(MASUK[Kode Barang],REKAP[[#This Row],[ID
Barang]]))</f>
        <v/>
      </c>
      <c r="J1639" s="58" t="str">
        <f>IF(COUNTIF(MASUK8[Kode Barang],REKAP[[#This Row],[ID
Barang]])=0,"",COUNTIF(MASUK8[Kode Barang],REKAP[[#This Row],[ID
Barang]]))</f>
        <v/>
      </c>
      <c r="K1639" s="20">
        <v>2</v>
      </c>
      <c r="L1639" s="47">
        <f>SUMIF(MASUK!$C:$C,DATA!$A1639,MASUK!$H:$H)</f>
        <v>0</v>
      </c>
      <c r="M1639" s="47">
        <f>SUMIF(KELUAR!C:C,REKAP[[#This Row],[ID
Barang]],KELUAR!$H:$H)</f>
        <v>0</v>
      </c>
      <c r="N1639" s="47">
        <f>REKAP[[#This Row],[Stok Awal]]+REKAP[[#This Row],[Masuk]]-REKAP[[#This Row],[Keluar]]</f>
        <v>2</v>
      </c>
      <c r="P1639" s="42">
        <f>REKAP[[#This Row],[Harga Satuan]]*REKAP[[#This Row],[Stok Akhir]]</f>
        <v>950000</v>
      </c>
      <c r="Q1639" s="47" t="str">
        <f>IF(REKAP[[#This Row],[Stok Aktual]]&lt;&gt;"",REKAP[[#This Row],[Stok Akhir]]-REKAP[[#This Row],[Stok Aktual]],"")</f>
        <v/>
      </c>
    </row>
    <row r="1640" spans="1:17" x14ac:dyDescent="0.25">
      <c r="A1640" s="20" t="s">
        <v>3077</v>
      </c>
      <c r="B1640" s="20" t="s">
        <v>3496</v>
      </c>
      <c r="C1640" s="20" t="s">
        <v>3496</v>
      </c>
      <c r="D1640" s="23" t="s">
        <v>2523</v>
      </c>
      <c r="E1640" s="23"/>
      <c r="F1640" s="20" t="s">
        <v>247</v>
      </c>
      <c r="G1640" s="21"/>
      <c r="H1640" s="22">
        <v>0</v>
      </c>
      <c r="I1640" s="57" t="str">
        <f>IF(COUNTIF(MASUK[Kode Barang],REKAP[[#This Row],[ID
Barang]])=0,"",COUNTIF(MASUK[Kode Barang],REKAP[[#This Row],[ID
Barang]]))</f>
        <v/>
      </c>
      <c r="J1640" s="58" t="str">
        <f>IF(COUNTIF(MASUK8[Kode Barang],REKAP[[#This Row],[ID
Barang]])=0,"",COUNTIF(MASUK8[Kode Barang],REKAP[[#This Row],[ID
Barang]]))</f>
        <v/>
      </c>
      <c r="K1640" s="20">
        <v>1</v>
      </c>
      <c r="L1640" s="47">
        <f>SUMIF(MASUK!$C:$C,DATA!$A1640,MASUK!$H:$H)</f>
        <v>0</v>
      </c>
      <c r="M1640" s="47">
        <f>SUMIF(KELUAR!C:C,REKAP[[#This Row],[ID
Barang]],KELUAR!$H:$H)</f>
        <v>0</v>
      </c>
      <c r="N1640" s="47">
        <f>REKAP[[#This Row],[Stok Awal]]+REKAP[[#This Row],[Masuk]]-REKAP[[#This Row],[Keluar]]</f>
        <v>1</v>
      </c>
      <c r="P1640" s="42">
        <f>REKAP[[#This Row],[Harga Satuan]]*REKAP[[#This Row],[Stok Akhir]]</f>
        <v>0</v>
      </c>
      <c r="Q1640" s="47" t="str">
        <f>IF(REKAP[[#This Row],[Stok Aktual]]&lt;&gt;"",REKAP[[#This Row],[Stok Akhir]]-REKAP[[#This Row],[Stok Aktual]],"")</f>
        <v/>
      </c>
    </row>
    <row r="1641" spans="1:17" x14ac:dyDescent="0.25">
      <c r="A1641" s="20" t="s">
        <v>3078</v>
      </c>
      <c r="B1641" s="20" t="s">
        <v>2524</v>
      </c>
      <c r="C1641" s="20" t="s">
        <v>2524</v>
      </c>
      <c r="D1641" s="23" t="s">
        <v>2525</v>
      </c>
      <c r="E1641" s="23"/>
      <c r="F1641" s="20" t="s">
        <v>247</v>
      </c>
      <c r="G1641" s="21"/>
      <c r="H1641" s="22">
        <v>100000</v>
      </c>
      <c r="I1641" s="57" t="str">
        <f>IF(COUNTIF(MASUK[Kode Barang],REKAP[[#This Row],[ID
Barang]])=0,"",COUNTIF(MASUK[Kode Barang],REKAP[[#This Row],[ID
Barang]]))</f>
        <v/>
      </c>
      <c r="J1641" s="58" t="str">
        <f>IF(COUNTIF(MASUK8[Kode Barang],REKAP[[#This Row],[ID
Barang]])=0,"",COUNTIF(MASUK8[Kode Barang],REKAP[[#This Row],[ID
Barang]]))</f>
        <v/>
      </c>
      <c r="K1641" s="20">
        <v>1</v>
      </c>
      <c r="L1641" s="47">
        <f>SUMIF(MASUK!$C:$C,DATA!$A1641,MASUK!$H:$H)</f>
        <v>0</v>
      </c>
      <c r="M1641" s="47">
        <f>SUMIF(KELUAR!C:C,REKAP[[#This Row],[ID
Barang]],KELUAR!$H:$H)</f>
        <v>0</v>
      </c>
      <c r="N1641" s="47">
        <f>REKAP[[#This Row],[Stok Awal]]+REKAP[[#This Row],[Masuk]]-REKAP[[#This Row],[Keluar]]</f>
        <v>1</v>
      </c>
      <c r="P1641" s="42">
        <f>REKAP[[#This Row],[Harga Satuan]]*REKAP[[#This Row],[Stok Akhir]]</f>
        <v>100000</v>
      </c>
      <c r="Q1641" s="47" t="str">
        <f>IF(REKAP[[#This Row],[Stok Aktual]]&lt;&gt;"",REKAP[[#This Row],[Stok Akhir]]-REKAP[[#This Row],[Stok Aktual]],"")</f>
        <v/>
      </c>
    </row>
    <row r="1642" spans="1:17" x14ac:dyDescent="0.25">
      <c r="A1642" s="20" t="s">
        <v>3079</v>
      </c>
      <c r="B1642" s="20" t="s">
        <v>2526</v>
      </c>
      <c r="C1642" s="20" t="s">
        <v>2526</v>
      </c>
      <c r="D1642" s="23" t="s">
        <v>2527</v>
      </c>
      <c r="E1642" s="23"/>
      <c r="F1642" s="20" t="s">
        <v>247</v>
      </c>
      <c r="G1642" s="21"/>
      <c r="H1642" s="22">
        <v>150000</v>
      </c>
      <c r="I1642" s="57" t="str">
        <f>IF(COUNTIF(MASUK[Kode Barang],REKAP[[#This Row],[ID
Barang]])=0,"",COUNTIF(MASUK[Kode Barang],REKAP[[#This Row],[ID
Barang]]))</f>
        <v/>
      </c>
      <c r="J1642" s="58" t="str">
        <f>IF(COUNTIF(MASUK8[Kode Barang],REKAP[[#This Row],[ID
Barang]])=0,"",COUNTIF(MASUK8[Kode Barang],REKAP[[#This Row],[ID
Barang]]))</f>
        <v/>
      </c>
      <c r="K1642" s="20">
        <v>2</v>
      </c>
      <c r="L1642" s="47">
        <f>SUMIF(MASUK!$C:$C,DATA!$A1642,MASUK!$H:$H)</f>
        <v>0</v>
      </c>
      <c r="M1642" s="47">
        <f>SUMIF(KELUAR!C:C,REKAP[[#This Row],[ID
Barang]],KELUAR!$H:$H)</f>
        <v>0</v>
      </c>
      <c r="N1642" s="47">
        <f>REKAP[[#This Row],[Stok Awal]]+REKAP[[#This Row],[Masuk]]-REKAP[[#This Row],[Keluar]]</f>
        <v>2</v>
      </c>
      <c r="P1642" s="42">
        <f>REKAP[[#This Row],[Harga Satuan]]*REKAP[[#This Row],[Stok Akhir]]</f>
        <v>300000</v>
      </c>
      <c r="Q1642" s="47" t="str">
        <f>IF(REKAP[[#This Row],[Stok Aktual]]&lt;&gt;"",REKAP[[#This Row],[Stok Akhir]]-REKAP[[#This Row],[Stok Aktual]],"")</f>
        <v/>
      </c>
    </row>
    <row r="1643" spans="1:17" x14ac:dyDescent="0.25">
      <c r="A1643" s="20" t="s">
        <v>3080</v>
      </c>
      <c r="B1643" s="20" t="s">
        <v>2526</v>
      </c>
      <c r="C1643" s="20" t="s">
        <v>2526</v>
      </c>
      <c r="D1643" s="23" t="s">
        <v>2528</v>
      </c>
      <c r="E1643" s="23"/>
      <c r="F1643" s="20" t="s">
        <v>247</v>
      </c>
      <c r="G1643" s="21"/>
      <c r="H1643" s="22">
        <v>150000</v>
      </c>
      <c r="I1643" s="57" t="str">
        <f>IF(COUNTIF(MASUK[Kode Barang],REKAP[[#This Row],[ID
Barang]])=0,"",COUNTIF(MASUK[Kode Barang],REKAP[[#This Row],[ID
Barang]]))</f>
        <v/>
      </c>
      <c r="J1643" s="58" t="str">
        <f>IF(COUNTIF(MASUK8[Kode Barang],REKAP[[#This Row],[ID
Barang]])=0,"",COUNTIF(MASUK8[Kode Barang],REKAP[[#This Row],[ID
Barang]]))</f>
        <v/>
      </c>
      <c r="K1643" s="20">
        <v>2</v>
      </c>
      <c r="L1643" s="47">
        <f>SUMIF(MASUK!$C:$C,DATA!$A1643,MASUK!$H:$H)</f>
        <v>0</v>
      </c>
      <c r="M1643" s="47">
        <f>SUMIF(KELUAR!C:C,REKAP[[#This Row],[ID
Barang]],KELUAR!$H:$H)</f>
        <v>0</v>
      </c>
      <c r="N1643" s="47">
        <f>REKAP[[#This Row],[Stok Awal]]+REKAP[[#This Row],[Masuk]]-REKAP[[#This Row],[Keluar]]</f>
        <v>2</v>
      </c>
      <c r="P1643" s="42">
        <f>REKAP[[#This Row],[Harga Satuan]]*REKAP[[#This Row],[Stok Akhir]]</f>
        <v>300000</v>
      </c>
      <c r="Q1643" s="47" t="str">
        <f>IF(REKAP[[#This Row],[Stok Aktual]]&lt;&gt;"",REKAP[[#This Row],[Stok Akhir]]-REKAP[[#This Row],[Stok Aktual]],"")</f>
        <v/>
      </c>
    </row>
    <row r="1644" spans="1:17" x14ac:dyDescent="0.25">
      <c r="A1644" s="20" t="s">
        <v>3081</v>
      </c>
      <c r="B1644" s="20" t="s">
        <v>2529</v>
      </c>
      <c r="C1644" s="20" t="s">
        <v>2529</v>
      </c>
      <c r="D1644" s="23" t="s">
        <v>2530</v>
      </c>
      <c r="E1644" s="23"/>
      <c r="F1644" s="20" t="s">
        <v>247</v>
      </c>
      <c r="G1644" s="21"/>
      <c r="H1644" s="22">
        <v>0</v>
      </c>
      <c r="I1644" s="57" t="str">
        <f>IF(COUNTIF(MASUK[Kode Barang],REKAP[[#This Row],[ID
Barang]])=0,"",COUNTIF(MASUK[Kode Barang],REKAP[[#This Row],[ID
Barang]]))</f>
        <v/>
      </c>
      <c r="J1644" s="58" t="str">
        <f>IF(COUNTIF(MASUK8[Kode Barang],REKAP[[#This Row],[ID
Barang]])=0,"",COUNTIF(MASUK8[Kode Barang],REKAP[[#This Row],[ID
Barang]]))</f>
        <v/>
      </c>
      <c r="K1644" s="20">
        <v>3</v>
      </c>
      <c r="L1644" s="47">
        <f>SUMIF(MASUK!$C:$C,DATA!$A1644,MASUK!$H:$H)</f>
        <v>0</v>
      </c>
      <c r="M1644" s="47">
        <f>SUMIF(KELUAR!C:C,REKAP[[#This Row],[ID
Barang]],KELUAR!$H:$H)</f>
        <v>0</v>
      </c>
      <c r="N1644" s="47">
        <f>REKAP[[#This Row],[Stok Awal]]+REKAP[[#This Row],[Masuk]]-REKAP[[#This Row],[Keluar]]</f>
        <v>3</v>
      </c>
      <c r="P1644" s="42">
        <f>REKAP[[#This Row],[Harga Satuan]]*REKAP[[#This Row],[Stok Akhir]]</f>
        <v>0</v>
      </c>
      <c r="Q1644" s="47" t="str">
        <f>IF(REKAP[[#This Row],[Stok Aktual]]&lt;&gt;"",REKAP[[#This Row],[Stok Akhir]]-REKAP[[#This Row],[Stok Aktual]],"")</f>
        <v/>
      </c>
    </row>
    <row r="1645" spans="1:17" x14ac:dyDescent="0.25">
      <c r="A1645" s="20" t="s">
        <v>3082</v>
      </c>
      <c r="B1645" s="20" t="s">
        <v>2531</v>
      </c>
      <c r="C1645" s="20" t="s">
        <v>2531</v>
      </c>
      <c r="D1645" s="23" t="s">
        <v>2532</v>
      </c>
      <c r="E1645" s="23"/>
      <c r="F1645" s="20" t="s">
        <v>247</v>
      </c>
      <c r="G1645" s="21" t="s">
        <v>2533</v>
      </c>
      <c r="H1645" s="22">
        <v>205000</v>
      </c>
      <c r="I1645" s="57" t="str">
        <f>IF(COUNTIF(MASUK[Kode Barang],REKAP[[#This Row],[ID
Barang]])=0,"",COUNTIF(MASUK[Kode Barang],REKAP[[#This Row],[ID
Barang]]))</f>
        <v/>
      </c>
      <c r="J1645" s="58">
        <f>IF(COUNTIF(MASUK8[Kode Barang],REKAP[[#This Row],[ID
Barang]])=0,"",COUNTIF(MASUK8[Kode Barang],REKAP[[#This Row],[ID
Barang]]))</f>
        <v>1</v>
      </c>
      <c r="K1645" s="20">
        <v>4</v>
      </c>
      <c r="L1645" s="47">
        <f>SUMIF(MASUK!$C:$C,DATA!$A1645,MASUK!$H:$H)</f>
        <v>0</v>
      </c>
      <c r="M1645" s="47">
        <f>SUMIF(KELUAR!C:C,REKAP[[#This Row],[ID
Barang]],KELUAR!$H:$H)</f>
        <v>1</v>
      </c>
      <c r="N1645" s="47">
        <f>REKAP[[#This Row],[Stok Awal]]+REKAP[[#This Row],[Masuk]]-REKAP[[#This Row],[Keluar]]</f>
        <v>3</v>
      </c>
      <c r="P1645" s="42">
        <f>REKAP[[#This Row],[Harga Satuan]]*REKAP[[#This Row],[Stok Akhir]]</f>
        <v>615000</v>
      </c>
      <c r="Q1645" s="47" t="str">
        <f>IF(REKAP[[#This Row],[Stok Aktual]]&lt;&gt;"",REKAP[[#This Row],[Stok Akhir]]-REKAP[[#This Row],[Stok Aktual]],"")</f>
        <v/>
      </c>
    </row>
    <row r="1646" spans="1:17" x14ac:dyDescent="0.25">
      <c r="A1646" s="20" t="s">
        <v>3083</v>
      </c>
      <c r="B1646" s="20" t="s">
        <v>2529</v>
      </c>
      <c r="C1646" s="20" t="s">
        <v>2529</v>
      </c>
      <c r="D1646" s="23" t="s">
        <v>2534</v>
      </c>
      <c r="E1646" s="23"/>
      <c r="F1646" s="20" t="s">
        <v>247</v>
      </c>
      <c r="G1646" s="21"/>
      <c r="H1646" s="22">
        <v>117000</v>
      </c>
      <c r="I1646" s="57" t="str">
        <f>IF(COUNTIF(MASUK[Kode Barang],REKAP[[#This Row],[ID
Barang]])=0,"",COUNTIF(MASUK[Kode Barang],REKAP[[#This Row],[ID
Barang]]))</f>
        <v/>
      </c>
      <c r="J1646" s="58" t="str">
        <f>IF(COUNTIF(MASUK8[Kode Barang],REKAP[[#This Row],[ID
Barang]])=0,"",COUNTIF(MASUK8[Kode Barang],REKAP[[#This Row],[ID
Barang]]))</f>
        <v/>
      </c>
      <c r="K1646" s="20">
        <v>1</v>
      </c>
      <c r="L1646" s="47">
        <f>SUMIF(MASUK!$C:$C,DATA!$A1646,MASUK!$H:$H)</f>
        <v>0</v>
      </c>
      <c r="M1646" s="47">
        <f>SUMIF(KELUAR!C:C,REKAP[[#This Row],[ID
Barang]],KELUAR!$H:$H)</f>
        <v>0</v>
      </c>
      <c r="N1646" s="47">
        <f>REKAP[[#This Row],[Stok Awal]]+REKAP[[#This Row],[Masuk]]-REKAP[[#This Row],[Keluar]]</f>
        <v>1</v>
      </c>
      <c r="P1646" s="42">
        <f>REKAP[[#This Row],[Harga Satuan]]*REKAP[[#This Row],[Stok Akhir]]</f>
        <v>117000</v>
      </c>
      <c r="Q1646" s="47" t="str">
        <f>IF(REKAP[[#This Row],[Stok Aktual]]&lt;&gt;"",REKAP[[#This Row],[Stok Akhir]]-REKAP[[#This Row],[Stok Aktual]],"")</f>
        <v/>
      </c>
    </row>
    <row r="1647" spans="1:17" x14ac:dyDescent="0.25">
      <c r="A1647" s="20" t="s">
        <v>3084</v>
      </c>
      <c r="B1647" s="20" t="s">
        <v>2529</v>
      </c>
      <c r="C1647" s="20" t="s">
        <v>2529</v>
      </c>
      <c r="D1647" s="23" t="s">
        <v>2535</v>
      </c>
      <c r="E1647" s="23"/>
      <c r="F1647" s="20" t="s">
        <v>247</v>
      </c>
      <c r="G1647" s="21" t="s">
        <v>2193</v>
      </c>
      <c r="H1647" s="22">
        <v>150000</v>
      </c>
      <c r="I1647" s="57" t="str">
        <f>IF(COUNTIF(MASUK[Kode Barang],REKAP[[#This Row],[ID
Barang]])=0,"",COUNTIF(MASUK[Kode Barang],REKAP[[#This Row],[ID
Barang]]))</f>
        <v/>
      </c>
      <c r="J1647" s="58" t="str">
        <f>IF(COUNTIF(MASUK8[Kode Barang],REKAP[[#This Row],[ID
Barang]])=0,"",COUNTIF(MASUK8[Kode Barang],REKAP[[#This Row],[ID
Barang]]))</f>
        <v/>
      </c>
      <c r="K1647" s="20">
        <v>1</v>
      </c>
      <c r="L1647" s="47">
        <f>SUMIF(MASUK!$C:$C,DATA!$A1647,MASUK!$H:$H)</f>
        <v>0</v>
      </c>
      <c r="M1647" s="47">
        <f>SUMIF(KELUAR!C:C,REKAP[[#This Row],[ID
Barang]],KELUAR!$H:$H)</f>
        <v>0</v>
      </c>
      <c r="N1647" s="47">
        <f>REKAP[[#This Row],[Stok Awal]]+REKAP[[#This Row],[Masuk]]-REKAP[[#This Row],[Keluar]]</f>
        <v>1</v>
      </c>
      <c r="P1647" s="42">
        <f>REKAP[[#This Row],[Harga Satuan]]*REKAP[[#This Row],[Stok Akhir]]</f>
        <v>150000</v>
      </c>
      <c r="Q1647" s="47" t="str">
        <f>IF(REKAP[[#This Row],[Stok Aktual]]&lt;&gt;"",REKAP[[#This Row],[Stok Akhir]]-REKAP[[#This Row],[Stok Aktual]],"")</f>
        <v/>
      </c>
    </row>
    <row r="1648" spans="1:17" x14ac:dyDescent="0.25">
      <c r="A1648" s="20" t="s">
        <v>3085</v>
      </c>
      <c r="B1648" s="20" t="s">
        <v>3587</v>
      </c>
      <c r="C1648" s="20" t="s">
        <v>3587</v>
      </c>
      <c r="D1648" s="23" t="s">
        <v>2536</v>
      </c>
      <c r="E1648" s="23"/>
      <c r="F1648" s="20" t="s">
        <v>247</v>
      </c>
      <c r="G1648" s="21"/>
      <c r="H1648" s="22">
        <v>143400</v>
      </c>
      <c r="I1648" s="57" t="str">
        <f>IF(COUNTIF(MASUK[Kode Barang],REKAP[[#This Row],[ID
Barang]])=0,"",COUNTIF(MASUK[Kode Barang],REKAP[[#This Row],[ID
Barang]]))</f>
        <v/>
      </c>
      <c r="J1648" s="58" t="str">
        <f>IF(COUNTIF(MASUK8[Kode Barang],REKAP[[#This Row],[ID
Barang]])=0,"",COUNTIF(MASUK8[Kode Barang],REKAP[[#This Row],[ID
Barang]]))</f>
        <v/>
      </c>
      <c r="K1648" s="20">
        <v>4</v>
      </c>
      <c r="L1648" s="47">
        <f>SUMIF(MASUK!$C:$C,DATA!$A1648,MASUK!$H:$H)</f>
        <v>0</v>
      </c>
      <c r="M1648" s="47">
        <f>SUMIF(KELUAR!C:C,REKAP[[#This Row],[ID
Barang]],KELUAR!$H:$H)</f>
        <v>0</v>
      </c>
      <c r="N1648" s="47">
        <f>REKAP[[#This Row],[Stok Awal]]+REKAP[[#This Row],[Masuk]]-REKAP[[#This Row],[Keluar]]</f>
        <v>4</v>
      </c>
      <c r="P1648" s="42">
        <f>REKAP[[#This Row],[Harga Satuan]]*REKAP[[#This Row],[Stok Akhir]]</f>
        <v>573600</v>
      </c>
      <c r="Q1648" s="47" t="str">
        <f>IF(REKAP[[#This Row],[Stok Aktual]]&lt;&gt;"",REKAP[[#This Row],[Stok Akhir]]-REKAP[[#This Row],[Stok Aktual]],"")</f>
        <v/>
      </c>
    </row>
    <row r="1649" spans="1:17" x14ac:dyDescent="0.25">
      <c r="A1649" s="20" t="s">
        <v>3086</v>
      </c>
      <c r="B1649" s="20" t="s">
        <v>3587</v>
      </c>
      <c r="C1649" s="20" t="s">
        <v>3587</v>
      </c>
      <c r="D1649" s="23" t="s">
        <v>2537</v>
      </c>
      <c r="E1649" s="23"/>
      <c r="F1649" s="20" t="s">
        <v>247</v>
      </c>
      <c r="G1649" s="21"/>
      <c r="H1649" s="22">
        <v>132000</v>
      </c>
      <c r="I1649" s="57" t="str">
        <f>IF(COUNTIF(MASUK[Kode Barang],REKAP[[#This Row],[ID
Barang]])=0,"",COUNTIF(MASUK[Kode Barang],REKAP[[#This Row],[ID
Barang]]))</f>
        <v/>
      </c>
      <c r="J1649" s="58" t="str">
        <f>IF(COUNTIF(MASUK8[Kode Barang],REKAP[[#This Row],[ID
Barang]])=0,"",COUNTIF(MASUK8[Kode Barang],REKAP[[#This Row],[ID
Barang]]))</f>
        <v/>
      </c>
      <c r="K1649" s="20">
        <v>4</v>
      </c>
      <c r="L1649" s="47">
        <f>SUMIF(MASUK!$C:$C,DATA!$A1649,MASUK!$H:$H)</f>
        <v>0</v>
      </c>
      <c r="M1649" s="47">
        <f>SUMIF(KELUAR!C:C,REKAP[[#This Row],[ID
Barang]],KELUAR!$H:$H)</f>
        <v>0</v>
      </c>
      <c r="N1649" s="47">
        <f>REKAP[[#This Row],[Stok Awal]]+REKAP[[#This Row],[Masuk]]-REKAP[[#This Row],[Keluar]]</f>
        <v>4</v>
      </c>
      <c r="P1649" s="42">
        <f>REKAP[[#This Row],[Harga Satuan]]*REKAP[[#This Row],[Stok Akhir]]</f>
        <v>528000</v>
      </c>
      <c r="Q1649" s="47" t="str">
        <f>IF(REKAP[[#This Row],[Stok Aktual]]&lt;&gt;"",REKAP[[#This Row],[Stok Akhir]]-REKAP[[#This Row],[Stok Aktual]],"")</f>
        <v/>
      </c>
    </row>
    <row r="1650" spans="1:17" x14ac:dyDescent="0.25">
      <c r="A1650" s="20" t="s">
        <v>3087</v>
      </c>
      <c r="B1650" s="20" t="s">
        <v>3589</v>
      </c>
      <c r="C1650" s="20" t="s">
        <v>3589</v>
      </c>
      <c r="D1650" s="23" t="s">
        <v>2538</v>
      </c>
      <c r="E1650" s="23"/>
      <c r="F1650" s="20" t="s">
        <v>247</v>
      </c>
      <c r="G1650" s="21" t="s">
        <v>2111</v>
      </c>
      <c r="H1650" s="22">
        <v>200000</v>
      </c>
      <c r="I1650" s="57" t="str">
        <f>IF(COUNTIF(MASUK[Kode Barang],REKAP[[#This Row],[ID
Barang]])=0,"",COUNTIF(MASUK[Kode Barang],REKAP[[#This Row],[ID
Barang]]))</f>
        <v/>
      </c>
      <c r="J1650" s="58" t="str">
        <f>IF(COUNTIF(MASUK8[Kode Barang],REKAP[[#This Row],[ID
Barang]])=0,"",COUNTIF(MASUK8[Kode Barang],REKAP[[#This Row],[ID
Barang]]))</f>
        <v/>
      </c>
      <c r="K1650" s="20">
        <v>3</v>
      </c>
      <c r="L1650" s="47">
        <f>SUMIF(MASUK!$C:$C,DATA!$A1650,MASUK!$H:$H)</f>
        <v>0</v>
      </c>
      <c r="M1650" s="47">
        <f>SUMIF(KELUAR!C:C,REKAP[[#This Row],[ID
Barang]],KELUAR!$H:$H)</f>
        <v>0</v>
      </c>
      <c r="N1650" s="47">
        <f>REKAP[[#This Row],[Stok Awal]]+REKAP[[#This Row],[Masuk]]-REKAP[[#This Row],[Keluar]]</f>
        <v>3</v>
      </c>
      <c r="P1650" s="42">
        <f>REKAP[[#This Row],[Harga Satuan]]*REKAP[[#This Row],[Stok Akhir]]</f>
        <v>600000</v>
      </c>
      <c r="Q1650" s="47" t="str">
        <f>IF(REKAP[[#This Row],[Stok Aktual]]&lt;&gt;"",REKAP[[#This Row],[Stok Akhir]]-REKAP[[#This Row],[Stok Aktual]],"")</f>
        <v/>
      </c>
    </row>
    <row r="1651" spans="1:17" x14ac:dyDescent="0.25">
      <c r="A1651" s="20" t="s">
        <v>3088</v>
      </c>
      <c r="B1651" s="20" t="s">
        <v>3588</v>
      </c>
      <c r="C1651" s="20" t="s">
        <v>3588</v>
      </c>
      <c r="D1651" s="23" t="s">
        <v>2539</v>
      </c>
      <c r="E1651" s="23"/>
      <c r="F1651" s="20" t="s">
        <v>247</v>
      </c>
      <c r="G1651" s="21" t="s">
        <v>2111</v>
      </c>
      <c r="H1651" s="22">
        <v>140000</v>
      </c>
      <c r="I1651" s="57">
        <f>IF(COUNTIF(MASUK[Kode Barang],REKAP[[#This Row],[ID
Barang]])=0,"",COUNTIF(MASUK[Kode Barang],REKAP[[#This Row],[ID
Barang]]))</f>
        <v>1</v>
      </c>
      <c r="J1651" s="58" t="str">
        <f>IF(COUNTIF(MASUK8[Kode Barang],REKAP[[#This Row],[ID
Barang]])=0,"",COUNTIF(MASUK8[Kode Barang],REKAP[[#This Row],[ID
Barang]]))</f>
        <v/>
      </c>
      <c r="K1651" s="20">
        <v>3</v>
      </c>
      <c r="L1651" s="47">
        <f>SUMIF(MASUK!$C:$C,DATA!$A1651,MASUK!$H:$H)</f>
        <v>4</v>
      </c>
      <c r="M1651" s="47">
        <f>SUMIF(KELUAR!C:C,REKAP[[#This Row],[ID
Barang]],KELUAR!$H:$H)</f>
        <v>0</v>
      </c>
      <c r="N1651" s="47">
        <f>REKAP[[#This Row],[Stok Awal]]+REKAP[[#This Row],[Masuk]]-REKAP[[#This Row],[Keluar]]</f>
        <v>7</v>
      </c>
      <c r="P1651" s="42">
        <f>REKAP[[#This Row],[Harga Satuan]]*REKAP[[#This Row],[Stok Akhir]]</f>
        <v>980000</v>
      </c>
      <c r="Q1651" s="47" t="str">
        <f>IF(REKAP[[#This Row],[Stok Aktual]]&lt;&gt;"",REKAP[[#This Row],[Stok Akhir]]-REKAP[[#This Row],[Stok Aktual]],"")</f>
        <v/>
      </c>
    </row>
    <row r="1652" spans="1:17" x14ac:dyDescent="0.25">
      <c r="A1652" s="20" t="s">
        <v>3089</v>
      </c>
      <c r="B1652" s="20" t="s">
        <v>3589</v>
      </c>
      <c r="C1652" s="20" t="s">
        <v>3589</v>
      </c>
      <c r="D1652" s="23" t="s">
        <v>2540</v>
      </c>
      <c r="E1652" s="23"/>
      <c r="F1652" s="20" t="s">
        <v>247</v>
      </c>
      <c r="G1652" s="21" t="s">
        <v>2111</v>
      </c>
      <c r="H1652" s="22">
        <v>230000</v>
      </c>
      <c r="I1652" s="57" t="str">
        <f>IF(COUNTIF(MASUK[Kode Barang],REKAP[[#This Row],[ID
Barang]])=0,"",COUNTIF(MASUK[Kode Barang],REKAP[[#This Row],[ID
Barang]]))</f>
        <v/>
      </c>
      <c r="J1652" s="58" t="str">
        <f>IF(COUNTIF(MASUK8[Kode Barang],REKAP[[#This Row],[ID
Barang]])=0,"",COUNTIF(MASUK8[Kode Barang],REKAP[[#This Row],[ID
Barang]]))</f>
        <v/>
      </c>
      <c r="K1652" s="20">
        <v>4</v>
      </c>
      <c r="L1652" s="47">
        <f>SUMIF(MASUK!$C:$C,DATA!$A1652,MASUK!$H:$H)</f>
        <v>0</v>
      </c>
      <c r="M1652" s="47">
        <f>SUMIF(KELUAR!C:C,REKAP[[#This Row],[ID
Barang]],KELUAR!$H:$H)</f>
        <v>0</v>
      </c>
      <c r="N1652" s="47">
        <f>REKAP[[#This Row],[Stok Awal]]+REKAP[[#This Row],[Masuk]]-REKAP[[#This Row],[Keluar]]</f>
        <v>4</v>
      </c>
      <c r="P1652" s="42">
        <f>REKAP[[#This Row],[Harga Satuan]]*REKAP[[#This Row],[Stok Akhir]]</f>
        <v>920000</v>
      </c>
      <c r="Q1652" s="47" t="str">
        <f>IF(REKAP[[#This Row],[Stok Aktual]]&lt;&gt;"",REKAP[[#This Row],[Stok Akhir]]-REKAP[[#This Row],[Stok Aktual]],"")</f>
        <v/>
      </c>
    </row>
    <row r="1653" spans="1:17" x14ac:dyDescent="0.25">
      <c r="A1653" s="20" t="s">
        <v>3090</v>
      </c>
      <c r="B1653" s="20" t="s">
        <v>3590</v>
      </c>
      <c r="C1653" s="20" t="s">
        <v>3590</v>
      </c>
      <c r="D1653" s="23" t="s">
        <v>2541</v>
      </c>
      <c r="E1653" s="23"/>
      <c r="F1653" s="20" t="s">
        <v>247</v>
      </c>
      <c r="G1653" s="21" t="s">
        <v>2222</v>
      </c>
      <c r="H1653" s="22">
        <v>4710000</v>
      </c>
      <c r="I1653" s="57" t="str">
        <f>IF(COUNTIF(MASUK[Kode Barang],REKAP[[#This Row],[ID
Barang]])=0,"",COUNTIF(MASUK[Kode Barang],REKAP[[#This Row],[ID
Barang]]))</f>
        <v/>
      </c>
      <c r="J1653" s="58" t="str">
        <f>IF(COUNTIF(MASUK8[Kode Barang],REKAP[[#This Row],[ID
Barang]])=0,"",COUNTIF(MASUK8[Kode Barang],REKAP[[#This Row],[ID
Barang]]))</f>
        <v/>
      </c>
      <c r="K1653" s="20">
        <v>0</v>
      </c>
      <c r="L1653" s="47">
        <f>SUMIF(MASUK!$C:$C,DATA!$A1653,MASUK!$H:$H)</f>
        <v>0</v>
      </c>
      <c r="M1653" s="47">
        <f>SUMIF(KELUAR!C:C,REKAP[[#This Row],[ID
Barang]],KELUAR!$H:$H)</f>
        <v>0</v>
      </c>
      <c r="N1653" s="47">
        <f>REKAP[[#This Row],[Stok Awal]]+REKAP[[#This Row],[Masuk]]-REKAP[[#This Row],[Keluar]]</f>
        <v>0</v>
      </c>
      <c r="P1653" s="42">
        <f>REKAP[[#This Row],[Harga Satuan]]*REKAP[[#This Row],[Stok Akhir]]</f>
        <v>0</v>
      </c>
      <c r="Q1653" s="47" t="str">
        <f>IF(REKAP[[#This Row],[Stok Aktual]]&lt;&gt;"",REKAP[[#This Row],[Stok Akhir]]-REKAP[[#This Row],[Stok Aktual]],"")</f>
        <v/>
      </c>
    </row>
    <row r="1654" spans="1:17" x14ac:dyDescent="0.25">
      <c r="A1654" s="20" t="s">
        <v>3091</v>
      </c>
      <c r="B1654" s="20" t="s">
        <v>3591</v>
      </c>
      <c r="C1654" s="20" t="s">
        <v>3591</v>
      </c>
      <c r="D1654" s="23" t="s">
        <v>2542</v>
      </c>
      <c r="E1654" s="23"/>
      <c r="F1654" s="20" t="s">
        <v>247</v>
      </c>
      <c r="G1654" s="21" t="s">
        <v>2222</v>
      </c>
      <c r="H1654" s="22">
        <v>2380000</v>
      </c>
      <c r="I1654" s="57" t="str">
        <f>IF(COUNTIF(MASUK[Kode Barang],REKAP[[#This Row],[ID
Barang]])=0,"",COUNTIF(MASUK[Kode Barang],REKAP[[#This Row],[ID
Barang]]))</f>
        <v/>
      </c>
      <c r="J1654" s="58" t="str">
        <f>IF(COUNTIF(MASUK8[Kode Barang],REKAP[[#This Row],[ID
Barang]])=0,"",COUNTIF(MASUK8[Kode Barang],REKAP[[#This Row],[ID
Barang]]))</f>
        <v/>
      </c>
      <c r="K1654" s="20">
        <v>0</v>
      </c>
      <c r="L1654" s="47">
        <f>SUMIF(MASUK!$C:$C,DATA!$A1654,MASUK!$H:$H)</f>
        <v>0</v>
      </c>
      <c r="M1654" s="47">
        <f>SUMIF(KELUAR!C:C,REKAP[[#This Row],[ID
Barang]],KELUAR!$H:$H)</f>
        <v>0</v>
      </c>
      <c r="N1654" s="47">
        <f>REKAP[[#This Row],[Stok Awal]]+REKAP[[#This Row],[Masuk]]-REKAP[[#This Row],[Keluar]]</f>
        <v>0</v>
      </c>
      <c r="P1654" s="42">
        <f>REKAP[[#This Row],[Harga Satuan]]*REKAP[[#This Row],[Stok Akhir]]</f>
        <v>0</v>
      </c>
      <c r="Q1654" s="47" t="str">
        <f>IF(REKAP[[#This Row],[Stok Aktual]]&lt;&gt;"",REKAP[[#This Row],[Stok Akhir]]-REKAP[[#This Row],[Stok Aktual]],"")</f>
        <v/>
      </c>
    </row>
    <row r="1655" spans="1:17" x14ac:dyDescent="0.25">
      <c r="A1655" s="20" t="s">
        <v>3092</v>
      </c>
      <c r="B1655" s="20" t="s">
        <v>3591</v>
      </c>
      <c r="C1655" s="20" t="s">
        <v>3591</v>
      </c>
      <c r="D1655" s="23" t="s">
        <v>2543</v>
      </c>
      <c r="E1655" s="23"/>
      <c r="F1655" s="20" t="s">
        <v>247</v>
      </c>
      <c r="G1655" s="21" t="s">
        <v>2222</v>
      </c>
      <c r="H1655" s="22">
        <v>2380000</v>
      </c>
      <c r="I1655" s="57" t="str">
        <f>IF(COUNTIF(MASUK[Kode Barang],REKAP[[#This Row],[ID
Barang]])=0,"",COUNTIF(MASUK[Kode Barang],REKAP[[#This Row],[ID
Barang]]))</f>
        <v/>
      </c>
      <c r="J1655" s="58" t="str">
        <f>IF(COUNTIF(MASUK8[Kode Barang],REKAP[[#This Row],[ID
Barang]])=0,"",COUNTIF(MASUK8[Kode Barang],REKAP[[#This Row],[ID
Barang]]))</f>
        <v/>
      </c>
      <c r="K1655" s="20">
        <v>0</v>
      </c>
      <c r="L1655" s="47">
        <f>SUMIF(MASUK!$C:$C,DATA!$A1655,MASUK!$H:$H)</f>
        <v>0</v>
      </c>
      <c r="M1655" s="47">
        <f>SUMIF(KELUAR!C:C,REKAP[[#This Row],[ID
Barang]],KELUAR!$H:$H)</f>
        <v>0</v>
      </c>
      <c r="N1655" s="47">
        <f>REKAP[[#This Row],[Stok Awal]]+REKAP[[#This Row],[Masuk]]-REKAP[[#This Row],[Keluar]]</f>
        <v>0</v>
      </c>
      <c r="P1655" s="42">
        <f>REKAP[[#This Row],[Harga Satuan]]*REKAP[[#This Row],[Stok Akhir]]</f>
        <v>0</v>
      </c>
      <c r="Q1655" s="47" t="str">
        <f>IF(REKAP[[#This Row],[Stok Aktual]]&lt;&gt;"",REKAP[[#This Row],[Stok Akhir]]-REKAP[[#This Row],[Stok Aktual]],"")</f>
        <v/>
      </c>
    </row>
    <row r="1656" spans="1:17" x14ac:dyDescent="0.25">
      <c r="A1656" s="20" t="s">
        <v>3093</v>
      </c>
      <c r="B1656" s="20" t="s">
        <v>3591</v>
      </c>
      <c r="C1656" s="20" t="s">
        <v>3591</v>
      </c>
      <c r="D1656" s="23" t="s">
        <v>2544</v>
      </c>
      <c r="E1656" s="23"/>
      <c r="F1656" s="20" t="s">
        <v>247</v>
      </c>
      <c r="G1656" s="21" t="s">
        <v>2222</v>
      </c>
      <c r="H1656" s="22">
        <v>2380000</v>
      </c>
      <c r="I1656" s="57" t="str">
        <f>IF(COUNTIF(MASUK[Kode Barang],REKAP[[#This Row],[ID
Barang]])=0,"",COUNTIF(MASUK[Kode Barang],REKAP[[#This Row],[ID
Barang]]))</f>
        <v/>
      </c>
      <c r="J1656" s="58" t="str">
        <f>IF(COUNTIF(MASUK8[Kode Barang],REKAP[[#This Row],[ID
Barang]])=0,"",COUNTIF(MASUK8[Kode Barang],REKAP[[#This Row],[ID
Barang]]))</f>
        <v/>
      </c>
      <c r="K1656" s="20">
        <v>0</v>
      </c>
      <c r="L1656" s="47">
        <f>SUMIF(MASUK!$C:$C,DATA!$A1656,MASUK!$H:$H)</f>
        <v>0</v>
      </c>
      <c r="M1656" s="47">
        <f>SUMIF(KELUAR!C:C,REKAP[[#This Row],[ID
Barang]],KELUAR!$H:$H)</f>
        <v>0</v>
      </c>
      <c r="N1656" s="47">
        <f>REKAP[[#This Row],[Stok Awal]]+REKAP[[#This Row],[Masuk]]-REKAP[[#This Row],[Keluar]]</f>
        <v>0</v>
      </c>
      <c r="P1656" s="42">
        <f>REKAP[[#This Row],[Harga Satuan]]*REKAP[[#This Row],[Stok Akhir]]</f>
        <v>0</v>
      </c>
      <c r="Q1656" s="47" t="str">
        <f>IF(REKAP[[#This Row],[Stok Aktual]]&lt;&gt;"",REKAP[[#This Row],[Stok Akhir]]-REKAP[[#This Row],[Stok Aktual]],"")</f>
        <v/>
      </c>
    </row>
    <row r="1657" spans="1:17" x14ac:dyDescent="0.25">
      <c r="A1657" s="20" t="s">
        <v>3094</v>
      </c>
      <c r="B1657" s="20" t="s">
        <v>3591</v>
      </c>
      <c r="C1657" s="20" t="s">
        <v>3591</v>
      </c>
      <c r="D1657" s="23" t="s">
        <v>2545</v>
      </c>
      <c r="E1657" s="23"/>
      <c r="F1657" s="20" t="s">
        <v>247</v>
      </c>
      <c r="G1657" s="21" t="s">
        <v>2222</v>
      </c>
      <c r="H1657" s="22">
        <v>2380000</v>
      </c>
      <c r="I1657" s="57" t="str">
        <f>IF(COUNTIF(MASUK[Kode Barang],REKAP[[#This Row],[ID
Barang]])=0,"",COUNTIF(MASUK[Kode Barang],REKAP[[#This Row],[ID
Barang]]))</f>
        <v/>
      </c>
      <c r="J1657" s="58" t="str">
        <f>IF(COUNTIF(MASUK8[Kode Barang],REKAP[[#This Row],[ID
Barang]])=0,"",COUNTIF(MASUK8[Kode Barang],REKAP[[#This Row],[ID
Barang]]))</f>
        <v/>
      </c>
      <c r="K1657" s="20">
        <v>0</v>
      </c>
      <c r="L1657" s="47">
        <f>SUMIF(MASUK!$C:$C,DATA!$A1657,MASUK!$H:$H)</f>
        <v>0</v>
      </c>
      <c r="M1657" s="47">
        <f>SUMIF(KELUAR!C:C,REKAP[[#This Row],[ID
Barang]],KELUAR!$H:$H)</f>
        <v>0</v>
      </c>
      <c r="N1657" s="47">
        <f>REKAP[[#This Row],[Stok Awal]]+REKAP[[#This Row],[Masuk]]-REKAP[[#This Row],[Keluar]]</f>
        <v>0</v>
      </c>
      <c r="P1657" s="42">
        <f>REKAP[[#This Row],[Harga Satuan]]*REKAP[[#This Row],[Stok Akhir]]</f>
        <v>0</v>
      </c>
      <c r="Q1657" s="47" t="str">
        <f>IF(REKAP[[#This Row],[Stok Aktual]]&lt;&gt;"",REKAP[[#This Row],[Stok Akhir]]-REKAP[[#This Row],[Stok Aktual]],"")</f>
        <v/>
      </c>
    </row>
    <row r="1658" spans="1:17" x14ac:dyDescent="0.25">
      <c r="A1658" s="20" t="s">
        <v>3095</v>
      </c>
      <c r="B1658" s="20" t="s">
        <v>3591</v>
      </c>
      <c r="C1658" s="20" t="s">
        <v>3591</v>
      </c>
      <c r="D1658" s="23" t="s">
        <v>2546</v>
      </c>
      <c r="E1658" s="23"/>
      <c r="F1658" s="20" t="s">
        <v>247</v>
      </c>
      <c r="G1658" s="21" t="s">
        <v>2222</v>
      </c>
      <c r="H1658" s="22">
        <v>2380000</v>
      </c>
      <c r="I1658" s="57" t="str">
        <f>IF(COUNTIF(MASUK[Kode Barang],REKAP[[#This Row],[ID
Barang]])=0,"",COUNTIF(MASUK[Kode Barang],REKAP[[#This Row],[ID
Barang]]))</f>
        <v/>
      </c>
      <c r="J1658" s="58" t="str">
        <f>IF(COUNTIF(MASUK8[Kode Barang],REKAP[[#This Row],[ID
Barang]])=0,"",COUNTIF(MASUK8[Kode Barang],REKAP[[#This Row],[ID
Barang]]))</f>
        <v/>
      </c>
      <c r="K1658" s="20">
        <v>0</v>
      </c>
      <c r="L1658" s="47">
        <f>SUMIF(MASUK!$C:$C,DATA!$A1658,MASUK!$H:$H)</f>
        <v>0</v>
      </c>
      <c r="M1658" s="47">
        <f>SUMIF(KELUAR!C:C,REKAP[[#This Row],[ID
Barang]],KELUAR!$H:$H)</f>
        <v>0</v>
      </c>
      <c r="N1658" s="47">
        <f>REKAP[[#This Row],[Stok Awal]]+REKAP[[#This Row],[Masuk]]-REKAP[[#This Row],[Keluar]]</f>
        <v>0</v>
      </c>
      <c r="P1658" s="42">
        <f>REKAP[[#This Row],[Harga Satuan]]*REKAP[[#This Row],[Stok Akhir]]</f>
        <v>0</v>
      </c>
      <c r="Q1658" s="47" t="str">
        <f>IF(REKAP[[#This Row],[Stok Aktual]]&lt;&gt;"",REKAP[[#This Row],[Stok Akhir]]-REKAP[[#This Row],[Stok Aktual]],"")</f>
        <v/>
      </c>
    </row>
    <row r="1659" spans="1:17" x14ac:dyDescent="0.25">
      <c r="A1659" s="20" t="s">
        <v>3096</v>
      </c>
      <c r="B1659" s="20" t="s">
        <v>3595</v>
      </c>
      <c r="C1659" s="20" t="s">
        <v>3595</v>
      </c>
      <c r="D1659" s="23" t="s">
        <v>2366</v>
      </c>
      <c r="E1659" s="23"/>
      <c r="F1659" s="20" t="s">
        <v>247</v>
      </c>
      <c r="G1659" s="21" t="s">
        <v>2176</v>
      </c>
      <c r="H1659" s="22">
        <v>110000</v>
      </c>
      <c r="I1659" s="57" t="str">
        <f>IF(COUNTIF(MASUK[Kode Barang],REKAP[[#This Row],[ID
Barang]])=0,"",COUNTIF(MASUK[Kode Barang],REKAP[[#This Row],[ID
Barang]]))</f>
        <v/>
      </c>
      <c r="J1659" s="58">
        <f>IF(COUNTIF(MASUK8[Kode Barang],REKAP[[#This Row],[ID
Barang]])=0,"",COUNTIF(MASUK8[Kode Barang],REKAP[[#This Row],[ID
Barang]]))</f>
        <v>1</v>
      </c>
      <c r="K1659" s="20">
        <v>5</v>
      </c>
      <c r="L1659" s="47">
        <f>SUMIF(MASUK!$C:$C,DATA!$A1659,MASUK!$H:$H)</f>
        <v>0</v>
      </c>
      <c r="M1659" s="47">
        <f>SUMIF(KELUAR!C:C,REKAP[[#This Row],[ID
Barang]],KELUAR!$H:$H)</f>
        <v>1</v>
      </c>
      <c r="N1659" s="47">
        <f>REKAP[[#This Row],[Stok Awal]]+REKAP[[#This Row],[Masuk]]-REKAP[[#This Row],[Keluar]]</f>
        <v>4</v>
      </c>
      <c r="P1659" s="42">
        <f>REKAP[[#This Row],[Harga Satuan]]*REKAP[[#This Row],[Stok Akhir]]</f>
        <v>440000</v>
      </c>
      <c r="Q1659" s="47" t="str">
        <f>IF(REKAP[[#This Row],[Stok Aktual]]&lt;&gt;"",REKAP[[#This Row],[Stok Akhir]]-REKAP[[#This Row],[Stok Aktual]],"")</f>
        <v/>
      </c>
    </row>
    <row r="1660" spans="1:17" x14ac:dyDescent="0.25">
      <c r="A1660" s="20" t="s">
        <v>3097</v>
      </c>
      <c r="B1660" s="20" t="s">
        <v>3596</v>
      </c>
      <c r="C1660" s="20" t="s">
        <v>3596</v>
      </c>
      <c r="D1660" s="23" t="s">
        <v>2547</v>
      </c>
      <c r="E1660" s="23"/>
      <c r="F1660" s="20" t="s">
        <v>247</v>
      </c>
      <c r="G1660" s="21"/>
      <c r="H1660" s="22">
        <v>255900</v>
      </c>
      <c r="I1660" s="57" t="str">
        <f>IF(COUNTIF(MASUK[Kode Barang],REKAP[[#This Row],[ID
Barang]])=0,"",COUNTIF(MASUK[Kode Barang],REKAP[[#This Row],[ID
Barang]]))</f>
        <v/>
      </c>
      <c r="J1660" s="58" t="str">
        <f>IF(COUNTIF(MASUK8[Kode Barang],REKAP[[#This Row],[ID
Barang]])=0,"",COUNTIF(MASUK8[Kode Barang],REKAP[[#This Row],[ID
Barang]]))</f>
        <v/>
      </c>
      <c r="K1660" s="20">
        <v>5</v>
      </c>
      <c r="L1660" s="47">
        <f>SUMIF(MASUK!$C:$C,DATA!$A1660,MASUK!$H:$H)</f>
        <v>0</v>
      </c>
      <c r="M1660" s="47">
        <f>SUMIF(KELUAR!C:C,REKAP[[#This Row],[ID
Barang]],KELUAR!$H:$H)</f>
        <v>0</v>
      </c>
      <c r="N1660" s="47">
        <f>REKAP[[#This Row],[Stok Awal]]+REKAP[[#This Row],[Masuk]]-REKAP[[#This Row],[Keluar]]</f>
        <v>5</v>
      </c>
      <c r="P1660" s="42">
        <f>REKAP[[#This Row],[Harga Satuan]]*REKAP[[#This Row],[Stok Akhir]]</f>
        <v>1279500</v>
      </c>
      <c r="Q1660" s="47" t="str">
        <f>IF(REKAP[[#This Row],[Stok Aktual]]&lt;&gt;"",REKAP[[#This Row],[Stok Akhir]]-REKAP[[#This Row],[Stok Aktual]],"")</f>
        <v/>
      </c>
    </row>
    <row r="1661" spans="1:17" x14ac:dyDescent="0.25">
      <c r="A1661" s="20" t="s">
        <v>3098</v>
      </c>
      <c r="B1661" s="20" t="s">
        <v>3596</v>
      </c>
      <c r="C1661" s="20" t="s">
        <v>3596</v>
      </c>
      <c r="D1661" s="23" t="s">
        <v>2548</v>
      </c>
      <c r="E1661" s="23"/>
      <c r="F1661" s="20" t="s">
        <v>247</v>
      </c>
      <c r="G1661" s="21"/>
      <c r="H1661" s="22">
        <v>207277</v>
      </c>
      <c r="I1661" s="57" t="str">
        <f>IF(COUNTIF(MASUK[Kode Barang],REKAP[[#This Row],[ID
Barang]])=0,"",COUNTIF(MASUK[Kode Barang],REKAP[[#This Row],[ID
Barang]]))</f>
        <v/>
      </c>
      <c r="J1661" s="58" t="str">
        <f>IF(COUNTIF(MASUK8[Kode Barang],REKAP[[#This Row],[ID
Barang]])=0,"",COUNTIF(MASUK8[Kode Barang],REKAP[[#This Row],[ID
Barang]]))</f>
        <v/>
      </c>
      <c r="K1661" s="20">
        <v>2</v>
      </c>
      <c r="L1661" s="47">
        <f>SUMIF(MASUK!$C:$C,DATA!$A1661,MASUK!$H:$H)</f>
        <v>0</v>
      </c>
      <c r="M1661" s="47">
        <f>SUMIF(KELUAR!C:C,REKAP[[#This Row],[ID
Barang]],KELUAR!$H:$H)</f>
        <v>0</v>
      </c>
      <c r="N1661" s="47">
        <f>REKAP[[#This Row],[Stok Awal]]+REKAP[[#This Row],[Masuk]]-REKAP[[#This Row],[Keluar]]</f>
        <v>2</v>
      </c>
      <c r="P1661" s="42">
        <f>REKAP[[#This Row],[Harga Satuan]]*REKAP[[#This Row],[Stok Akhir]]</f>
        <v>414554</v>
      </c>
      <c r="Q1661" s="47" t="str">
        <f>IF(REKAP[[#This Row],[Stok Aktual]]&lt;&gt;"",REKAP[[#This Row],[Stok Akhir]]-REKAP[[#This Row],[Stok Aktual]],"")</f>
        <v/>
      </c>
    </row>
    <row r="1662" spans="1:17" x14ac:dyDescent="0.25">
      <c r="A1662" s="20" t="s">
        <v>3099</v>
      </c>
      <c r="B1662" s="20" t="s">
        <v>3597</v>
      </c>
      <c r="C1662" s="20" t="s">
        <v>3597</v>
      </c>
      <c r="D1662" s="23" t="s">
        <v>2376</v>
      </c>
      <c r="E1662" s="23"/>
      <c r="F1662" s="20" t="s">
        <v>247</v>
      </c>
      <c r="G1662" s="21" t="s">
        <v>2176</v>
      </c>
      <c r="H1662" s="22">
        <v>517000</v>
      </c>
      <c r="I1662" s="57" t="str">
        <f>IF(COUNTIF(MASUK[Kode Barang],REKAP[[#This Row],[ID
Barang]])=0,"",COUNTIF(MASUK[Kode Barang],REKAP[[#This Row],[ID
Barang]]))</f>
        <v/>
      </c>
      <c r="J1662" s="58" t="str">
        <f>IF(COUNTIF(MASUK8[Kode Barang],REKAP[[#This Row],[ID
Barang]])=0,"",COUNTIF(MASUK8[Kode Barang],REKAP[[#This Row],[ID
Barang]]))</f>
        <v/>
      </c>
      <c r="K1662" s="20">
        <v>0</v>
      </c>
      <c r="L1662" s="47">
        <f>SUMIF(MASUK!$C:$C,DATA!$A1662,MASUK!$H:$H)</f>
        <v>0</v>
      </c>
      <c r="M1662" s="47">
        <f>SUMIF(KELUAR!C:C,REKAP[[#This Row],[ID
Barang]],KELUAR!$H:$H)</f>
        <v>0</v>
      </c>
      <c r="N1662" s="47">
        <f>REKAP[[#This Row],[Stok Awal]]+REKAP[[#This Row],[Masuk]]-REKAP[[#This Row],[Keluar]]</f>
        <v>0</v>
      </c>
      <c r="P1662" s="42">
        <f>REKAP[[#This Row],[Harga Satuan]]*REKAP[[#This Row],[Stok Akhir]]</f>
        <v>0</v>
      </c>
      <c r="Q1662" s="47" t="str">
        <f>IF(REKAP[[#This Row],[Stok Aktual]]&lt;&gt;"",REKAP[[#This Row],[Stok Akhir]]-REKAP[[#This Row],[Stok Aktual]],"")</f>
        <v/>
      </c>
    </row>
    <row r="1663" spans="1:17" x14ac:dyDescent="0.25">
      <c r="A1663" s="20" t="s">
        <v>3100</v>
      </c>
      <c r="B1663" s="20" t="s">
        <v>3598</v>
      </c>
      <c r="C1663" s="20" t="s">
        <v>3598</v>
      </c>
      <c r="D1663" s="23" t="s">
        <v>2372</v>
      </c>
      <c r="E1663" s="23"/>
      <c r="F1663" s="20" t="s">
        <v>247</v>
      </c>
      <c r="G1663" s="21" t="s">
        <v>2176</v>
      </c>
      <c r="H1663" s="22">
        <v>218500</v>
      </c>
      <c r="I1663" s="57" t="str">
        <f>IF(COUNTIF(MASUK[Kode Barang],REKAP[[#This Row],[ID
Barang]])=0,"",COUNTIF(MASUK[Kode Barang],REKAP[[#This Row],[ID
Barang]]))</f>
        <v/>
      </c>
      <c r="J1663" s="58" t="str">
        <f>IF(COUNTIF(MASUK8[Kode Barang],REKAP[[#This Row],[ID
Barang]])=0,"",COUNTIF(MASUK8[Kode Barang],REKAP[[#This Row],[ID
Barang]]))</f>
        <v/>
      </c>
      <c r="K1663" s="20">
        <v>5</v>
      </c>
      <c r="L1663" s="47">
        <f>SUMIF(MASUK!$C:$C,DATA!$A1663,MASUK!$H:$H)</f>
        <v>0</v>
      </c>
      <c r="M1663" s="47">
        <f>SUMIF(KELUAR!C:C,REKAP[[#This Row],[ID
Barang]],KELUAR!$H:$H)</f>
        <v>0</v>
      </c>
      <c r="N1663" s="47">
        <f>REKAP[[#This Row],[Stok Awal]]+REKAP[[#This Row],[Masuk]]-REKAP[[#This Row],[Keluar]]</f>
        <v>5</v>
      </c>
      <c r="P1663" s="42">
        <f>REKAP[[#This Row],[Harga Satuan]]*REKAP[[#This Row],[Stok Akhir]]</f>
        <v>1092500</v>
      </c>
      <c r="Q1663" s="47" t="str">
        <f>IF(REKAP[[#This Row],[Stok Aktual]]&lt;&gt;"",REKAP[[#This Row],[Stok Akhir]]-REKAP[[#This Row],[Stok Aktual]],"")</f>
        <v/>
      </c>
    </row>
    <row r="1664" spans="1:17" x14ac:dyDescent="0.25">
      <c r="A1664" s="20" t="s">
        <v>3101</v>
      </c>
      <c r="B1664" s="20" t="s">
        <v>3607</v>
      </c>
      <c r="C1664" s="20" t="s">
        <v>3607</v>
      </c>
      <c r="D1664" s="23" t="s">
        <v>2549</v>
      </c>
      <c r="E1664" s="23"/>
      <c r="F1664" s="20" t="s">
        <v>247</v>
      </c>
      <c r="G1664" s="21"/>
      <c r="H1664" s="22">
        <v>158760</v>
      </c>
      <c r="I1664" s="57" t="str">
        <f>IF(COUNTIF(MASUK[Kode Barang],REKAP[[#This Row],[ID
Barang]])=0,"",COUNTIF(MASUK[Kode Barang],REKAP[[#This Row],[ID
Barang]]))</f>
        <v/>
      </c>
      <c r="J1664" s="58" t="str">
        <f>IF(COUNTIF(MASUK8[Kode Barang],REKAP[[#This Row],[ID
Barang]])=0,"",COUNTIF(MASUK8[Kode Barang],REKAP[[#This Row],[ID
Barang]]))</f>
        <v/>
      </c>
      <c r="K1664" s="20">
        <v>2</v>
      </c>
      <c r="L1664" s="47">
        <f>SUMIF(MASUK!$C:$C,DATA!$A1664,MASUK!$H:$H)</f>
        <v>0</v>
      </c>
      <c r="M1664" s="47">
        <f>SUMIF(KELUAR!C:C,REKAP[[#This Row],[ID
Barang]],KELUAR!$H:$H)</f>
        <v>0</v>
      </c>
      <c r="N1664" s="47">
        <f>REKAP[[#This Row],[Stok Awal]]+REKAP[[#This Row],[Masuk]]-REKAP[[#This Row],[Keluar]]</f>
        <v>2</v>
      </c>
      <c r="P1664" s="42">
        <f>REKAP[[#This Row],[Harga Satuan]]*REKAP[[#This Row],[Stok Akhir]]</f>
        <v>317520</v>
      </c>
      <c r="Q1664" s="47" t="str">
        <f>IF(REKAP[[#This Row],[Stok Aktual]]&lt;&gt;"",REKAP[[#This Row],[Stok Akhir]]-REKAP[[#This Row],[Stok Aktual]],"")</f>
        <v/>
      </c>
    </row>
    <row r="1665" spans="1:17" x14ac:dyDescent="0.25">
      <c r="A1665" s="20" t="s">
        <v>3102</v>
      </c>
      <c r="B1665" s="20" t="s">
        <v>3599</v>
      </c>
      <c r="C1665" s="20" t="s">
        <v>3599</v>
      </c>
      <c r="D1665" s="23" t="s">
        <v>2378</v>
      </c>
      <c r="E1665" s="23"/>
      <c r="F1665" s="20" t="s">
        <v>247</v>
      </c>
      <c r="G1665" s="21"/>
      <c r="H1665" s="22">
        <v>420000</v>
      </c>
      <c r="I1665" s="57" t="str">
        <f>IF(COUNTIF(MASUK[Kode Barang],REKAP[[#This Row],[ID
Barang]])=0,"",COUNTIF(MASUK[Kode Barang],REKAP[[#This Row],[ID
Barang]]))</f>
        <v/>
      </c>
      <c r="J1665" s="58" t="str">
        <f>IF(COUNTIF(MASUK8[Kode Barang],REKAP[[#This Row],[ID
Barang]])=0,"",COUNTIF(MASUK8[Kode Barang],REKAP[[#This Row],[ID
Barang]]))</f>
        <v/>
      </c>
      <c r="K1665" s="20">
        <v>2</v>
      </c>
      <c r="L1665" s="47">
        <f>SUMIF(MASUK!$C:$C,DATA!$A1665,MASUK!$H:$H)</f>
        <v>0</v>
      </c>
      <c r="M1665" s="47">
        <f>SUMIF(KELUAR!C:C,REKAP[[#This Row],[ID
Barang]],KELUAR!$H:$H)</f>
        <v>0</v>
      </c>
      <c r="N1665" s="47">
        <f>REKAP[[#This Row],[Stok Awal]]+REKAP[[#This Row],[Masuk]]-REKAP[[#This Row],[Keluar]]</f>
        <v>2</v>
      </c>
      <c r="P1665" s="42">
        <f>REKAP[[#This Row],[Harga Satuan]]*REKAP[[#This Row],[Stok Akhir]]</f>
        <v>840000</v>
      </c>
      <c r="Q1665" s="47" t="str">
        <f>IF(REKAP[[#This Row],[Stok Aktual]]&lt;&gt;"",REKAP[[#This Row],[Stok Akhir]]-REKAP[[#This Row],[Stok Aktual]],"")</f>
        <v/>
      </c>
    </row>
    <row r="1666" spans="1:17" x14ac:dyDescent="0.25">
      <c r="A1666" s="20" t="s">
        <v>3103</v>
      </c>
      <c r="B1666" s="20" t="s">
        <v>3600</v>
      </c>
      <c r="C1666" s="20" t="s">
        <v>3600</v>
      </c>
      <c r="D1666" s="23" t="s">
        <v>2550</v>
      </c>
      <c r="E1666" s="23"/>
      <c r="F1666" s="20" t="s">
        <v>247</v>
      </c>
      <c r="G1666" s="21"/>
      <c r="H1666" s="22">
        <v>350000</v>
      </c>
      <c r="I1666" s="57" t="str">
        <f>IF(COUNTIF(MASUK[Kode Barang],REKAP[[#This Row],[ID
Barang]])=0,"",COUNTIF(MASUK[Kode Barang],REKAP[[#This Row],[ID
Barang]]))</f>
        <v/>
      </c>
      <c r="J1666" s="58" t="str">
        <f>IF(COUNTIF(MASUK8[Kode Barang],REKAP[[#This Row],[ID
Barang]])=0,"",COUNTIF(MASUK8[Kode Barang],REKAP[[#This Row],[ID
Barang]]))</f>
        <v/>
      </c>
      <c r="K1666" s="20">
        <v>0</v>
      </c>
      <c r="L1666" s="47">
        <f>SUMIF(MASUK!$C:$C,DATA!$A1666,MASUK!$H:$H)</f>
        <v>0</v>
      </c>
      <c r="M1666" s="47">
        <f>SUMIF(KELUAR!C:C,REKAP[[#This Row],[ID
Barang]],KELUAR!$H:$H)</f>
        <v>0</v>
      </c>
      <c r="N1666" s="47">
        <f>REKAP[[#This Row],[Stok Awal]]+REKAP[[#This Row],[Masuk]]-REKAP[[#This Row],[Keluar]]</f>
        <v>0</v>
      </c>
      <c r="P1666" s="42">
        <f>REKAP[[#This Row],[Harga Satuan]]*REKAP[[#This Row],[Stok Akhir]]</f>
        <v>0</v>
      </c>
      <c r="Q1666" s="47" t="str">
        <f>IF(REKAP[[#This Row],[Stok Aktual]]&lt;&gt;"",REKAP[[#This Row],[Stok Akhir]]-REKAP[[#This Row],[Stok Aktual]],"")</f>
        <v/>
      </c>
    </row>
    <row r="1667" spans="1:17" x14ac:dyDescent="0.25">
      <c r="A1667" s="20" t="s">
        <v>3104</v>
      </c>
      <c r="B1667" s="20" t="s">
        <v>3601</v>
      </c>
      <c r="C1667" s="20" t="s">
        <v>3601</v>
      </c>
      <c r="D1667" s="23" t="s">
        <v>2551</v>
      </c>
      <c r="E1667" s="23"/>
      <c r="F1667" s="20" t="s">
        <v>247</v>
      </c>
      <c r="G1667" s="21" t="s">
        <v>2552</v>
      </c>
      <c r="H1667" s="22">
        <v>120000</v>
      </c>
      <c r="I1667" s="57">
        <f>IF(COUNTIF(MASUK[Kode Barang],REKAP[[#This Row],[ID
Barang]])=0,"",COUNTIF(MASUK[Kode Barang],REKAP[[#This Row],[ID
Barang]]))</f>
        <v>1</v>
      </c>
      <c r="J1667" s="58">
        <f>IF(COUNTIF(MASUK8[Kode Barang],REKAP[[#This Row],[ID
Barang]])=0,"",COUNTIF(MASUK8[Kode Barang],REKAP[[#This Row],[ID
Barang]]))</f>
        <v>1</v>
      </c>
      <c r="K1667" s="20">
        <v>4</v>
      </c>
      <c r="L1667" s="47">
        <f>SUMIF(MASUK!$C:$C,DATA!$A1667,MASUK!$H:$H)</f>
        <v>3</v>
      </c>
      <c r="M1667" s="47">
        <f>SUMIF(KELUAR!C:C,REKAP[[#This Row],[ID
Barang]],KELUAR!$H:$H)</f>
        <v>1</v>
      </c>
      <c r="N1667" s="47">
        <f>REKAP[[#This Row],[Stok Awal]]+REKAP[[#This Row],[Masuk]]-REKAP[[#This Row],[Keluar]]</f>
        <v>6</v>
      </c>
      <c r="P1667" s="42">
        <f>REKAP[[#This Row],[Harga Satuan]]*REKAP[[#This Row],[Stok Akhir]]</f>
        <v>720000</v>
      </c>
      <c r="Q1667" s="47" t="str">
        <f>IF(REKAP[[#This Row],[Stok Aktual]]&lt;&gt;"",REKAP[[#This Row],[Stok Akhir]]-REKAP[[#This Row],[Stok Aktual]],"")</f>
        <v/>
      </c>
    </row>
    <row r="1668" spans="1:17" x14ac:dyDescent="0.25">
      <c r="A1668" s="20" t="s">
        <v>3105</v>
      </c>
      <c r="B1668" s="20" t="s">
        <v>3608</v>
      </c>
      <c r="C1668" s="20" t="s">
        <v>3608</v>
      </c>
      <c r="D1668" s="23" t="s">
        <v>2553</v>
      </c>
      <c r="E1668" s="23"/>
      <c r="F1668" s="20" t="s">
        <v>247</v>
      </c>
      <c r="G1668" s="21" t="s">
        <v>249</v>
      </c>
      <c r="H1668" s="22">
        <v>87000</v>
      </c>
      <c r="I1668" s="57" t="str">
        <f>IF(COUNTIF(MASUK[Kode Barang],REKAP[[#This Row],[ID
Barang]])=0,"",COUNTIF(MASUK[Kode Barang],REKAP[[#This Row],[ID
Barang]]))</f>
        <v/>
      </c>
      <c r="J1668" s="58" t="str">
        <f>IF(COUNTIF(MASUK8[Kode Barang],REKAP[[#This Row],[ID
Barang]])=0,"",COUNTIF(MASUK8[Kode Barang],REKAP[[#This Row],[ID
Barang]]))</f>
        <v/>
      </c>
      <c r="K1668" s="20">
        <v>1</v>
      </c>
      <c r="L1668" s="47">
        <f>SUMIF(MASUK!$C:$C,DATA!$A1668,MASUK!$H:$H)</f>
        <v>0</v>
      </c>
      <c r="M1668" s="47">
        <f>SUMIF(KELUAR!C:C,REKAP[[#This Row],[ID
Barang]],KELUAR!$H:$H)</f>
        <v>0</v>
      </c>
      <c r="N1668" s="47">
        <f>REKAP[[#This Row],[Stok Awal]]+REKAP[[#This Row],[Masuk]]-REKAP[[#This Row],[Keluar]]</f>
        <v>1</v>
      </c>
      <c r="P1668" s="42">
        <f>REKAP[[#This Row],[Harga Satuan]]*REKAP[[#This Row],[Stok Akhir]]</f>
        <v>87000</v>
      </c>
      <c r="Q1668" s="47" t="str">
        <f>IF(REKAP[[#This Row],[Stok Aktual]]&lt;&gt;"",REKAP[[#This Row],[Stok Akhir]]-REKAP[[#This Row],[Stok Aktual]],"")</f>
        <v/>
      </c>
    </row>
    <row r="1669" spans="1:17" x14ac:dyDescent="0.25">
      <c r="A1669" s="20" t="s">
        <v>3106</v>
      </c>
      <c r="B1669" s="20" t="s">
        <v>3608</v>
      </c>
      <c r="C1669" s="20" t="s">
        <v>3608</v>
      </c>
      <c r="D1669" s="23" t="s">
        <v>2554</v>
      </c>
      <c r="E1669" s="23"/>
      <c r="F1669" s="20" t="s">
        <v>247</v>
      </c>
      <c r="G1669" s="21" t="s">
        <v>249</v>
      </c>
      <c r="H1669" s="22">
        <v>90000</v>
      </c>
      <c r="I1669" s="57" t="str">
        <f>IF(COUNTIF(MASUK[Kode Barang],REKAP[[#This Row],[ID
Barang]])=0,"",COUNTIF(MASUK[Kode Barang],REKAP[[#This Row],[ID
Barang]]))</f>
        <v/>
      </c>
      <c r="J1669" s="58" t="str">
        <f>IF(COUNTIF(MASUK8[Kode Barang],REKAP[[#This Row],[ID
Barang]])=0,"",COUNTIF(MASUK8[Kode Barang],REKAP[[#This Row],[ID
Barang]]))</f>
        <v/>
      </c>
      <c r="K1669" s="20">
        <v>1</v>
      </c>
      <c r="L1669" s="47">
        <f>SUMIF(MASUK!$C:$C,DATA!$A1669,MASUK!$H:$H)</f>
        <v>0</v>
      </c>
      <c r="M1669" s="47">
        <f>SUMIF(KELUAR!C:C,REKAP[[#This Row],[ID
Barang]],KELUAR!$H:$H)</f>
        <v>0</v>
      </c>
      <c r="N1669" s="47">
        <f>REKAP[[#This Row],[Stok Awal]]+REKAP[[#This Row],[Masuk]]-REKAP[[#This Row],[Keluar]]</f>
        <v>1</v>
      </c>
      <c r="P1669" s="42">
        <f>REKAP[[#This Row],[Harga Satuan]]*REKAP[[#This Row],[Stok Akhir]]</f>
        <v>90000</v>
      </c>
      <c r="Q1669" s="47" t="str">
        <f>IF(REKAP[[#This Row],[Stok Aktual]]&lt;&gt;"",REKAP[[#This Row],[Stok Akhir]]-REKAP[[#This Row],[Stok Aktual]],"")</f>
        <v/>
      </c>
    </row>
    <row r="1670" spans="1:17" x14ac:dyDescent="0.25">
      <c r="A1670" s="20" t="s">
        <v>3107</v>
      </c>
      <c r="B1670" s="20" t="s">
        <v>3602</v>
      </c>
      <c r="C1670" s="20" t="s">
        <v>3602</v>
      </c>
      <c r="D1670" s="23" t="s">
        <v>2363</v>
      </c>
      <c r="E1670" s="23"/>
      <c r="F1670" s="20" t="s">
        <v>247</v>
      </c>
      <c r="G1670" s="21" t="s">
        <v>828</v>
      </c>
      <c r="H1670" s="22">
        <v>102000</v>
      </c>
      <c r="I1670" s="57" t="str">
        <f>IF(COUNTIF(MASUK[Kode Barang],REKAP[[#This Row],[ID
Barang]])=0,"",COUNTIF(MASUK[Kode Barang],REKAP[[#This Row],[ID
Barang]]))</f>
        <v/>
      </c>
      <c r="J1670" s="58" t="str">
        <f>IF(COUNTIF(MASUK8[Kode Barang],REKAP[[#This Row],[ID
Barang]])=0,"",COUNTIF(MASUK8[Kode Barang],REKAP[[#This Row],[ID
Barang]]))</f>
        <v/>
      </c>
      <c r="K1670" s="20">
        <v>6</v>
      </c>
      <c r="L1670" s="47">
        <f>SUMIF(MASUK!$C:$C,DATA!$A1670,MASUK!$H:$H)</f>
        <v>0</v>
      </c>
      <c r="M1670" s="47">
        <f>SUMIF(KELUAR!C:C,REKAP[[#This Row],[ID
Barang]],KELUAR!$H:$H)</f>
        <v>0</v>
      </c>
      <c r="N1670" s="47">
        <f>REKAP[[#This Row],[Stok Awal]]+REKAP[[#This Row],[Masuk]]-REKAP[[#This Row],[Keluar]]</f>
        <v>6</v>
      </c>
      <c r="P1670" s="42">
        <f>REKAP[[#This Row],[Harga Satuan]]*REKAP[[#This Row],[Stok Akhir]]</f>
        <v>612000</v>
      </c>
      <c r="Q1670" s="47" t="str">
        <f>IF(REKAP[[#This Row],[Stok Aktual]]&lt;&gt;"",REKAP[[#This Row],[Stok Akhir]]-REKAP[[#This Row],[Stok Aktual]],"")</f>
        <v/>
      </c>
    </row>
    <row r="1671" spans="1:17" x14ac:dyDescent="0.25">
      <c r="A1671" s="20" t="s">
        <v>3108</v>
      </c>
      <c r="B1671" s="20" t="s">
        <v>3595</v>
      </c>
      <c r="C1671" s="20" t="s">
        <v>3595</v>
      </c>
      <c r="D1671" s="23" t="s">
        <v>2555</v>
      </c>
      <c r="E1671" s="23"/>
      <c r="F1671" s="20" t="s">
        <v>247</v>
      </c>
      <c r="G1671" s="21" t="s">
        <v>2552</v>
      </c>
      <c r="H1671" s="22">
        <v>172000</v>
      </c>
      <c r="I1671" s="57" t="str">
        <f>IF(COUNTIF(MASUK[Kode Barang],REKAP[[#This Row],[ID
Barang]])=0,"",COUNTIF(MASUK[Kode Barang],REKAP[[#This Row],[ID
Barang]]))</f>
        <v/>
      </c>
      <c r="J1671" s="58" t="str">
        <f>IF(COUNTIF(MASUK8[Kode Barang],REKAP[[#This Row],[ID
Barang]])=0,"",COUNTIF(MASUK8[Kode Barang],REKAP[[#This Row],[ID
Barang]]))</f>
        <v/>
      </c>
      <c r="K1671" s="20">
        <v>5</v>
      </c>
      <c r="L1671" s="47">
        <f>SUMIF(MASUK!$C:$C,DATA!$A1671,MASUK!$H:$H)</f>
        <v>0</v>
      </c>
      <c r="M1671" s="47">
        <f>SUMIF(KELUAR!C:C,REKAP[[#This Row],[ID
Barang]],KELUAR!$H:$H)</f>
        <v>0</v>
      </c>
      <c r="N1671" s="47">
        <f>REKAP[[#This Row],[Stok Awal]]+REKAP[[#This Row],[Masuk]]-REKAP[[#This Row],[Keluar]]</f>
        <v>5</v>
      </c>
      <c r="P1671" s="42">
        <f>REKAP[[#This Row],[Harga Satuan]]*REKAP[[#This Row],[Stok Akhir]]</f>
        <v>860000</v>
      </c>
      <c r="Q1671" s="47" t="str">
        <f>IF(REKAP[[#This Row],[Stok Aktual]]&lt;&gt;"",REKAP[[#This Row],[Stok Akhir]]-REKAP[[#This Row],[Stok Aktual]],"")</f>
        <v/>
      </c>
    </row>
    <row r="1672" spans="1:17" x14ac:dyDescent="0.25">
      <c r="A1672" s="20" t="s">
        <v>3109</v>
      </c>
      <c r="B1672" s="20" t="s">
        <v>3603</v>
      </c>
      <c r="C1672" s="20" t="s">
        <v>3603</v>
      </c>
      <c r="D1672" s="23" t="s">
        <v>2364</v>
      </c>
      <c r="E1672" s="23"/>
      <c r="F1672" s="20" t="s">
        <v>247</v>
      </c>
      <c r="G1672" s="21" t="s">
        <v>2176</v>
      </c>
      <c r="H1672" s="22">
        <v>101000</v>
      </c>
      <c r="I1672" s="57" t="str">
        <f>IF(COUNTIF(MASUK[Kode Barang],REKAP[[#This Row],[ID
Barang]])=0,"",COUNTIF(MASUK[Kode Barang],REKAP[[#This Row],[ID
Barang]]))</f>
        <v/>
      </c>
      <c r="J1672" s="58" t="str">
        <f>IF(COUNTIF(MASUK8[Kode Barang],REKAP[[#This Row],[ID
Barang]])=0,"",COUNTIF(MASUK8[Kode Barang],REKAP[[#This Row],[ID
Barang]]))</f>
        <v/>
      </c>
      <c r="K1672" s="20">
        <v>6</v>
      </c>
      <c r="L1672" s="47">
        <f>SUMIF(MASUK!$C:$C,DATA!$A1672,MASUK!$H:$H)</f>
        <v>0</v>
      </c>
      <c r="M1672" s="47">
        <f>SUMIF(KELUAR!C:C,REKAP[[#This Row],[ID
Barang]],KELUAR!$H:$H)</f>
        <v>0</v>
      </c>
      <c r="N1672" s="47">
        <f>REKAP[[#This Row],[Stok Awal]]+REKAP[[#This Row],[Masuk]]-REKAP[[#This Row],[Keluar]]</f>
        <v>6</v>
      </c>
      <c r="P1672" s="42">
        <f>REKAP[[#This Row],[Harga Satuan]]*REKAP[[#This Row],[Stok Akhir]]</f>
        <v>606000</v>
      </c>
      <c r="Q1672" s="47" t="str">
        <f>IF(REKAP[[#This Row],[Stok Aktual]]&lt;&gt;"",REKAP[[#This Row],[Stok Akhir]]-REKAP[[#This Row],[Stok Aktual]],"")</f>
        <v/>
      </c>
    </row>
    <row r="1673" spans="1:17" x14ac:dyDescent="0.25">
      <c r="A1673" s="20" t="s">
        <v>3110</v>
      </c>
      <c r="B1673" s="20" t="s">
        <v>3595</v>
      </c>
      <c r="C1673" s="20" t="s">
        <v>3595</v>
      </c>
      <c r="D1673" s="23" t="s">
        <v>2556</v>
      </c>
      <c r="E1673" s="23"/>
      <c r="F1673" s="20" t="s">
        <v>247</v>
      </c>
      <c r="G1673" s="21"/>
      <c r="H1673" s="22">
        <v>219000</v>
      </c>
      <c r="I1673" s="57" t="str">
        <f>IF(COUNTIF(MASUK[Kode Barang],REKAP[[#This Row],[ID
Barang]])=0,"",COUNTIF(MASUK[Kode Barang],REKAP[[#This Row],[ID
Barang]]))</f>
        <v/>
      </c>
      <c r="J1673" s="58" t="str">
        <f>IF(COUNTIF(MASUK8[Kode Barang],REKAP[[#This Row],[ID
Barang]])=0,"",COUNTIF(MASUK8[Kode Barang],REKAP[[#This Row],[ID
Barang]]))</f>
        <v/>
      </c>
      <c r="K1673" s="20">
        <v>2</v>
      </c>
      <c r="L1673" s="47">
        <f>SUMIF(MASUK!$C:$C,DATA!$A1673,MASUK!$H:$H)</f>
        <v>0</v>
      </c>
      <c r="M1673" s="47">
        <f>SUMIF(KELUAR!C:C,REKAP[[#This Row],[ID
Barang]],KELUAR!$H:$H)</f>
        <v>0</v>
      </c>
      <c r="N1673" s="47">
        <f>REKAP[[#This Row],[Stok Awal]]+REKAP[[#This Row],[Masuk]]-REKAP[[#This Row],[Keluar]]</f>
        <v>2</v>
      </c>
      <c r="P1673" s="42">
        <f>REKAP[[#This Row],[Harga Satuan]]*REKAP[[#This Row],[Stok Akhir]]</f>
        <v>438000</v>
      </c>
      <c r="Q1673" s="47" t="str">
        <f>IF(REKAP[[#This Row],[Stok Aktual]]&lt;&gt;"",REKAP[[#This Row],[Stok Akhir]]-REKAP[[#This Row],[Stok Aktual]],"")</f>
        <v/>
      </c>
    </row>
    <row r="1674" spans="1:17" x14ac:dyDescent="0.25">
      <c r="A1674" s="20" t="s">
        <v>3111</v>
      </c>
      <c r="B1674" s="20" t="s">
        <v>3604</v>
      </c>
      <c r="C1674" s="20" t="s">
        <v>3604</v>
      </c>
      <c r="D1674" s="23" t="s">
        <v>2373</v>
      </c>
      <c r="E1674" s="23"/>
      <c r="F1674" s="20" t="s">
        <v>247</v>
      </c>
      <c r="G1674" s="21" t="s">
        <v>1989</v>
      </c>
      <c r="H1674" s="22">
        <v>310000</v>
      </c>
      <c r="I1674" s="57" t="str">
        <f>IF(COUNTIF(MASUK[Kode Barang],REKAP[[#This Row],[ID
Barang]])=0,"",COUNTIF(MASUK[Kode Barang],REKAP[[#This Row],[ID
Barang]]))</f>
        <v/>
      </c>
      <c r="J1674" s="58" t="str">
        <f>IF(COUNTIF(MASUK8[Kode Barang],REKAP[[#This Row],[ID
Barang]])=0,"",COUNTIF(MASUK8[Kode Barang],REKAP[[#This Row],[ID
Barang]]))</f>
        <v/>
      </c>
      <c r="K1674" s="20">
        <v>1</v>
      </c>
      <c r="L1674" s="47">
        <f>SUMIF(MASUK!$C:$C,DATA!$A1674,MASUK!$H:$H)</f>
        <v>0</v>
      </c>
      <c r="M1674" s="47">
        <f>SUMIF(KELUAR!C:C,REKAP[[#This Row],[ID
Barang]],KELUAR!$H:$H)</f>
        <v>0</v>
      </c>
      <c r="N1674" s="47">
        <f>REKAP[[#This Row],[Stok Awal]]+REKAP[[#This Row],[Masuk]]-REKAP[[#This Row],[Keluar]]</f>
        <v>1</v>
      </c>
      <c r="P1674" s="42">
        <f>REKAP[[#This Row],[Harga Satuan]]*REKAP[[#This Row],[Stok Akhir]]</f>
        <v>310000</v>
      </c>
      <c r="Q1674" s="47" t="str">
        <f>IF(REKAP[[#This Row],[Stok Aktual]]&lt;&gt;"",REKAP[[#This Row],[Stok Akhir]]-REKAP[[#This Row],[Stok Aktual]],"")</f>
        <v/>
      </c>
    </row>
    <row r="1675" spans="1:17" x14ac:dyDescent="0.25">
      <c r="A1675" s="20" t="s">
        <v>3112</v>
      </c>
      <c r="B1675" s="20" t="s">
        <v>3595</v>
      </c>
      <c r="C1675" s="20" t="s">
        <v>3595</v>
      </c>
      <c r="D1675" s="23" t="s">
        <v>2374</v>
      </c>
      <c r="E1675" s="23"/>
      <c r="F1675" s="20" t="s">
        <v>247</v>
      </c>
      <c r="G1675" s="21" t="s">
        <v>2443</v>
      </c>
      <c r="H1675" s="22">
        <v>318000</v>
      </c>
      <c r="I1675" s="57" t="str">
        <f>IF(COUNTIF(MASUK[Kode Barang],REKAP[[#This Row],[ID
Barang]])=0,"",COUNTIF(MASUK[Kode Barang],REKAP[[#This Row],[ID
Barang]]))</f>
        <v/>
      </c>
      <c r="J1675" s="58" t="str">
        <f>IF(COUNTIF(MASUK8[Kode Barang],REKAP[[#This Row],[ID
Barang]])=0,"",COUNTIF(MASUK8[Kode Barang],REKAP[[#This Row],[ID
Barang]]))</f>
        <v/>
      </c>
      <c r="K1675" s="20">
        <v>1</v>
      </c>
      <c r="L1675" s="47">
        <f>SUMIF(MASUK!$C:$C,DATA!$A1675,MASUK!$H:$H)</f>
        <v>0</v>
      </c>
      <c r="M1675" s="47">
        <f>SUMIF(KELUAR!C:C,REKAP[[#This Row],[ID
Barang]],KELUAR!$H:$H)</f>
        <v>0</v>
      </c>
      <c r="N1675" s="47">
        <f>REKAP[[#This Row],[Stok Awal]]+REKAP[[#This Row],[Masuk]]-REKAP[[#This Row],[Keluar]]</f>
        <v>1</v>
      </c>
      <c r="P1675" s="42">
        <f>REKAP[[#This Row],[Harga Satuan]]*REKAP[[#This Row],[Stok Akhir]]</f>
        <v>318000</v>
      </c>
      <c r="Q1675" s="47" t="str">
        <f>IF(REKAP[[#This Row],[Stok Aktual]]&lt;&gt;"",REKAP[[#This Row],[Stok Akhir]]-REKAP[[#This Row],[Stok Aktual]],"")</f>
        <v/>
      </c>
    </row>
    <row r="1676" spans="1:17" x14ac:dyDescent="0.25">
      <c r="A1676" s="20" t="s">
        <v>3113</v>
      </c>
      <c r="B1676" s="20" t="s">
        <v>3603</v>
      </c>
      <c r="C1676" s="20" t="s">
        <v>3603</v>
      </c>
      <c r="D1676" s="23" t="s">
        <v>2557</v>
      </c>
      <c r="E1676" s="23"/>
      <c r="F1676" s="20" t="s">
        <v>247</v>
      </c>
      <c r="G1676" s="21" t="s">
        <v>2176</v>
      </c>
      <c r="H1676" s="22">
        <v>338000</v>
      </c>
      <c r="I1676" s="57" t="str">
        <f>IF(COUNTIF(MASUK[Kode Barang],REKAP[[#This Row],[ID
Barang]])=0,"",COUNTIF(MASUK[Kode Barang],REKAP[[#This Row],[ID
Barang]]))</f>
        <v/>
      </c>
      <c r="J1676" s="58" t="str">
        <f>IF(COUNTIF(MASUK8[Kode Barang],REKAP[[#This Row],[ID
Barang]])=0,"",COUNTIF(MASUK8[Kode Barang],REKAP[[#This Row],[ID
Barang]]))</f>
        <v/>
      </c>
      <c r="K1676" s="20">
        <v>0</v>
      </c>
      <c r="L1676" s="47">
        <f>SUMIF(MASUK!$C:$C,DATA!$A1676,MASUK!$H:$H)</f>
        <v>0</v>
      </c>
      <c r="M1676" s="47">
        <f>SUMIF(KELUAR!C:C,REKAP[[#This Row],[ID
Barang]],KELUAR!$H:$H)</f>
        <v>0</v>
      </c>
      <c r="N1676" s="47">
        <f>REKAP[[#This Row],[Stok Awal]]+REKAP[[#This Row],[Masuk]]-REKAP[[#This Row],[Keluar]]</f>
        <v>0</v>
      </c>
      <c r="P1676" s="42">
        <f>REKAP[[#This Row],[Harga Satuan]]*REKAP[[#This Row],[Stok Akhir]]</f>
        <v>0</v>
      </c>
      <c r="Q1676" s="47" t="str">
        <f>IF(REKAP[[#This Row],[Stok Aktual]]&lt;&gt;"",REKAP[[#This Row],[Stok Akhir]]-REKAP[[#This Row],[Stok Aktual]],"")</f>
        <v/>
      </c>
    </row>
    <row r="1677" spans="1:17" x14ac:dyDescent="0.25">
      <c r="A1677" s="20" t="s">
        <v>3114</v>
      </c>
      <c r="B1677" s="20" t="s">
        <v>3603</v>
      </c>
      <c r="C1677" s="20" t="s">
        <v>3603</v>
      </c>
      <c r="D1677" s="23" t="s">
        <v>2558</v>
      </c>
      <c r="E1677" s="23"/>
      <c r="F1677" s="20" t="s">
        <v>247</v>
      </c>
      <c r="G1677" s="21" t="s">
        <v>2176</v>
      </c>
      <c r="H1677" s="22">
        <v>553000</v>
      </c>
      <c r="I1677" s="57" t="str">
        <f>IF(COUNTIF(MASUK[Kode Barang],REKAP[[#This Row],[ID
Barang]])=0,"",COUNTIF(MASUK[Kode Barang],REKAP[[#This Row],[ID
Barang]]))</f>
        <v/>
      </c>
      <c r="J1677" s="58" t="str">
        <f>IF(COUNTIF(MASUK8[Kode Barang],REKAP[[#This Row],[ID
Barang]])=0,"",COUNTIF(MASUK8[Kode Barang],REKAP[[#This Row],[ID
Barang]]))</f>
        <v/>
      </c>
      <c r="K1677" s="20">
        <v>1</v>
      </c>
      <c r="L1677" s="47">
        <f>SUMIF(MASUK!$C:$C,DATA!$A1677,MASUK!$H:$H)</f>
        <v>0</v>
      </c>
      <c r="M1677" s="47">
        <f>SUMIF(KELUAR!C:C,REKAP[[#This Row],[ID
Barang]],KELUAR!$H:$H)</f>
        <v>0</v>
      </c>
      <c r="N1677" s="47">
        <f>REKAP[[#This Row],[Stok Awal]]+REKAP[[#This Row],[Masuk]]-REKAP[[#This Row],[Keluar]]</f>
        <v>1</v>
      </c>
      <c r="P1677" s="42">
        <f>REKAP[[#This Row],[Harga Satuan]]*REKAP[[#This Row],[Stok Akhir]]</f>
        <v>553000</v>
      </c>
      <c r="Q1677" s="47" t="str">
        <f>IF(REKAP[[#This Row],[Stok Aktual]]&lt;&gt;"",REKAP[[#This Row],[Stok Akhir]]-REKAP[[#This Row],[Stok Aktual]],"")</f>
        <v/>
      </c>
    </row>
    <row r="1678" spans="1:17" x14ac:dyDescent="0.25">
      <c r="A1678" s="20" t="s">
        <v>3115</v>
      </c>
      <c r="B1678" s="20" t="s">
        <v>3605</v>
      </c>
      <c r="C1678" s="20" t="s">
        <v>3605</v>
      </c>
      <c r="D1678" s="23" t="s">
        <v>3593</v>
      </c>
      <c r="E1678" s="23"/>
      <c r="F1678" s="20" t="s">
        <v>247</v>
      </c>
      <c r="G1678" s="21" t="s">
        <v>1991</v>
      </c>
      <c r="H1678" s="22">
        <v>1332000</v>
      </c>
      <c r="I1678" s="57" t="str">
        <f>IF(COUNTIF(MASUK[Kode Barang],REKAP[[#This Row],[ID
Barang]])=0,"",COUNTIF(MASUK[Kode Barang],REKAP[[#This Row],[ID
Barang]]))</f>
        <v/>
      </c>
      <c r="J1678" s="58" t="str">
        <f>IF(COUNTIF(MASUK8[Kode Barang],REKAP[[#This Row],[ID
Barang]])=0,"",COUNTIF(MASUK8[Kode Barang],REKAP[[#This Row],[ID
Barang]]))</f>
        <v/>
      </c>
      <c r="K1678" s="20">
        <v>0</v>
      </c>
      <c r="L1678" s="47">
        <f>SUMIF(MASUK!$C:$C,DATA!$A1678,MASUK!$H:$H)</f>
        <v>0</v>
      </c>
      <c r="M1678" s="47">
        <f>SUMIF(KELUAR!C:C,REKAP[[#This Row],[ID
Barang]],KELUAR!$H:$H)</f>
        <v>0</v>
      </c>
      <c r="N1678" s="47">
        <f>REKAP[[#This Row],[Stok Awal]]+REKAP[[#This Row],[Masuk]]-REKAP[[#This Row],[Keluar]]</f>
        <v>0</v>
      </c>
      <c r="P1678" s="42">
        <f>REKAP[[#This Row],[Harga Satuan]]*REKAP[[#This Row],[Stok Akhir]]</f>
        <v>0</v>
      </c>
      <c r="Q1678" s="47" t="str">
        <f>IF(REKAP[[#This Row],[Stok Aktual]]&lt;&gt;"",REKAP[[#This Row],[Stok Akhir]]-REKAP[[#This Row],[Stok Aktual]],"")</f>
        <v/>
      </c>
    </row>
    <row r="1679" spans="1:17" x14ac:dyDescent="0.25">
      <c r="A1679" s="20" t="s">
        <v>3116</v>
      </c>
      <c r="B1679" s="20" t="s">
        <v>3606</v>
      </c>
      <c r="C1679" s="20" t="s">
        <v>3606</v>
      </c>
      <c r="D1679" s="23" t="s">
        <v>3594</v>
      </c>
      <c r="E1679" s="23"/>
      <c r="F1679" s="20" t="s">
        <v>247</v>
      </c>
      <c r="G1679" s="21" t="s">
        <v>1991</v>
      </c>
      <c r="H1679" s="22">
        <v>2106000</v>
      </c>
      <c r="I1679" s="57" t="str">
        <f>IF(COUNTIF(MASUK[Kode Barang],REKAP[[#This Row],[ID
Barang]])=0,"",COUNTIF(MASUK[Kode Barang],REKAP[[#This Row],[ID
Barang]]))</f>
        <v/>
      </c>
      <c r="J1679" s="58" t="str">
        <f>IF(COUNTIF(MASUK8[Kode Barang],REKAP[[#This Row],[ID
Barang]])=0,"",COUNTIF(MASUK8[Kode Barang],REKAP[[#This Row],[ID
Barang]]))</f>
        <v/>
      </c>
      <c r="K1679" s="20">
        <v>1</v>
      </c>
      <c r="L1679" s="47">
        <f>SUMIF(MASUK!$C:$C,DATA!$A1679,MASUK!$H:$H)</f>
        <v>0</v>
      </c>
      <c r="M1679" s="47">
        <f>SUMIF(KELUAR!C:C,REKAP[[#This Row],[ID
Barang]],KELUAR!$H:$H)</f>
        <v>0</v>
      </c>
      <c r="N1679" s="47">
        <f>REKAP[[#This Row],[Stok Awal]]+REKAP[[#This Row],[Masuk]]-REKAP[[#This Row],[Keluar]]</f>
        <v>1</v>
      </c>
      <c r="P1679" s="42">
        <f>REKAP[[#This Row],[Harga Satuan]]*REKAP[[#This Row],[Stok Akhir]]</f>
        <v>2106000</v>
      </c>
      <c r="Q1679" s="47" t="str">
        <f>IF(REKAP[[#This Row],[Stok Aktual]]&lt;&gt;"",REKAP[[#This Row],[Stok Akhir]]-REKAP[[#This Row],[Stok Aktual]],"")</f>
        <v/>
      </c>
    </row>
    <row r="1680" spans="1:17" x14ac:dyDescent="0.25">
      <c r="A1680" s="20" t="s">
        <v>3117</v>
      </c>
      <c r="B1680" s="20" t="s">
        <v>2559</v>
      </c>
      <c r="C1680" s="20" t="s">
        <v>2559</v>
      </c>
      <c r="D1680" s="23" t="s">
        <v>2560</v>
      </c>
      <c r="E1680" s="23"/>
      <c r="F1680" s="20" t="s">
        <v>247</v>
      </c>
      <c r="G1680" s="21"/>
      <c r="H1680" s="22">
        <v>0</v>
      </c>
      <c r="I1680" s="57" t="str">
        <f>IF(COUNTIF(MASUK[Kode Barang],REKAP[[#This Row],[ID
Barang]])=0,"",COUNTIF(MASUK[Kode Barang],REKAP[[#This Row],[ID
Barang]]))</f>
        <v/>
      </c>
      <c r="J1680" s="58" t="str">
        <f>IF(COUNTIF(MASUK8[Kode Barang],REKAP[[#This Row],[ID
Barang]])=0,"",COUNTIF(MASUK8[Kode Barang],REKAP[[#This Row],[ID
Barang]]))</f>
        <v/>
      </c>
      <c r="K1680" s="20">
        <v>1</v>
      </c>
      <c r="L1680" s="47">
        <f>SUMIF(MASUK!$C:$C,DATA!$A1680,MASUK!$H:$H)</f>
        <v>0</v>
      </c>
      <c r="M1680" s="47">
        <f>SUMIF(KELUAR!C:C,REKAP[[#This Row],[ID
Barang]],KELUAR!$H:$H)</f>
        <v>0</v>
      </c>
      <c r="N1680" s="47">
        <f>REKAP[[#This Row],[Stok Awal]]+REKAP[[#This Row],[Masuk]]-REKAP[[#This Row],[Keluar]]</f>
        <v>1</v>
      </c>
      <c r="P1680" s="42">
        <f>REKAP[[#This Row],[Harga Satuan]]*REKAP[[#This Row],[Stok Akhir]]</f>
        <v>0</v>
      </c>
      <c r="Q1680" s="47" t="str">
        <f>IF(REKAP[[#This Row],[Stok Aktual]]&lt;&gt;"",REKAP[[#This Row],[Stok Akhir]]-REKAP[[#This Row],[Stok Aktual]],"")</f>
        <v/>
      </c>
    </row>
    <row r="1681" spans="1:17" x14ac:dyDescent="0.25">
      <c r="A1681" s="20" t="s">
        <v>3118</v>
      </c>
      <c r="B1681" s="20" t="s">
        <v>3609</v>
      </c>
      <c r="C1681" s="20" t="s">
        <v>3609</v>
      </c>
      <c r="D1681" s="23" t="s">
        <v>2561</v>
      </c>
      <c r="E1681" s="23"/>
      <c r="F1681" s="20" t="s">
        <v>247</v>
      </c>
      <c r="G1681" s="21" t="s">
        <v>2562</v>
      </c>
      <c r="H1681" s="22">
        <v>7000000</v>
      </c>
      <c r="I1681" s="57" t="str">
        <f>IF(COUNTIF(MASUK[Kode Barang],REKAP[[#This Row],[ID
Barang]])=0,"",COUNTIF(MASUK[Kode Barang],REKAP[[#This Row],[ID
Barang]]))</f>
        <v/>
      </c>
      <c r="J1681" s="58" t="str">
        <f>IF(COUNTIF(MASUK8[Kode Barang],REKAP[[#This Row],[ID
Barang]])=0,"",COUNTIF(MASUK8[Kode Barang],REKAP[[#This Row],[ID
Barang]]))</f>
        <v/>
      </c>
      <c r="K1681" s="20">
        <v>0</v>
      </c>
      <c r="L1681" s="47">
        <f>SUMIF(MASUK!$C:$C,DATA!$A1681,MASUK!$H:$H)</f>
        <v>0</v>
      </c>
      <c r="M1681" s="47">
        <f>SUMIF(KELUAR!C:C,REKAP[[#This Row],[ID
Barang]],KELUAR!$H:$H)</f>
        <v>0</v>
      </c>
      <c r="N1681" s="47">
        <f>REKAP[[#This Row],[Stok Awal]]+REKAP[[#This Row],[Masuk]]-REKAP[[#This Row],[Keluar]]</f>
        <v>0</v>
      </c>
      <c r="P1681" s="42">
        <f>REKAP[[#This Row],[Harga Satuan]]*REKAP[[#This Row],[Stok Akhir]]</f>
        <v>0</v>
      </c>
      <c r="Q1681" s="47" t="str">
        <f>IF(REKAP[[#This Row],[Stok Aktual]]&lt;&gt;"",REKAP[[#This Row],[Stok Akhir]]-REKAP[[#This Row],[Stok Aktual]],"")</f>
        <v/>
      </c>
    </row>
    <row r="1682" spans="1:17" x14ac:dyDescent="0.25">
      <c r="A1682" s="61" t="s">
        <v>3838</v>
      </c>
      <c r="B1682" s="20" t="s">
        <v>2055</v>
      </c>
      <c r="C1682" s="20"/>
      <c r="D1682" s="23" t="s">
        <v>3839</v>
      </c>
      <c r="E1682" s="23"/>
      <c r="F1682" s="20"/>
      <c r="G1682" s="20"/>
      <c r="H1682" s="22"/>
      <c r="I1682" s="57">
        <f>IF(COUNTIF(MASUK[Kode Barang],REKAP[[#This Row],[ID
Barang]])=0,"",COUNTIF(MASUK[Kode Barang],REKAP[[#This Row],[ID
Barang]]))</f>
        <v>2</v>
      </c>
      <c r="J1682" s="58">
        <f>IF(COUNTIF(MASUK8[Kode Barang],REKAP[[#This Row],[ID
Barang]])=0,"",COUNTIF(MASUK8[Kode Barang],REKAP[[#This Row],[ID
Barang]]))</f>
        <v>1</v>
      </c>
      <c r="K1682" s="20"/>
      <c r="L1682" s="47">
        <f>SUMIF(MASUK!$C:$C,DATA!$A1682,MASUK!$H:$H)</f>
        <v>4</v>
      </c>
      <c r="M1682" s="47">
        <f>SUMIF(KELUAR!C:C,REKAP[[#This Row],[ID
Barang]],KELUAR!$H:$H)</f>
        <v>1</v>
      </c>
      <c r="N1682" s="47">
        <f>REKAP[[#This Row],[Stok Awal]]+REKAP[[#This Row],[Masuk]]-REKAP[[#This Row],[Keluar]]</f>
        <v>3</v>
      </c>
      <c r="P1682" s="42">
        <f>REKAP[[#This Row],[Harga Satuan]]*REKAP[[#This Row],[Stok Akhir]]</f>
        <v>0</v>
      </c>
      <c r="Q1682" s="47" t="str">
        <f>IF(REKAP[[#This Row],[Stok Aktual]]&lt;&gt;"",REKAP[[#This Row],[Stok Akhir]]-REKAP[[#This Row],[Stok Aktual]],"")</f>
        <v/>
      </c>
    </row>
    <row r="1683" spans="1:17" x14ac:dyDescent="0.25">
      <c r="A1683" s="20"/>
      <c r="B1683" s="20"/>
      <c r="C1683" s="20"/>
      <c r="D1683" s="23"/>
      <c r="E1683" s="23"/>
      <c r="F1683" s="20"/>
      <c r="G1683" s="20"/>
      <c r="H1683" s="22"/>
      <c r="I1683" s="57" t="str">
        <f>IF(COUNTIF(MASUK[Kode Barang],REKAP[[#This Row],[ID
Barang]])=0,"",COUNTIF(MASUK[Kode Barang],REKAP[[#This Row],[ID
Barang]]))</f>
        <v/>
      </c>
      <c r="J1683" s="58" t="str">
        <f>IF(COUNTIF(MASUK8[Kode Barang],REKAP[[#This Row],[ID
Barang]])=0,"",COUNTIF(MASUK8[Kode Barang],REKAP[[#This Row],[ID
Barang]]))</f>
        <v/>
      </c>
      <c r="K1683" s="20"/>
      <c r="L1683" s="47">
        <f>SUMIF(MASUK!$C:$C,DATA!$A1683,MASUK!$H:$H)</f>
        <v>0</v>
      </c>
      <c r="M1683" s="47">
        <f>SUMIF(KELUAR!C:C,REKAP[[#This Row],[ID
Barang]],KELUAR!$H:$H)</f>
        <v>0</v>
      </c>
      <c r="N1683" s="47">
        <f>REKAP[[#This Row],[Stok Awal]]+REKAP[[#This Row],[Masuk]]-REKAP[[#This Row],[Keluar]]</f>
        <v>0</v>
      </c>
      <c r="P1683" s="42">
        <f>REKAP[[#This Row],[Harga Satuan]]*REKAP[[#This Row],[Stok Akhir]]</f>
        <v>0</v>
      </c>
      <c r="Q1683" s="47" t="str">
        <f>IF(REKAP[[#This Row],[Stok Aktual]]&lt;&gt;"",REKAP[[#This Row],[Stok Akhir]]-REKAP[[#This Row],[Stok Aktual]],"")</f>
        <v/>
      </c>
    </row>
    <row r="1684" spans="1:17" x14ac:dyDescent="0.25">
      <c r="A1684" s="20"/>
      <c r="B1684" s="20"/>
      <c r="C1684" s="20"/>
      <c r="D1684" s="23"/>
      <c r="E1684" s="23"/>
      <c r="F1684" s="20"/>
      <c r="G1684" s="20"/>
      <c r="H1684" s="22"/>
      <c r="I1684" s="57" t="str">
        <f>IF(COUNTIF(MASUK[Kode Barang],REKAP[[#This Row],[ID
Barang]])=0,"",COUNTIF(MASUK[Kode Barang],REKAP[[#This Row],[ID
Barang]]))</f>
        <v/>
      </c>
      <c r="J1684" s="58" t="str">
        <f>IF(COUNTIF(MASUK8[Kode Barang],REKAP[[#This Row],[ID
Barang]])=0,"",COUNTIF(MASUK8[Kode Barang],REKAP[[#This Row],[ID
Barang]]))</f>
        <v/>
      </c>
      <c r="K1684" s="20"/>
      <c r="L1684" s="47">
        <f>SUMIF(MASUK!$C:$C,DATA!$A1684,MASUK!$H:$H)</f>
        <v>0</v>
      </c>
      <c r="M1684" s="47">
        <f>SUMIF(KELUAR!C:C,REKAP[[#This Row],[ID
Barang]],KELUAR!$H:$H)</f>
        <v>0</v>
      </c>
      <c r="N1684" s="47">
        <f>REKAP[[#This Row],[Stok Awal]]+REKAP[[#This Row],[Masuk]]-REKAP[[#This Row],[Keluar]]</f>
        <v>0</v>
      </c>
      <c r="P1684" s="42">
        <f>REKAP[[#This Row],[Harga Satuan]]*REKAP[[#This Row],[Stok Akhir]]</f>
        <v>0</v>
      </c>
      <c r="Q1684" s="47" t="str">
        <f>IF(REKAP[[#This Row],[Stok Aktual]]&lt;&gt;"",REKAP[[#This Row],[Stok Akhir]]-REKAP[[#This Row],[Stok Aktual]],"")</f>
        <v/>
      </c>
    </row>
    <row r="1685" spans="1:17" x14ac:dyDescent="0.25">
      <c r="A1685" s="20"/>
      <c r="B1685" s="20"/>
      <c r="C1685" s="20"/>
      <c r="D1685" s="23"/>
      <c r="E1685" s="23"/>
      <c r="F1685" s="20"/>
      <c r="G1685" s="20"/>
      <c r="H1685" s="22"/>
      <c r="I1685" s="57" t="str">
        <f>IF(COUNTIF(MASUK[Kode Barang],REKAP[[#This Row],[ID
Barang]])=0,"",COUNTIF(MASUK[Kode Barang],REKAP[[#This Row],[ID
Barang]]))</f>
        <v/>
      </c>
      <c r="J1685" s="58" t="str">
        <f>IF(COUNTIF(MASUK8[Kode Barang],REKAP[[#This Row],[ID
Barang]])=0,"",COUNTIF(MASUK8[Kode Barang],REKAP[[#This Row],[ID
Barang]]))</f>
        <v/>
      </c>
      <c r="K1685" s="20"/>
      <c r="L1685" s="47">
        <f>SUMIF(MASUK!$C:$C,DATA!$A1685,MASUK!$H:$H)</f>
        <v>0</v>
      </c>
      <c r="M1685" s="47">
        <f>SUMIF(KELUAR!C:C,REKAP[[#This Row],[ID
Barang]],KELUAR!$H:$H)</f>
        <v>0</v>
      </c>
      <c r="N1685" s="47">
        <f>REKAP[[#This Row],[Stok Awal]]+REKAP[[#This Row],[Masuk]]-REKAP[[#This Row],[Keluar]]</f>
        <v>0</v>
      </c>
      <c r="P1685" s="42">
        <f>REKAP[[#This Row],[Harga Satuan]]*REKAP[[#This Row],[Stok Akhir]]</f>
        <v>0</v>
      </c>
      <c r="Q1685" s="47" t="str">
        <f>IF(REKAP[[#This Row],[Stok Aktual]]&lt;&gt;"",REKAP[[#This Row],[Stok Akhir]]-REKAP[[#This Row],[Stok Aktual]],"")</f>
        <v/>
      </c>
    </row>
    <row r="1686" spans="1:17" x14ac:dyDescent="0.25">
      <c r="A1686" s="20"/>
      <c r="B1686" s="20"/>
      <c r="C1686" s="20"/>
      <c r="D1686" s="23"/>
      <c r="E1686" s="23"/>
      <c r="F1686" s="20"/>
      <c r="G1686" s="20"/>
      <c r="H1686" s="22"/>
      <c r="I1686" s="57" t="str">
        <f>IF(COUNTIF(MASUK[Kode Barang],REKAP[[#This Row],[ID
Barang]])=0,"",COUNTIF(MASUK[Kode Barang],REKAP[[#This Row],[ID
Barang]]))</f>
        <v/>
      </c>
      <c r="J1686" s="58" t="str">
        <f>IF(COUNTIF(MASUK8[Kode Barang],REKAP[[#This Row],[ID
Barang]])=0,"",COUNTIF(MASUK8[Kode Barang],REKAP[[#This Row],[ID
Barang]]))</f>
        <v/>
      </c>
      <c r="K1686" s="20"/>
      <c r="L1686" s="47">
        <f>SUMIF(MASUK!$C:$C,DATA!$A1686,MASUK!$H:$H)</f>
        <v>0</v>
      </c>
      <c r="M1686" s="47">
        <f>SUMIF(KELUAR!C:C,REKAP[[#This Row],[ID
Barang]],KELUAR!$H:$H)</f>
        <v>0</v>
      </c>
      <c r="N1686" s="47">
        <f>REKAP[[#This Row],[Stok Awal]]+REKAP[[#This Row],[Masuk]]-REKAP[[#This Row],[Keluar]]</f>
        <v>0</v>
      </c>
      <c r="P1686" s="42">
        <f>REKAP[[#This Row],[Harga Satuan]]*REKAP[[#This Row],[Stok Akhir]]</f>
        <v>0</v>
      </c>
      <c r="Q1686" s="47" t="str">
        <f>IF(REKAP[[#This Row],[Stok Aktual]]&lt;&gt;"",REKAP[[#This Row],[Stok Akhir]]-REKAP[[#This Row],[Stok Aktual]],"")</f>
        <v/>
      </c>
    </row>
    <row r="1687" spans="1:17" x14ac:dyDescent="0.25">
      <c r="A1687" s="20"/>
      <c r="B1687" s="20"/>
      <c r="C1687" s="20"/>
      <c r="D1687" s="23"/>
      <c r="E1687" s="23"/>
      <c r="F1687" s="20"/>
      <c r="G1687" s="20"/>
      <c r="H1687" s="22"/>
      <c r="I1687" s="57" t="str">
        <f>IF(COUNTIF(MASUK[Kode Barang],REKAP[[#This Row],[ID
Barang]])=0,"",COUNTIF(MASUK[Kode Barang],REKAP[[#This Row],[ID
Barang]]))</f>
        <v/>
      </c>
      <c r="J1687" s="58" t="str">
        <f>IF(COUNTIF(MASUK8[Kode Barang],REKAP[[#This Row],[ID
Barang]])=0,"",COUNTIF(MASUK8[Kode Barang],REKAP[[#This Row],[ID
Barang]]))</f>
        <v/>
      </c>
      <c r="K1687" s="20"/>
      <c r="L1687" s="47">
        <f>SUMIF(MASUK!$C:$C,DATA!$A1687,MASUK!$H:$H)</f>
        <v>0</v>
      </c>
      <c r="M1687" s="47">
        <f>SUMIF(KELUAR!C:C,REKAP[[#This Row],[ID
Barang]],KELUAR!$H:$H)</f>
        <v>0</v>
      </c>
      <c r="N1687" s="47">
        <f>REKAP[[#This Row],[Stok Awal]]+REKAP[[#This Row],[Masuk]]-REKAP[[#This Row],[Keluar]]</f>
        <v>0</v>
      </c>
      <c r="P1687" s="42">
        <f>REKAP[[#This Row],[Harga Satuan]]*REKAP[[#This Row],[Stok Akhir]]</f>
        <v>0</v>
      </c>
      <c r="Q1687" s="47" t="str">
        <f>IF(REKAP[[#This Row],[Stok Aktual]]&lt;&gt;"",REKAP[[#This Row],[Stok Akhir]]-REKAP[[#This Row],[Stok Aktual]],"")</f>
        <v/>
      </c>
    </row>
    <row r="1688" spans="1:17" x14ac:dyDescent="0.25">
      <c r="A1688" s="20"/>
      <c r="B1688" s="20"/>
      <c r="C1688" s="20"/>
      <c r="D1688" s="23"/>
      <c r="E1688" s="23"/>
      <c r="F1688" s="20"/>
      <c r="G1688" s="20"/>
      <c r="H1688" s="22"/>
      <c r="I1688" s="57" t="str">
        <f>IF(COUNTIF(MASUK[Kode Barang],REKAP[[#This Row],[ID
Barang]])=0,"",COUNTIF(MASUK[Kode Barang],REKAP[[#This Row],[ID
Barang]]))</f>
        <v/>
      </c>
      <c r="J1688" s="58" t="str">
        <f>IF(COUNTIF(MASUK8[Kode Barang],REKAP[[#This Row],[ID
Barang]])=0,"",COUNTIF(MASUK8[Kode Barang],REKAP[[#This Row],[ID
Barang]]))</f>
        <v/>
      </c>
      <c r="K1688" s="20"/>
      <c r="L1688" s="47">
        <f>SUMIF(MASUK!$C:$C,DATA!$A1688,MASUK!$H:$H)</f>
        <v>0</v>
      </c>
      <c r="M1688" s="47">
        <f>SUMIF(KELUAR!C:C,REKAP[[#This Row],[ID
Barang]],KELUAR!$H:$H)</f>
        <v>0</v>
      </c>
      <c r="N1688" s="47">
        <f>REKAP[[#This Row],[Stok Awal]]+REKAP[[#This Row],[Masuk]]-REKAP[[#This Row],[Keluar]]</f>
        <v>0</v>
      </c>
      <c r="P1688" s="42">
        <f>REKAP[[#This Row],[Harga Satuan]]*REKAP[[#This Row],[Stok Akhir]]</f>
        <v>0</v>
      </c>
      <c r="Q1688" s="47" t="str">
        <f>IF(REKAP[[#This Row],[Stok Aktual]]&lt;&gt;"",REKAP[[#This Row],[Stok Akhir]]-REKAP[[#This Row],[Stok Aktual]],"")</f>
        <v/>
      </c>
    </row>
    <row r="1689" spans="1:17" x14ac:dyDescent="0.25">
      <c r="A1689" s="20"/>
      <c r="B1689" s="20"/>
      <c r="C1689" s="20"/>
      <c r="D1689" s="23"/>
      <c r="E1689" s="23"/>
      <c r="F1689" s="20"/>
      <c r="G1689" s="20"/>
      <c r="H1689" s="22"/>
      <c r="I1689" s="57" t="str">
        <f>IF(COUNTIF(MASUK[Kode Barang],REKAP[[#This Row],[ID
Barang]])=0,"",COUNTIF(MASUK[Kode Barang],REKAP[[#This Row],[ID
Barang]]))</f>
        <v/>
      </c>
      <c r="J1689" s="58" t="str">
        <f>IF(COUNTIF(MASUK8[Kode Barang],REKAP[[#This Row],[ID
Barang]])=0,"",COUNTIF(MASUK8[Kode Barang],REKAP[[#This Row],[ID
Barang]]))</f>
        <v/>
      </c>
      <c r="K1689" s="20"/>
      <c r="L1689" s="47">
        <f>SUMIF(MASUK!$C:$C,DATA!$A1689,MASUK!$H:$H)</f>
        <v>0</v>
      </c>
      <c r="M1689" s="47">
        <f>SUMIF(KELUAR!C:C,REKAP[[#This Row],[ID
Barang]],KELUAR!$H:$H)</f>
        <v>0</v>
      </c>
      <c r="N1689" s="47">
        <f>REKAP[[#This Row],[Stok Awal]]+REKAP[[#This Row],[Masuk]]-REKAP[[#This Row],[Keluar]]</f>
        <v>0</v>
      </c>
      <c r="P1689" s="42">
        <f>REKAP[[#This Row],[Harga Satuan]]*REKAP[[#This Row],[Stok Akhir]]</f>
        <v>0</v>
      </c>
      <c r="Q1689" s="47" t="str">
        <f>IF(REKAP[[#This Row],[Stok Aktual]]&lt;&gt;"",REKAP[[#This Row],[Stok Akhir]]-REKAP[[#This Row],[Stok Aktual]],"")</f>
        <v/>
      </c>
    </row>
    <row r="1690" spans="1:17" x14ac:dyDescent="0.25">
      <c r="A1690" s="20"/>
      <c r="B1690" s="20"/>
      <c r="C1690" s="20"/>
      <c r="D1690" s="23"/>
      <c r="E1690" s="23"/>
      <c r="F1690" s="20"/>
      <c r="G1690" s="20"/>
      <c r="H1690" s="22"/>
      <c r="I1690" s="57" t="str">
        <f>IF(COUNTIF(MASUK[Kode Barang],REKAP[[#This Row],[ID
Barang]])=0,"",COUNTIF(MASUK[Kode Barang],REKAP[[#This Row],[ID
Barang]]))</f>
        <v/>
      </c>
      <c r="J1690" s="58" t="str">
        <f>IF(COUNTIF(MASUK8[Kode Barang],REKAP[[#This Row],[ID
Barang]])=0,"",COUNTIF(MASUK8[Kode Barang],REKAP[[#This Row],[ID
Barang]]))</f>
        <v/>
      </c>
      <c r="K1690" s="20"/>
      <c r="L1690" s="47">
        <f>SUMIF(MASUK!$C:$C,DATA!$A1690,MASUK!$H:$H)</f>
        <v>0</v>
      </c>
      <c r="M1690" s="47">
        <f>SUMIF(KELUAR!C:C,REKAP[[#This Row],[ID
Barang]],KELUAR!$H:$H)</f>
        <v>0</v>
      </c>
      <c r="N1690" s="47">
        <f>REKAP[[#This Row],[Stok Awal]]+REKAP[[#This Row],[Masuk]]-REKAP[[#This Row],[Keluar]]</f>
        <v>0</v>
      </c>
      <c r="P1690" s="42">
        <f>REKAP[[#This Row],[Harga Satuan]]*REKAP[[#This Row],[Stok Akhir]]</f>
        <v>0</v>
      </c>
      <c r="Q1690" s="47" t="str">
        <f>IF(REKAP[[#This Row],[Stok Aktual]]&lt;&gt;"",REKAP[[#This Row],[Stok Akhir]]-REKAP[[#This Row],[Stok Aktual]],"")</f>
        <v/>
      </c>
    </row>
    <row r="1691" spans="1:17" x14ac:dyDescent="0.25">
      <c r="A1691" s="20"/>
      <c r="B1691" s="20"/>
      <c r="C1691" s="20"/>
      <c r="D1691" s="23"/>
      <c r="E1691" s="23"/>
      <c r="F1691" s="20"/>
      <c r="G1691" s="20"/>
      <c r="H1691" s="22"/>
      <c r="I1691" s="57" t="str">
        <f>IF(COUNTIF(MASUK[Kode Barang],REKAP[[#This Row],[ID
Barang]])=0,"",COUNTIF(MASUK[Kode Barang],REKAP[[#This Row],[ID
Barang]]))</f>
        <v/>
      </c>
      <c r="J1691" s="58" t="str">
        <f>IF(COUNTIF(MASUK8[Kode Barang],REKAP[[#This Row],[ID
Barang]])=0,"",COUNTIF(MASUK8[Kode Barang],REKAP[[#This Row],[ID
Barang]]))</f>
        <v/>
      </c>
      <c r="K1691" s="20"/>
      <c r="L1691" s="47">
        <f>SUMIF(MASUK!$C:$C,DATA!$A1691,MASUK!$H:$H)</f>
        <v>0</v>
      </c>
      <c r="M1691" s="47">
        <f>SUMIF(KELUAR!C:C,REKAP[[#This Row],[ID
Barang]],KELUAR!$H:$H)</f>
        <v>0</v>
      </c>
      <c r="N1691" s="47">
        <f>REKAP[[#This Row],[Stok Awal]]+REKAP[[#This Row],[Masuk]]-REKAP[[#This Row],[Keluar]]</f>
        <v>0</v>
      </c>
      <c r="P1691" s="42">
        <f>REKAP[[#This Row],[Harga Satuan]]*REKAP[[#This Row],[Stok Akhir]]</f>
        <v>0</v>
      </c>
      <c r="Q1691" s="47" t="str">
        <f>IF(REKAP[[#This Row],[Stok Aktual]]&lt;&gt;"",REKAP[[#This Row],[Stok Akhir]]-REKAP[[#This Row],[Stok Aktual]],"")</f>
        <v/>
      </c>
    </row>
    <row r="1692" spans="1:17" x14ac:dyDescent="0.25">
      <c r="A1692" s="20"/>
      <c r="B1692" s="20"/>
      <c r="C1692" s="20"/>
      <c r="D1692" s="23"/>
      <c r="E1692" s="23"/>
      <c r="F1692" s="20"/>
      <c r="G1692" s="20"/>
      <c r="H1692" s="22"/>
      <c r="I1692" s="57" t="str">
        <f>IF(COUNTIF(MASUK[Kode Barang],REKAP[[#This Row],[ID
Barang]])=0,"",COUNTIF(MASUK[Kode Barang],REKAP[[#This Row],[ID
Barang]]))</f>
        <v/>
      </c>
      <c r="J1692" s="58" t="str">
        <f>IF(COUNTIF(MASUK8[Kode Barang],REKAP[[#This Row],[ID
Barang]])=0,"",COUNTIF(MASUK8[Kode Barang],REKAP[[#This Row],[ID
Barang]]))</f>
        <v/>
      </c>
      <c r="K1692" s="20"/>
      <c r="L1692" s="47">
        <f>SUMIF(MASUK!$C:$C,DATA!$A1692,MASUK!$H:$H)</f>
        <v>0</v>
      </c>
      <c r="M1692" s="47">
        <f>SUMIF(KELUAR!C:C,REKAP[[#This Row],[ID
Barang]],KELUAR!$H:$H)</f>
        <v>0</v>
      </c>
      <c r="N1692" s="47">
        <f>REKAP[[#This Row],[Stok Awal]]+REKAP[[#This Row],[Masuk]]-REKAP[[#This Row],[Keluar]]</f>
        <v>0</v>
      </c>
      <c r="P1692" s="42">
        <f>REKAP[[#This Row],[Harga Satuan]]*REKAP[[#This Row],[Stok Akhir]]</f>
        <v>0</v>
      </c>
      <c r="Q1692" s="47" t="str">
        <f>IF(REKAP[[#This Row],[Stok Aktual]]&lt;&gt;"",REKAP[[#This Row],[Stok Akhir]]-REKAP[[#This Row],[Stok Aktual]],"")</f>
        <v/>
      </c>
    </row>
    <row r="1693" spans="1:17" x14ac:dyDescent="0.25">
      <c r="A1693" s="20"/>
      <c r="B1693" s="20"/>
      <c r="C1693" s="20"/>
      <c r="D1693" s="23"/>
      <c r="E1693" s="23"/>
      <c r="F1693" s="20"/>
      <c r="G1693" s="20"/>
      <c r="H1693" s="22"/>
      <c r="I1693" s="57" t="str">
        <f>IF(COUNTIF(MASUK[Kode Barang],REKAP[[#This Row],[ID
Barang]])=0,"",COUNTIF(MASUK[Kode Barang],REKAP[[#This Row],[ID
Barang]]))</f>
        <v/>
      </c>
      <c r="J1693" s="58" t="str">
        <f>IF(COUNTIF(MASUK8[Kode Barang],REKAP[[#This Row],[ID
Barang]])=0,"",COUNTIF(MASUK8[Kode Barang],REKAP[[#This Row],[ID
Barang]]))</f>
        <v/>
      </c>
      <c r="K1693" s="20"/>
      <c r="L1693" s="47">
        <f>SUMIF(MASUK!$C:$C,DATA!$A1693,MASUK!$H:$H)</f>
        <v>0</v>
      </c>
      <c r="M1693" s="47">
        <f>SUMIF(KELUAR!C:C,REKAP[[#This Row],[ID
Barang]],KELUAR!$H:$H)</f>
        <v>0</v>
      </c>
      <c r="N1693" s="47">
        <f>REKAP[[#This Row],[Stok Awal]]+REKAP[[#This Row],[Masuk]]-REKAP[[#This Row],[Keluar]]</f>
        <v>0</v>
      </c>
      <c r="P1693" s="42">
        <f>REKAP[[#This Row],[Harga Satuan]]*REKAP[[#This Row],[Stok Akhir]]</f>
        <v>0</v>
      </c>
      <c r="Q1693" s="47" t="str">
        <f>IF(REKAP[[#This Row],[Stok Aktual]]&lt;&gt;"",REKAP[[#This Row],[Stok Akhir]]-REKAP[[#This Row],[Stok Aktual]],"")</f>
        <v/>
      </c>
    </row>
    <row r="1694" spans="1:17" x14ac:dyDescent="0.25">
      <c r="A1694" s="20"/>
      <c r="B1694" s="20"/>
      <c r="C1694" s="20"/>
      <c r="D1694" s="23"/>
      <c r="E1694" s="23"/>
      <c r="F1694" s="20"/>
      <c r="G1694" s="20"/>
      <c r="H1694" s="22"/>
      <c r="I1694" s="57" t="str">
        <f>IF(COUNTIF(MASUK[Kode Barang],REKAP[[#This Row],[ID
Barang]])=0,"",COUNTIF(MASUK[Kode Barang],REKAP[[#This Row],[ID
Barang]]))</f>
        <v/>
      </c>
      <c r="J1694" s="58" t="str">
        <f>IF(COUNTIF(MASUK8[Kode Barang],REKAP[[#This Row],[ID
Barang]])=0,"",COUNTIF(MASUK8[Kode Barang],REKAP[[#This Row],[ID
Barang]]))</f>
        <v/>
      </c>
      <c r="K1694" s="20"/>
      <c r="L1694" s="47">
        <f>SUMIF(MASUK!$C:$C,DATA!$A1694,MASUK!$H:$H)</f>
        <v>0</v>
      </c>
      <c r="M1694" s="47">
        <f>SUMIF(KELUAR!C:C,REKAP[[#This Row],[ID
Barang]],KELUAR!$H:$H)</f>
        <v>0</v>
      </c>
      <c r="N1694" s="47">
        <f>REKAP[[#This Row],[Stok Awal]]+REKAP[[#This Row],[Masuk]]-REKAP[[#This Row],[Keluar]]</f>
        <v>0</v>
      </c>
      <c r="P1694" s="42">
        <f>REKAP[[#This Row],[Harga Satuan]]*REKAP[[#This Row],[Stok Akhir]]</f>
        <v>0</v>
      </c>
      <c r="Q1694" s="47" t="str">
        <f>IF(REKAP[[#This Row],[Stok Aktual]]&lt;&gt;"",REKAP[[#This Row],[Stok Akhir]]-REKAP[[#This Row],[Stok Aktual]],"")</f>
        <v/>
      </c>
    </row>
    <row r="1695" spans="1:17" x14ac:dyDescent="0.25">
      <c r="A1695" s="20"/>
      <c r="B1695" s="20"/>
      <c r="C1695" s="20"/>
      <c r="D1695" s="23"/>
      <c r="E1695" s="23"/>
      <c r="F1695" s="20"/>
      <c r="G1695" s="20"/>
      <c r="H1695" s="22"/>
      <c r="I1695" s="57" t="str">
        <f>IF(COUNTIF(MASUK[Kode Barang],REKAP[[#This Row],[ID
Barang]])=0,"",COUNTIF(MASUK[Kode Barang],REKAP[[#This Row],[ID
Barang]]))</f>
        <v/>
      </c>
      <c r="J1695" s="58" t="str">
        <f>IF(COUNTIF(MASUK8[Kode Barang],REKAP[[#This Row],[ID
Barang]])=0,"",COUNTIF(MASUK8[Kode Barang],REKAP[[#This Row],[ID
Barang]]))</f>
        <v/>
      </c>
      <c r="K1695" s="20"/>
      <c r="L1695" s="47">
        <f>SUMIF(MASUK!$C:$C,DATA!$A1695,MASUK!$H:$H)</f>
        <v>0</v>
      </c>
      <c r="M1695" s="47">
        <f>SUMIF(KELUAR!C:C,REKAP[[#This Row],[ID
Barang]],KELUAR!$H:$H)</f>
        <v>0</v>
      </c>
      <c r="N1695" s="47">
        <f>REKAP[[#This Row],[Stok Awal]]+REKAP[[#This Row],[Masuk]]-REKAP[[#This Row],[Keluar]]</f>
        <v>0</v>
      </c>
      <c r="P1695" s="42">
        <f>REKAP[[#This Row],[Harga Satuan]]*REKAP[[#This Row],[Stok Akhir]]</f>
        <v>0</v>
      </c>
      <c r="Q1695" s="47" t="str">
        <f>IF(REKAP[[#This Row],[Stok Aktual]]&lt;&gt;"",REKAP[[#This Row],[Stok Akhir]]-REKAP[[#This Row],[Stok Aktual]],"")</f>
        <v/>
      </c>
    </row>
    <row r="1696" spans="1:17" x14ac:dyDescent="0.25">
      <c r="A1696" s="20"/>
      <c r="B1696" s="20"/>
      <c r="C1696" s="20"/>
      <c r="D1696" s="23"/>
      <c r="E1696" s="23"/>
      <c r="F1696" s="20"/>
      <c r="G1696" s="20"/>
      <c r="H1696" s="22"/>
      <c r="I1696" s="57" t="str">
        <f>IF(COUNTIF(MASUK[Kode Barang],REKAP[[#This Row],[ID
Barang]])=0,"",COUNTIF(MASUK[Kode Barang],REKAP[[#This Row],[ID
Barang]]))</f>
        <v/>
      </c>
      <c r="J1696" s="58" t="str">
        <f>IF(COUNTIF(MASUK8[Kode Barang],REKAP[[#This Row],[ID
Barang]])=0,"",COUNTIF(MASUK8[Kode Barang],REKAP[[#This Row],[ID
Barang]]))</f>
        <v/>
      </c>
      <c r="K1696" s="20"/>
      <c r="L1696" s="47">
        <f>SUMIF(MASUK!$C:$C,DATA!$A1696,MASUK!$H:$H)</f>
        <v>0</v>
      </c>
      <c r="M1696" s="47">
        <f>SUMIF(KELUAR!C:C,REKAP[[#This Row],[ID
Barang]],KELUAR!$H:$H)</f>
        <v>0</v>
      </c>
      <c r="N1696" s="47">
        <f>REKAP[[#This Row],[Stok Awal]]+REKAP[[#This Row],[Masuk]]-REKAP[[#This Row],[Keluar]]</f>
        <v>0</v>
      </c>
      <c r="P1696" s="42">
        <f>REKAP[[#This Row],[Harga Satuan]]*REKAP[[#This Row],[Stok Akhir]]</f>
        <v>0</v>
      </c>
      <c r="Q1696" s="47" t="str">
        <f>IF(REKAP[[#This Row],[Stok Aktual]]&lt;&gt;"",REKAP[[#This Row],[Stok Akhir]]-REKAP[[#This Row],[Stok Aktual]],"")</f>
        <v/>
      </c>
    </row>
    <row r="1697" spans="1:17" x14ac:dyDescent="0.25">
      <c r="A1697" s="20"/>
      <c r="B1697" s="20"/>
      <c r="C1697" s="20"/>
      <c r="D1697" s="23"/>
      <c r="E1697" s="23"/>
      <c r="F1697" s="20"/>
      <c r="G1697" s="20"/>
      <c r="H1697" s="22"/>
      <c r="I1697" s="57" t="str">
        <f>IF(COUNTIF(MASUK[Kode Barang],REKAP[[#This Row],[ID
Barang]])=0,"",COUNTIF(MASUK[Kode Barang],REKAP[[#This Row],[ID
Barang]]))</f>
        <v/>
      </c>
      <c r="J1697" s="58" t="str">
        <f>IF(COUNTIF(MASUK8[Kode Barang],REKAP[[#This Row],[ID
Barang]])=0,"",COUNTIF(MASUK8[Kode Barang],REKAP[[#This Row],[ID
Barang]]))</f>
        <v/>
      </c>
      <c r="K1697" s="20"/>
      <c r="L1697" s="47">
        <f>SUMIF(MASUK!$C:$C,DATA!$A1697,MASUK!$H:$H)</f>
        <v>0</v>
      </c>
      <c r="M1697" s="47">
        <f>SUMIF(KELUAR!C:C,REKAP[[#This Row],[ID
Barang]],KELUAR!$H:$H)</f>
        <v>0</v>
      </c>
      <c r="N1697" s="47">
        <f>REKAP[[#This Row],[Stok Awal]]+REKAP[[#This Row],[Masuk]]-REKAP[[#This Row],[Keluar]]</f>
        <v>0</v>
      </c>
      <c r="P1697" s="42">
        <f>REKAP[[#This Row],[Harga Satuan]]*REKAP[[#This Row],[Stok Akhir]]</f>
        <v>0</v>
      </c>
      <c r="Q1697" s="47" t="str">
        <f>IF(REKAP[[#This Row],[Stok Aktual]]&lt;&gt;"",REKAP[[#This Row],[Stok Akhir]]-REKAP[[#This Row],[Stok Aktual]],"")</f>
        <v/>
      </c>
    </row>
    <row r="1698" spans="1:17" x14ac:dyDescent="0.25">
      <c r="A1698" s="20"/>
      <c r="B1698" s="20"/>
      <c r="C1698" s="20"/>
      <c r="D1698" s="23"/>
      <c r="E1698" s="23"/>
      <c r="F1698" s="20"/>
      <c r="G1698" s="20"/>
      <c r="H1698" s="22"/>
      <c r="I1698" s="57" t="str">
        <f>IF(COUNTIF(MASUK[Kode Barang],REKAP[[#This Row],[ID
Barang]])=0,"",COUNTIF(MASUK[Kode Barang],REKAP[[#This Row],[ID
Barang]]))</f>
        <v/>
      </c>
      <c r="J1698" s="58" t="str">
        <f>IF(COUNTIF(MASUK8[Kode Barang],REKAP[[#This Row],[ID
Barang]])=0,"",COUNTIF(MASUK8[Kode Barang],REKAP[[#This Row],[ID
Barang]]))</f>
        <v/>
      </c>
      <c r="K1698" s="20"/>
      <c r="L1698" s="47">
        <f>SUMIF(MASUK!$C:$C,DATA!$A1698,MASUK!$H:$H)</f>
        <v>0</v>
      </c>
      <c r="M1698" s="47">
        <f>SUMIF(KELUAR!C:C,REKAP[[#This Row],[ID
Barang]],KELUAR!$H:$H)</f>
        <v>0</v>
      </c>
      <c r="N1698" s="47">
        <f>REKAP[[#This Row],[Stok Awal]]+REKAP[[#This Row],[Masuk]]-REKAP[[#This Row],[Keluar]]</f>
        <v>0</v>
      </c>
      <c r="P1698" s="42">
        <f>REKAP[[#This Row],[Harga Satuan]]*REKAP[[#This Row],[Stok Akhir]]</f>
        <v>0</v>
      </c>
      <c r="Q1698" s="47" t="str">
        <f>IF(REKAP[[#This Row],[Stok Aktual]]&lt;&gt;"",REKAP[[#This Row],[Stok Akhir]]-REKAP[[#This Row],[Stok Aktual]],"")</f>
        <v/>
      </c>
    </row>
    <row r="1699" spans="1:17" x14ac:dyDescent="0.25">
      <c r="A1699" s="20"/>
      <c r="B1699" s="20"/>
      <c r="C1699" s="20"/>
      <c r="D1699" s="23"/>
      <c r="E1699" s="23"/>
      <c r="F1699" s="20"/>
      <c r="G1699" s="20"/>
      <c r="H1699" s="22"/>
      <c r="I1699" s="57" t="str">
        <f>IF(COUNTIF(MASUK[Kode Barang],REKAP[[#This Row],[ID
Barang]])=0,"",COUNTIF(MASUK[Kode Barang],REKAP[[#This Row],[ID
Barang]]))</f>
        <v/>
      </c>
      <c r="J1699" s="58" t="str">
        <f>IF(COUNTIF(MASUK8[Kode Barang],REKAP[[#This Row],[ID
Barang]])=0,"",COUNTIF(MASUK8[Kode Barang],REKAP[[#This Row],[ID
Barang]]))</f>
        <v/>
      </c>
      <c r="K1699" s="20"/>
      <c r="L1699" s="47">
        <f>SUMIF(MASUK!$C:$C,DATA!$A1699,MASUK!$H:$H)</f>
        <v>0</v>
      </c>
      <c r="M1699" s="47">
        <f>SUMIF(KELUAR!C:C,REKAP[[#This Row],[ID
Barang]],KELUAR!$H:$H)</f>
        <v>0</v>
      </c>
      <c r="N1699" s="47">
        <f>REKAP[[#This Row],[Stok Awal]]+REKAP[[#This Row],[Masuk]]-REKAP[[#This Row],[Keluar]]</f>
        <v>0</v>
      </c>
      <c r="P1699" s="42">
        <f>REKAP[[#This Row],[Harga Satuan]]*REKAP[[#This Row],[Stok Akhir]]</f>
        <v>0</v>
      </c>
      <c r="Q1699" s="47" t="str">
        <f>IF(REKAP[[#This Row],[Stok Aktual]]&lt;&gt;"",REKAP[[#This Row],[Stok Akhir]]-REKAP[[#This Row],[Stok Aktual]],"")</f>
        <v/>
      </c>
    </row>
    <row r="1700" spans="1:17" x14ac:dyDescent="0.25">
      <c r="A1700" s="20"/>
      <c r="B1700" s="20"/>
      <c r="C1700" s="20"/>
      <c r="D1700" s="23"/>
      <c r="E1700" s="23"/>
      <c r="F1700" s="20"/>
      <c r="G1700" s="20"/>
      <c r="H1700" s="22"/>
      <c r="I1700" s="57" t="str">
        <f>IF(COUNTIF(MASUK[Kode Barang],REKAP[[#This Row],[ID
Barang]])=0,"",COUNTIF(MASUK[Kode Barang],REKAP[[#This Row],[ID
Barang]]))</f>
        <v/>
      </c>
      <c r="J1700" s="58" t="str">
        <f>IF(COUNTIF(MASUK8[Kode Barang],REKAP[[#This Row],[ID
Barang]])=0,"",COUNTIF(MASUK8[Kode Barang],REKAP[[#This Row],[ID
Barang]]))</f>
        <v/>
      </c>
      <c r="K1700" s="20"/>
      <c r="L1700" s="47">
        <f>SUMIF(MASUK!$C:$C,DATA!$A1700,MASUK!$H:$H)</f>
        <v>0</v>
      </c>
      <c r="M1700" s="47">
        <f>SUMIF(KELUAR!C:C,REKAP[[#This Row],[ID
Barang]],KELUAR!$H:$H)</f>
        <v>0</v>
      </c>
      <c r="N1700" s="47">
        <f>REKAP[[#This Row],[Stok Awal]]+REKAP[[#This Row],[Masuk]]-REKAP[[#This Row],[Keluar]]</f>
        <v>0</v>
      </c>
      <c r="P1700" s="42">
        <f>REKAP[[#This Row],[Harga Satuan]]*REKAP[[#This Row],[Stok Akhir]]</f>
        <v>0</v>
      </c>
      <c r="Q1700" s="47" t="str">
        <f>IF(REKAP[[#This Row],[Stok Aktual]]&lt;&gt;"",REKAP[[#This Row],[Stok Akhir]]-REKAP[[#This Row],[Stok Aktual]],"")</f>
        <v/>
      </c>
    </row>
    <row r="1701" spans="1:17" x14ac:dyDescent="0.25">
      <c r="A1701" s="20"/>
      <c r="B1701" s="20"/>
      <c r="C1701" s="20"/>
      <c r="D1701" s="23"/>
      <c r="E1701" s="23"/>
      <c r="F1701" s="20"/>
      <c r="G1701" s="20"/>
      <c r="H1701" s="22"/>
      <c r="I1701" s="57" t="str">
        <f>IF(COUNTIF(MASUK[Kode Barang],REKAP[[#This Row],[ID
Barang]])=0,"",COUNTIF(MASUK[Kode Barang],REKAP[[#This Row],[ID
Barang]]))</f>
        <v/>
      </c>
      <c r="J1701" s="58" t="str">
        <f>IF(COUNTIF(MASUK8[Kode Barang],REKAP[[#This Row],[ID
Barang]])=0,"",COUNTIF(MASUK8[Kode Barang],REKAP[[#This Row],[ID
Barang]]))</f>
        <v/>
      </c>
      <c r="K1701" s="20"/>
      <c r="L1701" s="47">
        <f>SUMIF(MASUK!$C:$C,DATA!$A1701,MASUK!$H:$H)</f>
        <v>0</v>
      </c>
      <c r="M1701" s="47">
        <f>SUMIF(KELUAR!C:C,REKAP[[#This Row],[ID
Barang]],KELUAR!$H:$H)</f>
        <v>0</v>
      </c>
      <c r="N1701" s="47">
        <f>REKAP[[#This Row],[Stok Awal]]+REKAP[[#This Row],[Masuk]]-REKAP[[#This Row],[Keluar]]</f>
        <v>0</v>
      </c>
      <c r="P1701" s="42">
        <f>REKAP[[#This Row],[Harga Satuan]]*REKAP[[#This Row],[Stok Akhir]]</f>
        <v>0</v>
      </c>
      <c r="Q1701" s="47" t="str">
        <f>IF(REKAP[[#This Row],[Stok Aktual]]&lt;&gt;"",REKAP[[#This Row],[Stok Akhir]]-REKAP[[#This Row],[Stok Aktual]],"")</f>
        <v/>
      </c>
    </row>
    <row r="1702" spans="1:17" x14ac:dyDescent="0.25">
      <c r="A1702" s="20"/>
      <c r="B1702" s="20"/>
      <c r="C1702" s="20"/>
      <c r="D1702" s="23"/>
      <c r="E1702" s="23"/>
      <c r="F1702" s="20"/>
      <c r="G1702" s="20"/>
      <c r="H1702" s="22"/>
      <c r="I1702" s="57" t="str">
        <f>IF(COUNTIF(MASUK[Kode Barang],REKAP[[#This Row],[ID
Barang]])=0,"",COUNTIF(MASUK[Kode Barang],REKAP[[#This Row],[ID
Barang]]))</f>
        <v/>
      </c>
      <c r="J1702" s="58" t="str">
        <f>IF(COUNTIF(MASUK8[Kode Barang],REKAP[[#This Row],[ID
Barang]])=0,"",COUNTIF(MASUK8[Kode Barang],REKAP[[#This Row],[ID
Barang]]))</f>
        <v/>
      </c>
      <c r="K1702" s="20"/>
      <c r="L1702" s="47">
        <f>SUMIF(MASUK!$C:$C,DATA!$A1702,MASUK!$H:$H)</f>
        <v>0</v>
      </c>
      <c r="M1702" s="47">
        <f>SUMIF(KELUAR!C:C,REKAP[[#This Row],[ID
Barang]],KELUAR!$H:$H)</f>
        <v>0</v>
      </c>
      <c r="N1702" s="47">
        <f>REKAP[[#This Row],[Stok Awal]]+REKAP[[#This Row],[Masuk]]-REKAP[[#This Row],[Keluar]]</f>
        <v>0</v>
      </c>
      <c r="P1702" s="42">
        <f>REKAP[[#This Row],[Harga Satuan]]*REKAP[[#This Row],[Stok Akhir]]</f>
        <v>0</v>
      </c>
      <c r="Q1702" s="47" t="str">
        <f>IF(REKAP[[#This Row],[Stok Aktual]]&lt;&gt;"",REKAP[[#This Row],[Stok Akhir]]-REKAP[[#This Row],[Stok Aktual]],"")</f>
        <v/>
      </c>
    </row>
    <row r="1703" spans="1:17" x14ac:dyDescent="0.25">
      <c r="A1703" s="20"/>
      <c r="B1703" s="20"/>
      <c r="C1703" s="20"/>
      <c r="D1703" s="23"/>
      <c r="E1703" s="23"/>
      <c r="F1703" s="20"/>
      <c r="G1703" s="20"/>
      <c r="H1703" s="22"/>
      <c r="I1703" s="57" t="str">
        <f>IF(COUNTIF(MASUK[Kode Barang],REKAP[[#This Row],[ID
Barang]])=0,"",COUNTIF(MASUK[Kode Barang],REKAP[[#This Row],[ID
Barang]]))</f>
        <v/>
      </c>
      <c r="J1703" s="58" t="str">
        <f>IF(COUNTIF(MASUK8[Kode Barang],REKAP[[#This Row],[ID
Barang]])=0,"",COUNTIF(MASUK8[Kode Barang],REKAP[[#This Row],[ID
Barang]]))</f>
        <v/>
      </c>
      <c r="K1703" s="20"/>
      <c r="L1703" s="47">
        <f>SUMIF(MASUK!$C:$C,DATA!$A1703,MASUK!$H:$H)</f>
        <v>0</v>
      </c>
      <c r="M1703" s="47">
        <f>SUMIF(KELUAR!C:C,REKAP[[#This Row],[ID
Barang]],KELUAR!$H:$H)</f>
        <v>0</v>
      </c>
      <c r="N1703" s="47">
        <f>REKAP[[#This Row],[Stok Awal]]+REKAP[[#This Row],[Masuk]]-REKAP[[#This Row],[Keluar]]</f>
        <v>0</v>
      </c>
      <c r="P1703" s="42">
        <f>REKAP[[#This Row],[Harga Satuan]]*REKAP[[#This Row],[Stok Akhir]]</f>
        <v>0</v>
      </c>
      <c r="Q1703" s="47" t="str">
        <f>IF(REKAP[[#This Row],[Stok Aktual]]&lt;&gt;"",REKAP[[#This Row],[Stok Akhir]]-REKAP[[#This Row],[Stok Aktual]],"")</f>
        <v/>
      </c>
    </row>
    <row r="1704" spans="1:17" x14ac:dyDescent="0.25">
      <c r="A1704" s="20"/>
      <c r="B1704" s="20"/>
      <c r="C1704" s="20"/>
      <c r="D1704" s="23"/>
      <c r="E1704" s="23"/>
      <c r="F1704" s="20"/>
      <c r="G1704" s="20"/>
      <c r="H1704" s="22"/>
      <c r="I1704" s="57" t="str">
        <f>IF(COUNTIF(MASUK[Kode Barang],REKAP[[#This Row],[ID
Barang]])=0,"",COUNTIF(MASUK[Kode Barang],REKAP[[#This Row],[ID
Barang]]))</f>
        <v/>
      </c>
      <c r="J1704" s="58" t="str">
        <f>IF(COUNTIF(MASUK8[Kode Barang],REKAP[[#This Row],[ID
Barang]])=0,"",COUNTIF(MASUK8[Kode Barang],REKAP[[#This Row],[ID
Barang]]))</f>
        <v/>
      </c>
      <c r="K1704" s="20"/>
      <c r="L1704" s="47">
        <f>SUMIF(MASUK!$C:$C,DATA!$A1704,MASUK!$H:$H)</f>
        <v>0</v>
      </c>
      <c r="M1704" s="47">
        <f>SUMIF(KELUAR!C:C,REKAP[[#This Row],[ID
Barang]],KELUAR!$H:$H)</f>
        <v>0</v>
      </c>
      <c r="N1704" s="47">
        <f>REKAP[[#This Row],[Stok Awal]]+REKAP[[#This Row],[Masuk]]-REKAP[[#This Row],[Keluar]]</f>
        <v>0</v>
      </c>
      <c r="P1704" s="42">
        <f>REKAP[[#This Row],[Harga Satuan]]*REKAP[[#This Row],[Stok Akhir]]</f>
        <v>0</v>
      </c>
      <c r="Q1704" s="47" t="str">
        <f>IF(REKAP[[#This Row],[Stok Aktual]]&lt;&gt;"",REKAP[[#This Row],[Stok Akhir]]-REKAP[[#This Row],[Stok Aktual]],"")</f>
        <v/>
      </c>
    </row>
    <row r="1705" spans="1:17" x14ac:dyDescent="0.25">
      <c r="A1705" s="20"/>
      <c r="B1705" s="20"/>
      <c r="C1705" s="20"/>
      <c r="D1705" s="23"/>
      <c r="E1705" s="23"/>
      <c r="F1705" s="20"/>
      <c r="G1705" s="20"/>
      <c r="H1705" s="22"/>
      <c r="I1705" s="57" t="str">
        <f>IF(COUNTIF(MASUK[Kode Barang],REKAP[[#This Row],[ID
Barang]])=0,"",COUNTIF(MASUK[Kode Barang],REKAP[[#This Row],[ID
Barang]]))</f>
        <v/>
      </c>
      <c r="J1705" s="58" t="str">
        <f>IF(COUNTIF(MASUK8[Kode Barang],REKAP[[#This Row],[ID
Barang]])=0,"",COUNTIF(MASUK8[Kode Barang],REKAP[[#This Row],[ID
Barang]]))</f>
        <v/>
      </c>
      <c r="K1705" s="20"/>
      <c r="L1705" s="47">
        <f>SUMIF(MASUK!$C:$C,DATA!$A1705,MASUK!$H:$H)</f>
        <v>0</v>
      </c>
      <c r="M1705" s="47">
        <f>SUMIF(KELUAR!C:C,REKAP[[#This Row],[ID
Barang]],KELUAR!$H:$H)</f>
        <v>0</v>
      </c>
      <c r="N1705" s="47">
        <f>REKAP[[#This Row],[Stok Awal]]+REKAP[[#This Row],[Masuk]]-REKAP[[#This Row],[Keluar]]</f>
        <v>0</v>
      </c>
      <c r="P1705" s="42">
        <f>REKAP[[#This Row],[Harga Satuan]]*REKAP[[#This Row],[Stok Akhir]]</f>
        <v>0</v>
      </c>
      <c r="Q1705" s="47" t="str">
        <f>IF(REKAP[[#This Row],[Stok Aktual]]&lt;&gt;"",REKAP[[#This Row],[Stok Akhir]]-REKAP[[#This Row],[Stok Aktual]],"")</f>
        <v/>
      </c>
    </row>
    <row r="1706" spans="1:17" x14ac:dyDescent="0.25">
      <c r="A1706" s="20"/>
      <c r="B1706" s="20"/>
      <c r="C1706" s="20"/>
      <c r="D1706" s="23"/>
      <c r="E1706" s="23"/>
      <c r="F1706" s="20"/>
      <c r="G1706" s="20"/>
      <c r="H1706" s="22"/>
      <c r="I1706" s="57" t="str">
        <f>IF(COUNTIF(MASUK[Kode Barang],REKAP[[#This Row],[ID
Barang]])=0,"",COUNTIF(MASUK[Kode Barang],REKAP[[#This Row],[ID
Barang]]))</f>
        <v/>
      </c>
      <c r="J1706" s="58" t="str">
        <f>IF(COUNTIF(MASUK8[Kode Barang],REKAP[[#This Row],[ID
Barang]])=0,"",COUNTIF(MASUK8[Kode Barang],REKAP[[#This Row],[ID
Barang]]))</f>
        <v/>
      </c>
      <c r="K1706" s="20"/>
      <c r="L1706" s="47">
        <f>SUMIF(MASUK!$C:$C,DATA!$A1706,MASUK!$H:$H)</f>
        <v>0</v>
      </c>
      <c r="M1706" s="47">
        <f>SUMIF(KELUAR!C:C,REKAP[[#This Row],[ID
Barang]],KELUAR!$H:$H)</f>
        <v>0</v>
      </c>
      <c r="N1706" s="47">
        <f>REKAP[[#This Row],[Stok Awal]]+REKAP[[#This Row],[Masuk]]-REKAP[[#This Row],[Keluar]]</f>
        <v>0</v>
      </c>
      <c r="P1706" s="42">
        <f>REKAP[[#This Row],[Harga Satuan]]*REKAP[[#This Row],[Stok Akhir]]</f>
        <v>0</v>
      </c>
      <c r="Q1706" s="47" t="str">
        <f>IF(REKAP[[#This Row],[Stok Aktual]]&lt;&gt;"",REKAP[[#This Row],[Stok Akhir]]-REKAP[[#This Row],[Stok Aktual]],"")</f>
        <v/>
      </c>
    </row>
    <row r="1707" spans="1:17" x14ac:dyDescent="0.25">
      <c r="A1707" s="20"/>
      <c r="B1707" s="20"/>
      <c r="C1707" s="20"/>
      <c r="D1707" s="23"/>
      <c r="E1707" s="23"/>
      <c r="F1707" s="20"/>
      <c r="G1707" s="20"/>
      <c r="H1707" s="22"/>
      <c r="I1707" s="57" t="str">
        <f>IF(COUNTIF(MASUK[Kode Barang],REKAP[[#This Row],[ID
Barang]])=0,"",COUNTIF(MASUK[Kode Barang],REKAP[[#This Row],[ID
Barang]]))</f>
        <v/>
      </c>
      <c r="J1707" s="58" t="str">
        <f>IF(COUNTIF(MASUK8[Kode Barang],REKAP[[#This Row],[ID
Barang]])=0,"",COUNTIF(MASUK8[Kode Barang],REKAP[[#This Row],[ID
Barang]]))</f>
        <v/>
      </c>
      <c r="K1707" s="20"/>
      <c r="L1707" s="47">
        <f>SUMIF(MASUK!$C:$C,DATA!$A1707,MASUK!$H:$H)</f>
        <v>0</v>
      </c>
      <c r="M1707" s="47">
        <f>SUMIF(KELUAR!C:C,REKAP[[#This Row],[ID
Barang]],KELUAR!$H:$H)</f>
        <v>0</v>
      </c>
      <c r="N1707" s="47">
        <f>REKAP[[#This Row],[Stok Awal]]+REKAP[[#This Row],[Masuk]]-REKAP[[#This Row],[Keluar]]</f>
        <v>0</v>
      </c>
      <c r="P1707" s="42">
        <f>REKAP[[#This Row],[Harga Satuan]]*REKAP[[#This Row],[Stok Akhir]]</f>
        <v>0</v>
      </c>
      <c r="Q1707" s="47" t="str">
        <f>IF(REKAP[[#This Row],[Stok Aktual]]&lt;&gt;"",REKAP[[#This Row],[Stok Akhir]]-REKAP[[#This Row],[Stok Aktual]],"")</f>
        <v/>
      </c>
    </row>
    <row r="1708" spans="1:17" x14ac:dyDescent="0.25">
      <c r="A1708" s="20"/>
      <c r="B1708" s="20"/>
      <c r="C1708" s="20"/>
      <c r="D1708" s="23"/>
      <c r="E1708" s="23"/>
      <c r="F1708" s="20"/>
      <c r="G1708" s="20"/>
      <c r="H1708" s="22"/>
      <c r="I1708" s="57" t="str">
        <f>IF(COUNTIF(MASUK[Kode Barang],REKAP[[#This Row],[ID
Barang]])=0,"",COUNTIF(MASUK[Kode Barang],REKAP[[#This Row],[ID
Barang]]))</f>
        <v/>
      </c>
      <c r="J1708" s="58" t="str">
        <f>IF(COUNTIF(MASUK8[Kode Barang],REKAP[[#This Row],[ID
Barang]])=0,"",COUNTIF(MASUK8[Kode Barang],REKAP[[#This Row],[ID
Barang]]))</f>
        <v/>
      </c>
      <c r="K1708" s="20"/>
      <c r="L1708" s="47">
        <f>SUMIF(MASUK!$C:$C,DATA!$A1708,MASUK!$H:$H)</f>
        <v>0</v>
      </c>
      <c r="M1708" s="47">
        <f>SUMIF(KELUAR!C:C,REKAP[[#This Row],[ID
Barang]],KELUAR!$H:$H)</f>
        <v>0</v>
      </c>
      <c r="N1708" s="47">
        <f>REKAP[[#This Row],[Stok Awal]]+REKAP[[#This Row],[Masuk]]-REKAP[[#This Row],[Keluar]]</f>
        <v>0</v>
      </c>
      <c r="P1708" s="42">
        <f>REKAP[[#This Row],[Harga Satuan]]*REKAP[[#This Row],[Stok Akhir]]</f>
        <v>0</v>
      </c>
      <c r="Q1708" s="47" t="str">
        <f>IF(REKAP[[#This Row],[Stok Aktual]]&lt;&gt;"",REKAP[[#This Row],[Stok Akhir]]-REKAP[[#This Row],[Stok Aktual]],"")</f>
        <v/>
      </c>
    </row>
    <row r="1709" spans="1:17" x14ac:dyDescent="0.25">
      <c r="A1709" s="20"/>
      <c r="B1709" s="20"/>
      <c r="C1709" s="20"/>
      <c r="D1709" s="23"/>
      <c r="E1709" s="23"/>
      <c r="F1709" s="20"/>
      <c r="G1709" s="20"/>
      <c r="H1709" s="22"/>
      <c r="I1709" s="57" t="str">
        <f>IF(COUNTIF(MASUK[Kode Barang],REKAP[[#This Row],[ID
Barang]])=0,"",COUNTIF(MASUK[Kode Barang],REKAP[[#This Row],[ID
Barang]]))</f>
        <v/>
      </c>
      <c r="J1709" s="58" t="str">
        <f>IF(COUNTIF(MASUK8[Kode Barang],REKAP[[#This Row],[ID
Barang]])=0,"",COUNTIF(MASUK8[Kode Barang],REKAP[[#This Row],[ID
Barang]]))</f>
        <v/>
      </c>
      <c r="K1709" s="20"/>
      <c r="L1709" s="47">
        <f>SUMIF(MASUK!$C:$C,DATA!$A1709,MASUK!$H:$H)</f>
        <v>0</v>
      </c>
      <c r="M1709" s="47">
        <f>SUMIF(KELUAR!C:C,REKAP[[#This Row],[ID
Barang]],KELUAR!$H:$H)</f>
        <v>0</v>
      </c>
      <c r="N1709" s="47">
        <f>REKAP[[#This Row],[Stok Awal]]+REKAP[[#This Row],[Masuk]]-REKAP[[#This Row],[Keluar]]</f>
        <v>0</v>
      </c>
      <c r="P1709" s="42">
        <f>REKAP[[#This Row],[Harga Satuan]]*REKAP[[#This Row],[Stok Akhir]]</f>
        <v>0</v>
      </c>
      <c r="Q1709" s="47" t="str">
        <f>IF(REKAP[[#This Row],[Stok Aktual]]&lt;&gt;"",REKAP[[#This Row],[Stok Akhir]]-REKAP[[#This Row],[Stok Aktual]],"")</f>
        <v/>
      </c>
    </row>
    <row r="1710" spans="1:17" x14ac:dyDescent="0.25">
      <c r="A1710" s="20"/>
      <c r="B1710" s="20"/>
      <c r="C1710" s="20"/>
      <c r="D1710" s="23"/>
      <c r="E1710" s="23"/>
      <c r="F1710" s="20"/>
      <c r="G1710" s="20"/>
      <c r="H1710" s="22"/>
      <c r="I1710" s="57" t="str">
        <f>IF(COUNTIF(MASUK[Kode Barang],REKAP[[#This Row],[ID
Barang]])=0,"",COUNTIF(MASUK[Kode Barang],REKAP[[#This Row],[ID
Barang]]))</f>
        <v/>
      </c>
      <c r="J1710" s="58" t="str">
        <f>IF(COUNTIF(MASUK8[Kode Barang],REKAP[[#This Row],[ID
Barang]])=0,"",COUNTIF(MASUK8[Kode Barang],REKAP[[#This Row],[ID
Barang]]))</f>
        <v/>
      </c>
      <c r="K1710" s="20"/>
      <c r="L1710" s="47">
        <f>SUMIF(MASUK!$C:$C,DATA!$A1710,MASUK!$H:$H)</f>
        <v>0</v>
      </c>
      <c r="M1710" s="47">
        <f>SUMIF(KELUAR!C:C,REKAP[[#This Row],[ID
Barang]],KELUAR!$H:$H)</f>
        <v>0</v>
      </c>
      <c r="N1710" s="47">
        <f>REKAP[[#This Row],[Stok Awal]]+REKAP[[#This Row],[Masuk]]-REKAP[[#This Row],[Keluar]]</f>
        <v>0</v>
      </c>
      <c r="P1710" s="42">
        <f>REKAP[[#This Row],[Harga Satuan]]*REKAP[[#This Row],[Stok Akhir]]</f>
        <v>0</v>
      </c>
      <c r="Q1710" s="47" t="str">
        <f>IF(REKAP[[#This Row],[Stok Aktual]]&lt;&gt;"",REKAP[[#This Row],[Stok Akhir]]-REKAP[[#This Row],[Stok Aktual]],"")</f>
        <v/>
      </c>
    </row>
    <row r="1711" spans="1:17" x14ac:dyDescent="0.25">
      <c r="A1711" s="20"/>
      <c r="B1711" s="20"/>
      <c r="C1711" s="20"/>
      <c r="D1711" s="23"/>
      <c r="E1711" s="23"/>
      <c r="F1711" s="20"/>
      <c r="G1711" s="20"/>
      <c r="H1711" s="22"/>
      <c r="I1711" s="57" t="str">
        <f>IF(COUNTIF(MASUK[Kode Barang],REKAP[[#This Row],[ID
Barang]])=0,"",COUNTIF(MASUK[Kode Barang],REKAP[[#This Row],[ID
Barang]]))</f>
        <v/>
      </c>
      <c r="J1711" s="58" t="str">
        <f>IF(COUNTIF(MASUK8[Kode Barang],REKAP[[#This Row],[ID
Barang]])=0,"",COUNTIF(MASUK8[Kode Barang],REKAP[[#This Row],[ID
Barang]]))</f>
        <v/>
      </c>
      <c r="K1711" s="20"/>
      <c r="L1711" s="47">
        <f>SUMIF(MASUK!$C:$C,DATA!$A1711,MASUK!$H:$H)</f>
        <v>0</v>
      </c>
      <c r="M1711" s="47">
        <f>SUMIF(KELUAR!C:C,REKAP[[#This Row],[ID
Barang]],KELUAR!$H:$H)</f>
        <v>0</v>
      </c>
      <c r="N1711" s="47">
        <f>REKAP[[#This Row],[Stok Awal]]+REKAP[[#This Row],[Masuk]]-REKAP[[#This Row],[Keluar]]</f>
        <v>0</v>
      </c>
      <c r="P1711" s="42">
        <f>REKAP[[#This Row],[Harga Satuan]]*REKAP[[#This Row],[Stok Akhir]]</f>
        <v>0</v>
      </c>
      <c r="Q1711" s="47" t="str">
        <f>IF(REKAP[[#This Row],[Stok Aktual]]&lt;&gt;"",REKAP[[#This Row],[Stok Akhir]]-REKAP[[#This Row],[Stok Aktual]],"")</f>
        <v/>
      </c>
    </row>
    <row r="1712" spans="1:17" x14ac:dyDescent="0.25">
      <c r="A1712" s="20"/>
      <c r="B1712" s="20"/>
      <c r="C1712" s="20"/>
      <c r="D1712" s="23"/>
      <c r="E1712" s="23"/>
      <c r="F1712" s="20"/>
      <c r="G1712" s="20"/>
      <c r="H1712" s="22"/>
      <c r="I1712" s="57" t="str">
        <f>IF(COUNTIF(MASUK[Kode Barang],REKAP[[#This Row],[ID
Barang]])=0,"",COUNTIF(MASUK[Kode Barang],REKAP[[#This Row],[ID
Barang]]))</f>
        <v/>
      </c>
      <c r="J1712" s="58" t="str">
        <f>IF(COUNTIF(MASUK8[Kode Barang],REKAP[[#This Row],[ID
Barang]])=0,"",COUNTIF(MASUK8[Kode Barang],REKAP[[#This Row],[ID
Barang]]))</f>
        <v/>
      </c>
      <c r="K1712" s="20"/>
      <c r="L1712" s="47">
        <f>SUMIF(MASUK!$C:$C,DATA!$A1712,MASUK!$H:$H)</f>
        <v>0</v>
      </c>
      <c r="M1712" s="47">
        <f>SUMIF(KELUAR!C:C,REKAP[[#This Row],[ID
Barang]],KELUAR!$H:$H)</f>
        <v>0</v>
      </c>
      <c r="N1712" s="47">
        <f>REKAP[[#This Row],[Stok Awal]]+REKAP[[#This Row],[Masuk]]-REKAP[[#This Row],[Keluar]]</f>
        <v>0</v>
      </c>
      <c r="P1712" s="42">
        <f>REKAP[[#This Row],[Harga Satuan]]*REKAP[[#This Row],[Stok Akhir]]</f>
        <v>0</v>
      </c>
      <c r="Q1712" s="47" t="str">
        <f>IF(REKAP[[#This Row],[Stok Aktual]]&lt;&gt;"",REKAP[[#This Row],[Stok Akhir]]-REKAP[[#This Row],[Stok Aktual]],"")</f>
        <v/>
      </c>
    </row>
    <row r="1713" spans="1:17" x14ac:dyDescent="0.25">
      <c r="A1713" s="20"/>
      <c r="B1713" s="20"/>
      <c r="C1713" s="20"/>
      <c r="D1713" s="23"/>
      <c r="E1713" s="23"/>
      <c r="F1713" s="20"/>
      <c r="G1713" s="20"/>
      <c r="H1713" s="22"/>
      <c r="I1713" s="57" t="str">
        <f>IF(COUNTIF(MASUK[Kode Barang],REKAP[[#This Row],[ID
Barang]])=0,"",COUNTIF(MASUK[Kode Barang],REKAP[[#This Row],[ID
Barang]]))</f>
        <v/>
      </c>
      <c r="J1713" s="58" t="str">
        <f>IF(COUNTIF(MASUK8[Kode Barang],REKAP[[#This Row],[ID
Barang]])=0,"",COUNTIF(MASUK8[Kode Barang],REKAP[[#This Row],[ID
Barang]]))</f>
        <v/>
      </c>
      <c r="K1713" s="20"/>
      <c r="L1713" s="47">
        <f>SUMIF(MASUK!$C:$C,DATA!$A1713,MASUK!$H:$H)</f>
        <v>0</v>
      </c>
      <c r="M1713" s="47">
        <f>SUMIF(KELUAR!C:C,REKAP[[#This Row],[ID
Barang]],KELUAR!$H:$H)</f>
        <v>0</v>
      </c>
      <c r="N1713" s="47">
        <f>REKAP[[#This Row],[Stok Awal]]+REKAP[[#This Row],[Masuk]]-REKAP[[#This Row],[Keluar]]</f>
        <v>0</v>
      </c>
      <c r="P1713" s="42">
        <f>REKAP[[#This Row],[Harga Satuan]]*REKAP[[#This Row],[Stok Akhir]]</f>
        <v>0</v>
      </c>
      <c r="Q1713" s="47" t="str">
        <f>IF(REKAP[[#This Row],[Stok Aktual]]&lt;&gt;"",REKAP[[#This Row],[Stok Akhir]]-REKAP[[#This Row],[Stok Aktual]],"")</f>
        <v/>
      </c>
    </row>
    <row r="1714" spans="1:17" x14ac:dyDescent="0.25">
      <c r="A1714" s="20"/>
      <c r="B1714" s="20"/>
      <c r="C1714" s="20"/>
      <c r="D1714" s="23"/>
      <c r="E1714" s="23"/>
      <c r="F1714" s="20"/>
      <c r="G1714" s="20"/>
      <c r="H1714" s="22"/>
      <c r="I1714" s="57" t="str">
        <f>IF(COUNTIF(MASUK[Kode Barang],REKAP[[#This Row],[ID
Barang]])=0,"",COUNTIF(MASUK[Kode Barang],REKAP[[#This Row],[ID
Barang]]))</f>
        <v/>
      </c>
      <c r="J1714" s="58" t="str">
        <f>IF(COUNTIF(MASUK8[Kode Barang],REKAP[[#This Row],[ID
Barang]])=0,"",COUNTIF(MASUK8[Kode Barang],REKAP[[#This Row],[ID
Barang]]))</f>
        <v/>
      </c>
      <c r="K1714" s="20"/>
      <c r="L1714" s="47">
        <f>SUMIF(MASUK!$C:$C,DATA!$A1714,MASUK!$H:$H)</f>
        <v>0</v>
      </c>
      <c r="M1714" s="47">
        <f>SUMIF(KELUAR!C:C,REKAP[[#This Row],[ID
Barang]],KELUAR!$H:$H)</f>
        <v>0</v>
      </c>
      <c r="N1714" s="47">
        <f>REKAP[[#This Row],[Stok Awal]]+REKAP[[#This Row],[Masuk]]-REKAP[[#This Row],[Keluar]]</f>
        <v>0</v>
      </c>
      <c r="P1714" s="42">
        <f>REKAP[[#This Row],[Harga Satuan]]*REKAP[[#This Row],[Stok Akhir]]</f>
        <v>0</v>
      </c>
      <c r="Q1714" s="47" t="str">
        <f>IF(REKAP[[#This Row],[Stok Aktual]]&lt;&gt;"",REKAP[[#This Row],[Stok Akhir]]-REKAP[[#This Row],[Stok Aktual]],"")</f>
        <v/>
      </c>
    </row>
    <row r="1715" spans="1:17" x14ac:dyDescent="0.25">
      <c r="A1715" s="20"/>
      <c r="B1715" s="20"/>
      <c r="C1715" s="20"/>
      <c r="D1715" s="23"/>
      <c r="E1715" s="23"/>
      <c r="F1715" s="20"/>
      <c r="G1715" s="20"/>
      <c r="H1715" s="22"/>
      <c r="I1715" s="57" t="str">
        <f>IF(COUNTIF(MASUK[Kode Barang],REKAP[[#This Row],[ID
Barang]])=0,"",COUNTIF(MASUK[Kode Barang],REKAP[[#This Row],[ID
Barang]]))</f>
        <v/>
      </c>
      <c r="J1715" s="58" t="str">
        <f>IF(COUNTIF(MASUK8[Kode Barang],REKAP[[#This Row],[ID
Barang]])=0,"",COUNTIF(MASUK8[Kode Barang],REKAP[[#This Row],[ID
Barang]]))</f>
        <v/>
      </c>
      <c r="K1715" s="20"/>
      <c r="L1715" s="47">
        <f>SUMIF(MASUK!$C:$C,DATA!$A1715,MASUK!$H:$H)</f>
        <v>0</v>
      </c>
      <c r="M1715" s="47">
        <f>SUMIF(KELUAR!C:C,REKAP[[#This Row],[ID
Barang]],KELUAR!$H:$H)</f>
        <v>0</v>
      </c>
      <c r="N1715" s="47">
        <f>REKAP[[#This Row],[Stok Awal]]+REKAP[[#This Row],[Masuk]]-REKAP[[#This Row],[Keluar]]</f>
        <v>0</v>
      </c>
      <c r="P1715" s="42">
        <f>REKAP[[#This Row],[Harga Satuan]]*REKAP[[#This Row],[Stok Akhir]]</f>
        <v>0</v>
      </c>
      <c r="Q1715" s="47" t="str">
        <f>IF(REKAP[[#This Row],[Stok Aktual]]&lt;&gt;"",REKAP[[#This Row],[Stok Akhir]]-REKAP[[#This Row],[Stok Aktual]],"")</f>
        <v/>
      </c>
    </row>
    <row r="1716" spans="1:17" x14ac:dyDescent="0.25">
      <c r="A1716" s="20"/>
      <c r="B1716" s="20"/>
      <c r="C1716" s="20"/>
      <c r="D1716" s="23"/>
      <c r="E1716" s="23"/>
      <c r="F1716" s="20"/>
      <c r="G1716" s="20"/>
      <c r="H1716" s="22"/>
      <c r="I1716" s="57" t="str">
        <f>IF(COUNTIF(MASUK[Kode Barang],REKAP[[#This Row],[ID
Barang]])=0,"",COUNTIF(MASUK[Kode Barang],REKAP[[#This Row],[ID
Barang]]))</f>
        <v/>
      </c>
      <c r="J1716" s="58" t="str">
        <f>IF(COUNTIF(MASUK8[Kode Barang],REKAP[[#This Row],[ID
Barang]])=0,"",COUNTIF(MASUK8[Kode Barang],REKAP[[#This Row],[ID
Barang]]))</f>
        <v/>
      </c>
      <c r="K1716" s="20"/>
      <c r="L1716" s="47">
        <f>SUMIF(MASUK!$C:$C,DATA!$A1716,MASUK!$H:$H)</f>
        <v>0</v>
      </c>
      <c r="M1716" s="47">
        <f>SUMIF(KELUAR!C:C,REKAP[[#This Row],[ID
Barang]],KELUAR!$H:$H)</f>
        <v>0</v>
      </c>
      <c r="N1716" s="47">
        <f>REKAP[[#This Row],[Stok Awal]]+REKAP[[#This Row],[Masuk]]-REKAP[[#This Row],[Keluar]]</f>
        <v>0</v>
      </c>
      <c r="P1716" s="42">
        <f>REKAP[[#This Row],[Harga Satuan]]*REKAP[[#This Row],[Stok Akhir]]</f>
        <v>0</v>
      </c>
      <c r="Q1716" s="47" t="str">
        <f>IF(REKAP[[#This Row],[Stok Aktual]]&lt;&gt;"",REKAP[[#This Row],[Stok Akhir]]-REKAP[[#This Row],[Stok Aktual]],"")</f>
        <v/>
      </c>
    </row>
    <row r="1717" spans="1:17" x14ac:dyDescent="0.25">
      <c r="A1717" s="20"/>
      <c r="B1717" s="20"/>
      <c r="C1717" s="20"/>
      <c r="D1717" s="23"/>
      <c r="E1717" s="23"/>
      <c r="F1717" s="20"/>
      <c r="G1717" s="20"/>
      <c r="H1717" s="22"/>
      <c r="I1717" s="57" t="str">
        <f>IF(COUNTIF(MASUK[Kode Barang],REKAP[[#This Row],[ID
Barang]])=0,"",COUNTIF(MASUK[Kode Barang],REKAP[[#This Row],[ID
Barang]]))</f>
        <v/>
      </c>
      <c r="J1717" s="58" t="str">
        <f>IF(COUNTIF(MASUK8[Kode Barang],REKAP[[#This Row],[ID
Barang]])=0,"",COUNTIF(MASUK8[Kode Barang],REKAP[[#This Row],[ID
Barang]]))</f>
        <v/>
      </c>
      <c r="K1717" s="20"/>
      <c r="L1717" s="47">
        <f>SUMIF(MASUK!$C:$C,DATA!$A1717,MASUK!$H:$H)</f>
        <v>0</v>
      </c>
      <c r="M1717" s="47">
        <f>SUMIF(KELUAR!C:C,REKAP[[#This Row],[ID
Barang]],KELUAR!$H:$H)</f>
        <v>0</v>
      </c>
      <c r="N1717" s="47">
        <f>REKAP[[#This Row],[Stok Awal]]+REKAP[[#This Row],[Masuk]]-REKAP[[#This Row],[Keluar]]</f>
        <v>0</v>
      </c>
      <c r="P1717" s="42">
        <f>REKAP[[#This Row],[Harga Satuan]]*REKAP[[#This Row],[Stok Akhir]]</f>
        <v>0</v>
      </c>
      <c r="Q1717" s="47" t="str">
        <f>IF(REKAP[[#This Row],[Stok Aktual]]&lt;&gt;"",REKAP[[#This Row],[Stok Akhir]]-REKAP[[#This Row],[Stok Aktual]],"")</f>
        <v/>
      </c>
    </row>
    <row r="1718" spans="1:17" x14ac:dyDescent="0.25">
      <c r="A1718" s="20"/>
      <c r="B1718" s="20"/>
      <c r="C1718" s="20"/>
      <c r="D1718" s="23"/>
      <c r="E1718" s="23"/>
      <c r="F1718" s="20"/>
      <c r="G1718" s="20"/>
      <c r="H1718" s="22"/>
      <c r="I1718" s="57" t="str">
        <f>IF(COUNTIF(MASUK[Kode Barang],REKAP[[#This Row],[ID
Barang]])=0,"",COUNTIF(MASUK[Kode Barang],REKAP[[#This Row],[ID
Barang]]))</f>
        <v/>
      </c>
      <c r="J1718" s="58" t="str">
        <f>IF(COUNTIF(MASUK8[Kode Barang],REKAP[[#This Row],[ID
Barang]])=0,"",COUNTIF(MASUK8[Kode Barang],REKAP[[#This Row],[ID
Barang]]))</f>
        <v/>
      </c>
      <c r="K1718" s="20"/>
      <c r="L1718" s="47">
        <f>SUMIF(MASUK!$C:$C,DATA!$A1718,MASUK!$H:$H)</f>
        <v>0</v>
      </c>
      <c r="M1718" s="47">
        <f>SUMIF(KELUAR!C:C,REKAP[[#This Row],[ID
Barang]],KELUAR!$H:$H)</f>
        <v>0</v>
      </c>
      <c r="N1718" s="47">
        <f>REKAP[[#This Row],[Stok Awal]]+REKAP[[#This Row],[Masuk]]-REKAP[[#This Row],[Keluar]]</f>
        <v>0</v>
      </c>
      <c r="P1718" s="42">
        <f>REKAP[[#This Row],[Harga Satuan]]*REKAP[[#This Row],[Stok Akhir]]</f>
        <v>0</v>
      </c>
      <c r="Q1718" s="47" t="str">
        <f>IF(REKAP[[#This Row],[Stok Aktual]]&lt;&gt;"",REKAP[[#This Row],[Stok Akhir]]-REKAP[[#This Row],[Stok Aktual]],"")</f>
        <v/>
      </c>
    </row>
    <row r="1719" spans="1:17" x14ac:dyDescent="0.25">
      <c r="A1719" s="20"/>
      <c r="B1719" s="20"/>
      <c r="C1719" s="20"/>
      <c r="D1719" s="23"/>
      <c r="E1719" s="23"/>
      <c r="F1719" s="20"/>
      <c r="G1719" s="20"/>
      <c r="H1719" s="22"/>
      <c r="I1719" s="57" t="str">
        <f>IF(COUNTIF(MASUK[Kode Barang],REKAP[[#This Row],[ID
Barang]])=0,"",COUNTIF(MASUK[Kode Barang],REKAP[[#This Row],[ID
Barang]]))</f>
        <v/>
      </c>
      <c r="J1719" s="58" t="str">
        <f>IF(COUNTIF(MASUK8[Kode Barang],REKAP[[#This Row],[ID
Barang]])=0,"",COUNTIF(MASUK8[Kode Barang],REKAP[[#This Row],[ID
Barang]]))</f>
        <v/>
      </c>
      <c r="K1719" s="20"/>
      <c r="L1719" s="47">
        <f>SUMIF(MASUK!$C:$C,DATA!$A1719,MASUK!$H:$H)</f>
        <v>0</v>
      </c>
      <c r="M1719" s="47">
        <f>SUMIF(KELUAR!C:C,REKAP[[#This Row],[ID
Barang]],KELUAR!$H:$H)</f>
        <v>0</v>
      </c>
      <c r="N1719" s="47">
        <f>REKAP[[#This Row],[Stok Awal]]+REKAP[[#This Row],[Masuk]]-REKAP[[#This Row],[Keluar]]</f>
        <v>0</v>
      </c>
      <c r="P1719" s="42">
        <f>REKAP[[#This Row],[Harga Satuan]]*REKAP[[#This Row],[Stok Akhir]]</f>
        <v>0</v>
      </c>
      <c r="Q1719" s="47" t="str">
        <f>IF(REKAP[[#This Row],[Stok Aktual]]&lt;&gt;"",REKAP[[#This Row],[Stok Akhir]]-REKAP[[#This Row],[Stok Aktual]],"")</f>
        <v/>
      </c>
    </row>
    <row r="1720" spans="1:17" x14ac:dyDescent="0.25">
      <c r="A1720" s="20"/>
      <c r="B1720" s="20"/>
      <c r="C1720" s="20"/>
      <c r="D1720" s="23"/>
      <c r="E1720" s="23"/>
      <c r="F1720" s="20"/>
      <c r="G1720" s="20"/>
      <c r="H1720" s="22"/>
      <c r="I1720" s="57" t="str">
        <f>IF(COUNTIF(MASUK[Kode Barang],REKAP[[#This Row],[ID
Barang]])=0,"",COUNTIF(MASUK[Kode Barang],REKAP[[#This Row],[ID
Barang]]))</f>
        <v/>
      </c>
      <c r="J1720" s="58" t="str">
        <f>IF(COUNTIF(MASUK8[Kode Barang],REKAP[[#This Row],[ID
Barang]])=0,"",COUNTIF(MASUK8[Kode Barang],REKAP[[#This Row],[ID
Barang]]))</f>
        <v/>
      </c>
      <c r="K1720" s="20"/>
      <c r="L1720" s="47">
        <f>SUMIF(MASUK!$C:$C,DATA!$A1720,MASUK!$H:$H)</f>
        <v>0</v>
      </c>
      <c r="M1720" s="47">
        <f>SUMIF(KELUAR!C:C,REKAP[[#This Row],[ID
Barang]],KELUAR!$H:$H)</f>
        <v>0</v>
      </c>
      <c r="N1720" s="47">
        <f>REKAP[[#This Row],[Stok Awal]]+REKAP[[#This Row],[Masuk]]-REKAP[[#This Row],[Keluar]]</f>
        <v>0</v>
      </c>
      <c r="P1720" s="42">
        <f>REKAP[[#This Row],[Harga Satuan]]*REKAP[[#This Row],[Stok Akhir]]</f>
        <v>0</v>
      </c>
      <c r="Q1720" s="47" t="str">
        <f>IF(REKAP[[#This Row],[Stok Aktual]]&lt;&gt;"",REKAP[[#This Row],[Stok Akhir]]-REKAP[[#This Row],[Stok Aktual]],"")</f>
        <v/>
      </c>
    </row>
    <row r="1721" spans="1:17" x14ac:dyDescent="0.25">
      <c r="A1721" s="20"/>
      <c r="B1721" s="20"/>
      <c r="C1721" s="20"/>
      <c r="D1721" s="23"/>
      <c r="E1721" s="23"/>
      <c r="F1721" s="20"/>
      <c r="G1721" s="20"/>
      <c r="H1721" s="22"/>
      <c r="I1721" s="57" t="str">
        <f>IF(COUNTIF(MASUK[Kode Barang],REKAP[[#This Row],[ID
Barang]])=0,"",COUNTIF(MASUK[Kode Barang],REKAP[[#This Row],[ID
Barang]]))</f>
        <v/>
      </c>
      <c r="J1721" s="58" t="str">
        <f>IF(COUNTIF(MASUK8[Kode Barang],REKAP[[#This Row],[ID
Barang]])=0,"",COUNTIF(MASUK8[Kode Barang],REKAP[[#This Row],[ID
Barang]]))</f>
        <v/>
      </c>
      <c r="K1721" s="20"/>
      <c r="L1721" s="47">
        <f>SUMIF(MASUK!$C:$C,DATA!$A1721,MASUK!$H:$H)</f>
        <v>0</v>
      </c>
      <c r="M1721" s="47">
        <f>SUMIF(KELUAR!C:C,REKAP[[#This Row],[ID
Barang]],KELUAR!$H:$H)</f>
        <v>0</v>
      </c>
      <c r="N1721" s="47">
        <f>REKAP[[#This Row],[Stok Awal]]+REKAP[[#This Row],[Masuk]]-REKAP[[#This Row],[Keluar]]</f>
        <v>0</v>
      </c>
      <c r="P1721" s="42">
        <f>REKAP[[#This Row],[Harga Satuan]]*REKAP[[#This Row],[Stok Akhir]]</f>
        <v>0</v>
      </c>
      <c r="Q1721" s="47" t="str">
        <f>IF(REKAP[[#This Row],[Stok Aktual]]&lt;&gt;"",REKAP[[#This Row],[Stok Akhir]]-REKAP[[#This Row],[Stok Aktual]],"")</f>
        <v/>
      </c>
    </row>
    <row r="1722" spans="1:17" x14ac:dyDescent="0.25">
      <c r="A1722" s="20"/>
      <c r="B1722" s="20"/>
      <c r="C1722" s="20"/>
      <c r="D1722" s="23"/>
      <c r="E1722" s="23"/>
      <c r="F1722" s="20"/>
      <c r="G1722" s="20"/>
      <c r="H1722" s="22"/>
      <c r="I1722" s="57" t="str">
        <f>IF(COUNTIF(MASUK[Kode Barang],REKAP[[#This Row],[ID
Barang]])=0,"",COUNTIF(MASUK[Kode Barang],REKAP[[#This Row],[ID
Barang]]))</f>
        <v/>
      </c>
      <c r="J1722" s="58" t="str">
        <f>IF(COUNTIF(MASUK8[Kode Barang],REKAP[[#This Row],[ID
Barang]])=0,"",COUNTIF(MASUK8[Kode Barang],REKAP[[#This Row],[ID
Barang]]))</f>
        <v/>
      </c>
      <c r="K1722" s="20"/>
      <c r="L1722" s="47">
        <f>SUMIF(MASUK!$C:$C,DATA!$A1722,MASUK!$H:$H)</f>
        <v>0</v>
      </c>
      <c r="M1722" s="47">
        <f>SUMIF(KELUAR!C:C,REKAP[[#This Row],[ID
Barang]],KELUAR!$H:$H)</f>
        <v>0</v>
      </c>
      <c r="N1722" s="47">
        <f>REKAP[[#This Row],[Stok Awal]]+REKAP[[#This Row],[Masuk]]-REKAP[[#This Row],[Keluar]]</f>
        <v>0</v>
      </c>
      <c r="P1722" s="42">
        <f>REKAP[[#This Row],[Harga Satuan]]*REKAP[[#This Row],[Stok Akhir]]</f>
        <v>0</v>
      </c>
      <c r="Q1722" s="47" t="str">
        <f>IF(REKAP[[#This Row],[Stok Aktual]]&lt;&gt;"",REKAP[[#This Row],[Stok Akhir]]-REKAP[[#This Row],[Stok Aktual]],"")</f>
        <v/>
      </c>
    </row>
    <row r="1723" spans="1:17" x14ac:dyDescent="0.25">
      <c r="A1723" s="20"/>
      <c r="B1723" s="20"/>
      <c r="C1723" s="20"/>
      <c r="D1723" s="23"/>
      <c r="E1723" s="23"/>
      <c r="F1723" s="20"/>
      <c r="G1723" s="20"/>
      <c r="H1723" s="22"/>
      <c r="I1723" s="57" t="str">
        <f>IF(COUNTIF(MASUK[Kode Barang],REKAP[[#This Row],[ID
Barang]])=0,"",COUNTIF(MASUK[Kode Barang],REKAP[[#This Row],[ID
Barang]]))</f>
        <v/>
      </c>
      <c r="J1723" s="58" t="str">
        <f>IF(COUNTIF(MASUK8[Kode Barang],REKAP[[#This Row],[ID
Barang]])=0,"",COUNTIF(MASUK8[Kode Barang],REKAP[[#This Row],[ID
Barang]]))</f>
        <v/>
      </c>
      <c r="K1723" s="20"/>
      <c r="L1723" s="47">
        <f>SUMIF(MASUK!$C:$C,DATA!$A1723,MASUK!$H:$H)</f>
        <v>0</v>
      </c>
      <c r="M1723" s="47">
        <f>SUMIF(KELUAR!C:C,REKAP[[#This Row],[ID
Barang]],KELUAR!$H:$H)</f>
        <v>0</v>
      </c>
      <c r="N1723" s="47">
        <f>REKAP[[#This Row],[Stok Awal]]+REKAP[[#This Row],[Masuk]]-REKAP[[#This Row],[Keluar]]</f>
        <v>0</v>
      </c>
      <c r="P1723" s="42">
        <f>REKAP[[#This Row],[Harga Satuan]]*REKAP[[#This Row],[Stok Akhir]]</f>
        <v>0</v>
      </c>
      <c r="Q1723" s="47" t="str">
        <f>IF(REKAP[[#This Row],[Stok Aktual]]&lt;&gt;"",REKAP[[#This Row],[Stok Akhir]]-REKAP[[#This Row],[Stok Aktual]],"")</f>
        <v/>
      </c>
    </row>
    <row r="1724" spans="1:17" x14ac:dyDescent="0.25">
      <c r="A1724" s="20"/>
      <c r="B1724" s="20"/>
      <c r="C1724" s="20"/>
      <c r="D1724" s="23"/>
      <c r="E1724" s="23"/>
      <c r="F1724" s="20"/>
      <c r="G1724" s="20"/>
      <c r="H1724" s="22"/>
      <c r="I1724" s="57" t="str">
        <f>IF(COUNTIF(MASUK[Kode Barang],REKAP[[#This Row],[ID
Barang]])=0,"",COUNTIF(MASUK[Kode Barang],REKAP[[#This Row],[ID
Barang]]))</f>
        <v/>
      </c>
      <c r="J1724" s="58" t="str">
        <f>IF(COUNTIF(MASUK8[Kode Barang],REKAP[[#This Row],[ID
Barang]])=0,"",COUNTIF(MASUK8[Kode Barang],REKAP[[#This Row],[ID
Barang]]))</f>
        <v/>
      </c>
      <c r="K1724" s="20"/>
      <c r="L1724" s="47">
        <f>SUMIF(MASUK!$C:$C,DATA!$A1724,MASUK!$H:$H)</f>
        <v>0</v>
      </c>
      <c r="M1724" s="47">
        <f>SUMIF(KELUAR!C:C,REKAP[[#This Row],[ID
Barang]],KELUAR!$H:$H)</f>
        <v>0</v>
      </c>
      <c r="N1724" s="47">
        <f>REKAP[[#This Row],[Stok Awal]]+REKAP[[#This Row],[Masuk]]-REKAP[[#This Row],[Keluar]]</f>
        <v>0</v>
      </c>
      <c r="P1724" s="42">
        <f>REKAP[[#This Row],[Harga Satuan]]*REKAP[[#This Row],[Stok Akhir]]</f>
        <v>0</v>
      </c>
      <c r="Q1724" s="47" t="str">
        <f>IF(REKAP[[#This Row],[Stok Aktual]]&lt;&gt;"",REKAP[[#This Row],[Stok Akhir]]-REKAP[[#This Row],[Stok Aktual]],"")</f>
        <v/>
      </c>
    </row>
    <row r="1725" spans="1:17" x14ac:dyDescent="0.25">
      <c r="A1725" s="20"/>
      <c r="B1725" s="20"/>
      <c r="C1725" s="20"/>
      <c r="D1725" s="23"/>
      <c r="E1725" s="23"/>
      <c r="F1725" s="20"/>
      <c r="G1725" s="20"/>
      <c r="H1725" s="22"/>
      <c r="I1725" s="57" t="str">
        <f>IF(COUNTIF(MASUK[Kode Barang],REKAP[[#This Row],[ID
Barang]])=0,"",COUNTIF(MASUK[Kode Barang],REKAP[[#This Row],[ID
Barang]]))</f>
        <v/>
      </c>
      <c r="J1725" s="58" t="str">
        <f>IF(COUNTIF(MASUK8[Kode Barang],REKAP[[#This Row],[ID
Barang]])=0,"",COUNTIF(MASUK8[Kode Barang],REKAP[[#This Row],[ID
Barang]]))</f>
        <v/>
      </c>
      <c r="K1725" s="20"/>
      <c r="L1725" s="47">
        <f>SUMIF(MASUK!$C:$C,DATA!$A1725,MASUK!$H:$H)</f>
        <v>0</v>
      </c>
      <c r="M1725" s="47">
        <f>SUMIF(KELUAR!C:C,REKAP[[#This Row],[ID
Barang]],KELUAR!$H:$H)</f>
        <v>0</v>
      </c>
      <c r="N1725" s="47">
        <f>REKAP[[#This Row],[Stok Awal]]+REKAP[[#This Row],[Masuk]]-REKAP[[#This Row],[Keluar]]</f>
        <v>0</v>
      </c>
      <c r="P1725" s="42">
        <f>REKAP[[#This Row],[Harga Satuan]]*REKAP[[#This Row],[Stok Akhir]]</f>
        <v>0</v>
      </c>
      <c r="Q1725" s="47" t="str">
        <f>IF(REKAP[[#This Row],[Stok Aktual]]&lt;&gt;"",REKAP[[#This Row],[Stok Akhir]]-REKAP[[#This Row],[Stok Aktual]],"")</f>
        <v/>
      </c>
    </row>
    <row r="1726" spans="1:17" x14ac:dyDescent="0.25">
      <c r="A1726" s="20"/>
      <c r="B1726" s="20"/>
      <c r="C1726" s="20"/>
      <c r="D1726" s="23"/>
      <c r="E1726" s="23"/>
      <c r="F1726" s="20"/>
      <c r="G1726" s="20"/>
      <c r="H1726" s="22"/>
      <c r="I1726" s="57" t="str">
        <f>IF(COUNTIF(MASUK[Kode Barang],REKAP[[#This Row],[ID
Barang]])=0,"",COUNTIF(MASUK[Kode Barang],REKAP[[#This Row],[ID
Barang]]))</f>
        <v/>
      </c>
      <c r="J1726" s="58" t="str">
        <f>IF(COUNTIF(MASUK8[Kode Barang],REKAP[[#This Row],[ID
Barang]])=0,"",COUNTIF(MASUK8[Kode Barang],REKAP[[#This Row],[ID
Barang]]))</f>
        <v/>
      </c>
      <c r="K1726" s="20"/>
      <c r="L1726" s="47">
        <f>SUMIF(MASUK!$C:$C,DATA!$A1726,MASUK!$H:$H)</f>
        <v>0</v>
      </c>
      <c r="M1726" s="47">
        <f>SUMIF(KELUAR!C:C,REKAP[[#This Row],[ID
Barang]],KELUAR!$H:$H)</f>
        <v>0</v>
      </c>
      <c r="N1726" s="47">
        <f>REKAP[[#This Row],[Stok Awal]]+REKAP[[#This Row],[Masuk]]-REKAP[[#This Row],[Keluar]]</f>
        <v>0</v>
      </c>
      <c r="P1726" s="42">
        <f>REKAP[[#This Row],[Harga Satuan]]*REKAP[[#This Row],[Stok Akhir]]</f>
        <v>0</v>
      </c>
      <c r="Q1726" s="47" t="str">
        <f>IF(REKAP[[#This Row],[Stok Aktual]]&lt;&gt;"",REKAP[[#This Row],[Stok Akhir]]-REKAP[[#This Row],[Stok Aktual]],"")</f>
        <v/>
      </c>
    </row>
    <row r="1727" spans="1:17" x14ac:dyDescent="0.25">
      <c r="A1727" s="20"/>
      <c r="B1727" s="20"/>
      <c r="C1727" s="20"/>
      <c r="D1727" s="23"/>
      <c r="E1727" s="23"/>
      <c r="F1727" s="20"/>
      <c r="G1727" s="20"/>
      <c r="H1727" s="22"/>
      <c r="I1727" s="57" t="str">
        <f>IF(COUNTIF(MASUK[Kode Barang],REKAP[[#This Row],[ID
Barang]])=0,"",COUNTIF(MASUK[Kode Barang],REKAP[[#This Row],[ID
Barang]]))</f>
        <v/>
      </c>
      <c r="J1727" s="58" t="str">
        <f>IF(COUNTIF(MASUK8[Kode Barang],REKAP[[#This Row],[ID
Barang]])=0,"",COUNTIF(MASUK8[Kode Barang],REKAP[[#This Row],[ID
Barang]]))</f>
        <v/>
      </c>
      <c r="K1727" s="20"/>
      <c r="L1727" s="47">
        <f>SUMIF(MASUK!$C:$C,DATA!$A1727,MASUK!$H:$H)</f>
        <v>0</v>
      </c>
      <c r="M1727" s="47">
        <f>SUMIF(KELUAR!C:C,REKAP[[#This Row],[ID
Barang]],KELUAR!$H:$H)</f>
        <v>0</v>
      </c>
      <c r="N1727" s="47">
        <f>REKAP[[#This Row],[Stok Awal]]+REKAP[[#This Row],[Masuk]]-REKAP[[#This Row],[Keluar]]</f>
        <v>0</v>
      </c>
      <c r="P1727" s="42">
        <f>REKAP[[#This Row],[Harga Satuan]]*REKAP[[#This Row],[Stok Akhir]]</f>
        <v>0</v>
      </c>
      <c r="Q1727" s="47" t="str">
        <f>IF(REKAP[[#This Row],[Stok Aktual]]&lt;&gt;"",REKAP[[#This Row],[Stok Akhir]]-REKAP[[#This Row],[Stok Aktual]],"")</f>
        <v/>
      </c>
    </row>
    <row r="1728" spans="1:17" x14ac:dyDescent="0.25">
      <c r="A1728" s="20"/>
      <c r="B1728" s="20"/>
      <c r="C1728" s="20"/>
      <c r="D1728" s="23"/>
      <c r="E1728" s="23"/>
      <c r="F1728" s="20"/>
      <c r="G1728" s="20"/>
      <c r="H1728" s="22"/>
      <c r="I1728" s="57" t="str">
        <f>IF(COUNTIF(MASUK[Kode Barang],REKAP[[#This Row],[ID
Barang]])=0,"",COUNTIF(MASUK[Kode Barang],REKAP[[#This Row],[ID
Barang]]))</f>
        <v/>
      </c>
      <c r="J1728" s="58" t="str">
        <f>IF(COUNTIF(MASUK8[Kode Barang],REKAP[[#This Row],[ID
Barang]])=0,"",COUNTIF(MASUK8[Kode Barang],REKAP[[#This Row],[ID
Barang]]))</f>
        <v/>
      </c>
      <c r="K1728" s="20"/>
      <c r="L1728" s="47">
        <f>SUMIF(MASUK!$C:$C,DATA!$A1728,MASUK!$H:$H)</f>
        <v>0</v>
      </c>
      <c r="M1728" s="47">
        <f>SUMIF(KELUAR!C:C,REKAP[[#This Row],[ID
Barang]],KELUAR!$H:$H)</f>
        <v>0</v>
      </c>
      <c r="N1728" s="47">
        <f>REKAP[[#This Row],[Stok Awal]]+REKAP[[#This Row],[Masuk]]-REKAP[[#This Row],[Keluar]]</f>
        <v>0</v>
      </c>
      <c r="P1728" s="42">
        <f>REKAP[[#This Row],[Harga Satuan]]*REKAP[[#This Row],[Stok Akhir]]</f>
        <v>0</v>
      </c>
      <c r="Q1728" s="47" t="str">
        <f>IF(REKAP[[#This Row],[Stok Aktual]]&lt;&gt;"",REKAP[[#This Row],[Stok Akhir]]-REKAP[[#This Row],[Stok Aktual]],"")</f>
        <v/>
      </c>
    </row>
    <row r="1729" spans="1:17" x14ac:dyDescent="0.25">
      <c r="A1729" s="20"/>
      <c r="B1729" s="20"/>
      <c r="C1729" s="20"/>
      <c r="D1729" s="23"/>
      <c r="E1729" s="23"/>
      <c r="F1729" s="20"/>
      <c r="G1729" s="20"/>
      <c r="H1729" s="22"/>
      <c r="I1729" s="57" t="str">
        <f>IF(COUNTIF(MASUK[Kode Barang],REKAP[[#This Row],[ID
Barang]])=0,"",COUNTIF(MASUK[Kode Barang],REKAP[[#This Row],[ID
Barang]]))</f>
        <v/>
      </c>
      <c r="J1729" s="58" t="str">
        <f>IF(COUNTIF(MASUK8[Kode Barang],REKAP[[#This Row],[ID
Barang]])=0,"",COUNTIF(MASUK8[Kode Barang],REKAP[[#This Row],[ID
Barang]]))</f>
        <v/>
      </c>
      <c r="K1729" s="20"/>
      <c r="L1729" s="47">
        <f>SUMIF(MASUK!$C:$C,DATA!$A1729,MASUK!$H:$H)</f>
        <v>0</v>
      </c>
      <c r="M1729" s="47">
        <f>SUMIF(KELUAR!C:C,REKAP[[#This Row],[ID
Barang]],KELUAR!$H:$H)</f>
        <v>0</v>
      </c>
      <c r="N1729" s="47">
        <f>REKAP[[#This Row],[Stok Awal]]+REKAP[[#This Row],[Masuk]]-REKAP[[#This Row],[Keluar]]</f>
        <v>0</v>
      </c>
      <c r="P1729" s="42">
        <f>REKAP[[#This Row],[Harga Satuan]]*REKAP[[#This Row],[Stok Akhir]]</f>
        <v>0</v>
      </c>
      <c r="Q1729" s="47" t="str">
        <f>IF(REKAP[[#This Row],[Stok Aktual]]&lt;&gt;"",REKAP[[#This Row],[Stok Akhir]]-REKAP[[#This Row],[Stok Aktual]],"")</f>
        <v/>
      </c>
    </row>
    <row r="1730" spans="1:17" x14ac:dyDescent="0.25">
      <c r="A1730" s="20"/>
      <c r="B1730" s="20"/>
      <c r="C1730" s="20"/>
      <c r="D1730" s="23"/>
      <c r="E1730" s="23"/>
      <c r="F1730" s="20"/>
      <c r="G1730" s="20"/>
      <c r="H1730" s="22"/>
      <c r="I1730" s="57" t="str">
        <f>IF(COUNTIF(MASUK[Kode Barang],REKAP[[#This Row],[ID
Barang]])=0,"",COUNTIF(MASUK[Kode Barang],REKAP[[#This Row],[ID
Barang]]))</f>
        <v/>
      </c>
      <c r="J1730" s="58" t="str">
        <f>IF(COUNTIF(MASUK8[Kode Barang],REKAP[[#This Row],[ID
Barang]])=0,"",COUNTIF(MASUK8[Kode Barang],REKAP[[#This Row],[ID
Barang]]))</f>
        <v/>
      </c>
      <c r="K1730" s="20"/>
      <c r="L1730" s="47">
        <f>SUMIF(MASUK!$C:$C,DATA!$A1730,MASUK!$H:$H)</f>
        <v>0</v>
      </c>
      <c r="M1730" s="47">
        <f>SUMIF(KELUAR!C:C,REKAP[[#This Row],[ID
Barang]],KELUAR!$H:$H)</f>
        <v>0</v>
      </c>
      <c r="N1730" s="47">
        <f>REKAP[[#This Row],[Stok Awal]]+REKAP[[#This Row],[Masuk]]-REKAP[[#This Row],[Keluar]]</f>
        <v>0</v>
      </c>
      <c r="P1730" s="42">
        <f>REKAP[[#This Row],[Harga Satuan]]*REKAP[[#This Row],[Stok Akhir]]</f>
        <v>0</v>
      </c>
      <c r="Q1730" s="47" t="str">
        <f>IF(REKAP[[#This Row],[Stok Aktual]]&lt;&gt;"",REKAP[[#This Row],[Stok Akhir]]-REKAP[[#This Row],[Stok Aktual]],"")</f>
        <v/>
      </c>
    </row>
    <row r="1731" spans="1:17" x14ac:dyDescent="0.25">
      <c r="A1731" s="20"/>
      <c r="B1731" s="20"/>
      <c r="C1731" s="20"/>
      <c r="D1731" s="23"/>
      <c r="E1731" s="23"/>
      <c r="F1731" s="20"/>
      <c r="G1731" s="20"/>
      <c r="H1731" s="22"/>
      <c r="I1731" s="57" t="str">
        <f>IF(COUNTIF(MASUK[Kode Barang],REKAP[[#This Row],[ID
Barang]])=0,"",COUNTIF(MASUK[Kode Barang],REKAP[[#This Row],[ID
Barang]]))</f>
        <v/>
      </c>
      <c r="J1731" s="58" t="str">
        <f>IF(COUNTIF(MASUK8[Kode Barang],REKAP[[#This Row],[ID
Barang]])=0,"",COUNTIF(MASUK8[Kode Barang],REKAP[[#This Row],[ID
Barang]]))</f>
        <v/>
      </c>
      <c r="K1731" s="20"/>
      <c r="L1731" s="47">
        <f>SUMIF(MASUK!$C:$C,DATA!$A1731,MASUK!$H:$H)</f>
        <v>0</v>
      </c>
      <c r="M1731" s="47">
        <f>SUMIF(KELUAR!C:C,REKAP[[#This Row],[ID
Barang]],KELUAR!$H:$H)</f>
        <v>0</v>
      </c>
      <c r="N1731" s="47">
        <f>REKAP[[#This Row],[Stok Awal]]+REKAP[[#This Row],[Masuk]]-REKAP[[#This Row],[Keluar]]</f>
        <v>0</v>
      </c>
      <c r="P1731" s="42">
        <f>REKAP[[#This Row],[Harga Satuan]]*REKAP[[#This Row],[Stok Akhir]]</f>
        <v>0</v>
      </c>
      <c r="Q1731" s="47" t="str">
        <f>IF(REKAP[[#This Row],[Stok Aktual]]&lt;&gt;"",REKAP[[#This Row],[Stok Akhir]]-REKAP[[#This Row],[Stok Aktual]],"")</f>
        <v/>
      </c>
    </row>
    <row r="1732" spans="1:17" x14ac:dyDescent="0.25">
      <c r="A1732" s="20"/>
      <c r="B1732" s="20"/>
      <c r="C1732" s="20"/>
      <c r="D1732" s="23"/>
      <c r="E1732" s="23"/>
      <c r="F1732" s="20"/>
      <c r="G1732" s="20"/>
      <c r="H1732" s="22"/>
      <c r="I1732" s="57" t="str">
        <f>IF(COUNTIF(MASUK[Kode Barang],REKAP[[#This Row],[ID
Barang]])=0,"",COUNTIF(MASUK[Kode Barang],REKAP[[#This Row],[ID
Barang]]))</f>
        <v/>
      </c>
      <c r="J1732" s="58" t="str">
        <f>IF(COUNTIF(MASUK8[Kode Barang],REKAP[[#This Row],[ID
Barang]])=0,"",COUNTIF(MASUK8[Kode Barang],REKAP[[#This Row],[ID
Barang]]))</f>
        <v/>
      </c>
      <c r="K1732" s="20"/>
      <c r="L1732" s="47">
        <f>SUMIF(MASUK!$C:$C,DATA!$A1732,MASUK!$H:$H)</f>
        <v>0</v>
      </c>
      <c r="M1732" s="47">
        <f>SUMIF(KELUAR!C:C,REKAP[[#This Row],[ID
Barang]],KELUAR!$H:$H)</f>
        <v>0</v>
      </c>
      <c r="N1732" s="47">
        <f>REKAP[[#This Row],[Stok Awal]]+REKAP[[#This Row],[Masuk]]-REKAP[[#This Row],[Keluar]]</f>
        <v>0</v>
      </c>
      <c r="P1732" s="42">
        <f>REKAP[[#This Row],[Harga Satuan]]*REKAP[[#This Row],[Stok Akhir]]</f>
        <v>0</v>
      </c>
      <c r="Q1732" s="47" t="str">
        <f>IF(REKAP[[#This Row],[Stok Aktual]]&lt;&gt;"",REKAP[[#This Row],[Stok Akhir]]-REKAP[[#This Row],[Stok Aktual]],"")</f>
        <v/>
      </c>
    </row>
    <row r="1733" spans="1:17" x14ac:dyDescent="0.25">
      <c r="A1733" s="20"/>
      <c r="B1733" s="20"/>
      <c r="C1733" s="20"/>
      <c r="D1733" s="23"/>
      <c r="E1733" s="23"/>
      <c r="F1733" s="20"/>
      <c r="G1733" s="20"/>
      <c r="H1733" s="22"/>
      <c r="I1733" s="57" t="str">
        <f>IF(COUNTIF(MASUK[Kode Barang],REKAP[[#This Row],[ID
Barang]])=0,"",COUNTIF(MASUK[Kode Barang],REKAP[[#This Row],[ID
Barang]]))</f>
        <v/>
      </c>
      <c r="J1733" s="58" t="str">
        <f>IF(COUNTIF(MASUK8[Kode Barang],REKAP[[#This Row],[ID
Barang]])=0,"",COUNTIF(MASUK8[Kode Barang],REKAP[[#This Row],[ID
Barang]]))</f>
        <v/>
      </c>
      <c r="K1733" s="20"/>
      <c r="L1733" s="47">
        <f>SUMIF(MASUK!$C:$C,DATA!$A1733,MASUK!$H:$H)</f>
        <v>0</v>
      </c>
      <c r="M1733" s="47">
        <f>SUMIF(KELUAR!C:C,REKAP[[#This Row],[ID
Barang]],KELUAR!$H:$H)</f>
        <v>0</v>
      </c>
      <c r="N1733" s="47">
        <f>REKAP[[#This Row],[Stok Awal]]+REKAP[[#This Row],[Masuk]]-REKAP[[#This Row],[Keluar]]</f>
        <v>0</v>
      </c>
      <c r="P1733" s="42">
        <f>REKAP[[#This Row],[Harga Satuan]]*REKAP[[#This Row],[Stok Akhir]]</f>
        <v>0</v>
      </c>
      <c r="Q1733" s="47" t="str">
        <f>IF(REKAP[[#This Row],[Stok Aktual]]&lt;&gt;"",REKAP[[#This Row],[Stok Akhir]]-REKAP[[#This Row],[Stok Aktual]],"")</f>
        <v/>
      </c>
    </row>
    <row r="1734" spans="1:17" x14ac:dyDescent="0.25">
      <c r="A1734" s="20"/>
      <c r="B1734" s="20"/>
      <c r="C1734" s="20"/>
      <c r="D1734" s="23"/>
      <c r="E1734" s="23"/>
      <c r="F1734" s="20"/>
      <c r="G1734" s="20"/>
      <c r="H1734" s="22"/>
      <c r="I1734" s="57" t="str">
        <f>IF(COUNTIF(MASUK[Kode Barang],REKAP[[#This Row],[ID
Barang]])=0,"",COUNTIF(MASUK[Kode Barang],REKAP[[#This Row],[ID
Barang]]))</f>
        <v/>
      </c>
      <c r="J1734" s="58" t="str">
        <f>IF(COUNTIF(MASUK8[Kode Barang],REKAP[[#This Row],[ID
Barang]])=0,"",COUNTIF(MASUK8[Kode Barang],REKAP[[#This Row],[ID
Barang]]))</f>
        <v/>
      </c>
      <c r="K1734" s="20"/>
      <c r="L1734" s="47">
        <f>SUMIF(MASUK!$C:$C,DATA!$A1734,MASUK!$H:$H)</f>
        <v>0</v>
      </c>
      <c r="M1734" s="47">
        <f>SUMIF(KELUAR!C:C,REKAP[[#This Row],[ID
Barang]],KELUAR!$H:$H)</f>
        <v>0</v>
      </c>
      <c r="N1734" s="47">
        <f>REKAP[[#This Row],[Stok Awal]]+REKAP[[#This Row],[Masuk]]-REKAP[[#This Row],[Keluar]]</f>
        <v>0</v>
      </c>
      <c r="P1734" s="42">
        <f>REKAP[[#This Row],[Harga Satuan]]*REKAP[[#This Row],[Stok Akhir]]</f>
        <v>0</v>
      </c>
      <c r="Q1734" s="47" t="str">
        <f>IF(REKAP[[#This Row],[Stok Aktual]]&lt;&gt;"",REKAP[[#This Row],[Stok Akhir]]-REKAP[[#This Row],[Stok Aktual]],"")</f>
        <v/>
      </c>
    </row>
    <row r="1735" spans="1:17" x14ac:dyDescent="0.25">
      <c r="A1735" s="20"/>
      <c r="B1735" s="20"/>
      <c r="C1735" s="20"/>
      <c r="D1735" s="23"/>
      <c r="E1735" s="23"/>
      <c r="F1735" s="20"/>
      <c r="G1735" s="20"/>
      <c r="H1735" s="22"/>
      <c r="I1735" s="57" t="str">
        <f>IF(COUNTIF(MASUK[Kode Barang],REKAP[[#This Row],[ID
Barang]])=0,"",COUNTIF(MASUK[Kode Barang],REKAP[[#This Row],[ID
Barang]]))</f>
        <v/>
      </c>
      <c r="J1735" s="58" t="str">
        <f>IF(COUNTIF(MASUK8[Kode Barang],REKAP[[#This Row],[ID
Barang]])=0,"",COUNTIF(MASUK8[Kode Barang],REKAP[[#This Row],[ID
Barang]]))</f>
        <v/>
      </c>
      <c r="K1735" s="20"/>
      <c r="L1735" s="47">
        <f>SUMIF(MASUK!$C:$C,DATA!$A1735,MASUK!$H:$H)</f>
        <v>0</v>
      </c>
      <c r="M1735" s="47">
        <f>SUMIF(KELUAR!C:C,REKAP[[#This Row],[ID
Barang]],KELUAR!$H:$H)</f>
        <v>0</v>
      </c>
      <c r="N1735" s="47">
        <f>REKAP[[#This Row],[Stok Awal]]+REKAP[[#This Row],[Masuk]]-REKAP[[#This Row],[Keluar]]</f>
        <v>0</v>
      </c>
      <c r="P1735" s="42">
        <f>REKAP[[#This Row],[Harga Satuan]]*REKAP[[#This Row],[Stok Akhir]]</f>
        <v>0</v>
      </c>
      <c r="Q1735" s="47" t="str">
        <f>IF(REKAP[[#This Row],[Stok Aktual]]&lt;&gt;"",REKAP[[#This Row],[Stok Akhir]]-REKAP[[#This Row],[Stok Aktual]],"")</f>
        <v/>
      </c>
    </row>
    <row r="1736" spans="1:17" x14ac:dyDescent="0.25">
      <c r="A1736" s="20"/>
      <c r="B1736" s="20"/>
      <c r="C1736" s="20"/>
      <c r="D1736" s="23"/>
      <c r="E1736" s="23"/>
      <c r="F1736" s="20"/>
      <c r="G1736" s="20"/>
      <c r="H1736" s="22"/>
      <c r="I1736" s="57" t="str">
        <f>IF(COUNTIF(MASUK[Kode Barang],REKAP[[#This Row],[ID
Barang]])=0,"",COUNTIF(MASUK[Kode Barang],REKAP[[#This Row],[ID
Barang]]))</f>
        <v/>
      </c>
      <c r="J1736" s="58" t="str">
        <f>IF(COUNTIF(MASUK8[Kode Barang],REKAP[[#This Row],[ID
Barang]])=0,"",COUNTIF(MASUK8[Kode Barang],REKAP[[#This Row],[ID
Barang]]))</f>
        <v/>
      </c>
      <c r="K1736" s="20"/>
      <c r="L1736" s="47">
        <f>SUMIF(MASUK!$C:$C,DATA!$A1736,MASUK!$H:$H)</f>
        <v>0</v>
      </c>
      <c r="M1736" s="47">
        <f>SUMIF(KELUAR!C:C,REKAP[[#This Row],[ID
Barang]],KELUAR!$H:$H)</f>
        <v>0</v>
      </c>
      <c r="N1736" s="47">
        <f>REKAP[[#This Row],[Stok Awal]]+REKAP[[#This Row],[Masuk]]-REKAP[[#This Row],[Keluar]]</f>
        <v>0</v>
      </c>
      <c r="P1736" s="42">
        <f>REKAP[[#This Row],[Harga Satuan]]*REKAP[[#This Row],[Stok Akhir]]</f>
        <v>0</v>
      </c>
      <c r="Q1736" s="47" t="str">
        <f>IF(REKAP[[#This Row],[Stok Aktual]]&lt;&gt;"",REKAP[[#This Row],[Stok Akhir]]-REKAP[[#This Row],[Stok Aktual]],"")</f>
        <v/>
      </c>
    </row>
    <row r="1737" spans="1:17" x14ac:dyDescent="0.25">
      <c r="A1737" s="20"/>
      <c r="B1737" s="20"/>
      <c r="C1737" s="20"/>
      <c r="D1737" s="23"/>
      <c r="E1737" s="23"/>
      <c r="F1737" s="20"/>
      <c r="G1737" s="20"/>
      <c r="H1737" s="22"/>
      <c r="I1737" s="57" t="str">
        <f>IF(COUNTIF(MASUK[Kode Barang],REKAP[[#This Row],[ID
Barang]])=0,"",COUNTIF(MASUK[Kode Barang],REKAP[[#This Row],[ID
Barang]]))</f>
        <v/>
      </c>
      <c r="J1737" s="58" t="str">
        <f>IF(COUNTIF(MASUK8[Kode Barang],REKAP[[#This Row],[ID
Barang]])=0,"",COUNTIF(MASUK8[Kode Barang],REKAP[[#This Row],[ID
Barang]]))</f>
        <v/>
      </c>
      <c r="K1737" s="20"/>
      <c r="L1737" s="47">
        <f>SUMIF(MASUK!$C:$C,DATA!$A1737,MASUK!$H:$H)</f>
        <v>0</v>
      </c>
      <c r="M1737" s="47">
        <f>SUMIF(KELUAR!C:C,REKAP[[#This Row],[ID
Barang]],KELUAR!$H:$H)</f>
        <v>0</v>
      </c>
      <c r="N1737" s="47">
        <f>REKAP[[#This Row],[Stok Awal]]+REKAP[[#This Row],[Masuk]]-REKAP[[#This Row],[Keluar]]</f>
        <v>0</v>
      </c>
      <c r="P1737" s="42">
        <f>REKAP[[#This Row],[Harga Satuan]]*REKAP[[#This Row],[Stok Akhir]]</f>
        <v>0</v>
      </c>
      <c r="Q1737" s="47" t="str">
        <f>IF(REKAP[[#This Row],[Stok Aktual]]&lt;&gt;"",REKAP[[#This Row],[Stok Akhir]]-REKAP[[#This Row],[Stok Aktual]],"")</f>
        <v/>
      </c>
    </row>
    <row r="1738" spans="1:17" x14ac:dyDescent="0.25">
      <c r="A1738" s="20"/>
      <c r="B1738" s="20"/>
      <c r="C1738" s="20"/>
      <c r="D1738" s="23"/>
      <c r="E1738" s="23"/>
      <c r="F1738" s="20"/>
      <c r="G1738" s="20"/>
      <c r="H1738" s="22"/>
      <c r="I1738" s="57" t="str">
        <f>IF(COUNTIF(MASUK[Kode Barang],REKAP[[#This Row],[ID
Barang]])=0,"",COUNTIF(MASUK[Kode Barang],REKAP[[#This Row],[ID
Barang]]))</f>
        <v/>
      </c>
      <c r="J1738" s="58" t="str">
        <f>IF(COUNTIF(MASUK8[Kode Barang],REKAP[[#This Row],[ID
Barang]])=0,"",COUNTIF(MASUK8[Kode Barang],REKAP[[#This Row],[ID
Barang]]))</f>
        <v/>
      </c>
      <c r="K1738" s="20"/>
      <c r="L1738" s="47">
        <f>SUMIF(MASUK!$C:$C,DATA!$A1738,MASUK!$H:$H)</f>
        <v>0</v>
      </c>
      <c r="M1738" s="47">
        <f>SUMIF(KELUAR!C:C,REKAP[[#This Row],[ID
Barang]],KELUAR!$H:$H)</f>
        <v>0</v>
      </c>
      <c r="N1738" s="47">
        <f>REKAP[[#This Row],[Stok Awal]]+REKAP[[#This Row],[Masuk]]-REKAP[[#This Row],[Keluar]]</f>
        <v>0</v>
      </c>
      <c r="P1738" s="42">
        <f>REKAP[[#This Row],[Harga Satuan]]*REKAP[[#This Row],[Stok Akhir]]</f>
        <v>0</v>
      </c>
      <c r="Q1738" s="47" t="str">
        <f>IF(REKAP[[#This Row],[Stok Aktual]]&lt;&gt;"",REKAP[[#This Row],[Stok Akhir]]-REKAP[[#This Row],[Stok Aktual]],"")</f>
        <v/>
      </c>
    </row>
    <row r="1739" spans="1:17" x14ac:dyDescent="0.25">
      <c r="A1739" s="20"/>
      <c r="B1739" s="20"/>
      <c r="C1739" s="20"/>
      <c r="D1739" s="23"/>
      <c r="E1739" s="23"/>
      <c r="F1739" s="20"/>
      <c r="G1739" s="20"/>
      <c r="H1739" s="22"/>
      <c r="I1739" s="57" t="str">
        <f>IF(COUNTIF(MASUK[Kode Barang],REKAP[[#This Row],[ID
Barang]])=0,"",COUNTIF(MASUK[Kode Barang],REKAP[[#This Row],[ID
Barang]]))</f>
        <v/>
      </c>
      <c r="J1739" s="58" t="str">
        <f>IF(COUNTIF(MASUK8[Kode Barang],REKAP[[#This Row],[ID
Barang]])=0,"",COUNTIF(MASUK8[Kode Barang],REKAP[[#This Row],[ID
Barang]]))</f>
        <v/>
      </c>
      <c r="K1739" s="20"/>
      <c r="L1739" s="47">
        <f>SUMIF(MASUK!$C:$C,DATA!$A1739,MASUK!$H:$H)</f>
        <v>0</v>
      </c>
      <c r="M1739" s="47">
        <f>SUMIF(KELUAR!C:C,REKAP[[#This Row],[ID
Barang]],KELUAR!$H:$H)</f>
        <v>0</v>
      </c>
      <c r="N1739" s="47">
        <f>REKAP[[#This Row],[Stok Awal]]+REKAP[[#This Row],[Masuk]]-REKAP[[#This Row],[Keluar]]</f>
        <v>0</v>
      </c>
      <c r="P1739" s="42">
        <f>REKAP[[#This Row],[Harga Satuan]]*REKAP[[#This Row],[Stok Akhir]]</f>
        <v>0</v>
      </c>
      <c r="Q1739" s="47" t="str">
        <f>IF(REKAP[[#This Row],[Stok Aktual]]&lt;&gt;"",REKAP[[#This Row],[Stok Akhir]]-REKAP[[#This Row],[Stok Aktual]],"")</f>
        <v/>
      </c>
    </row>
    <row r="1740" spans="1:17" x14ac:dyDescent="0.25">
      <c r="A1740" s="20"/>
      <c r="B1740" s="20"/>
      <c r="C1740" s="20"/>
      <c r="D1740" s="23"/>
      <c r="E1740" s="23"/>
      <c r="F1740" s="20"/>
      <c r="G1740" s="20"/>
      <c r="H1740" s="22"/>
      <c r="I1740" s="57" t="str">
        <f>IF(COUNTIF(MASUK[Kode Barang],REKAP[[#This Row],[ID
Barang]])=0,"",COUNTIF(MASUK[Kode Barang],REKAP[[#This Row],[ID
Barang]]))</f>
        <v/>
      </c>
      <c r="J1740" s="58" t="str">
        <f>IF(COUNTIF(MASUK8[Kode Barang],REKAP[[#This Row],[ID
Barang]])=0,"",COUNTIF(MASUK8[Kode Barang],REKAP[[#This Row],[ID
Barang]]))</f>
        <v/>
      </c>
      <c r="K1740" s="20"/>
      <c r="L1740" s="47">
        <f>SUMIF(MASUK!$C:$C,DATA!$A1740,MASUK!$H:$H)</f>
        <v>0</v>
      </c>
      <c r="M1740" s="47">
        <f>SUMIF(KELUAR!C:C,REKAP[[#This Row],[ID
Barang]],KELUAR!$H:$H)</f>
        <v>0</v>
      </c>
      <c r="N1740" s="47">
        <f>REKAP[[#This Row],[Stok Awal]]+REKAP[[#This Row],[Masuk]]-REKAP[[#This Row],[Keluar]]</f>
        <v>0</v>
      </c>
      <c r="P1740" s="42">
        <f>REKAP[[#This Row],[Harga Satuan]]*REKAP[[#This Row],[Stok Akhir]]</f>
        <v>0</v>
      </c>
      <c r="Q1740" s="47" t="str">
        <f>IF(REKAP[[#This Row],[Stok Aktual]]&lt;&gt;"",REKAP[[#This Row],[Stok Akhir]]-REKAP[[#This Row],[Stok Aktual]],"")</f>
        <v/>
      </c>
    </row>
    <row r="1741" spans="1:17" x14ac:dyDescent="0.25">
      <c r="A1741" s="20"/>
      <c r="B1741" s="20"/>
      <c r="C1741" s="20"/>
      <c r="D1741" s="23"/>
      <c r="E1741" s="23"/>
      <c r="F1741" s="20"/>
      <c r="G1741" s="20"/>
      <c r="H1741" s="22"/>
      <c r="I1741" s="57" t="str">
        <f>IF(COUNTIF(MASUK[Kode Barang],REKAP[[#This Row],[ID
Barang]])=0,"",COUNTIF(MASUK[Kode Barang],REKAP[[#This Row],[ID
Barang]]))</f>
        <v/>
      </c>
      <c r="J1741" s="58" t="str">
        <f>IF(COUNTIF(MASUK8[Kode Barang],REKAP[[#This Row],[ID
Barang]])=0,"",COUNTIF(MASUK8[Kode Barang],REKAP[[#This Row],[ID
Barang]]))</f>
        <v/>
      </c>
      <c r="K1741" s="20"/>
      <c r="L1741" s="47">
        <f>SUMIF(MASUK!$C:$C,DATA!$A1741,MASUK!$H:$H)</f>
        <v>0</v>
      </c>
      <c r="M1741" s="47">
        <f>SUMIF(KELUAR!C:C,REKAP[[#This Row],[ID
Barang]],KELUAR!$H:$H)</f>
        <v>0</v>
      </c>
      <c r="N1741" s="47">
        <f>REKAP[[#This Row],[Stok Awal]]+REKAP[[#This Row],[Masuk]]-REKAP[[#This Row],[Keluar]]</f>
        <v>0</v>
      </c>
      <c r="P1741" s="42">
        <f>REKAP[[#This Row],[Harga Satuan]]*REKAP[[#This Row],[Stok Akhir]]</f>
        <v>0</v>
      </c>
      <c r="Q1741" s="47" t="str">
        <f>IF(REKAP[[#This Row],[Stok Aktual]]&lt;&gt;"",REKAP[[#This Row],[Stok Akhir]]-REKAP[[#This Row],[Stok Aktual]],"")</f>
        <v/>
      </c>
    </row>
    <row r="1742" spans="1:17" x14ac:dyDescent="0.25">
      <c r="A1742" s="20"/>
      <c r="B1742" s="20"/>
      <c r="C1742" s="20"/>
      <c r="D1742" s="23"/>
      <c r="E1742" s="23"/>
      <c r="F1742" s="20"/>
      <c r="G1742" s="20"/>
      <c r="H1742" s="22"/>
      <c r="I1742" s="57" t="str">
        <f>IF(COUNTIF(MASUK[Kode Barang],REKAP[[#This Row],[ID
Barang]])=0,"",COUNTIF(MASUK[Kode Barang],REKAP[[#This Row],[ID
Barang]]))</f>
        <v/>
      </c>
      <c r="J1742" s="58" t="str">
        <f>IF(COUNTIF(MASUK8[Kode Barang],REKAP[[#This Row],[ID
Barang]])=0,"",COUNTIF(MASUK8[Kode Barang],REKAP[[#This Row],[ID
Barang]]))</f>
        <v/>
      </c>
      <c r="K1742" s="20"/>
      <c r="L1742" s="47">
        <f>SUMIF(MASUK!$C:$C,DATA!$A1742,MASUK!$H:$H)</f>
        <v>0</v>
      </c>
      <c r="M1742" s="47">
        <f>SUMIF(KELUAR!C:C,REKAP[[#This Row],[ID
Barang]],KELUAR!$H:$H)</f>
        <v>0</v>
      </c>
      <c r="N1742" s="47">
        <f>REKAP[[#This Row],[Stok Awal]]+REKAP[[#This Row],[Masuk]]-REKAP[[#This Row],[Keluar]]</f>
        <v>0</v>
      </c>
      <c r="P1742" s="42">
        <f>REKAP[[#This Row],[Harga Satuan]]*REKAP[[#This Row],[Stok Akhir]]</f>
        <v>0</v>
      </c>
      <c r="Q1742" s="47" t="str">
        <f>IF(REKAP[[#This Row],[Stok Aktual]]&lt;&gt;"",REKAP[[#This Row],[Stok Akhir]]-REKAP[[#This Row],[Stok Aktual]],"")</f>
        <v/>
      </c>
    </row>
    <row r="1743" spans="1:17" x14ac:dyDescent="0.25">
      <c r="A1743" s="20"/>
      <c r="B1743" s="20"/>
      <c r="C1743" s="20"/>
      <c r="D1743" s="23"/>
      <c r="E1743" s="23"/>
      <c r="F1743" s="20"/>
      <c r="G1743" s="20"/>
      <c r="H1743" s="22"/>
      <c r="I1743" s="57" t="str">
        <f>IF(COUNTIF(MASUK[Kode Barang],REKAP[[#This Row],[ID
Barang]])=0,"",COUNTIF(MASUK[Kode Barang],REKAP[[#This Row],[ID
Barang]]))</f>
        <v/>
      </c>
      <c r="J1743" s="58" t="str">
        <f>IF(COUNTIF(MASUK8[Kode Barang],REKAP[[#This Row],[ID
Barang]])=0,"",COUNTIF(MASUK8[Kode Barang],REKAP[[#This Row],[ID
Barang]]))</f>
        <v/>
      </c>
      <c r="K1743" s="20"/>
      <c r="L1743" s="47">
        <f>SUMIF(MASUK!$C:$C,DATA!$A1743,MASUK!$H:$H)</f>
        <v>0</v>
      </c>
      <c r="M1743" s="47">
        <f>SUMIF(KELUAR!C:C,REKAP[[#This Row],[ID
Barang]],KELUAR!$H:$H)</f>
        <v>0</v>
      </c>
      <c r="N1743" s="47">
        <f>REKAP[[#This Row],[Stok Awal]]+REKAP[[#This Row],[Masuk]]-REKAP[[#This Row],[Keluar]]</f>
        <v>0</v>
      </c>
      <c r="P1743" s="42">
        <f>REKAP[[#This Row],[Harga Satuan]]*REKAP[[#This Row],[Stok Akhir]]</f>
        <v>0</v>
      </c>
      <c r="Q1743" s="47" t="str">
        <f>IF(REKAP[[#This Row],[Stok Aktual]]&lt;&gt;"",REKAP[[#This Row],[Stok Akhir]]-REKAP[[#This Row],[Stok Aktual]],"")</f>
        <v/>
      </c>
    </row>
    <row r="1744" spans="1:17" x14ac:dyDescent="0.25">
      <c r="A1744" s="20"/>
      <c r="B1744" s="20"/>
      <c r="C1744" s="20"/>
      <c r="D1744" s="23"/>
      <c r="E1744" s="23"/>
      <c r="F1744" s="20"/>
      <c r="G1744" s="20"/>
      <c r="H1744" s="22"/>
      <c r="I1744" s="57" t="str">
        <f>IF(COUNTIF(MASUK[Kode Barang],REKAP[[#This Row],[ID
Barang]])=0,"",COUNTIF(MASUK[Kode Barang],REKAP[[#This Row],[ID
Barang]]))</f>
        <v/>
      </c>
      <c r="J1744" s="58" t="str">
        <f>IF(COUNTIF(MASUK8[Kode Barang],REKAP[[#This Row],[ID
Barang]])=0,"",COUNTIF(MASUK8[Kode Barang],REKAP[[#This Row],[ID
Barang]]))</f>
        <v/>
      </c>
      <c r="K1744" s="20"/>
      <c r="L1744" s="47">
        <f>SUMIF(MASUK!$C:$C,DATA!$A1744,MASUK!$H:$H)</f>
        <v>0</v>
      </c>
      <c r="M1744" s="47">
        <f>SUMIF(KELUAR!C:C,REKAP[[#This Row],[ID
Barang]],KELUAR!$H:$H)</f>
        <v>0</v>
      </c>
      <c r="N1744" s="47">
        <f>REKAP[[#This Row],[Stok Awal]]+REKAP[[#This Row],[Masuk]]-REKAP[[#This Row],[Keluar]]</f>
        <v>0</v>
      </c>
      <c r="P1744" s="42">
        <f>REKAP[[#This Row],[Harga Satuan]]*REKAP[[#This Row],[Stok Akhir]]</f>
        <v>0</v>
      </c>
      <c r="Q1744" s="47" t="str">
        <f>IF(REKAP[[#This Row],[Stok Aktual]]&lt;&gt;"",REKAP[[#This Row],[Stok Akhir]]-REKAP[[#This Row],[Stok Aktual]],"")</f>
        <v/>
      </c>
    </row>
    <row r="1745" spans="1:17" x14ac:dyDescent="0.25">
      <c r="A1745" s="20"/>
      <c r="B1745" s="20"/>
      <c r="C1745" s="20"/>
      <c r="D1745" s="23"/>
      <c r="E1745" s="23"/>
      <c r="F1745" s="20"/>
      <c r="G1745" s="20"/>
      <c r="H1745" s="22"/>
      <c r="I1745" s="57" t="str">
        <f>IF(COUNTIF(MASUK[Kode Barang],REKAP[[#This Row],[ID
Barang]])=0,"",COUNTIF(MASUK[Kode Barang],REKAP[[#This Row],[ID
Barang]]))</f>
        <v/>
      </c>
      <c r="J1745" s="58" t="str">
        <f>IF(COUNTIF(MASUK8[Kode Barang],REKAP[[#This Row],[ID
Barang]])=0,"",COUNTIF(MASUK8[Kode Barang],REKAP[[#This Row],[ID
Barang]]))</f>
        <v/>
      </c>
      <c r="K1745" s="20"/>
      <c r="L1745" s="47">
        <f>SUMIF(MASUK!$C:$C,DATA!$A1745,MASUK!$H:$H)</f>
        <v>0</v>
      </c>
      <c r="M1745" s="47">
        <f>SUMIF(KELUAR!C:C,REKAP[[#This Row],[ID
Barang]],KELUAR!$H:$H)</f>
        <v>0</v>
      </c>
      <c r="N1745" s="47">
        <f>REKAP[[#This Row],[Stok Awal]]+REKAP[[#This Row],[Masuk]]-REKAP[[#This Row],[Keluar]]</f>
        <v>0</v>
      </c>
      <c r="P1745" s="42">
        <f>REKAP[[#This Row],[Harga Satuan]]*REKAP[[#This Row],[Stok Akhir]]</f>
        <v>0</v>
      </c>
      <c r="Q1745" s="47" t="str">
        <f>IF(REKAP[[#This Row],[Stok Aktual]]&lt;&gt;"",REKAP[[#This Row],[Stok Akhir]]-REKAP[[#This Row],[Stok Aktual]],"")</f>
        <v/>
      </c>
    </row>
    <row r="1746" spans="1:17" x14ac:dyDescent="0.25">
      <c r="A1746" s="20"/>
      <c r="B1746" s="20"/>
      <c r="C1746" s="20"/>
      <c r="D1746" s="23"/>
      <c r="E1746" s="23"/>
      <c r="F1746" s="20"/>
      <c r="G1746" s="20"/>
      <c r="H1746" s="22"/>
      <c r="I1746" s="57" t="str">
        <f>IF(COUNTIF(MASUK[Kode Barang],REKAP[[#This Row],[ID
Barang]])=0,"",COUNTIF(MASUK[Kode Barang],REKAP[[#This Row],[ID
Barang]]))</f>
        <v/>
      </c>
      <c r="J1746" s="58" t="str">
        <f>IF(COUNTIF(MASUK8[Kode Barang],REKAP[[#This Row],[ID
Barang]])=0,"",COUNTIF(MASUK8[Kode Barang],REKAP[[#This Row],[ID
Barang]]))</f>
        <v/>
      </c>
      <c r="K1746" s="20"/>
      <c r="L1746" s="47">
        <f>SUMIF(MASUK!$C:$C,DATA!$A1746,MASUK!$H:$H)</f>
        <v>0</v>
      </c>
      <c r="M1746" s="47">
        <f>SUMIF(KELUAR!C:C,REKAP[[#This Row],[ID
Barang]],KELUAR!$H:$H)</f>
        <v>0</v>
      </c>
      <c r="N1746" s="47">
        <f>REKAP[[#This Row],[Stok Awal]]+REKAP[[#This Row],[Masuk]]-REKAP[[#This Row],[Keluar]]</f>
        <v>0</v>
      </c>
      <c r="P1746" s="42">
        <f>REKAP[[#This Row],[Harga Satuan]]*REKAP[[#This Row],[Stok Akhir]]</f>
        <v>0</v>
      </c>
      <c r="Q1746" s="47" t="str">
        <f>IF(REKAP[[#This Row],[Stok Aktual]]&lt;&gt;"",REKAP[[#This Row],[Stok Akhir]]-REKAP[[#This Row],[Stok Aktual]],"")</f>
        <v/>
      </c>
    </row>
    <row r="1747" spans="1:17" x14ac:dyDescent="0.25">
      <c r="A1747" s="20"/>
      <c r="B1747" s="20"/>
      <c r="C1747" s="20"/>
      <c r="D1747" s="23"/>
      <c r="E1747" s="23"/>
      <c r="F1747" s="20"/>
      <c r="G1747" s="20"/>
      <c r="H1747" s="22"/>
      <c r="I1747" s="57" t="str">
        <f>IF(COUNTIF(MASUK[Kode Barang],REKAP[[#This Row],[ID
Barang]])=0,"",COUNTIF(MASUK[Kode Barang],REKAP[[#This Row],[ID
Barang]]))</f>
        <v/>
      </c>
      <c r="J1747" s="58" t="str">
        <f>IF(COUNTIF(MASUK8[Kode Barang],REKAP[[#This Row],[ID
Barang]])=0,"",COUNTIF(MASUK8[Kode Barang],REKAP[[#This Row],[ID
Barang]]))</f>
        <v/>
      </c>
      <c r="K1747" s="20"/>
      <c r="L1747" s="47">
        <f>SUMIF(MASUK!$C:$C,DATA!$A1747,MASUK!$H:$H)</f>
        <v>0</v>
      </c>
      <c r="M1747" s="47">
        <f>SUMIF(KELUAR!C:C,REKAP[[#This Row],[ID
Barang]],KELUAR!$H:$H)</f>
        <v>0</v>
      </c>
      <c r="N1747" s="47">
        <f>REKAP[[#This Row],[Stok Awal]]+REKAP[[#This Row],[Masuk]]-REKAP[[#This Row],[Keluar]]</f>
        <v>0</v>
      </c>
      <c r="P1747" s="42">
        <f>REKAP[[#This Row],[Harga Satuan]]*REKAP[[#This Row],[Stok Akhir]]</f>
        <v>0</v>
      </c>
      <c r="Q1747" s="47" t="str">
        <f>IF(REKAP[[#This Row],[Stok Aktual]]&lt;&gt;"",REKAP[[#This Row],[Stok Akhir]]-REKAP[[#This Row],[Stok Aktual]],"")</f>
        <v/>
      </c>
    </row>
    <row r="1748" spans="1:17" x14ac:dyDescent="0.25">
      <c r="A1748" s="20"/>
      <c r="B1748" s="20"/>
      <c r="C1748" s="20"/>
      <c r="D1748" s="23"/>
      <c r="E1748" s="23"/>
      <c r="F1748" s="20"/>
      <c r="G1748" s="20"/>
      <c r="H1748" s="22"/>
      <c r="I1748" s="57" t="str">
        <f>IF(COUNTIF(MASUK[Kode Barang],REKAP[[#This Row],[ID
Barang]])=0,"",COUNTIF(MASUK[Kode Barang],REKAP[[#This Row],[ID
Barang]]))</f>
        <v/>
      </c>
      <c r="J1748" s="58" t="str">
        <f>IF(COUNTIF(MASUK8[Kode Barang],REKAP[[#This Row],[ID
Barang]])=0,"",COUNTIF(MASUK8[Kode Barang],REKAP[[#This Row],[ID
Barang]]))</f>
        <v/>
      </c>
      <c r="K1748" s="20"/>
      <c r="L1748" s="47">
        <f>SUMIF(MASUK!$C:$C,DATA!$A1748,MASUK!$H:$H)</f>
        <v>0</v>
      </c>
      <c r="M1748" s="47">
        <f>SUMIF(KELUAR!C:C,REKAP[[#This Row],[ID
Barang]],KELUAR!$H:$H)</f>
        <v>0</v>
      </c>
      <c r="N1748" s="47">
        <f>REKAP[[#This Row],[Stok Awal]]+REKAP[[#This Row],[Masuk]]-REKAP[[#This Row],[Keluar]]</f>
        <v>0</v>
      </c>
      <c r="P1748" s="42">
        <f>REKAP[[#This Row],[Harga Satuan]]*REKAP[[#This Row],[Stok Akhir]]</f>
        <v>0</v>
      </c>
      <c r="Q1748" s="47" t="str">
        <f>IF(REKAP[[#This Row],[Stok Aktual]]&lt;&gt;"",REKAP[[#This Row],[Stok Akhir]]-REKAP[[#This Row],[Stok Aktual]],"")</f>
        <v/>
      </c>
    </row>
    <row r="1749" spans="1:17" x14ac:dyDescent="0.25">
      <c r="A1749" s="20"/>
      <c r="B1749" s="20"/>
      <c r="C1749" s="20"/>
      <c r="D1749" s="23"/>
      <c r="E1749" s="23"/>
      <c r="F1749" s="20"/>
      <c r="G1749" s="20"/>
      <c r="H1749" s="22"/>
      <c r="I1749" s="57" t="str">
        <f>IF(COUNTIF(MASUK[Kode Barang],REKAP[[#This Row],[ID
Barang]])=0,"",COUNTIF(MASUK[Kode Barang],REKAP[[#This Row],[ID
Barang]]))</f>
        <v/>
      </c>
      <c r="J1749" s="58" t="str">
        <f>IF(COUNTIF(MASUK8[Kode Barang],REKAP[[#This Row],[ID
Barang]])=0,"",COUNTIF(MASUK8[Kode Barang],REKAP[[#This Row],[ID
Barang]]))</f>
        <v/>
      </c>
      <c r="K1749" s="20"/>
      <c r="L1749" s="47">
        <f>SUMIF(MASUK!$C:$C,DATA!$A1749,MASUK!$H:$H)</f>
        <v>0</v>
      </c>
      <c r="M1749" s="47">
        <f>SUMIF(KELUAR!C:C,REKAP[[#This Row],[ID
Barang]],KELUAR!$H:$H)</f>
        <v>0</v>
      </c>
      <c r="N1749" s="47">
        <f>REKAP[[#This Row],[Stok Awal]]+REKAP[[#This Row],[Masuk]]-REKAP[[#This Row],[Keluar]]</f>
        <v>0</v>
      </c>
      <c r="P1749" s="42">
        <f>REKAP[[#This Row],[Harga Satuan]]*REKAP[[#This Row],[Stok Akhir]]</f>
        <v>0</v>
      </c>
      <c r="Q1749" s="47" t="str">
        <f>IF(REKAP[[#This Row],[Stok Aktual]]&lt;&gt;"",REKAP[[#This Row],[Stok Akhir]]-REKAP[[#This Row],[Stok Aktual]],"")</f>
        <v/>
      </c>
    </row>
    <row r="1750" spans="1:17" x14ac:dyDescent="0.25">
      <c r="A1750" s="20"/>
      <c r="B1750" s="20"/>
      <c r="C1750" s="20"/>
      <c r="D1750" s="23"/>
      <c r="E1750" s="23"/>
      <c r="F1750" s="20"/>
      <c r="G1750" s="20"/>
      <c r="H1750" s="22"/>
      <c r="I1750" s="57" t="str">
        <f>IF(COUNTIF(MASUK[Kode Barang],REKAP[[#This Row],[ID
Barang]])=0,"",COUNTIF(MASUK[Kode Barang],REKAP[[#This Row],[ID
Barang]]))</f>
        <v/>
      </c>
      <c r="J1750" s="58" t="str">
        <f>IF(COUNTIF(MASUK8[Kode Barang],REKAP[[#This Row],[ID
Barang]])=0,"",COUNTIF(MASUK8[Kode Barang],REKAP[[#This Row],[ID
Barang]]))</f>
        <v/>
      </c>
      <c r="K1750" s="20"/>
      <c r="L1750" s="47">
        <f>SUMIF(MASUK!$C:$C,DATA!$A1750,MASUK!$H:$H)</f>
        <v>0</v>
      </c>
      <c r="M1750" s="47">
        <f>SUMIF(KELUAR!C:C,REKAP[[#This Row],[ID
Barang]],KELUAR!$H:$H)</f>
        <v>0</v>
      </c>
      <c r="N1750" s="47">
        <f>REKAP[[#This Row],[Stok Awal]]+REKAP[[#This Row],[Masuk]]-REKAP[[#This Row],[Keluar]]</f>
        <v>0</v>
      </c>
      <c r="P1750" s="42">
        <f>REKAP[[#This Row],[Harga Satuan]]*REKAP[[#This Row],[Stok Akhir]]</f>
        <v>0</v>
      </c>
      <c r="Q1750" s="47" t="str">
        <f>IF(REKAP[[#This Row],[Stok Aktual]]&lt;&gt;"",REKAP[[#This Row],[Stok Akhir]]-REKAP[[#This Row],[Stok Aktual]],"")</f>
        <v/>
      </c>
    </row>
    <row r="1751" spans="1:17" x14ac:dyDescent="0.25">
      <c r="A1751" s="20"/>
      <c r="B1751" s="20"/>
      <c r="C1751" s="20"/>
      <c r="D1751" s="23"/>
      <c r="E1751" s="23"/>
      <c r="F1751" s="20"/>
      <c r="G1751" s="20"/>
      <c r="H1751" s="22"/>
      <c r="I1751" s="57" t="str">
        <f>IF(COUNTIF(MASUK[Kode Barang],REKAP[[#This Row],[ID
Barang]])=0,"",COUNTIF(MASUK[Kode Barang],REKAP[[#This Row],[ID
Barang]]))</f>
        <v/>
      </c>
      <c r="J1751" s="58" t="str">
        <f>IF(COUNTIF(MASUK8[Kode Barang],REKAP[[#This Row],[ID
Barang]])=0,"",COUNTIF(MASUK8[Kode Barang],REKAP[[#This Row],[ID
Barang]]))</f>
        <v/>
      </c>
      <c r="K1751" s="20"/>
      <c r="L1751" s="47">
        <f>SUMIF(MASUK!$C:$C,DATA!$A1751,MASUK!$H:$H)</f>
        <v>0</v>
      </c>
      <c r="M1751" s="47">
        <f>SUMIF(KELUAR!C:C,REKAP[[#This Row],[ID
Barang]],KELUAR!$H:$H)</f>
        <v>0</v>
      </c>
      <c r="N1751" s="47">
        <f>REKAP[[#This Row],[Stok Awal]]+REKAP[[#This Row],[Masuk]]-REKAP[[#This Row],[Keluar]]</f>
        <v>0</v>
      </c>
      <c r="P1751" s="42">
        <f>REKAP[[#This Row],[Harga Satuan]]*REKAP[[#This Row],[Stok Akhir]]</f>
        <v>0</v>
      </c>
      <c r="Q1751" s="47" t="str">
        <f>IF(REKAP[[#This Row],[Stok Aktual]]&lt;&gt;"",REKAP[[#This Row],[Stok Akhir]]-REKAP[[#This Row],[Stok Aktual]],"")</f>
        <v/>
      </c>
    </row>
    <row r="1752" spans="1:17" x14ac:dyDescent="0.25">
      <c r="A1752" s="20"/>
      <c r="B1752" s="20"/>
      <c r="C1752" s="20"/>
      <c r="D1752" s="23"/>
      <c r="E1752" s="23"/>
      <c r="F1752" s="20"/>
      <c r="G1752" s="20"/>
      <c r="H1752" s="22"/>
      <c r="I1752" s="57" t="str">
        <f>IF(COUNTIF(MASUK[Kode Barang],REKAP[[#This Row],[ID
Barang]])=0,"",COUNTIF(MASUK[Kode Barang],REKAP[[#This Row],[ID
Barang]]))</f>
        <v/>
      </c>
      <c r="J1752" s="58" t="str">
        <f>IF(COUNTIF(MASUK8[Kode Barang],REKAP[[#This Row],[ID
Barang]])=0,"",COUNTIF(MASUK8[Kode Barang],REKAP[[#This Row],[ID
Barang]]))</f>
        <v/>
      </c>
      <c r="K1752" s="20"/>
      <c r="L1752" s="47">
        <f>SUMIF(MASUK!$C:$C,DATA!$A1752,MASUK!$H:$H)</f>
        <v>0</v>
      </c>
      <c r="M1752" s="47">
        <f>SUMIF(KELUAR!C:C,REKAP[[#This Row],[ID
Barang]],KELUAR!$H:$H)</f>
        <v>0</v>
      </c>
      <c r="N1752" s="47">
        <f>REKAP[[#This Row],[Stok Awal]]+REKAP[[#This Row],[Masuk]]-REKAP[[#This Row],[Keluar]]</f>
        <v>0</v>
      </c>
      <c r="P1752" s="42">
        <f>REKAP[[#This Row],[Harga Satuan]]*REKAP[[#This Row],[Stok Akhir]]</f>
        <v>0</v>
      </c>
      <c r="Q1752" s="47" t="str">
        <f>IF(REKAP[[#This Row],[Stok Aktual]]&lt;&gt;"",REKAP[[#This Row],[Stok Akhir]]-REKAP[[#This Row],[Stok Aktual]],"")</f>
        <v/>
      </c>
    </row>
    <row r="1753" spans="1:17" x14ac:dyDescent="0.25">
      <c r="A1753" s="20"/>
      <c r="B1753" s="20"/>
      <c r="C1753" s="20"/>
      <c r="D1753" s="23"/>
      <c r="E1753" s="23"/>
      <c r="F1753" s="20"/>
      <c r="G1753" s="20"/>
      <c r="H1753" s="22"/>
      <c r="I1753" s="57" t="str">
        <f>IF(COUNTIF(MASUK[Kode Barang],REKAP[[#This Row],[ID
Barang]])=0,"",COUNTIF(MASUK[Kode Barang],REKAP[[#This Row],[ID
Barang]]))</f>
        <v/>
      </c>
      <c r="J1753" s="58" t="str">
        <f>IF(COUNTIF(MASUK8[Kode Barang],REKAP[[#This Row],[ID
Barang]])=0,"",COUNTIF(MASUK8[Kode Barang],REKAP[[#This Row],[ID
Barang]]))</f>
        <v/>
      </c>
      <c r="K1753" s="20"/>
      <c r="L1753" s="47">
        <f>SUMIF(MASUK!$C:$C,DATA!$A1753,MASUK!$H:$H)</f>
        <v>0</v>
      </c>
      <c r="M1753" s="47">
        <f>SUMIF(KELUAR!C:C,REKAP[[#This Row],[ID
Barang]],KELUAR!$H:$H)</f>
        <v>0</v>
      </c>
      <c r="N1753" s="47">
        <f>REKAP[[#This Row],[Stok Awal]]+REKAP[[#This Row],[Masuk]]-REKAP[[#This Row],[Keluar]]</f>
        <v>0</v>
      </c>
      <c r="P1753" s="42">
        <f>REKAP[[#This Row],[Harga Satuan]]*REKAP[[#This Row],[Stok Akhir]]</f>
        <v>0</v>
      </c>
      <c r="Q1753" s="47" t="str">
        <f>IF(REKAP[[#This Row],[Stok Aktual]]&lt;&gt;"",REKAP[[#This Row],[Stok Akhir]]-REKAP[[#This Row],[Stok Aktual]],"")</f>
        <v/>
      </c>
    </row>
    <row r="1754" spans="1:17" x14ac:dyDescent="0.25">
      <c r="A1754" s="20"/>
      <c r="B1754" s="20"/>
      <c r="C1754" s="20"/>
      <c r="D1754" s="23"/>
      <c r="E1754" s="23"/>
      <c r="F1754" s="20"/>
      <c r="G1754" s="20"/>
      <c r="H1754" s="22"/>
      <c r="I1754" s="57" t="str">
        <f>IF(COUNTIF(MASUK[Kode Barang],REKAP[[#This Row],[ID
Barang]])=0,"",COUNTIF(MASUK[Kode Barang],REKAP[[#This Row],[ID
Barang]]))</f>
        <v/>
      </c>
      <c r="J1754" s="58" t="str">
        <f>IF(COUNTIF(MASUK8[Kode Barang],REKAP[[#This Row],[ID
Barang]])=0,"",COUNTIF(MASUK8[Kode Barang],REKAP[[#This Row],[ID
Barang]]))</f>
        <v/>
      </c>
      <c r="K1754" s="20"/>
      <c r="L1754" s="47">
        <f>SUMIF(MASUK!$C:$C,DATA!$A1754,MASUK!$H:$H)</f>
        <v>0</v>
      </c>
      <c r="M1754" s="47">
        <f>SUMIF(KELUAR!C:C,REKAP[[#This Row],[ID
Barang]],KELUAR!$H:$H)</f>
        <v>0</v>
      </c>
      <c r="N1754" s="47">
        <f>REKAP[[#This Row],[Stok Awal]]+REKAP[[#This Row],[Masuk]]-REKAP[[#This Row],[Keluar]]</f>
        <v>0</v>
      </c>
      <c r="P1754" s="42">
        <f>REKAP[[#This Row],[Harga Satuan]]*REKAP[[#This Row],[Stok Akhir]]</f>
        <v>0</v>
      </c>
      <c r="Q1754" s="47" t="str">
        <f>IF(REKAP[[#This Row],[Stok Aktual]]&lt;&gt;"",REKAP[[#This Row],[Stok Akhir]]-REKAP[[#This Row],[Stok Aktual]],"")</f>
        <v/>
      </c>
    </row>
    <row r="1755" spans="1:17" x14ac:dyDescent="0.25">
      <c r="A1755" s="20"/>
      <c r="B1755" s="20"/>
      <c r="C1755" s="20"/>
      <c r="D1755" s="23"/>
      <c r="E1755" s="23"/>
      <c r="F1755" s="20"/>
      <c r="G1755" s="20"/>
      <c r="H1755" s="22"/>
      <c r="I1755" s="57" t="str">
        <f>IF(COUNTIF(MASUK[Kode Barang],REKAP[[#This Row],[ID
Barang]])=0,"",COUNTIF(MASUK[Kode Barang],REKAP[[#This Row],[ID
Barang]]))</f>
        <v/>
      </c>
      <c r="J1755" s="58" t="str">
        <f>IF(COUNTIF(MASUK8[Kode Barang],REKAP[[#This Row],[ID
Barang]])=0,"",COUNTIF(MASUK8[Kode Barang],REKAP[[#This Row],[ID
Barang]]))</f>
        <v/>
      </c>
      <c r="K1755" s="20"/>
      <c r="L1755" s="47">
        <f>SUMIF(MASUK!$C:$C,DATA!$A1755,MASUK!$H:$H)</f>
        <v>0</v>
      </c>
      <c r="M1755" s="47">
        <f>SUMIF(KELUAR!C:C,REKAP[[#This Row],[ID
Barang]],KELUAR!$H:$H)</f>
        <v>0</v>
      </c>
      <c r="N1755" s="47">
        <f>REKAP[[#This Row],[Stok Awal]]+REKAP[[#This Row],[Masuk]]-REKAP[[#This Row],[Keluar]]</f>
        <v>0</v>
      </c>
      <c r="P1755" s="42">
        <f>REKAP[[#This Row],[Harga Satuan]]*REKAP[[#This Row],[Stok Akhir]]</f>
        <v>0</v>
      </c>
      <c r="Q1755" s="47" t="str">
        <f>IF(REKAP[[#This Row],[Stok Aktual]]&lt;&gt;"",REKAP[[#This Row],[Stok Akhir]]-REKAP[[#This Row],[Stok Aktual]],"")</f>
        <v/>
      </c>
    </row>
    <row r="1756" spans="1:17" x14ac:dyDescent="0.25">
      <c r="A1756" s="20"/>
      <c r="B1756" s="20"/>
      <c r="C1756" s="20"/>
      <c r="D1756" s="23"/>
      <c r="E1756" s="23"/>
      <c r="F1756" s="20"/>
      <c r="G1756" s="20"/>
      <c r="H1756" s="22"/>
      <c r="I1756" s="57" t="str">
        <f>IF(COUNTIF(MASUK[Kode Barang],REKAP[[#This Row],[ID
Barang]])=0,"",COUNTIF(MASUK[Kode Barang],REKAP[[#This Row],[ID
Barang]]))</f>
        <v/>
      </c>
      <c r="J1756" s="58" t="str">
        <f>IF(COUNTIF(MASUK8[Kode Barang],REKAP[[#This Row],[ID
Barang]])=0,"",COUNTIF(MASUK8[Kode Barang],REKAP[[#This Row],[ID
Barang]]))</f>
        <v/>
      </c>
      <c r="K1756" s="20"/>
      <c r="L1756" s="47">
        <f>SUMIF(MASUK!$C:$C,DATA!$A1756,MASUK!$H:$H)</f>
        <v>0</v>
      </c>
      <c r="M1756" s="47">
        <f>SUMIF(KELUAR!C:C,REKAP[[#This Row],[ID
Barang]],KELUAR!$H:$H)</f>
        <v>0</v>
      </c>
      <c r="N1756" s="47">
        <f>REKAP[[#This Row],[Stok Awal]]+REKAP[[#This Row],[Masuk]]-REKAP[[#This Row],[Keluar]]</f>
        <v>0</v>
      </c>
      <c r="P1756" s="42">
        <f>REKAP[[#This Row],[Harga Satuan]]*REKAP[[#This Row],[Stok Akhir]]</f>
        <v>0</v>
      </c>
      <c r="Q1756" s="47" t="str">
        <f>IF(REKAP[[#This Row],[Stok Aktual]]&lt;&gt;"",REKAP[[#This Row],[Stok Akhir]]-REKAP[[#This Row],[Stok Aktual]],"")</f>
        <v/>
      </c>
    </row>
    <row r="1757" spans="1:17" x14ac:dyDescent="0.25">
      <c r="A1757" s="20"/>
      <c r="B1757" s="20"/>
      <c r="C1757" s="20"/>
      <c r="D1757" s="23"/>
      <c r="E1757" s="23"/>
      <c r="F1757" s="20"/>
      <c r="G1757" s="20"/>
      <c r="H1757" s="22"/>
      <c r="I1757" s="57" t="str">
        <f>IF(COUNTIF(MASUK[Kode Barang],REKAP[[#This Row],[ID
Barang]])=0,"",COUNTIF(MASUK[Kode Barang],REKAP[[#This Row],[ID
Barang]]))</f>
        <v/>
      </c>
      <c r="J1757" s="58" t="str">
        <f>IF(COUNTIF(MASUK8[Kode Barang],REKAP[[#This Row],[ID
Barang]])=0,"",COUNTIF(MASUK8[Kode Barang],REKAP[[#This Row],[ID
Barang]]))</f>
        <v/>
      </c>
      <c r="K1757" s="20"/>
      <c r="L1757" s="47">
        <f>SUMIF(MASUK!$C:$C,DATA!$A1757,MASUK!$H:$H)</f>
        <v>0</v>
      </c>
      <c r="M1757" s="47">
        <f>SUMIF(KELUAR!C:C,REKAP[[#This Row],[ID
Barang]],KELUAR!$H:$H)</f>
        <v>0</v>
      </c>
      <c r="N1757" s="47">
        <f>REKAP[[#This Row],[Stok Awal]]+REKAP[[#This Row],[Masuk]]-REKAP[[#This Row],[Keluar]]</f>
        <v>0</v>
      </c>
      <c r="P1757" s="42">
        <f>REKAP[[#This Row],[Harga Satuan]]*REKAP[[#This Row],[Stok Akhir]]</f>
        <v>0</v>
      </c>
      <c r="Q1757" s="47" t="str">
        <f>IF(REKAP[[#This Row],[Stok Aktual]]&lt;&gt;"",REKAP[[#This Row],[Stok Akhir]]-REKAP[[#This Row],[Stok Aktual]],"")</f>
        <v/>
      </c>
    </row>
    <row r="1758" spans="1:17" x14ac:dyDescent="0.25">
      <c r="A1758" s="20"/>
      <c r="B1758" s="20"/>
      <c r="C1758" s="20"/>
      <c r="D1758" s="23"/>
      <c r="E1758" s="23"/>
      <c r="F1758" s="20"/>
      <c r="G1758" s="20"/>
      <c r="H1758" s="22"/>
      <c r="I1758" s="57" t="str">
        <f>IF(COUNTIF(MASUK[Kode Barang],REKAP[[#This Row],[ID
Barang]])=0,"",COUNTIF(MASUK[Kode Barang],REKAP[[#This Row],[ID
Barang]]))</f>
        <v/>
      </c>
      <c r="J1758" s="58" t="str">
        <f>IF(COUNTIF(MASUK8[Kode Barang],REKAP[[#This Row],[ID
Barang]])=0,"",COUNTIF(MASUK8[Kode Barang],REKAP[[#This Row],[ID
Barang]]))</f>
        <v/>
      </c>
      <c r="K1758" s="20"/>
      <c r="L1758" s="47">
        <f>SUMIF(MASUK!$C:$C,DATA!$A1758,MASUK!$H:$H)</f>
        <v>0</v>
      </c>
      <c r="M1758" s="47">
        <f>SUMIF(KELUAR!C:C,REKAP[[#This Row],[ID
Barang]],KELUAR!$H:$H)</f>
        <v>0</v>
      </c>
      <c r="N1758" s="47">
        <f>REKAP[[#This Row],[Stok Awal]]+REKAP[[#This Row],[Masuk]]-REKAP[[#This Row],[Keluar]]</f>
        <v>0</v>
      </c>
      <c r="P1758" s="42">
        <f>REKAP[[#This Row],[Harga Satuan]]*REKAP[[#This Row],[Stok Akhir]]</f>
        <v>0</v>
      </c>
      <c r="Q1758" s="47" t="str">
        <f>IF(REKAP[[#This Row],[Stok Aktual]]&lt;&gt;"",REKAP[[#This Row],[Stok Akhir]]-REKAP[[#This Row],[Stok Aktual]],"")</f>
        <v/>
      </c>
    </row>
    <row r="1759" spans="1:17" x14ac:dyDescent="0.25">
      <c r="A1759" s="20"/>
      <c r="B1759" s="20"/>
      <c r="C1759" s="20"/>
      <c r="D1759" s="23"/>
      <c r="E1759" s="23"/>
      <c r="F1759" s="20"/>
      <c r="G1759" s="20"/>
      <c r="H1759" s="22"/>
      <c r="I1759" s="57" t="str">
        <f>IF(COUNTIF(MASUK[Kode Barang],REKAP[[#This Row],[ID
Barang]])=0,"",COUNTIF(MASUK[Kode Barang],REKAP[[#This Row],[ID
Barang]]))</f>
        <v/>
      </c>
      <c r="J1759" s="58" t="str">
        <f>IF(COUNTIF(MASUK8[Kode Barang],REKAP[[#This Row],[ID
Barang]])=0,"",COUNTIF(MASUK8[Kode Barang],REKAP[[#This Row],[ID
Barang]]))</f>
        <v/>
      </c>
      <c r="K1759" s="20"/>
      <c r="L1759" s="47">
        <f>SUMIF(MASUK!$C:$C,DATA!$A1759,MASUK!$H:$H)</f>
        <v>0</v>
      </c>
      <c r="M1759" s="47">
        <f>SUMIF(KELUAR!C:C,REKAP[[#This Row],[ID
Barang]],KELUAR!$H:$H)</f>
        <v>0</v>
      </c>
      <c r="N1759" s="47">
        <f>REKAP[[#This Row],[Stok Awal]]+REKAP[[#This Row],[Masuk]]-REKAP[[#This Row],[Keluar]]</f>
        <v>0</v>
      </c>
      <c r="P1759" s="42">
        <f>REKAP[[#This Row],[Harga Satuan]]*REKAP[[#This Row],[Stok Akhir]]</f>
        <v>0</v>
      </c>
      <c r="Q1759" s="47" t="str">
        <f>IF(REKAP[[#This Row],[Stok Aktual]]&lt;&gt;"",REKAP[[#This Row],[Stok Akhir]]-REKAP[[#This Row],[Stok Aktual]],"")</f>
        <v/>
      </c>
    </row>
    <row r="1760" spans="1:17" x14ac:dyDescent="0.25">
      <c r="A1760" s="20"/>
      <c r="B1760" s="20"/>
      <c r="C1760" s="20"/>
      <c r="D1760" s="23"/>
      <c r="E1760" s="23"/>
      <c r="F1760" s="20"/>
      <c r="G1760" s="20"/>
      <c r="H1760" s="22"/>
      <c r="I1760" s="57" t="str">
        <f>IF(COUNTIF(MASUK[Kode Barang],REKAP[[#This Row],[ID
Barang]])=0,"",COUNTIF(MASUK[Kode Barang],REKAP[[#This Row],[ID
Barang]]))</f>
        <v/>
      </c>
      <c r="J1760" s="58" t="str">
        <f>IF(COUNTIF(MASUK8[Kode Barang],REKAP[[#This Row],[ID
Barang]])=0,"",COUNTIF(MASUK8[Kode Barang],REKAP[[#This Row],[ID
Barang]]))</f>
        <v/>
      </c>
      <c r="K1760" s="20"/>
      <c r="L1760" s="47">
        <f>SUMIF(MASUK!$C:$C,DATA!$A1760,MASUK!$H:$H)</f>
        <v>0</v>
      </c>
      <c r="M1760" s="47">
        <f>SUMIF(KELUAR!C:C,REKAP[[#This Row],[ID
Barang]],KELUAR!$H:$H)</f>
        <v>0</v>
      </c>
      <c r="N1760" s="47">
        <f>REKAP[[#This Row],[Stok Awal]]+REKAP[[#This Row],[Masuk]]-REKAP[[#This Row],[Keluar]]</f>
        <v>0</v>
      </c>
      <c r="P1760" s="42">
        <f>REKAP[[#This Row],[Harga Satuan]]*REKAP[[#This Row],[Stok Akhir]]</f>
        <v>0</v>
      </c>
      <c r="Q1760" s="47" t="str">
        <f>IF(REKAP[[#This Row],[Stok Aktual]]&lt;&gt;"",REKAP[[#This Row],[Stok Akhir]]-REKAP[[#This Row],[Stok Aktual]],"")</f>
        <v/>
      </c>
    </row>
    <row r="1761" spans="1:17" x14ac:dyDescent="0.25">
      <c r="A1761" s="20"/>
      <c r="B1761" s="20"/>
      <c r="C1761" s="20"/>
      <c r="D1761" s="23"/>
      <c r="E1761" s="23"/>
      <c r="F1761" s="20"/>
      <c r="G1761" s="20"/>
      <c r="H1761" s="22"/>
      <c r="I1761" s="57" t="str">
        <f>IF(COUNTIF(MASUK[Kode Barang],REKAP[[#This Row],[ID
Barang]])=0,"",COUNTIF(MASUK[Kode Barang],REKAP[[#This Row],[ID
Barang]]))</f>
        <v/>
      </c>
      <c r="J1761" s="58" t="str">
        <f>IF(COUNTIF(MASUK8[Kode Barang],REKAP[[#This Row],[ID
Barang]])=0,"",COUNTIF(MASUK8[Kode Barang],REKAP[[#This Row],[ID
Barang]]))</f>
        <v/>
      </c>
      <c r="K1761" s="20"/>
      <c r="L1761" s="47">
        <f>SUMIF(MASUK!$C:$C,DATA!$A1761,MASUK!$H:$H)</f>
        <v>0</v>
      </c>
      <c r="M1761" s="47">
        <f>SUMIF(KELUAR!C:C,REKAP[[#This Row],[ID
Barang]],KELUAR!$H:$H)</f>
        <v>0</v>
      </c>
      <c r="N1761" s="47">
        <f>REKAP[[#This Row],[Stok Awal]]+REKAP[[#This Row],[Masuk]]-REKAP[[#This Row],[Keluar]]</f>
        <v>0</v>
      </c>
      <c r="P1761" s="42">
        <f>REKAP[[#This Row],[Harga Satuan]]*REKAP[[#This Row],[Stok Akhir]]</f>
        <v>0</v>
      </c>
      <c r="Q1761" s="47" t="str">
        <f>IF(REKAP[[#This Row],[Stok Aktual]]&lt;&gt;"",REKAP[[#This Row],[Stok Akhir]]-REKAP[[#This Row],[Stok Aktual]],"")</f>
        <v/>
      </c>
    </row>
    <row r="1762" spans="1:17" x14ac:dyDescent="0.25">
      <c r="A1762" s="20"/>
      <c r="B1762" s="20"/>
      <c r="C1762" s="20"/>
      <c r="D1762" s="23"/>
      <c r="E1762" s="23"/>
      <c r="F1762" s="20"/>
      <c r="G1762" s="20"/>
      <c r="H1762" s="22"/>
      <c r="I1762" s="57" t="str">
        <f>IF(COUNTIF(MASUK[Kode Barang],REKAP[[#This Row],[ID
Barang]])=0,"",COUNTIF(MASUK[Kode Barang],REKAP[[#This Row],[ID
Barang]]))</f>
        <v/>
      </c>
      <c r="J1762" s="58" t="str">
        <f>IF(COUNTIF(MASUK8[Kode Barang],REKAP[[#This Row],[ID
Barang]])=0,"",COUNTIF(MASUK8[Kode Barang],REKAP[[#This Row],[ID
Barang]]))</f>
        <v/>
      </c>
      <c r="K1762" s="20"/>
      <c r="L1762" s="47">
        <f>SUMIF(MASUK!$C:$C,DATA!$A1762,MASUK!$H:$H)</f>
        <v>0</v>
      </c>
      <c r="M1762" s="47">
        <f>SUMIF(KELUAR!C:C,REKAP[[#This Row],[ID
Barang]],KELUAR!$H:$H)</f>
        <v>0</v>
      </c>
      <c r="N1762" s="47">
        <f>REKAP[[#This Row],[Stok Awal]]+REKAP[[#This Row],[Masuk]]-REKAP[[#This Row],[Keluar]]</f>
        <v>0</v>
      </c>
      <c r="P1762" s="42">
        <f>REKAP[[#This Row],[Harga Satuan]]*REKAP[[#This Row],[Stok Akhir]]</f>
        <v>0</v>
      </c>
      <c r="Q1762" s="47" t="str">
        <f>IF(REKAP[[#This Row],[Stok Aktual]]&lt;&gt;"",REKAP[[#This Row],[Stok Akhir]]-REKAP[[#This Row],[Stok Aktual]],"")</f>
        <v/>
      </c>
    </row>
    <row r="1763" spans="1:17" x14ac:dyDescent="0.25">
      <c r="A1763" s="20"/>
      <c r="B1763" s="20"/>
      <c r="C1763" s="20"/>
      <c r="D1763" s="23"/>
      <c r="E1763" s="23"/>
      <c r="F1763" s="20"/>
      <c r="G1763" s="20"/>
      <c r="H1763" s="22"/>
      <c r="I1763" s="57" t="str">
        <f>IF(COUNTIF(MASUK[Kode Barang],REKAP[[#This Row],[ID
Barang]])=0,"",COUNTIF(MASUK[Kode Barang],REKAP[[#This Row],[ID
Barang]]))</f>
        <v/>
      </c>
      <c r="J1763" s="58" t="str">
        <f>IF(COUNTIF(MASUK8[Kode Barang],REKAP[[#This Row],[ID
Barang]])=0,"",COUNTIF(MASUK8[Kode Barang],REKAP[[#This Row],[ID
Barang]]))</f>
        <v/>
      </c>
      <c r="K1763" s="20"/>
      <c r="L1763" s="47">
        <f>SUMIF(MASUK!$C:$C,DATA!$A1763,MASUK!$H:$H)</f>
        <v>0</v>
      </c>
      <c r="M1763" s="47">
        <f>SUMIF(KELUAR!C:C,REKAP[[#This Row],[ID
Barang]],KELUAR!$H:$H)</f>
        <v>0</v>
      </c>
      <c r="N1763" s="47">
        <f>REKAP[[#This Row],[Stok Awal]]+REKAP[[#This Row],[Masuk]]-REKAP[[#This Row],[Keluar]]</f>
        <v>0</v>
      </c>
      <c r="P1763" s="42">
        <f>REKAP[[#This Row],[Harga Satuan]]*REKAP[[#This Row],[Stok Akhir]]</f>
        <v>0</v>
      </c>
      <c r="Q1763" s="47" t="str">
        <f>IF(REKAP[[#This Row],[Stok Aktual]]&lt;&gt;"",REKAP[[#This Row],[Stok Akhir]]-REKAP[[#This Row],[Stok Aktual]],"")</f>
        <v/>
      </c>
    </row>
    <row r="1764" spans="1:17" x14ac:dyDescent="0.25">
      <c r="A1764" s="20"/>
      <c r="B1764" s="20"/>
      <c r="C1764" s="20"/>
      <c r="D1764" s="23"/>
      <c r="E1764" s="23"/>
      <c r="F1764" s="20"/>
      <c r="G1764" s="20"/>
      <c r="H1764" s="22"/>
      <c r="I1764" s="57" t="str">
        <f>IF(COUNTIF(MASUK[Kode Barang],REKAP[[#This Row],[ID
Barang]])=0,"",COUNTIF(MASUK[Kode Barang],REKAP[[#This Row],[ID
Barang]]))</f>
        <v/>
      </c>
      <c r="J1764" s="58" t="str">
        <f>IF(COUNTIF(MASUK8[Kode Barang],REKAP[[#This Row],[ID
Barang]])=0,"",COUNTIF(MASUK8[Kode Barang],REKAP[[#This Row],[ID
Barang]]))</f>
        <v/>
      </c>
      <c r="K1764" s="20"/>
      <c r="L1764" s="47">
        <f>SUMIF(MASUK!$C:$C,DATA!$A1764,MASUK!$H:$H)</f>
        <v>0</v>
      </c>
      <c r="M1764" s="47">
        <f>SUMIF(KELUAR!C:C,REKAP[[#This Row],[ID
Barang]],KELUAR!$H:$H)</f>
        <v>0</v>
      </c>
      <c r="N1764" s="47">
        <f>REKAP[[#This Row],[Stok Awal]]+REKAP[[#This Row],[Masuk]]-REKAP[[#This Row],[Keluar]]</f>
        <v>0</v>
      </c>
      <c r="P1764" s="42">
        <f>REKAP[[#This Row],[Harga Satuan]]*REKAP[[#This Row],[Stok Akhir]]</f>
        <v>0</v>
      </c>
      <c r="Q1764" s="47" t="str">
        <f>IF(REKAP[[#This Row],[Stok Aktual]]&lt;&gt;"",REKAP[[#This Row],[Stok Akhir]]-REKAP[[#This Row],[Stok Aktual]],"")</f>
        <v/>
      </c>
    </row>
    <row r="1765" spans="1:17" x14ac:dyDescent="0.25">
      <c r="A1765" s="20"/>
      <c r="B1765" s="20"/>
      <c r="C1765" s="20"/>
      <c r="D1765" s="23"/>
      <c r="E1765" s="23"/>
      <c r="F1765" s="20"/>
      <c r="G1765" s="20"/>
      <c r="H1765" s="22"/>
      <c r="I1765" s="57" t="str">
        <f>IF(COUNTIF(MASUK[Kode Barang],REKAP[[#This Row],[ID
Barang]])=0,"",COUNTIF(MASUK[Kode Barang],REKAP[[#This Row],[ID
Barang]]))</f>
        <v/>
      </c>
      <c r="J1765" s="58" t="str">
        <f>IF(COUNTIF(MASUK8[Kode Barang],REKAP[[#This Row],[ID
Barang]])=0,"",COUNTIF(MASUK8[Kode Barang],REKAP[[#This Row],[ID
Barang]]))</f>
        <v/>
      </c>
      <c r="K1765" s="20"/>
      <c r="L1765" s="47">
        <f>SUMIF(MASUK!$C:$C,DATA!$A1765,MASUK!$H:$H)</f>
        <v>0</v>
      </c>
      <c r="M1765" s="47">
        <f>SUMIF(KELUAR!C:C,REKAP[[#This Row],[ID
Barang]],KELUAR!$H:$H)</f>
        <v>0</v>
      </c>
      <c r="N1765" s="47">
        <f>REKAP[[#This Row],[Stok Awal]]+REKAP[[#This Row],[Masuk]]-REKAP[[#This Row],[Keluar]]</f>
        <v>0</v>
      </c>
      <c r="P1765" s="42">
        <f>REKAP[[#This Row],[Harga Satuan]]*REKAP[[#This Row],[Stok Akhir]]</f>
        <v>0</v>
      </c>
      <c r="Q1765" s="47" t="str">
        <f>IF(REKAP[[#This Row],[Stok Aktual]]&lt;&gt;"",REKAP[[#This Row],[Stok Akhir]]-REKAP[[#This Row],[Stok Aktual]],"")</f>
        <v/>
      </c>
    </row>
    <row r="1766" spans="1:17" x14ac:dyDescent="0.25">
      <c r="A1766" s="20"/>
      <c r="B1766" s="20"/>
      <c r="C1766" s="20"/>
      <c r="D1766" s="23"/>
      <c r="E1766" s="23"/>
      <c r="F1766" s="20"/>
      <c r="G1766" s="20"/>
      <c r="H1766" s="22"/>
      <c r="I1766" s="57" t="str">
        <f>IF(COUNTIF(MASUK[Kode Barang],REKAP[[#This Row],[ID
Barang]])=0,"",COUNTIF(MASUK[Kode Barang],REKAP[[#This Row],[ID
Barang]]))</f>
        <v/>
      </c>
      <c r="J1766" s="58" t="str">
        <f>IF(COUNTIF(MASUK8[Kode Barang],REKAP[[#This Row],[ID
Barang]])=0,"",COUNTIF(MASUK8[Kode Barang],REKAP[[#This Row],[ID
Barang]]))</f>
        <v/>
      </c>
      <c r="K1766" s="20"/>
      <c r="L1766" s="47">
        <f>SUMIF(MASUK!$C:$C,DATA!$A1766,MASUK!$H:$H)</f>
        <v>0</v>
      </c>
      <c r="M1766" s="47">
        <f>SUMIF(KELUAR!C:C,REKAP[[#This Row],[ID
Barang]],KELUAR!$H:$H)</f>
        <v>0</v>
      </c>
      <c r="N1766" s="47">
        <f>REKAP[[#This Row],[Stok Awal]]+REKAP[[#This Row],[Masuk]]-REKAP[[#This Row],[Keluar]]</f>
        <v>0</v>
      </c>
      <c r="P1766" s="42">
        <f>REKAP[[#This Row],[Harga Satuan]]*REKAP[[#This Row],[Stok Akhir]]</f>
        <v>0</v>
      </c>
      <c r="Q1766" s="47" t="str">
        <f>IF(REKAP[[#This Row],[Stok Aktual]]&lt;&gt;"",REKAP[[#This Row],[Stok Akhir]]-REKAP[[#This Row],[Stok Aktual]],"")</f>
        <v/>
      </c>
    </row>
    <row r="1767" spans="1:17" x14ac:dyDescent="0.25">
      <c r="A1767" s="20"/>
      <c r="B1767" s="20"/>
      <c r="C1767" s="20"/>
      <c r="D1767" s="23"/>
      <c r="E1767" s="23"/>
      <c r="F1767" s="20"/>
      <c r="G1767" s="20"/>
      <c r="H1767" s="22"/>
      <c r="I1767" s="57" t="str">
        <f>IF(COUNTIF(MASUK[Kode Barang],REKAP[[#This Row],[ID
Barang]])=0,"",COUNTIF(MASUK[Kode Barang],REKAP[[#This Row],[ID
Barang]]))</f>
        <v/>
      </c>
      <c r="J1767" s="58" t="str">
        <f>IF(COUNTIF(MASUK8[Kode Barang],REKAP[[#This Row],[ID
Barang]])=0,"",COUNTIF(MASUK8[Kode Barang],REKAP[[#This Row],[ID
Barang]]))</f>
        <v/>
      </c>
      <c r="K1767" s="20"/>
      <c r="L1767" s="47">
        <f>SUMIF(MASUK!$C:$C,DATA!$A1767,MASUK!$H:$H)</f>
        <v>0</v>
      </c>
      <c r="M1767" s="47">
        <f>SUMIF(KELUAR!C:C,REKAP[[#This Row],[ID
Barang]],KELUAR!$H:$H)</f>
        <v>0</v>
      </c>
      <c r="N1767" s="47">
        <f>REKAP[[#This Row],[Stok Awal]]+REKAP[[#This Row],[Masuk]]-REKAP[[#This Row],[Keluar]]</f>
        <v>0</v>
      </c>
      <c r="P1767" s="42">
        <f>REKAP[[#This Row],[Harga Satuan]]*REKAP[[#This Row],[Stok Akhir]]</f>
        <v>0</v>
      </c>
      <c r="Q1767" s="47" t="str">
        <f>IF(REKAP[[#This Row],[Stok Aktual]]&lt;&gt;"",REKAP[[#This Row],[Stok Akhir]]-REKAP[[#This Row],[Stok Aktual]],"")</f>
        <v/>
      </c>
    </row>
    <row r="1768" spans="1:17" x14ac:dyDescent="0.25">
      <c r="A1768" s="20"/>
      <c r="B1768" s="20"/>
      <c r="C1768" s="20"/>
      <c r="D1768" s="23"/>
      <c r="E1768" s="23"/>
      <c r="F1768" s="20"/>
      <c r="G1768" s="20"/>
      <c r="H1768" s="22"/>
      <c r="I1768" s="57" t="str">
        <f>IF(COUNTIF(MASUK[Kode Barang],REKAP[[#This Row],[ID
Barang]])=0,"",COUNTIF(MASUK[Kode Barang],REKAP[[#This Row],[ID
Barang]]))</f>
        <v/>
      </c>
      <c r="J1768" s="58" t="str">
        <f>IF(COUNTIF(MASUK8[Kode Barang],REKAP[[#This Row],[ID
Barang]])=0,"",COUNTIF(MASUK8[Kode Barang],REKAP[[#This Row],[ID
Barang]]))</f>
        <v/>
      </c>
      <c r="K1768" s="20"/>
      <c r="L1768" s="47">
        <f>SUMIF(MASUK!$C:$C,DATA!$A1768,MASUK!$H:$H)</f>
        <v>0</v>
      </c>
      <c r="M1768" s="47">
        <f>SUMIF(KELUAR!C:C,REKAP[[#This Row],[ID
Barang]],KELUAR!$H:$H)</f>
        <v>0</v>
      </c>
      <c r="N1768" s="47">
        <f>REKAP[[#This Row],[Stok Awal]]+REKAP[[#This Row],[Masuk]]-REKAP[[#This Row],[Keluar]]</f>
        <v>0</v>
      </c>
      <c r="P1768" s="42">
        <f>REKAP[[#This Row],[Harga Satuan]]*REKAP[[#This Row],[Stok Akhir]]</f>
        <v>0</v>
      </c>
      <c r="Q1768" s="47" t="str">
        <f>IF(REKAP[[#This Row],[Stok Aktual]]&lt;&gt;"",REKAP[[#This Row],[Stok Akhir]]-REKAP[[#This Row],[Stok Aktual]],"")</f>
        <v/>
      </c>
    </row>
    <row r="1769" spans="1:17" x14ac:dyDescent="0.25">
      <c r="A1769" s="20"/>
      <c r="B1769" s="20"/>
      <c r="C1769" s="20"/>
      <c r="D1769" s="23"/>
      <c r="E1769" s="23"/>
      <c r="F1769" s="20"/>
      <c r="G1769" s="20"/>
      <c r="H1769" s="22"/>
      <c r="I1769" s="57" t="str">
        <f>IF(COUNTIF(MASUK[Kode Barang],REKAP[[#This Row],[ID
Barang]])=0,"",COUNTIF(MASUK[Kode Barang],REKAP[[#This Row],[ID
Barang]]))</f>
        <v/>
      </c>
      <c r="J1769" s="58" t="str">
        <f>IF(COUNTIF(MASUK8[Kode Barang],REKAP[[#This Row],[ID
Barang]])=0,"",COUNTIF(MASUK8[Kode Barang],REKAP[[#This Row],[ID
Barang]]))</f>
        <v/>
      </c>
      <c r="K1769" s="20"/>
      <c r="L1769" s="47">
        <f>SUMIF(MASUK!$C:$C,DATA!$A1769,MASUK!$H:$H)</f>
        <v>0</v>
      </c>
      <c r="M1769" s="47">
        <f>SUMIF(KELUAR!C:C,REKAP[[#This Row],[ID
Barang]],KELUAR!$H:$H)</f>
        <v>0</v>
      </c>
      <c r="N1769" s="47">
        <f>REKAP[[#This Row],[Stok Awal]]+REKAP[[#This Row],[Masuk]]-REKAP[[#This Row],[Keluar]]</f>
        <v>0</v>
      </c>
      <c r="P1769" s="42">
        <f>REKAP[[#This Row],[Harga Satuan]]*REKAP[[#This Row],[Stok Akhir]]</f>
        <v>0</v>
      </c>
      <c r="Q1769" s="47" t="str">
        <f>IF(REKAP[[#This Row],[Stok Aktual]]&lt;&gt;"",REKAP[[#This Row],[Stok Akhir]]-REKAP[[#This Row],[Stok Aktual]],"")</f>
        <v/>
      </c>
    </row>
    <row r="1770" spans="1:17" x14ac:dyDescent="0.25">
      <c r="A1770" s="20"/>
      <c r="B1770" s="20"/>
      <c r="C1770" s="20"/>
      <c r="D1770" s="23"/>
      <c r="E1770" s="23"/>
      <c r="F1770" s="20"/>
      <c r="G1770" s="20"/>
      <c r="H1770" s="22"/>
      <c r="I1770" s="57" t="str">
        <f>IF(COUNTIF(MASUK[Kode Barang],REKAP[[#This Row],[ID
Barang]])=0,"",COUNTIF(MASUK[Kode Barang],REKAP[[#This Row],[ID
Barang]]))</f>
        <v/>
      </c>
      <c r="J1770" s="58" t="str">
        <f>IF(COUNTIF(MASUK8[Kode Barang],REKAP[[#This Row],[ID
Barang]])=0,"",COUNTIF(MASUK8[Kode Barang],REKAP[[#This Row],[ID
Barang]]))</f>
        <v/>
      </c>
      <c r="K1770" s="20"/>
      <c r="L1770" s="47">
        <f>SUMIF(MASUK!$C:$C,DATA!$A1770,MASUK!$H:$H)</f>
        <v>0</v>
      </c>
      <c r="M1770" s="47">
        <f>SUMIF(KELUAR!C:C,REKAP[[#This Row],[ID
Barang]],KELUAR!$H:$H)</f>
        <v>0</v>
      </c>
      <c r="N1770" s="47">
        <f>REKAP[[#This Row],[Stok Awal]]+REKAP[[#This Row],[Masuk]]-REKAP[[#This Row],[Keluar]]</f>
        <v>0</v>
      </c>
      <c r="P1770" s="42">
        <f>REKAP[[#This Row],[Harga Satuan]]*REKAP[[#This Row],[Stok Akhir]]</f>
        <v>0</v>
      </c>
      <c r="Q1770" s="47" t="str">
        <f>IF(REKAP[[#This Row],[Stok Aktual]]&lt;&gt;"",REKAP[[#This Row],[Stok Akhir]]-REKAP[[#This Row],[Stok Aktual]],"")</f>
        <v/>
      </c>
    </row>
    <row r="1771" spans="1:17" x14ac:dyDescent="0.25">
      <c r="A1771" s="20"/>
      <c r="B1771" s="20"/>
      <c r="C1771" s="20"/>
      <c r="D1771" s="23"/>
      <c r="E1771" s="23"/>
      <c r="F1771" s="20"/>
      <c r="G1771" s="20"/>
      <c r="H1771" s="22"/>
      <c r="I1771" s="57" t="str">
        <f>IF(COUNTIF(MASUK[Kode Barang],REKAP[[#This Row],[ID
Barang]])=0,"",COUNTIF(MASUK[Kode Barang],REKAP[[#This Row],[ID
Barang]]))</f>
        <v/>
      </c>
      <c r="J1771" s="58" t="str">
        <f>IF(COUNTIF(MASUK8[Kode Barang],REKAP[[#This Row],[ID
Barang]])=0,"",COUNTIF(MASUK8[Kode Barang],REKAP[[#This Row],[ID
Barang]]))</f>
        <v/>
      </c>
      <c r="K1771" s="20"/>
      <c r="L1771" s="47">
        <f>SUMIF(MASUK!$C:$C,DATA!$A1771,MASUK!$H:$H)</f>
        <v>0</v>
      </c>
      <c r="M1771" s="47">
        <f>SUMIF(KELUAR!C:C,REKAP[[#This Row],[ID
Barang]],KELUAR!$H:$H)</f>
        <v>0</v>
      </c>
      <c r="N1771" s="47">
        <f>REKAP[[#This Row],[Stok Awal]]+REKAP[[#This Row],[Masuk]]-REKAP[[#This Row],[Keluar]]</f>
        <v>0</v>
      </c>
      <c r="P1771" s="42">
        <f>REKAP[[#This Row],[Harga Satuan]]*REKAP[[#This Row],[Stok Akhir]]</f>
        <v>0</v>
      </c>
      <c r="Q1771" s="47" t="str">
        <f>IF(REKAP[[#This Row],[Stok Aktual]]&lt;&gt;"",REKAP[[#This Row],[Stok Akhir]]-REKAP[[#This Row],[Stok Aktual]],"")</f>
        <v/>
      </c>
    </row>
    <row r="1772" spans="1:17" x14ac:dyDescent="0.25">
      <c r="A1772" s="20"/>
      <c r="B1772" s="20"/>
      <c r="C1772" s="20"/>
      <c r="D1772" s="23"/>
      <c r="E1772" s="23"/>
      <c r="F1772" s="20"/>
      <c r="G1772" s="20"/>
      <c r="H1772" s="22"/>
      <c r="I1772" s="57" t="str">
        <f>IF(COUNTIF(MASUK[Kode Barang],REKAP[[#This Row],[ID
Barang]])=0,"",COUNTIF(MASUK[Kode Barang],REKAP[[#This Row],[ID
Barang]]))</f>
        <v/>
      </c>
      <c r="J1772" s="58" t="str">
        <f>IF(COUNTIF(MASUK8[Kode Barang],REKAP[[#This Row],[ID
Barang]])=0,"",COUNTIF(MASUK8[Kode Barang],REKAP[[#This Row],[ID
Barang]]))</f>
        <v/>
      </c>
      <c r="K1772" s="20"/>
      <c r="L1772" s="47">
        <f>SUMIF(MASUK!$C:$C,DATA!$A1772,MASUK!$H:$H)</f>
        <v>0</v>
      </c>
      <c r="M1772" s="47">
        <f>SUMIF(KELUAR!C:C,REKAP[[#This Row],[ID
Barang]],KELUAR!$H:$H)</f>
        <v>0</v>
      </c>
      <c r="N1772" s="47">
        <f>REKAP[[#This Row],[Stok Awal]]+REKAP[[#This Row],[Masuk]]-REKAP[[#This Row],[Keluar]]</f>
        <v>0</v>
      </c>
      <c r="P1772" s="42">
        <f>REKAP[[#This Row],[Harga Satuan]]*REKAP[[#This Row],[Stok Akhir]]</f>
        <v>0</v>
      </c>
      <c r="Q1772" s="47" t="str">
        <f>IF(REKAP[[#This Row],[Stok Aktual]]&lt;&gt;"",REKAP[[#This Row],[Stok Akhir]]-REKAP[[#This Row],[Stok Aktual]],"")</f>
        <v/>
      </c>
    </row>
    <row r="1773" spans="1:17" x14ac:dyDescent="0.25">
      <c r="A1773" s="20"/>
      <c r="B1773" s="20"/>
      <c r="C1773" s="20"/>
      <c r="D1773" s="23"/>
      <c r="E1773" s="23"/>
      <c r="F1773" s="20"/>
      <c r="G1773" s="20"/>
      <c r="H1773" s="22"/>
      <c r="I1773" s="57" t="str">
        <f>IF(COUNTIF(MASUK[Kode Barang],REKAP[[#This Row],[ID
Barang]])=0,"",COUNTIF(MASUK[Kode Barang],REKAP[[#This Row],[ID
Barang]]))</f>
        <v/>
      </c>
      <c r="J1773" s="58" t="str">
        <f>IF(COUNTIF(MASUK8[Kode Barang],REKAP[[#This Row],[ID
Barang]])=0,"",COUNTIF(MASUK8[Kode Barang],REKAP[[#This Row],[ID
Barang]]))</f>
        <v/>
      </c>
      <c r="K1773" s="20"/>
      <c r="L1773" s="47">
        <f>SUMIF(MASUK!$C:$C,DATA!$A1773,MASUK!$H:$H)</f>
        <v>0</v>
      </c>
      <c r="M1773" s="47">
        <f>SUMIF(KELUAR!C:C,REKAP[[#This Row],[ID
Barang]],KELUAR!$H:$H)</f>
        <v>0</v>
      </c>
      <c r="N1773" s="47">
        <f>REKAP[[#This Row],[Stok Awal]]+REKAP[[#This Row],[Masuk]]-REKAP[[#This Row],[Keluar]]</f>
        <v>0</v>
      </c>
      <c r="P1773" s="42">
        <f>REKAP[[#This Row],[Harga Satuan]]*REKAP[[#This Row],[Stok Akhir]]</f>
        <v>0</v>
      </c>
      <c r="Q1773" s="47" t="str">
        <f>IF(REKAP[[#This Row],[Stok Aktual]]&lt;&gt;"",REKAP[[#This Row],[Stok Akhir]]-REKAP[[#This Row],[Stok Aktual]],"")</f>
        <v/>
      </c>
    </row>
    <row r="1774" spans="1:17" x14ac:dyDescent="0.25">
      <c r="A1774" s="20"/>
      <c r="B1774" s="20"/>
      <c r="C1774" s="20"/>
      <c r="D1774" s="23"/>
      <c r="E1774" s="23"/>
      <c r="F1774" s="20"/>
      <c r="G1774" s="20"/>
      <c r="H1774" s="22"/>
      <c r="I1774" s="57" t="str">
        <f>IF(COUNTIF(MASUK[Kode Barang],REKAP[[#This Row],[ID
Barang]])=0,"",COUNTIF(MASUK[Kode Barang],REKAP[[#This Row],[ID
Barang]]))</f>
        <v/>
      </c>
      <c r="J1774" s="58" t="str">
        <f>IF(COUNTIF(MASUK8[Kode Barang],REKAP[[#This Row],[ID
Barang]])=0,"",COUNTIF(MASUK8[Kode Barang],REKAP[[#This Row],[ID
Barang]]))</f>
        <v/>
      </c>
      <c r="K1774" s="20"/>
      <c r="L1774" s="47">
        <f>SUMIF(MASUK!$C:$C,DATA!$A1774,MASUK!$H:$H)</f>
        <v>0</v>
      </c>
      <c r="M1774" s="47">
        <f>SUMIF(KELUAR!C:C,REKAP[[#This Row],[ID
Barang]],KELUAR!$H:$H)</f>
        <v>0</v>
      </c>
      <c r="N1774" s="47">
        <f>REKAP[[#This Row],[Stok Awal]]+REKAP[[#This Row],[Masuk]]-REKAP[[#This Row],[Keluar]]</f>
        <v>0</v>
      </c>
      <c r="P1774" s="42">
        <f>REKAP[[#This Row],[Harga Satuan]]*REKAP[[#This Row],[Stok Akhir]]</f>
        <v>0</v>
      </c>
      <c r="Q1774" s="47" t="str">
        <f>IF(REKAP[[#This Row],[Stok Aktual]]&lt;&gt;"",REKAP[[#This Row],[Stok Akhir]]-REKAP[[#This Row],[Stok Aktual]],"")</f>
        <v/>
      </c>
    </row>
    <row r="1775" spans="1:17" x14ac:dyDescent="0.25">
      <c r="A1775" s="20"/>
      <c r="B1775" s="20"/>
      <c r="C1775" s="20"/>
      <c r="D1775" s="23"/>
      <c r="E1775" s="23"/>
      <c r="F1775" s="20"/>
      <c r="G1775" s="20"/>
      <c r="H1775" s="22"/>
      <c r="I1775" s="57" t="str">
        <f>IF(COUNTIF(MASUK[Kode Barang],REKAP[[#This Row],[ID
Barang]])=0,"",COUNTIF(MASUK[Kode Barang],REKAP[[#This Row],[ID
Barang]]))</f>
        <v/>
      </c>
      <c r="J1775" s="58" t="str">
        <f>IF(COUNTIF(MASUK8[Kode Barang],REKAP[[#This Row],[ID
Barang]])=0,"",COUNTIF(MASUK8[Kode Barang],REKAP[[#This Row],[ID
Barang]]))</f>
        <v/>
      </c>
      <c r="K1775" s="20"/>
      <c r="L1775" s="47">
        <f>SUMIF(MASUK!$C:$C,DATA!$A1775,MASUK!$H:$H)</f>
        <v>0</v>
      </c>
      <c r="M1775" s="47">
        <f>SUMIF(KELUAR!C:C,REKAP[[#This Row],[ID
Barang]],KELUAR!$H:$H)</f>
        <v>0</v>
      </c>
      <c r="N1775" s="47">
        <f>REKAP[[#This Row],[Stok Awal]]+REKAP[[#This Row],[Masuk]]-REKAP[[#This Row],[Keluar]]</f>
        <v>0</v>
      </c>
      <c r="P1775" s="42">
        <f>REKAP[[#This Row],[Harga Satuan]]*REKAP[[#This Row],[Stok Akhir]]</f>
        <v>0</v>
      </c>
      <c r="Q1775" s="47" t="str">
        <f>IF(REKAP[[#This Row],[Stok Aktual]]&lt;&gt;"",REKAP[[#This Row],[Stok Akhir]]-REKAP[[#This Row],[Stok Aktual]],"")</f>
        <v/>
      </c>
    </row>
    <row r="1776" spans="1:17" x14ac:dyDescent="0.25">
      <c r="A1776" s="20"/>
      <c r="B1776" s="20"/>
      <c r="C1776" s="20"/>
      <c r="D1776" s="23"/>
      <c r="E1776" s="23"/>
      <c r="F1776" s="20"/>
      <c r="G1776" s="20"/>
      <c r="H1776" s="22"/>
      <c r="I1776" s="57" t="str">
        <f>IF(COUNTIF(MASUK[Kode Barang],REKAP[[#This Row],[ID
Barang]])=0,"",COUNTIF(MASUK[Kode Barang],REKAP[[#This Row],[ID
Barang]]))</f>
        <v/>
      </c>
      <c r="J1776" s="58" t="str">
        <f>IF(COUNTIF(MASUK8[Kode Barang],REKAP[[#This Row],[ID
Barang]])=0,"",COUNTIF(MASUK8[Kode Barang],REKAP[[#This Row],[ID
Barang]]))</f>
        <v/>
      </c>
      <c r="K1776" s="20"/>
      <c r="L1776" s="47">
        <f>SUMIF(MASUK!$C:$C,DATA!$A1776,MASUK!$H:$H)</f>
        <v>0</v>
      </c>
      <c r="M1776" s="47">
        <f>SUMIF(KELUAR!C:C,REKAP[[#This Row],[ID
Barang]],KELUAR!$H:$H)</f>
        <v>0</v>
      </c>
      <c r="N1776" s="47">
        <f>REKAP[[#This Row],[Stok Awal]]+REKAP[[#This Row],[Masuk]]-REKAP[[#This Row],[Keluar]]</f>
        <v>0</v>
      </c>
      <c r="P1776" s="42">
        <f>REKAP[[#This Row],[Harga Satuan]]*REKAP[[#This Row],[Stok Akhir]]</f>
        <v>0</v>
      </c>
      <c r="Q1776" s="47" t="str">
        <f>IF(REKAP[[#This Row],[Stok Aktual]]&lt;&gt;"",REKAP[[#This Row],[Stok Akhir]]-REKAP[[#This Row],[Stok Aktual]],"")</f>
        <v/>
      </c>
    </row>
    <row r="1777" spans="1:17" x14ac:dyDescent="0.25">
      <c r="A1777" s="20"/>
      <c r="B1777" s="20"/>
      <c r="C1777" s="20"/>
      <c r="D1777" s="23"/>
      <c r="E1777" s="23"/>
      <c r="F1777" s="20"/>
      <c r="G1777" s="20"/>
      <c r="H1777" s="22"/>
      <c r="I1777" s="57" t="str">
        <f>IF(COUNTIF(MASUK[Kode Barang],REKAP[[#This Row],[ID
Barang]])=0,"",COUNTIF(MASUK[Kode Barang],REKAP[[#This Row],[ID
Barang]]))</f>
        <v/>
      </c>
      <c r="J1777" s="58" t="str">
        <f>IF(COUNTIF(MASUK8[Kode Barang],REKAP[[#This Row],[ID
Barang]])=0,"",COUNTIF(MASUK8[Kode Barang],REKAP[[#This Row],[ID
Barang]]))</f>
        <v/>
      </c>
      <c r="K1777" s="20"/>
      <c r="L1777" s="47">
        <f>SUMIF(MASUK!$C:$C,DATA!$A1777,MASUK!$H:$H)</f>
        <v>0</v>
      </c>
      <c r="M1777" s="47">
        <f>SUMIF(KELUAR!C:C,REKAP[[#This Row],[ID
Barang]],KELUAR!$H:$H)</f>
        <v>0</v>
      </c>
      <c r="N1777" s="47">
        <f>REKAP[[#This Row],[Stok Awal]]+REKAP[[#This Row],[Masuk]]-REKAP[[#This Row],[Keluar]]</f>
        <v>0</v>
      </c>
      <c r="P1777" s="42">
        <f>REKAP[[#This Row],[Harga Satuan]]*REKAP[[#This Row],[Stok Akhir]]</f>
        <v>0</v>
      </c>
      <c r="Q1777" s="47" t="str">
        <f>IF(REKAP[[#This Row],[Stok Aktual]]&lt;&gt;"",REKAP[[#This Row],[Stok Akhir]]-REKAP[[#This Row],[Stok Aktual]],"")</f>
        <v/>
      </c>
    </row>
    <row r="1778" spans="1:17" x14ac:dyDescent="0.25">
      <c r="A1778" s="20"/>
      <c r="B1778" s="20"/>
      <c r="C1778" s="20"/>
      <c r="D1778" s="23"/>
      <c r="E1778" s="23"/>
      <c r="F1778" s="20"/>
      <c r="G1778" s="20"/>
      <c r="H1778" s="22"/>
      <c r="I1778" s="57" t="str">
        <f>IF(COUNTIF(MASUK[Kode Barang],REKAP[[#This Row],[ID
Barang]])=0,"",COUNTIF(MASUK[Kode Barang],REKAP[[#This Row],[ID
Barang]]))</f>
        <v/>
      </c>
      <c r="J1778" s="58" t="str">
        <f>IF(COUNTIF(MASUK8[Kode Barang],REKAP[[#This Row],[ID
Barang]])=0,"",COUNTIF(MASUK8[Kode Barang],REKAP[[#This Row],[ID
Barang]]))</f>
        <v/>
      </c>
      <c r="K1778" s="20"/>
      <c r="L1778" s="47">
        <f>SUMIF(MASUK!$C:$C,DATA!$A1778,MASUK!$H:$H)</f>
        <v>0</v>
      </c>
      <c r="M1778" s="47">
        <f>SUMIF(KELUAR!C:C,REKAP[[#This Row],[ID
Barang]],KELUAR!$H:$H)</f>
        <v>0</v>
      </c>
      <c r="N1778" s="47">
        <f>REKAP[[#This Row],[Stok Awal]]+REKAP[[#This Row],[Masuk]]-REKAP[[#This Row],[Keluar]]</f>
        <v>0</v>
      </c>
      <c r="P1778" s="42">
        <f>REKAP[[#This Row],[Harga Satuan]]*REKAP[[#This Row],[Stok Akhir]]</f>
        <v>0</v>
      </c>
      <c r="Q1778" s="47" t="str">
        <f>IF(REKAP[[#This Row],[Stok Aktual]]&lt;&gt;"",REKAP[[#This Row],[Stok Akhir]]-REKAP[[#This Row],[Stok Aktual]],"")</f>
        <v/>
      </c>
    </row>
    <row r="1779" spans="1:17" x14ac:dyDescent="0.25">
      <c r="A1779" s="20"/>
      <c r="B1779" s="20"/>
      <c r="C1779" s="20"/>
      <c r="D1779" s="23"/>
      <c r="E1779" s="23"/>
      <c r="F1779" s="20"/>
      <c r="G1779" s="20"/>
      <c r="H1779" s="22"/>
      <c r="I1779" s="57" t="str">
        <f>IF(COUNTIF(MASUK[Kode Barang],REKAP[[#This Row],[ID
Barang]])=0,"",COUNTIF(MASUK[Kode Barang],REKAP[[#This Row],[ID
Barang]]))</f>
        <v/>
      </c>
      <c r="J1779" s="58" t="str">
        <f>IF(COUNTIF(MASUK8[Kode Barang],REKAP[[#This Row],[ID
Barang]])=0,"",COUNTIF(MASUK8[Kode Barang],REKAP[[#This Row],[ID
Barang]]))</f>
        <v/>
      </c>
      <c r="K1779" s="20"/>
      <c r="L1779" s="47">
        <f>SUMIF(MASUK!$C:$C,DATA!$A1779,MASUK!$H:$H)</f>
        <v>0</v>
      </c>
      <c r="M1779" s="47">
        <f>SUMIF(KELUAR!C:C,REKAP[[#This Row],[ID
Barang]],KELUAR!$H:$H)</f>
        <v>0</v>
      </c>
      <c r="N1779" s="47">
        <f>REKAP[[#This Row],[Stok Awal]]+REKAP[[#This Row],[Masuk]]-REKAP[[#This Row],[Keluar]]</f>
        <v>0</v>
      </c>
      <c r="P1779" s="42">
        <f>REKAP[[#This Row],[Harga Satuan]]*REKAP[[#This Row],[Stok Akhir]]</f>
        <v>0</v>
      </c>
      <c r="Q1779" s="47" t="str">
        <f>IF(REKAP[[#This Row],[Stok Aktual]]&lt;&gt;"",REKAP[[#This Row],[Stok Akhir]]-REKAP[[#This Row],[Stok Aktual]],"")</f>
        <v/>
      </c>
    </row>
    <row r="1780" spans="1:17" x14ac:dyDescent="0.25">
      <c r="A1780" s="20"/>
      <c r="B1780" s="20"/>
      <c r="C1780" s="20"/>
      <c r="D1780" s="23"/>
      <c r="E1780" s="23"/>
      <c r="F1780" s="20"/>
      <c r="G1780" s="20"/>
      <c r="H1780" s="22"/>
      <c r="I1780" s="57" t="str">
        <f>IF(COUNTIF(MASUK[Kode Barang],REKAP[[#This Row],[ID
Barang]])=0,"",COUNTIF(MASUK[Kode Barang],REKAP[[#This Row],[ID
Barang]]))</f>
        <v/>
      </c>
      <c r="J1780" s="58" t="str">
        <f>IF(COUNTIF(MASUK8[Kode Barang],REKAP[[#This Row],[ID
Barang]])=0,"",COUNTIF(MASUK8[Kode Barang],REKAP[[#This Row],[ID
Barang]]))</f>
        <v/>
      </c>
      <c r="K1780" s="20"/>
      <c r="L1780" s="47">
        <f>SUMIF(MASUK!$C:$C,DATA!$A1780,MASUK!$H:$H)</f>
        <v>0</v>
      </c>
      <c r="M1780" s="47">
        <f>SUMIF(KELUAR!C:C,REKAP[[#This Row],[ID
Barang]],KELUAR!$H:$H)</f>
        <v>0</v>
      </c>
      <c r="N1780" s="47">
        <f>REKAP[[#This Row],[Stok Awal]]+REKAP[[#This Row],[Masuk]]-REKAP[[#This Row],[Keluar]]</f>
        <v>0</v>
      </c>
      <c r="P1780" s="42">
        <f>REKAP[[#This Row],[Harga Satuan]]*REKAP[[#This Row],[Stok Akhir]]</f>
        <v>0</v>
      </c>
      <c r="Q1780" s="47" t="str">
        <f>IF(REKAP[[#This Row],[Stok Aktual]]&lt;&gt;"",REKAP[[#This Row],[Stok Akhir]]-REKAP[[#This Row],[Stok Aktual]],"")</f>
        <v/>
      </c>
    </row>
    <row r="1781" spans="1:17" x14ac:dyDescent="0.25">
      <c r="A1781" s="20"/>
      <c r="B1781" s="20"/>
      <c r="C1781" s="20"/>
      <c r="D1781" s="23"/>
      <c r="E1781" s="23"/>
      <c r="F1781" s="20"/>
      <c r="G1781" s="20"/>
      <c r="H1781" s="22"/>
      <c r="I1781" s="57" t="str">
        <f>IF(COUNTIF(MASUK[Kode Barang],REKAP[[#This Row],[ID
Barang]])=0,"",COUNTIF(MASUK[Kode Barang],REKAP[[#This Row],[ID
Barang]]))</f>
        <v/>
      </c>
      <c r="J1781" s="58" t="str">
        <f>IF(COUNTIF(MASUK8[Kode Barang],REKAP[[#This Row],[ID
Barang]])=0,"",COUNTIF(MASUK8[Kode Barang],REKAP[[#This Row],[ID
Barang]]))</f>
        <v/>
      </c>
      <c r="K1781" s="20"/>
      <c r="L1781" s="47">
        <f>SUMIF(MASUK!$C:$C,DATA!$A1781,MASUK!$H:$H)</f>
        <v>0</v>
      </c>
      <c r="M1781" s="47">
        <f>SUMIF(KELUAR!C:C,REKAP[[#This Row],[ID
Barang]],KELUAR!$H:$H)</f>
        <v>0</v>
      </c>
      <c r="N1781" s="47">
        <f>REKAP[[#This Row],[Stok Awal]]+REKAP[[#This Row],[Masuk]]-REKAP[[#This Row],[Keluar]]</f>
        <v>0</v>
      </c>
      <c r="P1781" s="42">
        <f>REKAP[[#This Row],[Harga Satuan]]*REKAP[[#This Row],[Stok Akhir]]</f>
        <v>0</v>
      </c>
      <c r="Q1781" s="47" t="str">
        <f>IF(REKAP[[#This Row],[Stok Aktual]]&lt;&gt;"",REKAP[[#This Row],[Stok Akhir]]-REKAP[[#This Row],[Stok Aktual]],"")</f>
        <v/>
      </c>
    </row>
    <row r="1782" spans="1:17" x14ac:dyDescent="0.25">
      <c r="A1782" s="20"/>
      <c r="B1782" s="20"/>
      <c r="C1782" s="20"/>
      <c r="D1782" s="23"/>
      <c r="E1782" s="23"/>
      <c r="F1782" s="20"/>
      <c r="G1782" s="20"/>
      <c r="H1782" s="22"/>
      <c r="I1782" s="57" t="str">
        <f>IF(COUNTIF(MASUK[Kode Barang],REKAP[[#This Row],[ID
Barang]])=0,"",COUNTIF(MASUK[Kode Barang],REKAP[[#This Row],[ID
Barang]]))</f>
        <v/>
      </c>
      <c r="J1782" s="58" t="str">
        <f>IF(COUNTIF(MASUK8[Kode Barang],REKAP[[#This Row],[ID
Barang]])=0,"",COUNTIF(MASUK8[Kode Barang],REKAP[[#This Row],[ID
Barang]]))</f>
        <v/>
      </c>
      <c r="K1782" s="20"/>
      <c r="L1782" s="47">
        <f>SUMIF(MASUK!$C:$C,DATA!$A1782,MASUK!$H:$H)</f>
        <v>0</v>
      </c>
      <c r="M1782" s="47">
        <f>SUMIF(KELUAR!C:C,REKAP[[#This Row],[ID
Barang]],KELUAR!$H:$H)</f>
        <v>0</v>
      </c>
      <c r="N1782" s="47">
        <f>REKAP[[#This Row],[Stok Awal]]+REKAP[[#This Row],[Masuk]]-REKAP[[#This Row],[Keluar]]</f>
        <v>0</v>
      </c>
      <c r="P1782" s="42">
        <f>REKAP[[#This Row],[Harga Satuan]]*REKAP[[#This Row],[Stok Akhir]]</f>
        <v>0</v>
      </c>
      <c r="Q1782" s="47" t="str">
        <f>IF(REKAP[[#This Row],[Stok Aktual]]&lt;&gt;"",REKAP[[#This Row],[Stok Akhir]]-REKAP[[#This Row],[Stok Aktual]],"")</f>
        <v/>
      </c>
    </row>
    <row r="1783" spans="1:17" x14ac:dyDescent="0.25">
      <c r="A1783" s="20"/>
      <c r="B1783" s="20"/>
      <c r="C1783" s="20"/>
      <c r="D1783" s="23"/>
      <c r="E1783" s="23"/>
      <c r="F1783" s="20"/>
      <c r="G1783" s="20"/>
      <c r="H1783" s="22"/>
      <c r="I1783" s="57" t="str">
        <f>IF(COUNTIF(MASUK[Kode Barang],REKAP[[#This Row],[ID
Barang]])=0,"",COUNTIF(MASUK[Kode Barang],REKAP[[#This Row],[ID
Barang]]))</f>
        <v/>
      </c>
      <c r="J1783" s="58" t="str">
        <f>IF(COUNTIF(MASUK8[Kode Barang],REKAP[[#This Row],[ID
Barang]])=0,"",COUNTIF(MASUK8[Kode Barang],REKAP[[#This Row],[ID
Barang]]))</f>
        <v/>
      </c>
      <c r="K1783" s="20"/>
      <c r="L1783" s="47">
        <f>SUMIF(MASUK!$C:$C,DATA!$A1783,MASUK!$H:$H)</f>
        <v>0</v>
      </c>
      <c r="M1783" s="47">
        <f>SUMIF(KELUAR!C:C,REKAP[[#This Row],[ID
Barang]],KELUAR!$H:$H)</f>
        <v>0</v>
      </c>
      <c r="N1783" s="47">
        <f>REKAP[[#This Row],[Stok Awal]]+REKAP[[#This Row],[Masuk]]-REKAP[[#This Row],[Keluar]]</f>
        <v>0</v>
      </c>
      <c r="P1783" s="42">
        <f>REKAP[[#This Row],[Harga Satuan]]*REKAP[[#This Row],[Stok Akhir]]</f>
        <v>0</v>
      </c>
      <c r="Q1783" s="47" t="str">
        <f>IF(REKAP[[#This Row],[Stok Aktual]]&lt;&gt;"",REKAP[[#This Row],[Stok Akhir]]-REKAP[[#This Row],[Stok Aktual]],"")</f>
        <v/>
      </c>
    </row>
    <row r="1784" spans="1:17" x14ac:dyDescent="0.25">
      <c r="A1784" s="20"/>
      <c r="B1784" s="20"/>
      <c r="C1784" s="20"/>
      <c r="D1784" s="23"/>
      <c r="E1784" s="23"/>
      <c r="F1784" s="20"/>
      <c r="G1784" s="20"/>
      <c r="H1784" s="22"/>
      <c r="I1784" s="57" t="str">
        <f>IF(COUNTIF(MASUK[Kode Barang],REKAP[[#This Row],[ID
Barang]])=0,"",COUNTIF(MASUK[Kode Barang],REKAP[[#This Row],[ID
Barang]]))</f>
        <v/>
      </c>
      <c r="J1784" s="58" t="str">
        <f>IF(COUNTIF(MASUK8[Kode Barang],REKAP[[#This Row],[ID
Barang]])=0,"",COUNTIF(MASUK8[Kode Barang],REKAP[[#This Row],[ID
Barang]]))</f>
        <v/>
      </c>
      <c r="K1784" s="20"/>
      <c r="L1784" s="47">
        <f>SUMIF(MASUK!$C:$C,DATA!$A1784,MASUK!$H:$H)</f>
        <v>0</v>
      </c>
      <c r="M1784" s="47">
        <f>SUMIF(KELUAR!C:C,REKAP[[#This Row],[ID
Barang]],KELUAR!$H:$H)</f>
        <v>0</v>
      </c>
      <c r="N1784" s="47">
        <f>REKAP[[#This Row],[Stok Awal]]+REKAP[[#This Row],[Masuk]]-REKAP[[#This Row],[Keluar]]</f>
        <v>0</v>
      </c>
      <c r="P1784" s="42">
        <f>REKAP[[#This Row],[Harga Satuan]]*REKAP[[#This Row],[Stok Akhir]]</f>
        <v>0</v>
      </c>
      <c r="Q1784" s="47" t="str">
        <f>IF(REKAP[[#This Row],[Stok Aktual]]&lt;&gt;"",REKAP[[#This Row],[Stok Akhir]]-REKAP[[#This Row],[Stok Aktual]],"")</f>
        <v/>
      </c>
    </row>
    <row r="1785" spans="1:17" x14ac:dyDescent="0.25">
      <c r="A1785" s="20"/>
      <c r="B1785" s="20"/>
      <c r="C1785" s="20"/>
      <c r="D1785" s="23"/>
      <c r="E1785" s="23"/>
      <c r="F1785" s="20"/>
      <c r="G1785" s="20"/>
      <c r="H1785" s="22"/>
      <c r="I1785" s="57" t="str">
        <f>IF(COUNTIF(MASUK[Kode Barang],REKAP[[#This Row],[ID
Barang]])=0,"",COUNTIF(MASUK[Kode Barang],REKAP[[#This Row],[ID
Barang]]))</f>
        <v/>
      </c>
      <c r="J1785" s="58" t="str">
        <f>IF(COUNTIF(MASUK8[Kode Barang],REKAP[[#This Row],[ID
Barang]])=0,"",COUNTIF(MASUK8[Kode Barang],REKAP[[#This Row],[ID
Barang]]))</f>
        <v/>
      </c>
      <c r="K1785" s="20"/>
      <c r="L1785" s="47">
        <f>SUMIF(MASUK!$C:$C,DATA!$A1785,MASUK!$H:$H)</f>
        <v>0</v>
      </c>
      <c r="M1785" s="47">
        <f>SUMIF(KELUAR!C:C,REKAP[[#This Row],[ID
Barang]],KELUAR!$H:$H)</f>
        <v>0</v>
      </c>
      <c r="N1785" s="47">
        <f>REKAP[[#This Row],[Stok Awal]]+REKAP[[#This Row],[Masuk]]-REKAP[[#This Row],[Keluar]]</f>
        <v>0</v>
      </c>
      <c r="P1785" s="42">
        <f>REKAP[[#This Row],[Harga Satuan]]*REKAP[[#This Row],[Stok Akhir]]</f>
        <v>0</v>
      </c>
      <c r="Q1785" s="47" t="str">
        <f>IF(REKAP[[#This Row],[Stok Aktual]]&lt;&gt;"",REKAP[[#This Row],[Stok Akhir]]-REKAP[[#This Row],[Stok Aktual]],"")</f>
        <v/>
      </c>
    </row>
    <row r="1786" spans="1:17" x14ac:dyDescent="0.25">
      <c r="A1786" s="20"/>
      <c r="B1786" s="20"/>
      <c r="C1786" s="20"/>
      <c r="D1786" s="23"/>
      <c r="E1786" s="23"/>
      <c r="F1786" s="20"/>
      <c r="G1786" s="20"/>
      <c r="H1786" s="22"/>
      <c r="I1786" s="57" t="str">
        <f>IF(COUNTIF(MASUK[Kode Barang],REKAP[[#This Row],[ID
Barang]])=0,"",COUNTIF(MASUK[Kode Barang],REKAP[[#This Row],[ID
Barang]]))</f>
        <v/>
      </c>
      <c r="J1786" s="58" t="str">
        <f>IF(COUNTIF(MASUK8[Kode Barang],REKAP[[#This Row],[ID
Barang]])=0,"",COUNTIF(MASUK8[Kode Barang],REKAP[[#This Row],[ID
Barang]]))</f>
        <v/>
      </c>
      <c r="K1786" s="20"/>
      <c r="L1786" s="47">
        <f>SUMIF(MASUK!$C:$C,DATA!$A1786,MASUK!$H:$H)</f>
        <v>0</v>
      </c>
      <c r="M1786" s="47">
        <f>SUMIF(KELUAR!C:C,REKAP[[#This Row],[ID
Barang]],KELUAR!$H:$H)</f>
        <v>0</v>
      </c>
      <c r="N1786" s="47">
        <f>REKAP[[#This Row],[Stok Awal]]+REKAP[[#This Row],[Masuk]]-REKAP[[#This Row],[Keluar]]</f>
        <v>0</v>
      </c>
      <c r="P1786" s="42">
        <f>REKAP[[#This Row],[Harga Satuan]]*REKAP[[#This Row],[Stok Akhir]]</f>
        <v>0</v>
      </c>
      <c r="Q1786" s="47" t="str">
        <f>IF(REKAP[[#This Row],[Stok Aktual]]&lt;&gt;"",REKAP[[#This Row],[Stok Akhir]]-REKAP[[#This Row],[Stok Aktual]],"")</f>
        <v/>
      </c>
    </row>
    <row r="1787" spans="1:17" x14ac:dyDescent="0.25">
      <c r="A1787" s="20"/>
      <c r="B1787" s="20"/>
      <c r="C1787" s="20"/>
      <c r="D1787" s="23"/>
      <c r="E1787" s="23"/>
      <c r="F1787" s="20"/>
      <c r="G1787" s="20"/>
      <c r="H1787" s="22"/>
      <c r="I1787" s="57" t="str">
        <f>IF(COUNTIF(MASUK[Kode Barang],REKAP[[#This Row],[ID
Barang]])=0,"",COUNTIF(MASUK[Kode Barang],REKAP[[#This Row],[ID
Barang]]))</f>
        <v/>
      </c>
      <c r="J1787" s="58" t="str">
        <f>IF(COUNTIF(MASUK8[Kode Barang],REKAP[[#This Row],[ID
Barang]])=0,"",COUNTIF(MASUK8[Kode Barang],REKAP[[#This Row],[ID
Barang]]))</f>
        <v/>
      </c>
      <c r="K1787" s="20"/>
      <c r="L1787" s="47">
        <f>SUMIF(MASUK!$C:$C,DATA!$A1787,MASUK!$H:$H)</f>
        <v>0</v>
      </c>
      <c r="M1787" s="47">
        <f>SUMIF(KELUAR!C:C,REKAP[[#This Row],[ID
Barang]],KELUAR!$H:$H)</f>
        <v>0</v>
      </c>
      <c r="N1787" s="47">
        <f>REKAP[[#This Row],[Stok Awal]]+REKAP[[#This Row],[Masuk]]-REKAP[[#This Row],[Keluar]]</f>
        <v>0</v>
      </c>
      <c r="P1787" s="42">
        <f>REKAP[[#This Row],[Harga Satuan]]*REKAP[[#This Row],[Stok Akhir]]</f>
        <v>0</v>
      </c>
      <c r="Q1787" s="47" t="str">
        <f>IF(REKAP[[#This Row],[Stok Aktual]]&lt;&gt;"",REKAP[[#This Row],[Stok Akhir]]-REKAP[[#This Row],[Stok Aktual]],"")</f>
        <v/>
      </c>
    </row>
    <row r="1788" spans="1:17" x14ac:dyDescent="0.25">
      <c r="A1788" s="20"/>
      <c r="B1788" s="20"/>
      <c r="C1788" s="20"/>
      <c r="D1788" s="23"/>
      <c r="E1788" s="23"/>
      <c r="F1788" s="20"/>
      <c r="G1788" s="20"/>
      <c r="H1788" s="22"/>
      <c r="I1788" s="57" t="str">
        <f>IF(COUNTIF(MASUK[Kode Barang],REKAP[[#This Row],[ID
Barang]])=0,"",COUNTIF(MASUK[Kode Barang],REKAP[[#This Row],[ID
Barang]]))</f>
        <v/>
      </c>
      <c r="J1788" s="58" t="str">
        <f>IF(COUNTIF(MASUK8[Kode Barang],REKAP[[#This Row],[ID
Barang]])=0,"",COUNTIF(MASUK8[Kode Barang],REKAP[[#This Row],[ID
Barang]]))</f>
        <v/>
      </c>
      <c r="K1788" s="20"/>
      <c r="L1788" s="47">
        <f>SUMIF(MASUK!$C:$C,DATA!$A1788,MASUK!$H:$H)</f>
        <v>0</v>
      </c>
      <c r="M1788" s="47">
        <f>SUMIF(KELUAR!C:C,REKAP[[#This Row],[ID
Barang]],KELUAR!$H:$H)</f>
        <v>0</v>
      </c>
      <c r="N1788" s="47">
        <f>REKAP[[#This Row],[Stok Awal]]+REKAP[[#This Row],[Masuk]]-REKAP[[#This Row],[Keluar]]</f>
        <v>0</v>
      </c>
      <c r="P1788" s="42">
        <f>REKAP[[#This Row],[Harga Satuan]]*REKAP[[#This Row],[Stok Akhir]]</f>
        <v>0</v>
      </c>
      <c r="Q1788" s="47" t="str">
        <f>IF(REKAP[[#This Row],[Stok Aktual]]&lt;&gt;"",REKAP[[#This Row],[Stok Akhir]]-REKAP[[#This Row],[Stok Aktual]],"")</f>
        <v/>
      </c>
    </row>
    <row r="1789" spans="1:17" x14ac:dyDescent="0.25">
      <c r="A1789" s="20"/>
      <c r="B1789" s="20"/>
      <c r="C1789" s="20"/>
      <c r="D1789" s="23"/>
      <c r="E1789" s="23"/>
      <c r="F1789" s="20"/>
      <c r="G1789" s="20"/>
      <c r="H1789" s="22"/>
      <c r="I1789" s="57" t="str">
        <f>IF(COUNTIF(MASUK[Kode Barang],REKAP[[#This Row],[ID
Barang]])=0,"",COUNTIF(MASUK[Kode Barang],REKAP[[#This Row],[ID
Barang]]))</f>
        <v/>
      </c>
      <c r="J1789" s="58" t="str">
        <f>IF(COUNTIF(MASUK8[Kode Barang],REKAP[[#This Row],[ID
Barang]])=0,"",COUNTIF(MASUK8[Kode Barang],REKAP[[#This Row],[ID
Barang]]))</f>
        <v/>
      </c>
      <c r="K1789" s="20"/>
      <c r="L1789" s="47">
        <f>SUMIF(MASUK!$C:$C,DATA!$A1789,MASUK!$H:$H)</f>
        <v>0</v>
      </c>
      <c r="M1789" s="47">
        <f>SUMIF(KELUAR!C:C,REKAP[[#This Row],[ID
Barang]],KELUAR!$H:$H)</f>
        <v>0</v>
      </c>
      <c r="N1789" s="47">
        <f>REKAP[[#This Row],[Stok Awal]]+REKAP[[#This Row],[Masuk]]-REKAP[[#This Row],[Keluar]]</f>
        <v>0</v>
      </c>
      <c r="P1789" s="42">
        <f>REKAP[[#This Row],[Harga Satuan]]*REKAP[[#This Row],[Stok Akhir]]</f>
        <v>0</v>
      </c>
      <c r="Q1789" s="47" t="str">
        <f>IF(REKAP[[#This Row],[Stok Aktual]]&lt;&gt;"",REKAP[[#This Row],[Stok Akhir]]-REKAP[[#This Row],[Stok Aktual]],"")</f>
        <v/>
      </c>
    </row>
    <row r="1790" spans="1:17" x14ac:dyDescent="0.25">
      <c r="A1790" s="20"/>
      <c r="B1790" s="20"/>
      <c r="C1790" s="20"/>
      <c r="D1790" s="23"/>
      <c r="E1790" s="23"/>
      <c r="F1790" s="20"/>
      <c r="G1790" s="20"/>
      <c r="H1790" s="22"/>
      <c r="I1790" s="57" t="str">
        <f>IF(COUNTIF(MASUK[Kode Barang],REKAP[[#This Row],[ID
Barang]])=0,"",COUNTIF(MASUK[Kode Barang],REKAP[[#This Row],[ID
Barang]]))</f>
        <v/>
      </c>
      <c r="J1790" s="58" t="str">
        <f>IF(COUNTIF(MASUK8[Kode Barang],REKAP[[#This Row],[ID
Barang]])=0,"",COUNTIF(MASUK8[Kode Barang],REKAP[[#This Row],[ID
Barang]]))</f>
        <v/>
      </c>
      <c r="K1790" s="20"/>
      <c r="L1790" s="47">
        <f>SUMIF(MASUK!$C:$C,DATA!$A1790,MASUK!$H:$H)</f>
        <v>0</v>
      </c>
      <c r="M1790" s="47">
        <f>SUMIF(KELUAR!C:C,REKAP[[#This Row],[ID
Barang]],KELUAR!$H:$H)</f>
        <v>0</v>
      </c>
      <c r="N1790" s="47">
        <f>REKAP[[#This Row],[Stok Awal]]+REKAP[[#This Row],[Masuk]]-REKAP[[#This Row],[Keluar]]</f>
        <v>0</v>
      </c>
      <c r="P1790" s="42">
        <f>REKAP[[#This Row],[Harga Satuan]]*REKAP[[#This Row],[Stok Akhir]]</f>
        <v>0</v>
      </c>
      <c r="Q1790" s="47" t="str">
        <f>IF(REKAP[[#This Row],[Stok Aktual]]&lt;&gt;"",REKAP[[#This Row],[Stok Akhir]]-REKAP[[#This Row],[Stok Aktual]],"")</f>
        <v/>
      </c>
    </row>
    <row r="1791" spans="1:17" x14ac:dyDescent="0.25">
      <c r="A1791" s="20"/>
      <c r="B1791" s="20"/>
      <c r="C1791" s="20"/>
      <c r="D1791" s="23"/>
      <c r="E1791" s="23"/>
      <c r="F1791" s="20"/>
      <c r="G1791" s="20"/>
      <c r="H1791" s="22"/>
      <c r="I1791" s="57" t="str">
        <f>IF(COUNTIF(MASUK[Kode Barang],REKAP[[#This Row],[ID
Barang]])=0,"",COUNTIF(MASUK[Kode Barang],REKAP[[#This Row],[ID
Barang]]))</f>
        <v/>
      </c>
      <c r="J1791" s="58" t="str">
        <f>IF(COUNTIF(MASUK8[Kode Barang],REKAP[[#This Row],[ID
Barang]])=0,"",COUNTIF(MASUK8[Kode Barang],REKAP[[#This Row],[ID
Barang]]))</f>
        <v/>
      </c>
      <c r="K1791" s="20"/>
      <c r="L1791" s="47">
        <f>SUMIF(MASUK!$C:$C,DATA!$A1791,MASUK!$H:$H)</f>
        <v>0</v>
      </c>
      <c r="M1791" s="47">
        <f>SUMIF(KELUAR!C:C,REKAP[[#This Row],[ID
Barang]],KELUAR!$H:$H)</f>
        <v>0</v>
      </c>
      <c r="N1791" s="47">
        <f>REKAP[[#This Row],[Stok Awal]]+REKAP[[#This Row],[Masuk]]-REKAP[[#This Row],[Keluar]]</f>
        <v>0</v>
      </c>
      <c r="P1791" s="42">
        <f>REKAP[[#This Row],[Harga Satuan]]*REKAP[[#This Row],[Stok Akhir]]</f>
        <v>0</v>
      </c>
      <c r="Q1791" s="47" t="str">
        <f>IF(REKAP[[#This Row],[Stok Aktual]]&lt;&gt;"",REKAP[[#This Row],[Stok Akhir]]-REKAP[[#This Row],[Stok Aktual]],"")</f>
        <v/>
      </c>
    </row>
    <row r="1792" spans="1:17" x14ac:dyDescent="0.25">
      <c r="A1792" s="20"/>
      <c r="B1792" s="20"/>
      <c r="C1792" s="20"/>
      <c r="D1792" s="23"/>
      <c r="E1792" s="23"/>
      <c r="F1792" s="20"/>
      <c r="G1792" s="20"/>
      <c r="H1792" s="22"/>
      <c r="I1792" s="57" t="str">
        <f>IF(COUNTIF(MASUK[Kode Barang],REKAP[[#This Row],[ID
Barang]])=0,"",COUNTIF(MASUK[Kode Barang],REKAP[[#This Row],[ID
Barang]]))</f>
        <v/>
      </c>
      <c r="J1792" s="58" t="str">
        <f>IF(COUNTIF(MASUK8[Kode Barang],REKAP[[#This Row],[ID
Barang]])=0,"",COUNTIF(MASUK8[Kode Barang],REKAP[[#This Row],[ID
Barang]]))</f>
        <v/>
      </c>
      <c r="K1792" s="20"/>
      <c r="L1792" s="47">
        <f>SUMIF(MASUK!$C:$C,DATA!$A1792,MASUK!$H:$H)</f>
        <v>0</v>
      </c>
      <c r="M1792" s="47">
        <f>SUMIF(KELUAR!C:C,REKAP[[#This Row],[ID
Barang]],KELUAR!$H:$H)</f>
        <v>0</v>
      </c>
      <c r="N1792" s="47">
        <f>REKAP[[#This Row],[Stok Awal]]+REKAP[[#This Row],[Masuk]]-REKAP[[#This Row],[Keluar]]</f>
        <v>0</v>
      </c>
      <c r="P1792" s="42">
        <f>REKAP[[#This Row],[Harga Satuan]]*REKAP[[#This Row],[Stok Akhir]]</f>
        <v>0</v>
      </c>
      <c r="Q1792" s="47" t="str">
        <f>IF(REKAP[[#This Row],[Stok Aktual]]&lt;&gt;"",REKAP[[#This Row],[Stok Akhir]]-REKAP[[#This Row],[Stok Aktual]],"")</f>
        <v/>
      </c>
    </row>
    <row r="1793" spans="1:17" x14ac:dyDescent="0.25">
      <c r="A1793" s="20"/>
      <c r="B1793" s="20"/>
      <c r="C1793" s="20"/>
      <c r="D1793" s="23"/>
      <c r="E1793" s="23"/>
      <c r="F1793" s="20"/>
      <c r="G1793" s="20"/>
      <c r="H1793" s="22"/>
      <c r="I1793" s="57" t="str">
        <f>IF(COUNTIF(MASUK[Kode Barang],REKAP[[#This Row],[ID
Barang]])=0,"",COUNTIF(MASUK[Kode Barang],REKAP[[#This Row],[ID
Barang]]))</f>
        <v/>
      </c>
      <c r="J1793" s="58" t="str">
        <f>IF(COUNTIF(MASUK8[Kode Barang],REKAP[[#This Row],[ID
Barang]])=0,"",COUNTIF(MASUK8[Kode Barang],REKAP[[#This Row],[ID
Barang]]))</f>
        <v/>
      </c>
      <c r="K1793" s="20"/>
      <c r="L1793" s="47">
        <f>SUMIF(MASUK!$C:$C,DATA!$A1793,MASUK!$H:$H)</f>
        <v>0</v>
      </c>
      <c r="M1793" s="47">
        <f>SUMIF(KELUAR!C:C,REKAP[[#This Row],[ID
Barang]],KELUAR!$H:$H)</f>
        <v>0</v>
      </c>
      <c r="N1793" s="47">
        <f>REKAP[[#This Row],[Stok Awal]]+REKAP[[#This Row],[Masuk]]-REKAP[[#This Row],[Keluar]]</f>
        <v>0</v>
      </c>
      <c r="P1793" s="42">
        <f>REKAP[[#This Row],[Harga Satuan]]*REKAP[[#This Row],[Stok Akhir]]</f>
        <v>0</v>
      </c>
      <c r="Q1793" s="47" t="str">
        <f>IF(REKAP[[#This Row],[Stok Aktual]]&lt;&gt;"",REKAP[[#This Row],[Stok Akhir]]-REKAP[[#This Row],[Stok Aktual]],"")</f>
        <v/>
      </c>
    </row>
    <row r="1794" spans="1:17" x14ac:dyDescent="0.25">
      <c r="A1794" s="20"/>
      <c r="B1794" s="20"/>
      <c r="C1794" s="20"/>
      <c r="D1794" s="23"/>
      <c r="E1794" s="23"/>
      <c r="F1794" s="20"/>
      <c r="G1794" s="20"/>
      <c r="H1794" s="22"/>
      <c r="I1794" s="57" t="str">
        <f>IF(COUNTIF(MASUK[Kode Barang],REKAP[[#This Row],[ID
Barang]])=0,"",COUNTIF(MASUK[Kode Barang],REKAP[[#This Row],[ID
Barang]]))</f>
        <v/>
      </c>
      <c r="J1794" s="58" t="str">
        <f>IF(COUNTIF(MASUK8[Kode Barang],REKAP[[#This Row],[ID
Barang]])=0,"",COUNTIF(MASUK8[Kode Barang],REKAP[[#This Row],[ID
Barang]]))</f>
        <v/>
      </c>
      <c r="K1794" s="20"/>
      <c r="L1794" s="47">
        <f>SUMIF(MASUK!$C:$C,DATA!$A1794,MASUK!$H:$H)</f>
        <v>0</v>
      </c>
      <c r="M1794" s="47">
        <f>SUMIF(KELUAR!C:C,REKAP[[#This Row],[ID
Barang]],KELUAR!$H:$H)</f>
        <v>0</v>
      </c>
      <c r="N1794" s="47">
        <f>REKAP[[#This Row],[Stok Awal]]+REKAP[[#This Row],[Masuk]]-REKAP[[#This Row],[Keluar]]</f>
        <v>0</v>
      </c>
      <c r="P1794" s="42">
        <f>REKAP[[#This Row],[Harga Satuan]]*REKAP[[#This Row],[Stok Akhir]]</f>
        <v>0</v>
      </c>
      <c r="Q1794" s="47" t="str">
        <f>IF(REKAP[[#This Row],[Stok Aktual]]&lt;&gt;"",REKAP[[#This Row],[Stok Akhir]]-REKAP[[#This Row],[Stok Aktual]],"")</f>
        <v/>
      </c>
    </row>
    <row r="1795" spans="1:17" x14ac:dyDescent="0.25">
      <c r="A1795" s="20"/>
      <c r="B1795" s="20"/>
      <c r="C1795" s="20"/>
      <c r="D1795" s="23"/>
      <c r="E1795" s="23"/>
      <c r="F1795" s="20"/>
      <c r="G1795" s="20"/>
      <c r="H1795" s="22"/>
      <c r="I1795" s="57" t="str">
        <f>IF(COUNTIF(MASUK[Kode Barang],REKAP[[#This Row],[ID
Barang]])=0,"",COUNTIF(MASUK[Kode Barang],REKAP[[#This Row],[ID
Barang]]))</f>
        <v/>
      </c>
      <c r="J1795" s="58" t="str">
        <f>IF(COUNTIF(MASUK8[Kode Barang],REKAP[[#This Row],[ID
Barang]])=0,"",COUNTIF(MASUK8[Kode Barang],REKAP[[#This Row],[ID
Barang]]))</f>
        <v/>
      </c>
      <c r="K1795" s="20"/>
      <c r="L1795" s="47">
        <f>SUMIF(MASUK!$C:$C,DATA!$A1795,MASUK!$H:$H)</f>
        <v>0</v>
      </c>
      <c r="M1795" s="47">
        <f>SUMIF(KELUAR!C:C,REKAP[[#This Row],[ID
Barang]],KELUAR!$H:$H)</f>
        <v>0</v>
      </c>
      <c r="N1795" s="47">
        <f>REKAP[[#This Row],[Stok Awal]]+REKAP[[#This Row],[Masuk]]-REKAP[[#This Row],[Keluar]]</f>
        <v>0</v>
      </c>
      <c r="P1795" s="42">
        <f>REKAP[[#This Row],[Harga Satuan]]*REKAP[[#This Row],[Stok Akhir]]</f>
        <v>0</v>
      </c>
      <c r="Q1795" s="47" t="str">
        <f>IF(REKAP[[#This Row],[Stok Aktual]]&lt;&gt;"",REKAP[[#This Row],[Stok Akhir]]-REKAP[[#This Row],[Stok Aktual]],"")</f>
        <v/>
      </c>
    </row>
    <row r="1796" spans="1:17" x14ac:dyDescent="0.25">
      <c r="A1796" s="20"/>
      <c r="B1796" s="20"/>
      <c r="C1796" s="20"/>
      <c r="D1796" s="23"/>
      <c r="E1796" s="23"/>
      <c r="F1796" s="20"/>
      <c r="G1796" s="20"/>
      <c r="H1796" s="22"/>
      <c r="I1796" s="57" t="str">
        <f>IF(COUNTIF(MASUK[Kode Barang],REKAP[[#This Row],[ID
Barang]])=0,"",COUNTIF(MASUK[Kode Barang],REKAP[[#This Row],[ID
Barang]]))</f>
        <v/>
      </c>
      <c r="J1796" s="58" t="str">
        <f>IF(COUNTIF(MASUK8[Kode Barang],REKAP[[#This Row],[ID
Barang]])=0,"",COUNTIF(MASUK8[Kode Barang],REKAP[[#This Row],[ID
Barang]]))</f>
        <v/>
      </c>
      <c r="K1796" s="20"/>
      <c r="L1796" s="47">
        <f>SUMIF(MASUK!$C:$C,DATA!$A1796,MASUK!$H:$H)</f>
        <v>0</v>
      </c>
      <c r="M1796" s="47">
        <f>SUMIF(KELUAR!C:C,REKAP[[#This Row],[ID
Barang]],KELUAR!$H:$H)</f>
        <v>0</v>
      </c>
      <c r="N1796" s="47">
        <f>REKAP[[#This Row],[Stok Awal]]+REKAP[[#This Row],[Masuk]]-REKAP[[#This Row],[Keluar]]</f>
        <v>0</v>
      </c>
      <c r="P1796" s="42">
        <f>REKAP[[#This Row],[Harga Satuan]]*REKAP[[#This Row],[Stok Akhir]]</f>
        <v>0</v>
      </c>
      <c r="Q1796" s="47" t="str">
        <f>IF(REKAP[[#This Row],[Stok Aktual]]&lt;&gt;"",REKAP[[#This Row],[Stok Akhir]]-REKAP[[#This Row],[Stok Aktual]],"")</f>
        <v/>
      </c>
    </row>
    <row r="1797" spans="1:17" x14ac:dyDescent="0.25">
      <c r="A1797" s="20"/>
      <c r="B1797" s="20"/>
      <c r="C1797" s="20"/>
      <c r="D1797" s="23"/>
      <c r="E1797" s="23"/>
      <c r="F1797" s="20"/>
      <c r="G1797" s="20"/>
      <c r="H1797" s="22"/>
      <c r="I1797" s="57" t="str">
        <f>IF(COUNTIF(MASUK[Kode Barang],REKAP[[#This Row],[ID
Barang]])=0,"",COUNTIF(MASUK[Kode Barang],REKAP[[#This Row],[ID
Barang]]))</f>
        <v/>
      </c>
      <c r="J1797" s="58" t="str">
        <f>IF(COUNTIF(MASUK8[Kode Barang],REKAP[[#This Row],[ID
Barang]])=0,"",COUNTIF(MASUK8[Kode Barang],REKAP[[#This Row],[ID
Barang]]))</f>
        <v/>
      </c>
      <c r="K1797" s="20"/>
      <c r="L1797" s="47">
        <f>SUMIF(MASUK!$C:$C,DATA!$A1797,MASUK!$H:$H)</f>
        <v>0</v>
      </c>
      <c r="M1797" s="47">
        <f>SUMIF(KELUAR!C:C,REKAP[[#This Row],[ID
Barang]],KELUAR!$H:$H)</f>
        <v>0</v>
      </c>
      <c r="N1797" s="47">
        <f>REKAP[[#This Row],[Stok Awal]]+REKAP[[#This Row],[Masuk]]-REKAP[[#This Row],[Keluar]]</f>
        <v>0</v>
      </c>
      <c r="P1797" s="42">
        <f>REKAP[[#This Row],[Harga Satuan]]*REKAP[[#This Row],[Stok Akhir]]</f>
        <v>0</v>
      </c>
      <c r="Q1797" s="47" t="str">
        <f>IF(REKAP[[#This Row],[Stok Aktual]]&lt;&gt;"",REKAP[[#This Row],[Stok Akhir]]-REKAP[[#This Row],[Stok Aktual]],"")</f>
        <v/>
      </c>
    </row>
    <row r="1798" spans="1:17" x14ac:dyDescent="0.25">
      <c r="A1798" s="20"/>
      <c r="B1798" s="20"/>
      <c r="C1798" s="20"/>
      <c r="D1798" s="23"/>
      <c r="E1798" s="23"/>
      <c r="F1798" s="20"/>
      <c r="G1798" s="20"/>
      <c r="H1798" s="22"/>
      <c r="I1798" s="57" t="str">
        <f>IF(COUNTIF(MASUK[Kode Barang],REKAP[[#This Row],[ID
Barang]])=0,"",COUNTIF(MASUK[Kode Barang],REKAP[[#This Row],[ID
Barang]]))</f>
        <v/>
      </c>
      <c r="J1798" s="58" t="str">
        <f>IF(COUNTIF(MASUK8[Kode Barang],REKAP[[#This Row],[ID
Barang]])=0,"",COUNTIF(MASUK8[Kode Barang],REKAP[[#This Row],[ID
Barang]]))</f>
        <v/>
      </c>
      <c r="K1798" s="20"/>
      <c r="L1798" s="47">
        <f>SUMIF(MASUK!$C:$C,DATA!$A1798,MASUK!$H:$H)</f>
        <v>0</v>
      </c>
      <c r="M1798" s="47">
        <f>SUMIF(KELUAR!C:C,REKAP[[#This Row],[ID
Barang]],KELUAR!$H:$H)</f>
        <v>0</v>
      </c>
      <c r="N1798" s="47">
        <f>REKAP[[#This Row],[Stok Awal]]+REKAP[[#This Row],[Masuk]]-REKAP[[#This Row],[Keluar]]</f>
        <v>0</v>
      </c>
      <c r="P1798" s="42">
        <f>REKAP[[#This Row],[Harga Satuan]]*REKAP[[#This Row],[Stok Akhir]]</f>
        <v>0</v>
      </c>
      <c r="Q1798" s="47" t="str">
        <f>IF(REKAP[[#This Row],[Stok Aktual]]&lt;&gt;"",REKAP[[#This Row],[Stok Akhir]]-REKAP[[#This Row],[Stok Aktual]],"")</f>
        <v/>
      </c>
    </row>
    <row r="1799" spans="1:17" x14ac:dyDescent="0.25">
      <c r="A1799" s="20"/>
      <c r="B1799" s="20"/>
      <c r="C1799" s="20"/>
      <c r="D1799" s="23"/>
      <c r="E1799" s="23"/>
      <c r="F1799" s="20"/>
      <c r="G1799" s="20"/>
      <c r="H1799" s="22"/>
      <c r="I1799" s="57" t="str">
        <f>IF(COUNTIF(MASUK[Kode Barang],REKAP[[#This Row],[ID
Barang]])=0,"",COUNTIF(MASUK[Kode Barang],REKAP[[#This Row],[ID
Barang]]))</f>
        <v/>
      </c>
      <c r="J1799" s="58" t="str">
        <f>IF(COUNTIF(MASUK8[Kode Barang],REKAP[[#This Row],[ID
Barang]])=0,"",COUNTIF(MASUK8[Kode Barang],REKAP[[#This Row],[ID
Barang]]))</f>
        <v/>
      </c>
      <c r="K1799" s="20"/>
      <c r="L1799" s="47">
        <f>SUMIF(MASUK!$C:$C,DATA!$A1799,MASUK!$H:$H)</f>
        <v>0</v>
      </c>
      <c r="M1799" s="47">
        <f>SUMIF(KELUAR!C:C,REKAP[[#This Row],[ID
Barang]],KELUAR!$H:$H)</f>
        <v>0</v>
      </c>
      <c r="N1799" s="47">
        <f>REKAP[[#This Row],[Stok Awal]]+REKAP[[#This Row],[Masuk]]-REKAP[[#This Row],[Keluar]]</f>
        <v>0</v>
      </c>
      <c r="P1799" s="42">
        <f>REKAP[[#This Row],[Harga Satuan]]*REKAP[[#This Row],[Stok Akhir]]</f>
        <v>0</v>
      </c>
      <c r="Q1799" s="47" t="str">
        <f>IF(REKAP[[#This Row],[Stok Aktual]]&lt;&gt;"",REKAP[[#This Row],[Stok Akhir]]-REKAP[[#This Row],[Stok Aktual]],"")</f>
        <v/>
      </c>
    </row>
    <row r="1800" spans="1:17" x14ac:dyDescent="0.25">
      <c r="A1800" s="20"/>
      <c r="B1800" s="20"/>
      <c r="C1800" s="20"/>
      <c r="D1800" s="23"/>
      <c r="E1800" s="23"/>
      <c r="F1800" s="20"/>
      <c r="G1800" s="20"/>
      <c r="H1800" s="22"/>
      <c r="I1800" s="57" t="str">
        <f>IF(COUNTIF(MASUK[Kode Barang],REKAP[[#This Row],[ID
Barang]])=0,"",COUNTIF(MASUK[Kode Barang],REKAP[[#This Row],[ID
Barang]]))</f>
        <v/>
      </c>
      <c r="J1800" s="58" t="str">
        <f>IF(COUNTIF(MASUK8[Kode Barang],REKAP[[#This Row],[ID
Barang]])=0,"",COUNTIF(MASUK8[Kode Barang],REKAP[[#This Row],[ID
Barang]]))</f>
        <v/>
      </c>
      <c r="K1800" s="20"/>
      <c r="L1800" s="47">
        <f>SUMIF(MASUK!$C:$C,DATA!$A1800,MASUK!$H:$H)</f>
        <v>0</v>
      </c>
      <c r="M1800" s="47">
        <f>SUMIF(KELUAR!C:C,REKAP[[#This Row],[ID
Barang]],KELUAR!$H:$H)</f>
        <v>0</v>
      </c>
      <c r="N1800" s="47">
        <f>REKAP[[#This Row],[Stok Awal]]+REKAP[[#This Row],[Masuk]]-REKAP[[#This Row],[Keluar]]</f>
        <v>0</v>
      </c>
      <c r="P1800" s="42">
        <f>REKAP[[#This Row],[Harga Satuan]]*REKAP[[#This Row],[Stok Akhir]]</f>
        <v>0</v>
      </c>
      <c r="Q1800" s="47" t="str">
        <f>IF(REKAP[[#This Row],[Stok Aktual]]&lt;&gt;"",REKAP[[#This Row],[Stok Akhir]]-REKAP[[#This Row],[Stok Aktual]],"")</f>
        <v/>
      </c>
    </row>
    <row r="1801" spans="1:17" x14ac:dyDescent="0.25">
      <c r="A1801" s="20"/>
      <c r="B1801" s="20"/>
      <c r="C1801" s="20"/>
      <c r="D1801" s="23"/>
      <c r="E1801" s="23"/>
      <c r="F1801" s="20"/>
      <c r="G1801" s="20"/>
      <c r="H1801" s="22"/>
      <c r="I1801" s="57" t="str">
        <f>IF(COUNTIF(MASUK[Kode Barang],REKAP[[#This Row],[ID
Barang]])=0,"",COUNTIF(MASUK[Kode Barang],REKAP[[#This Row],[ID
Barang]]))</f>
        <v/>
      </c>
      <c r="J1801" s="58" t="str">
        <f>IF(COUNTIF(MASUK8[Kode Barang],REKAP[[#This Row],[ID
Barang]])=0,"",COUNTIF(MASUK8[Kode Barang],REKAP[[#This Row],[ID
Barang]]))</f>
        <v/>
      </c>
      <c r="K1801" s="20"/>
      <c r="L1801" s="47">
        <f>SUMIF(MASUK!$C:$C,DATA!$A1801,MASUK!$H:$H)</f>
        <v>0</v>
      </c>
      <c r="M1801" s="47">
        <f>SUMIF(KELUAR!C:C,REKAP[[#This Row],[ID
Barang]],KELUAR!$H:$H)</f>
        <v>0</v>
      </c>
      <c r="N1801" s="47">
        <f>REKAP[[#This Row],[Stok Awal]]+REKAP[[#This Row],[Masuk]]-REKAP[[#This Row],[Keluar]]</f>
        <v>0</v>
      </c>
      <c r="P1801" s="42">
        <f>REKAP[[#This Row],[Harga Satuan]]*REKAP[[#This Row],[Stok Akhir]]</f>
        <v>0</v>
      </c>
      <c r="Q1801" s="47" t="str">
        <f>IF(REKAP[[#This Row],[Stok Aktual]]&lt;&gt;"",REKAP[[#This Row],[Stok Akhir]]-REKAP[[#This Row],[Stok Aktual]],"")</f>
        <v/>
      </c>
    </row>
    <row r="1802" spans="1:17" x14ac:dyDescent="0.25">
      <c r="A1802" s="20"/>
      <c r="B1802" s="20"/>
      <c r="C1802" s="20"/>
      <c r="D1802" s="23"/>
      <c r="E1802" s="23"/>
      <c r="F1802" s="20"/>
      <c r="G1802" s="20"/>
      <c r="H1802" s="22"/>
      <c r="I1802" s="57" t="str">
        <f>IF(COUNTIF(MASUK[Kode Barang],REKAP[[#This Row],[ID
Barang]])=0,"",COUNTIF(MASUK[Kode Barang],REKAP[[#This Row],[ID
Barang]]))</f>
        <v/>
      </c>
      <c r="J1802" s="58" t="str">
        <f>IF(COUNTIF(MASUK8[Kode Barang],REKAP[[#This Row],[ID
Barang]])=0,"",COUNTIF(MASUK8[Kode Barang],REKAP[[#This Row],[ID
Barang]]))</f>
        <v/>
      </c>
      <c r="K1802" s="20"/>
      <c r="L1802" s="47">
        <f>SUMIF(MASUK!$C:$C,DATA!$A1802,MASUK!$H:$H)</f>
        <v>0</v>
      </c>
      <c r="M1802" s="47">
        <f>SUMIF(KELUAR!C:C,REKAP[[#This Row],[ID
Barang]],KELUAR!$H:$H)</f>
        <v>0</v>
      </c>
      <c r="N1802" s="47">
        <f>REKAP[[#This Row],[Stok Awal]]+REKAP[[#This Row],[Masuk]]-REKAP[[#This Row],[Keluar]]</f>
        <v>0</v>
      </c>
      <c r="P1802" s="42">
        <f>REKAP[[#This Row],[Harga Satuan]]*REKAP[[#This Row],[Stok Akhir]]</f>
        <v>0</v>
      </c>
      <c r="Q1802" s="47" t="str">
        <f>IF(REKAP[[#This Row],[Stok Aktual]]&lt;&gt;"",REKAP[[#This Row],[Stok Akhir]]-REKAP[[#This Row],[Stok Aktual]],"")</f>
        <v/>
      </c>
    </row>
    <row r="1803" spans="1:17" x14ac:dyDescent="0.25">
      <c r="A1803" s="20"/>
      <c r="B1803" s="20"/>
      <c r="C1803" s="20"/>
      <c r="D1803" s="23"/>
      <c r="E1803" s="23"/>
      <c r="F1803" s="20"/>
      <c r="G1803" s="20"/>
      <c r="H1803" s="22"/>
      <c r="I1803" s="57" t="str">
        <f>IF(COUNTIF(MASUK[Kode Barang],REKAP[[#This Row],[ID
Barang]])=0,"",COUNTIF(MASUK[Kode Barang],REKAP[[#This Row],[ID
Barang]]))</f>
        <v/>
      </c>
      <c r="J1803" s="58" t="str">
        <f>IF(COUNTIF(MASUK8[Kode Barang],REKAP[[#This Row],[ID
Barang]])=0,"",COUNTIF(MASUK8[Kode Barang],REKAP[[#This Row],[ID
Barang]]))</f>
        <v/>
      </c>
      <c r="K1803" s="20"/>
      <c r="L1803" s="47">
        <f>SUMIF(MASUK!$C:$C,DATA!$A1803,MASUK!$H:$H)</f>
        <v>0</v>
      </c>
      <c r="M1803" s="47">
        <f>SUMIF(KELUAR!C:C,REKAP[[#This Row],[ID
Barang]],KELUAR!$H:$H)</f>
        <v>0</v>
      </c>
      <c r="N1803" s="47">
        <f>REKAP[[#This Row],[Stok Awal]]+REKAP[[#This Row],[Masuk]]-REKAP[[#This Row],[Keluar]]</f>
        <v>0</v>
      </c>
      <c r="P1803" s="42">
        <f>REKAP[[#This Row],[Harga Satuan]]*REKAP[[#This Row],[Stok Akhir]]</f>
        <v>0</v>
      </c>
      <c r="Q1803" s="47" t="str">
        <f>IF(REKAP[[#This Row],[Stok Aktual]]&lt;&gt;"",REKAP[[#This Row],[Stok Akhir]]-REKAP[[#This Row],[Stok Aktual]],"")</f>
        <v/>
      </c>
    </row>
    <row r="1804" spans="1:17" x14ac:dyDescent="0.25">
      <c r="A1804" s="20"/>
      <c r="B1804" s="20"/>
      <c r="C1804" s="20"/>
      <c r="D1804" s="23"/>
      <c r="E1804" s="23"/>
      <c r="F1804" s="20"/>
      <c r="G1804" s="20"/>
      <c r="H1804" s="22"/>
      <c r="I1804" s="57" t="str">
        <f>IF(COUNTIF(MASUK[Kode Barang],REKAP[[#This Row],[ID
Barang]])=0,"",COUNTIF(MASUK[Kode Barang],REKAP[[#This Row],[ID
Barang]]))</f>
        <v/>
      </c>
      <c r="J1804" s="58" t="str">
        <f>IF(COUNTIF(MASUK8[Kode Barang],REKAP[[#This Row],[ID
Barang]])=0,"",COUNTIF(MASUK8[Kode Barang],REKAP[[#This Row],[ID
Barang]]))</f>
        <v/>
      </c>
      <c r="K1804" s="20"/>
      <c r="L1804" s="47">
        <f>SUMIF(MASUK!$C:$C,DATA!$A1804,MASUK!$H:$H)</f>
        <v>0</v>
      </c>
      <c r="M1804" s="47">
        <f>SUMIF(KELUAR!C:C,REKAP[[#This Row],[ID
Barang]],KELUAR!$H:$H)</f>
        <v>0</v>
      </c>
      <c r="N1804" s="47">
        <f>REKAP[[#This Row],[Stok Awal]]+REKAP[[#This Row],[Masuk]]-REKAP[[#This Row],[Keluar]]</f>
        <v>0</v>
      </c>
      <c r="P1804" s="42">
        <f>REKAP[[#This Row],[Harga Satuan]]*REKAP[[#This Row],[Stok Akhir]]</f>
        <v>0</v>
      </c>
      <c r="Q1804" s="47" t="str">
        <f>IF(REKAP[[#This Row],[Stok Aktual]]&lt;&gt;"",REKAP[[#This Row],[Stok Akhir]]-REKAP[[#This Row],[Stok Aktual]],"")</f>
        <v/>
      </c>
    </row>
    <row r="1805" spans="1:17" x14ac:dyDescent="0.25">
      <c r="A1805" s="20"/>
      <c r="B1805" s="20"/>
      <c r="C1805" s="20"/>
      <c r="D1805" s="23"/>
      <c r="E1805" s="23"/>
      <c r="F1805" s="20"/>
      <c r="G1805" s="20"/>
      <c r="H1805" s="22"/>
      <c r="I1805" s="57" t="str">
        <f>IF(COUNTIF(MASUK[Kode Barang],REKAP[[#This Row],[ID
Barang]])=0,"",COUNTIF(MASUK[Kode Barang],REKAP[[#This Row],[ID
Barang]]))</f>
        <v/>
      </c>
      <c r="J1805" s="58" t="str">
        <f>IF(COUNTIF(MASUK8[Kode Barang],REKAP[[#This Row],[ID
Barang]])=0,"",COUNTIF(MASUK8[Kode Barang],REKAP[[#This Row],[ID
Barang]]))</f>
        <v/>
      </c>
      <c r="K1805" s="20"/>
      <c r="L1805" s="47">
        <f>SUMIF(MASUK!$C:$C,DATA!$A1805,MASUK!$H:$H)</f>
        <v>0</v>
      </c>
      <c r="M1805" s="47">
        <f>SUMIF(KELUAR!C:C,REKAP[[#This Row],[ID
Barang]],KELUAR!$H:$H)</f>
        <v>0</v>
      </c>
      <c r="N1805" s="47">
        <f>REKAP[[#This Row],[Stok Awal]]+REKAP[[#This Row],[Masuk]]-REKAP[[#This Row],[Keluar]]</f>
        <v>0</v>
      </c>
      <c r="P1805" s="42">
        <f>REKAP[[#This Row],[Harga Satuan]]*REKAP[[#This Row],[Stok Akhir]]</f>
        <v>0</v>
      </c>
      <c r="Q1805" s="47" t="str">
        <f>IF(REKAP[[#This Row],[Stok Aktual]]&lt;&gt;"",REKAP[[#This Row],[Stok Akhir]]-REKAP[[#This Row],[Stok Aktual]],"")</f>
        <v/>
      </c>
    </row>
    <row r="1806" spans="1:17" x14ac:dyDescent="0.25">
      <c r="A1806" s="20"/>
      <c r="B1806" s="20"/>
      <c r="C1806" s="20"/>
      <c r="D1806" s="23"/>
      <c r="E1806" s="23"/>
      <c r="F1806" s="20"/>
      <c r="G1806" s="20"/>
      <c r="H1806" s="22"/>
      <c r="I1806" s="57" t="str">
        <f>IF(COUNTIF(MASUK[Kode Barang],REKAP[[#This Row],[ID
Barang]])=0,"",COUNTIF(MASUK[Kode Barang],REKAP[[#This Row],[ID
Barang]]))</f>
        <v/>
      </c>
      <c r="J1806" s="58" t="str">
        <f>IF(COUNTIF(MASUK8[Kode Barang],REKAP[[#This Row],[ID
Barang]])=0,"",COUNTIF(MASUK8[Kode Barang],REKAP[[#This Row],[ID
Barang]]))</f>
        <v/>
      </c>
      <c r="K1806" s="20"/>
      <c r="L1806" s="47">
        <f>SUMIF(MASUK!$C:$C,DATA!$A1806,MASUK!$H:$H)</f>
        <v>0</v>
      </c>
      <c r="M1806" s="47">
        <f>SUMIF(KELUAR!C:C,REKAP[[#This Row],[ID
Barang]],KELUAR!$H:$H)</f>
        <v>0</v>
      </c>
      <c r="N1806" s="47">
        <f>REKAP[[#This Row],[Stok Awal]]+REKAP[[#This Row],[Masuk]]-REKAP[[#This Row],[Keluar]]</f>
        <v>0</v>
      </c>
      <c r="P1806" s="42">
        <f>REKAP[[#This Row],[Harga Satuan]]*REKAP[[#This Row],[Stok Akhir]]</f>
        <v>0</v>
      </c>
      <c r="Q1806" s="47" t="str">
        <f>IF(REKAP[[#This Row],[Stok Aktual]]&lt;&gt;"",REKAP[[#This Row],[Stok Akhir]]-REKAP[[#This Row],[Stok Aktual]],"")</f>
        <v/>
      </c>
    </row>
    <row r="1807" spans="1:17" x14ac:dyDescent="0.25">
      <c r="A1807" s="20"/>
      <c r="B1807" s="20"/>
      <c r="C1807" s="20"/>
      <c r="D1807" s="23"/>
      <c r="E1807" s="23"/>
      <c r="F1807" s="20"/>
      <c r="G1807" s="20"/>
      <c r="H1807" s="22"/>
      <c r="I1807" s="57" t="str">
        <f>IF(COUNTIF(MASUK[Kode Barang],REKAP[[#This Row],[ID
Barang]])=0,"",COUNTIF(MASUK[Kode Barang],REKAP[[#This Row],[ID
Barang]]))</f>
        <v/>
      </c>
      <c r="J1807" s="58" t="str">
        <f>IF(COUNTIF(MASUK8[Kode Barang],REKAP[[#This Row],[ID
Barang]])=0,"",COUNTIF(MASUK8[Kode Barang],REKAP[[#This Row],[ID
Barang]]))</f>
        <v/>
      </c>
      <c r="K1807" s="20"/>
      <c r="L1807" s="47">
        <f>SUMIF(MASUK!$C:$C,DATA!$A1807,MASUK!$H:$H)</f>
        <v>0</v>
      </c>
      <c r="M1807" s="47">
        <f>SUMIF(KELUAR!C:C,REKAP[[#This Row],[ID
Barang]],KELUAR!$H:$H)</f>
        <v>0</v>
      </c>
      <c r="N1807" s="47">
        <f>REKAP[[#This Row],[Stok Awal]]+REKAP[[#This Row],[Masuk]]-REKAP[[#This Row],[Keluar]]</f>
        <v>0</v>
      </c>
      <c r="P1807" s="42">
        <f>REKAP[[#This Row],[Harga Satuan]]*REKAP[[#This Row],[Stok Akhir]]</f>
        <v>0</v>
      </c>
      <c r="Q1807" s="47" t="str">
        <f>IF(REKAP[[#This Row],[Stok Aktual]]&lt;&gt;"",REKAP[[#This Row],[Stok Akhir]]-REKAP[[#This Row],[Stok Aktual]],"")</f>
        <v/>
      </c>
    </row>
    <row r="1808" spans="1:17" x14ac:dyDescent="0.25">
      <c r="A1808" s="20"/>
      <c r="B1808" s="20"/>
      <c r="C1808" s="20"/>
      <c r="D1808" s="23"/>
      <c r="E1808" s="23"/>
      <c r="F1808" s="20"/>
      <c r="G1808" s="20"/>
      <c r="H1808" s="22"/>
      <c r="I1808" s="57" t="str">
        <f>IF(COUNTIF(MASUK[Kode Barang],REKAP[[#This Row],[ID
Barang]])=0,"",COUNTIF(MASUK[Kode Barang],REKAP[[#This Row],[ID
Barang]]))</f>
        <v/>
      </c>
      <c r="J1808" s="58" t="str">
        <f>IF(COUNTIF(MASUK8[Kode Barang],REKAP[[#This Row],[ID
Barang]])=0,"",COUNTIF(MASUK8[Kode Barang],REKAP[[#This Row],[ID
Barang]]))</f>
        <v/>
      </c>
      <c r="K1808" s="20"/>
      <c r="L1808" s="47">
        <f>SUMIF(MASUK!$C:$C,DATA!$A1808,MASUK!$H:$H)</f>
        <v>0</v>
      </c>
      <c r="M1808" s="47">
        <f>SUMIF(KELUAR!C:C,REKAP[[#This Row],[ID
Barang]],KELUAR!$H:$H)</f>
        <v>0</v>
      </c>
      <c r="N1808" s="47">
        <f>REKAP[[#This Row],[Stok Awal]]+REKAP[[#This Row],[Masuk]]-REKAP[[#This Row],[Keluar]]</f>
        <v>0</v>
      </c>
      <c r="P1808" s="42">
        <f>REKAP[[#This Row],[Harga Satuan]]*REKAP[[#This Row],[Stok Akhir]]</f>
        <v>0</v>
      </c>
      <c r="Q1808" s="47" t="str">
        <f>IF(REKAP[[#This Row],[Stok Aktual]]&lt;&gt;"",REKAP[[#This Row],[Stok Akhir]]-REKAP[[#This Row],[Stok Aktual]],"")</f>
        <v/>
      </c>
    </row>
    <row r="1809" spans="1:17" x14ac:dyDescent="0.25">
      <c r="A1809" s="20"/>
      <c r="B1809" s="20"/>
      <c r="C1809" s="20"/>
      <c r="D1809" s="23"/>
      <c r="E1809" s="23"/>
      <c r="F1809" s="20"/>
      <c r="G1809" s="20"/>
      <c r="H1809" s="22"/>
      <c r="I1809" s="57" t="str">
        <f>IF(COUNTIF(MASUK[Kode Barang],REKAP[[#This Row],[ID
Barang]])=0,"",COUNTIF(MASUK[Kode Barang],REKAP[[#This Row],[ID
Barang]]))</f>
        <v/>
      </c>
      <c r="J1809" s="58" t="str">
        <f>IF(COUNTIF(MASUK8[Kode Barang],REKAP[[#This Row],[ID
Barang]])=0,"",COUNTIF(MASUK8[Kode Barang],REKAP[[#This Row],[ID
Barang]]))</f>
        <v/>
      </c>
      <c r="K1809" s="20"/>
      <c r="L1809" s="47">
        <f>SUMIF(MASUK!$C:$C,DATA!$A1809,MASUK!$H:$H)</f>
        <v>0</v>
      </c>
      <c r="M1809" s="47">
        <f>SUMIF(KELUAR!C:C,REKAP[[#This Row],[ID
Barang]],KELUAR!$H:$H)</f>
        <v>0</v>
      </c>
      <c r="N1809" s="47">
        <f>REKAP[[#This Row],[Stok Awal]]+REKAP[[#This Row],[Masuk]]-REKAP[[#This Row],[Keluar]]</f>
        <v>0</v>
      </c>
      <c r="P1809" s="42">
        <f>REKAP[[#This Row],[Harga Satuan]]*REKAP[[#This Row],[Stok Akhir]]</f>
        <v>0</v>
      </c>
      <c r="Q1809" s="47" t="str">
        <f>IF(REKAP[[#This Row],[Stok Aktual]]&lt;&gt;"",REKAP[[#This Row],[Stok Akhir]]-REKAP[[#This Row],[Stok Aktual]],"")</f>
        <v/>
      </c>
    </row>
    <row r="1810" spans="1:17" x14ac:dyDescent="0.25">
      <c r="A1810" s="20"/>
      <c r="B1810" s="20"/>
      <c r="C1810" s="20"/>
      <c r="D1810" s="23"/>
      <c r="E1810" s="23"/>
      <c r="F1810" s="20"/>
      <c r="G1810" s="20"/>
      <c r="H1810" s="22"/>
      <c r="I1810" s="57" t="str">
        <f>IF(COUNTIF(MASUK[Kode Barang],REKAP[[#This Row],[ID
Barang]])=0,"",COUNTIF(MASUK[Kode Barang],REKAP[[#This Row],[ID
Barang]]))</f>
        <v/>
      </c>
      <c r="J1810" s="58" t="str">
        <f>IF(COUNTIF(MASUK8[Kode Barang],REKAP[[#This Row],[ID
Barang]])=0,"",COUNTIF(MASUK8[Kode Barang],REKAP[[#This Row],[ID
Barang]]))</f>
        <v/>
      </c>
      <c r="K1810" s="20"/>
      <c r="L1810" s="47">
        <f>SUMIF(MASUK!$C:$C,DATA!$A1810,MASUK!$H:$H)</f>
        <v>0</v>
      </c>
      <c r="M1810" s="47">
        <f>SUMIF(KELUAR!C:C,REKAP[[#This Row],[ID
Barang]],KELUAR!$H:$H)</f>
        <v>0</v>
      </c>
      <c r="N1810" s="47">
        <f>REKAP[[#This Row],[Stok Awal]]+REKAP[[#This Row],[Masuk]]-REKAP[[#This Row],[Keluar]]</f>
        <v>0</v>
      </c>
      <c r="P1810" s="42">
        <f>REKAP[[#This Row],[Harga Satuan]]*REKAP[[#This Row],[Stok Akhir]]</f>
        <v>0</v>
      </c>
      <c r="Q1810" s="47" t="str">
        <f>IF(REKAP[[#This Row],[Stok Aktual]]&lt;&gt;"",REKAP[[#This Row],[Stok Akhir]]-REKAP[[#This Row],[Stok Aktual]],"")</f>
        <v/>
      </c>
    </row>
    <row r="1811" spans="1:17" x14ac:dyDescent="0.25">
      <c r="A1811" s="20"/>
      <c r="B1811" s="20"/>
      <c r="C1811" s="20"/>
      <c r="D1811" s="23"/>
      <c r="E1811" s="23"/>
      <c r="F1811" s="20"/>
      <c r="G1811" s="20"/>
      <c r="H1811" s="22"/>
      <c r="I1811" s="57" t="str">
        <f>IF(COUNTIF(MASUK[Kode Barang],REKAP[[#This Row],[ID
Barang]])=0,"",COUNTIF(MASUK[Kode Barang],REKAP[[#This Row],[ID
Barang]]))</f>
        <v/>
      </c>
      <c r="J1811" s="58" t="str">
        <f>IF(COUNTIF(MASUK8[Kode Barang],REKAP[[#This Row],[ID
Barang]])=0,"",COUNTIF(MASUK8[Kode Barang],REKAP[[#This Row],[ID
Barang]]))</f>
        <v/>
      </c>
      <c r="K1811" s="20"/>
      <c r="L1811" s="47">
        <f>SUMIF(MASUK!$C:$C,DATA!$A1811,MASUK!$H:$H)</f>
        <v>0</v>
      </c>
      <c r="M1811" s="47">
        <f>SUMIF(KELUAR!C:C,REKAP[[#This Row],[ID
Barang]],KELUAR!$H:$H)</f>
        <v>0</v>
      </c>
      <c r="N1811" s="47">
        <f>REKAP[[#This Row],[Stok Awal]]+REKAP[[#This Row],[Masuk]]-REKAP[[#This Row],[Keluar]]</f>
        <v>0</v>
      </c>
      <c r="P1811" s="42">
        <f>REKAP[[#This Row],[Harga Satuan]]*REKAP[[#This Row],[Stok Akhir]]</f>
        <v>0</v>
      </c>
      <c r="Q1811" s="47" t="str">
        <f>IF(REKAP[[#This Row],[Stok Aktual]]&lt;&gt;"",REKAP[[#This Row],[Stok Akhir]]-REKAP[[#This Row],[Stok Aktual]],"")</f>
        <v/>
      </c>
    </row>
    <row r="1812" spans="1:17" x14ac:dyDescent="0.25">
      <c r="A1812" s="20"/>
      <c r="B1812" s="20"/>
      <c r="C1812" s="20"/>
      <c r="D1812" s="23"/>
      <c r="E1812" s="23"/>
      <c r="F1812" s="20"/>
      <c r="G1812" s="20"/>
      <c r="H1812" s="22"/>
      <c r="I1812" s="57" t="str">
        <f>IF(COUNTIF(MASUK[Kode Barang],REKAP[[#This Row],[ID
Barang]])=0,"",COUNTIF(MASUK[Kode Barang],REKAP[[#This Row],[ID
Barang]]))</f>
        <v/>
      </c>
      <c r="J1812" s="58" t="str">
        <f>IF(COUNTIF(MASUK8[Kode Barang],REKAP[[#This Row],[ID
Barang]])=0,"",COUNTIF(MASUK8[Kode Barang],REKAP[[#This Row],[ID
Barang]]))</f>
        <v/>
      </c>
      <c r="K1812" s="20"/>
      <c r="L1812" s="47">
        <f>SUMIF(MASUK!$C:$C,DATA!$A1812,MASUK!$H:$H)</f>
        <v>0</v>
      </c>
      <c r="M1812" s="47">
        <f>SUMIF(KELUAR!C:C,REKAP[[#This Row],[ID
Barang]],KELUAR!$H:$H)</f>
        <v>0</v>
      </c>
      <c r="N1812" s="47">
        <f>REKAP[[#This Row],[Stok Awal]]+REKAP[[#This Row],[Masuk]]-REKAP[[#This Row],[Keluar]]</f>
        <v>0</v>
      </c>
      <c r="P1812" s="42">
        <f>REKAP[[#This Row],[Harga Satuan]]*REKAP[[#This Row],[Stok Akhir]]</f>
        <v>0</v>
      </c>
      <c r="Q1812" s="47" t="str">
        <f>IF(REKAP[[#This Row],[Stok Aktual]]&lt;&gt;"",REKAP[[#This Row],[Stok Akhir]]-REKAP[[#This Row],[Stok Aktual]],"")</f>
        <v/>
      </c>
    </row>
    <row r="1813" spans="1:17" x14ac:dyDescent="0.25">
      <c r="A1813" s="20"/>
      <c r="B1813" s="20"/>
      <c r="C1813" s="20"/>
      <c r="D1813" s="23"/>
      <c r="E1813" s="23"/>
      <c r="F1813" s="20"/>
      <c r="G1813" s="20"/>
      <c r="H1813" s="22"/>
      <c r="I1813" s="57" t="str">
        <f>IF(COUNTIF(MASUK[Kode Barang],REKAP[[#This Row],[ID
Barang]])=0,"",COUNTIF(MASUK[Kode Barang],REKAP[[#This Row],[ID
Barang]]))</f>
        <v/>
      </c>
      <c r="J1813" s="58" t="str">
        <f>IF(COUNTIF(MASUK8[Kode Barang],REKAP[[#This Row],[ID
Barang]])=0,"",COUNTIF(MASUK8[Kode Barang],REKAP[[#This Row],[ID
Barang]]))</f>
        <v/>
      </c>
      <c r="K1813" s="20"/>
      <c r="L1813" s="47">
        <f>SUMIF(MASUK!$C:$C,DATA!$A1813,MASUK!$H:$H)</f>
        <v>0</v>
      </c>
      <c r="M1813" s="47">
        <f>SUMIF(KELUAR!C:C,REKAP[[#This Row],[ID
Barang]],KELUAR!$H:$H)</f>
        <v>0</v>
      </c>
      <c r="N1813" s="47">
        <f>REKAP[[#This Row],[Stok Awal]]+REKAP[[#This Row],[Masuk]]-REKAP[[#This Row],[Keluar]]</f>
        <v>0</v>
      </c>
      <c r="P1813" s="42">
        <f>REKAP[[#This Row],[Harga Satuan]]*REKAP[[#This Row],[Stok Akhir]]</f>
        <v>0</v>
      </c>
      <c r="Q1813" s="47" t="str">
        <f>IF(REKAP[[#This Row],[Stok Aktual]]&lt;&gt;"",REKAP[[#This Row],[Stok Akhir]]-REKAP[[#This Row],[Stok Aktual]],"")</f>
        <v/>
      </c>
    </row>
    <row r="1814" spans="1:17" x14ac:dyDescent="0.25">
      <c r="A1814" s="20"/>
      <c r="B1814" s="20"/>
      <c r="C1814" s="20"/>
      <c r="D1814" s="23"/>
      <c r="E1814" s="23"/>
      <c r="F1814" s="20"/>
      <c r="G1814" s="20"/>
      <c r="H1814" s="22"/>
      <c r="I1814" s="57" t="str">
        <f>IF(COUNTIF(MASUK[Kode Barang],REKAP[[#This Row],[ID
Barang]])=0,"",COUNTIF(MASUK[Kode Barang],REKAP[[#This Row],[ID
Barang]]))</f>
        <v/>
      </c>
      <c r="J1814" s="58" t="str">
        <f>IF(COUNTIF(MASUK8[Kode Barang],REKAP[[#This Row],[ID
Barang]])=0,"",COUNTIF(MASUK8[Kode Barang],REKAP[[#This Row],[ID
Barang]]))</f>
        <v/>
      </c>
      <c r="K1814" s="20"/>
      <c r="L1814" s="47">
        <f>SUMIF(MASUK!$C:$C,DATA!$A1814,MASUK!$H:$H)</f>
        <v>0</v>
      </c>
      <c r="M1814" s="47">
        <f>SUMIF(KELUAR!C:C,REKAP[[#This Row],[ID
Barang]],KELUAR!$H:$H)</f>
        <v>0</v>
      </c>
      <c r="N1814" s="47">
        <f>REKAP[[#This Row],[Stok Awal]]+REKAP[[#This Row],[Masuk]]-REKAP[[#This Row],[Keluar]]</f>
        <v>0</v>
      </c>
      <c r="P1814" s="42">
        <f>REKAP[[#This Row],[Harga Satuan]]*REKAP[[#This Row],[Stok Akhir]]</f>
        <v>0</v>
      </c>
      <c r="Q1814" s="47" t="str">
        <f>IF(REKAP[[#This Row],[Stok Aktual]]&lt;&gt;"",REKAP[[#This Row],[Stok Akhir]]-REKAP[[#This Row],[Stok Aktual]],"")</f>
        <v/>
      </c>
    </row>
    <row r="1815" spans="1:17" x14ac:dyDescent="0.25">
      <c r="A1815" s="20"/>
      <c r="B1815" s="20"/>
      <c r="C1815" s="20"/>
      <c r="D1815" s="23"/>
      <c r="E1815" s="23"/>
      <c r="F1815" s="20"/>
      <c r="G1815" s="20"/>
      <c r="H1815" s="22"/>
      <c r="I1815" s="57" t="str">
        <f>IF(COUNTIF(MASUK[Kode Barang],REKAP[[#This Row],[ID
Barang]])=0,"",COUNTIF(MASUK[Kode Barang],REKAP[[#This Row],[ID
Barang]]))</f>
        <v/>
      </c>
      <c r="J1815" s="58" t="str">
        <f>IF(COUNTIF(MASUK8[Kode Barang],REKAP[[#This Row],[ID
Barang]])=0,"",COUNTIF(MASUK8[Kode Barang],REKAP[[#This Row],[ID
Barang]]))</f>
        <v/>
      </c>
      <c r="K1815" s="20"/>
      <c r="L1815" s="47">
        <f>SUMIF(MASUK!$C:$C,DATA!$A1815,MASUK!$H:$H)</f>
        <v>0</v>
      </c>
      <c r="M1815" s="47">
        <f>SUMIF(KELUAR!C:C,REKAP[[#This Row],[ID
Barang]],KELUAR!$H:$H)</f>
        <v>0</v>
      </c>
      <c r="N1815" s="47">
        <f>REKAP[[#This Row],[Stok Awal]]+REKAP[[#This Row],[Masuk]]-REKAP[[#This Row],[Keluar]]</f>
        <v>0</v>
      </c>
      <c r="P1815" s="42">
        <f>REKAP[[#This Row],[Harga Satuan]]*REKAP[[#This Row],[Stok Akhir]]</f>
        <v>0</v>
      </c>
      <c r="Q1815" s="47" t="str">
        <f>IF(REKAP[[#This Row],[Stok Aktual]]&lt;&gt;"",REKAP[[#This Row],[Stok Akhir]]-REKAP[[#This Row],[Stok Aktual]],"")</f>
        <v/>
      </c>
    </row>
    <row r="1816" spans="1:17" x14ac:dyDescent="0.25">
      <c r="A1816" s="20"/>
      <c r="B1816" s="20"/>
      <c r="C1816" s="20"/>
      <c r="D1816" s="23"/>
      <c r="E1816" s="23"/>
      <c r="F1816" s="20"/>
      <c r="G1816" s="20"/>
      <c r="H1816" s="22"/>
      <c r="I1816" s="57" t="str">
        <f>IF(COUNTIF(MASUK[Kode Barang],REKAP[[#This Row],[ID
Barang]])=0,"",COUNTIF(MASUK[Kode Barang],REKAP[[#This Row],[ID
Barang]]))</f>
        <v/>
      </c>
      <c r="J1816" s="58" t="str">
        <f>IF(COUNTIF(MASUK8[Kode Barang],REKAP[[#This Row],[ID
Barang]])=0,"",COUNTIF(MASUK8[Kode Barang],REKAP[[#This Row],[ID
Barang]]))</f>
        <v/>
      </c>
      <c r="K1816" s="20"/>
      <c r="L1816" s="47">
        <f>SUMIF(MASUK!$C:$C,DATA!$A1816,MASUK!$H:$H)</f>
        <v>0</v>
      </c>
      <c r="M1816" s="47">
        <f>SUMIF(KELUAR!C:C,REKAP[[#This Row],[ID
Barang]],KELUAR!$H:$H)</f>
        <v>0</v>
      </c>
      <c r="N1816" s="47">
        <f>REKAP[[#This Row],[Stok Awal]]+REKAP[[#This Row],[Masuk]]-REKAP[[#This Row],[Keluar]]</f>
        <v>0</v>
      </c>
      <c r="P1816" s="42">
        <f>REKAP[[#This Row],[Harga Satuan]]*REKAP[[#This Row],[Stok Akhir]]</f>
        <v>0</v>
      </c>
      <c r="Q1816" s="47" t="str">
        <f>IF(REKAP[[#This Row],[Stok Aktual]]&lt;&gt;"",REKAP[[#This Row],[Stok Akhir]]-REKAP[[#This Row],[Stok Aktual]],"")</f>
        <v/>
      </c>
    </row>
    <row r="1817" spans="1:17" x14ac:dyDescent="0.25">
      <c r="A1817" s="20"/>
      <c r="B1817" s="20"/>
      <c r="C1817" s="20"/>
      <c r="D1817" s="23"/>
      <c r="E1817" s="23"/>
      <c r="F1817" s="20"/>
      <c r="G1817" s="20"/>
      <c r="H1817" s="22"/>
      <c r="I1817" s="57" t="str">
        <f>IF(COUNTIF(MASUK[Kode Barang],REKAP[[#This Row],[ID
Barang]])=0,"",COUNTIF(MASUK[Kode Barang],REKAP[[#This Row],[ID
Barang]]))</f>
        <v/>
      </c>
      <c r="J1817" s="58" t="str">
        <f>IF(COUNTIF(MASUK8[Kode Barang],REKAP[[#This Row],[ID
Barang]])=0,"",COUNTIF(MASUK8[Kode Barang],REKAP[[#This Row],[ID
Barang]]))</f>
        <v/>
      </c>
      <c r="K1817" s="20"/>
      <c r="L1817" s="47">
        <f>SUMIF(MASUK!$C:$C,DATA!$A1817,MASUK!$H:$H)</f>
        <v>0</v>
      </c>
      <c r="M1817" s="47">
        <f>SUMIF(KELUAR!C:C,REKAP[[#This Row],[ID
Barang]],KELUAR!$H:$H)</f>
        <v>0</v>
      </c>
      <c r="N1817" s="47">
        <f>REKAP[[#This Row],[Stok Awal]]+REKAP[[#This Row],[Masuk]]-REKAP[[#This Row],[Keluar]]</f>
        <v>0</v>
      </c>
      <c r="P1817" s="42">
        <f>REKAP[[#This Row],[Harga Satuan]]*REKAP[[#This Row],[Stok Akhir]]</f>
        <v>0</v>
      </c>
      <c r="Q1817" s="47" t="str">
        <f>IF(REKAP[[#This Row],[Stok Aktual]]&lt;&gt;"",REKAP[[#This Row],[Stok Akhir]]-REKAP[[#This Row],[Stok Aktual]],"")</f>
        <v/>
      </c>
    </row>
    <row r="1818" spans="1:17" x14ac:dyDescent="0.25">
      <c r="A1818" s="20"/>
      <c r="B1818" s="20"/>
      <c r="C1818" s="20"/>
      <c r="D1818" s="23"/>
      <c r="E1818" s="23"/>
      <c r="F1818" s="20"/>
      <c r="G1818" s="20"/>
      <c r="H1818" s="22"/>
      <c r="I1818" s="57" t="str">
        <f>IF(COUNTIF(MASUK[Kode Barang],REKAP[[#This Row],[ID
Barang]])=0,"",COUNTIF(MASUK[Kode Barang],REKAP[[#This Row],[ID
Barang]]))</f>
        <v/>
      </c>
      <c r="J1818" s="58" t="str">
        <f>IF(COUNTIF(MASUK8[Kode Barang],REKAP[[#This Row],[ID
Barang]])=0,"",COUNTIF(MASUK8[Kode Barang],REKAP[[#This Row],[ID
Barang]]))</f>
        <v/>
      </c>
      <c r="K1818" s="20"/>
      <c r="L1818" s="47">
        <f>SUMIF(MASUK!$C:$C,DATA!$A1818,MASUK!$H:$H)</f>
        <v>0</v>
      </c>
      <c r="M1818" s="47">
        <f>SUMIF(KELUAR!C:C,REKAP[[#This Row],[ID
Barang]],KELUAR!$H:$H)</f>
        <v>0</v>
      </c>
      <c r="N1818" s="47">
        <f>REKAP[[#This Row],[Stok Awal]]+REKAP[[#This Row],[Masuk]]-REKAP[[#This Row],[Keluar]]</f>
        <v>0</v>
      </c>
      <c r="P1818" s="42">
        <f>REKAP[[#This Row],[Harga Satuan]]*REKAP[[#This Row],[Stok Akhir]]</f>
        <v>0</v>
      </c>
      <c r="Q1818" s="47" t="str">
        <f>IF(REKAP[[#This Row],[Stok Aktual]]&lt;&gt;"",REKAP[[#This Row],[Stok Akhir]]-REKAP[[#This Row],[Stok Aktual]],"")</f>
        <v/>
      </c>
    </row>
    <row r="1819" spans="1:17" x14ac:dyDescent="0.25">
      <c r="A1819" s="20"/>
      <c r="B1819" s="20"/>
      <c r="C1819" s="20"/>
      <c r="D1819" s="23"/>
      <c r="E1819" s="23"/>
      <c r="F1819" s="20"/>
      <c r="G1819" s="20"/>
      <c r="H1819" s="22"/>
      <c r="I1819" s="57" t="str">
        <f>IF(COUNTIF(MASUK[Kode Barang],REKAP[[#This Row],[ID
Barang]])=0,"",COUNTIF(MASUK[Kode Barang],REKAP[[#This Row],[ID
Barang]]))</f>
        <v/>
      </c>
      <c r="J1819" s="58" t="str">
        <f>IF(COUNTIF(MASUK8[Kode Barang],REKAP[[#This Row],[ID
Barang]])=0,"",COUNTIF(MASUK8[Kode Barang],REKAP[[#This Row],[ID
Barang]]))</f>
        <v/>
      </c>
      <c r="K1819" s="20"/>
      <c r="L1819" s="47">
        <f>SUMIF(MASUK!$C:$C,DATA!$A1819,MASUK!$H:$H)</f>
        <v>0</v>
      </c>
      <c r="M1819" s="47">
        <f>SUMIF(KELUAR!C:C,REKAP[[#This Row],[ID
Barang]],KELUAR!$H:$H)</f>
        <v>0</v>
      </c>
      <c r="N1819" s="47">
        <f>REKAP[[#This Row],[Stok Awal]]+REKAP[[#This Row],[Masuk]]-REKAP[[#This Row],[Keluar]]</f>
        <v>0</v>
      </c>
      <c r="P1819" s="42">
        <f>REKAP[[#This Row],[Harga Satuan]]*REKAP[[#This Row],[Stok Akhir]]</f>
        <v>0</v>
      </c>
      <c r="Q1819" s="47" t="str">
        <f>IF(REKAP[[#This Row],[Stok Aktual]]&lt;&gt;"",REKAP[[#This Row],[Stok Akhir]]-REKAP[[#This Row],[Stok Aktual]],"")</f>
        <v/>
      </c>
    </row>
    <row r="1820" spans="1:17" x14ac:dyDescent="0.25">
      <c r="A1820" s="20"/>
      <c r="B1820" s="20"/>
      <c r="C1820" s="20"/>
      <c r="D1820" s="23"/>
      <c r="E1820" s="23"/>
      <c r="F1820" s="20"/>
      <c r="G1820" s="20"/>
      <c r="H1820" s="22"/>
      <c r="I1820" s="57" t="str">
        <f>IF(COUNTIF(MASUK[Kode Barang],REKAP[[#This Row],[ID
Barang]])=0,"",COUNTIF(MASUK[Kode Barang],REKAP[[#This Row],[ID
Barang]]))</f>
        <v/>
      </c>
      <c r="J1820" s="58" t="str">
        <f>IF(COUNTIF(MASUK8[Kode Barang],REKAP[[#This Row],[ID
Barang]])=0,"",COUNTIF(MASUK8[Kode Barang],REKAP[[#This Row],[ID
Barang]]))</f>
        <v/>
      </c>
      <c r="K1820" s="20"/>
      <c r="L1820" s="47">
        <f>SUMIF(MASUK!$C:$C,DATA!$A1820,MASUK!$H:$H)</f>
        <v>0</v>
      </c>
      <c r="M1820" s="47">
        <f>SUMIF(KELUAR!C:C,REKAP[[#This Row],[ID
Barang]],KELUAR!$H:$H)</f>
        <v>0</v>
      </c>
      <c r="N1820" s="47">
        <f>REKAP[[#This Row],[Stok Awal]]+REKAP[[#This Row],[Masuk]]-REKAP[[#This Row],[Keluar]]</f>
        <v>0</v>
      </c>
      <c r="P1820" s="42">
        <f>REKAP[[#This Row],[Harga Satuan]]*REKAP[[#This Row],[Stok Akhir]]</f>
        <v>0</v>
      </c>
      <c r="Q1820" s="47" t="str">
        <f>IF(REKAP[[#This Row],[Stok Aktual]]&lt;&gt;"",REKAP[[#This Row],[Stok Akhir]]-REKAP[[#This Row],[Stok Aktual]],"")</f>
        <v/>
      </c>
    </row>
    <row r="1821" spans="1:17" x14ac:dyDescent="0.25">
      <c r="A1821" s="20"/>
      <c r="B1821" s="20"/>
      <c r="C1821" s="20"/>
      <c r="D1821" s="23"/>
      <c r="E1821" s="23"/>
      <c r="F1821" s="20"/>
      <c r="G1821" s="20"/>
      <c r="H1821" s="22"/>
      <c r="I1821" s="57" t="str">
        <f>IF(COUNTIF(MASUK[Kode Barang],REKAP[[#This Row],[ID
Barang]])=0,"",COUNTIF(MASUK[Kode Barang],REKAP[[#This Row],[ID
Barang]]))</f>
        <v/>
      </c>
      <c r="J1821" s="58" t="str">
        <f>IF(COUNTIF(MASUK8[Kode Barang],REKAP[[#This Row],[ID
Barang]])=0,"",COUNTIF(MASUK8[Kode Barang],REKAP[[#This Row],[ID
Barang]]))</f>
        <v/>
      </c>
      <c r="K1821" s="20"/>
      <c r="L1821" s="47">
        <f>SUMIF(MASUK!$C:$C,DATA!$A1821,MASUK!$H:$H)</f>
        <v>0</v>
      </c>
      <c r="M1821" s="47">
        <f>SUMIF(KELUAR!C:C,REKAP[[#This Row],[ID
Barang]],KELUAR!$H:$H)</f>
        <v>0</v>
      </c>
      <c r="N1821" s="47">
        <f>REKAP[[#This Row],[Stok Awal]]+REKAP[[#This Row],[Masuk]]-REKAP[[#This Row],[Keluar]]</f>
        <v>0</v>
      </c>
      <c r="P1821" s="42">
        <f>REKAP[[#This Row],[Harga Satuan]]*REKAP[[#This Row],[Stok Akhir]]</f>
        <v>0</v>
      </c>
      <c r="Q1821" s="47" t="str">
        <f>IF(REKAP[[#This Row],[Stok Aktual]]&lt;&gt;"",REKAP[[#This Row],[Stok Akhir]]-REKAP[[#This Row],[Stok Aktual]],"")</f>
        <v/>
      </c>
    </row>
    <row r="1822" spans="1:17" x14ac:dyDescent="0.25">
      <c r="A1822" s="20"/>
      <c r="B1822" s="20"/>
      <c r="C1822" s="20"/>
      <c r="D1822" s="23"/>
      <c r="E1822" s="23"/>
      <c r="F1822" s="20"/>
      <c r="G1822" s="20"/>
      <c r="H1822" s="22"/>
      <c r="I1822" s="57" t="str">
        <f>IF(COUNTIF(MASUK[Kode Barang],REKAP[[#This Row],[ID
Barang]])=0,"",COUNTIF(MASUK[Kode Barang],REKAP[[#This Row],[ID
Barang]]))</f>
        <v/>
      </c>
      <c r="J1822" s="58" t="str">
        <f>IF(COUNTIF(MASUK8[Kode Barang],REKAP[[#This Row],[ID
Barang]])=0,"",COUNTIF(MASUK8[Kode Barang],REKAP[[#This Row],[ID
Barang]]))</f>
        <v/>
      </c>
      <c r="K1822" s="20"/>
      <c r="L1822" s="47">
        <f>SUMIF(MASUK!$C:$C,DATA!$A1822,MASUK!$H:$H)</f>
        <v>0</v>
      </c>
      <c r="M1822" s="47">
        <f>SUMIF(KELUAR!C:C,REKAP[[#This Row],[ID
Barang]],KELUAR!$H:$H)</f>
        <v>0</v>
      </c>
      <c r="N1822" s="47">
        <f>REKAP[[#This Row],[Stok Awal]]+REKAP[[#This Row],[Masuk]]-REKAP[[#This Row],[Keluar]]</f>
        <v>0</v>
      </c>
      <c r="P1822" s="42">
        <f>REKAP[[#This Row],[Harga Satuan]]*REKAP[[#This Row],[Stok Akhir]]</f>
        <v>0</v>
      </c>
      <c r="Q1822" s="47" t="str">
        <f>IF(REKAP[[#This Row],[Stok Aktual]]&lt;&gt;"",REKAP[[#This Row],[Stok Akhir]]-REKAP[[#This Row],[Stok Aktual]],"")</f>
        <v/>
      </c>
    </row>
    <row r="1823" spans="1:17" x14ac:dyDescent="0.25">
      <c r="A1823" s="20"/>
      <c r="B1823" s="20"/>
      <c r="C1823" s="20"/>
      <c r="D1823" s="23"/>
      <c r="E1823" s="23"/>
      <c r="F1823" s="20"/>
      <c r="G1823" s="20"/>
      <c r="H1823" s="22"/>
      <c r="I1823" s="57" t="str">
        <f>IF(COUNTIF(MASUK[Kode Barang],REKAP[[#This Row],[ID
Barang]])=0,"",COUNTIF(MASUK[Kode Barang],REKAP[[#This Row],[ID
Barang]]))</f>
        <v/>
      </c>
      <c r="J1823" s="58" t="str">
        <f>IF(COUNTIF(MASUK8[Kode Barang],REKAP[[#This Row],[ID
Barang]])=0,"",COUNTIF(MASUK8[Kode Barang],REKAP[[#This Row],[ID
Barang]]))</f>
        <v/>
      </c>
      <c r="K1823" s="20"/>
      <c r="L1823" s="47">
        <f>SUMIF(MASUK!$C:$C,DATA!$A1823,MASUK!$H:$H)</f>
        <v>0</v>
      </c>
      <c r="M1823" s="47">
        <f>SUMIF(KELUAR!C:C,REKAP[[#This Row],[ID
Barang]],KELUAR!$H:$H)</f>
        <v>0</v>
      </c>
      <c r="N1823" s="47">
        <f>REKAP[[#This Row],[Stok Awal]]+REKAP[[#This Row],[Masuk]]-REKAP[[#This Row],[Keluar]]</f>
        <v>0</v>
      </c>
      <c r="P1823" s="42">
        <f>REKAP[[#This Row],[Harga Satuan]]*REKAP[[#This Row],[Stok Akhir]]</f>
        <v>0</v>
      </c>
      <c r="Q1823" s="47" t="str">
        <f>IF(REKAP[[#This Row],[Stok Aktual]]&lt;&gt;"",REKAP[[#This Row],[Stok Akhir]]-REKAP[[#This Row],[Stok Aktual]],"")</f>
        <v/>
      </c>
    </row>
    <row r="1824" spans="1:17" x14ac:dyDescent="0.25">
      <c r="A1824" s="20"/>
      <c r="B1824" s="20"/>
      <c r="C1824" s="20"/>
      <c r="D1824" s="23"/>
      <c r="E1824" s="23"/>
      <c r="F1824" s="20"/>
      <c r="G1824" s="20"/>
      <c r="H1824" s="22"/>
      <c r="I1824" s="57" t="str">
        <f>IF(COUNTIF(MASUK[Kode Barang],REKAP[[#This Row],[ID
Barang]])=0,"",COUNTIF(MASUK[Kode Barang],REKAP[[#This Row],[ID
Barang]]))</f>
        <v/>
      </c>
      <c r="J1824" s="58" t="str">
        <f>IF(COUNTIF(MASUK8[Kode Barang],REKAP[[#This Row],[ID
Barang]])=0,"",COUNTIF(MASUK8[Kode Barang],REKAP[[#This Row],[ID
Barang]]))</f>
        <v/>
      </c>
      <c r="K1824" s="20"/>
      <c r="L1824" s="47">
        <f>SUMIF(MASUK!$C:$C,DATA!$A1824,MASUK!$H:$H)</f>
        <v>0</v>
      </c>
      <c r="M1824" s="47">
        <f>SUMIF(KELUAR!C:C,REKAP[[#This Row],[ID
Barang]],KELUAR!$H:$H)</f>
        <v>0</v>
      </c>
      <c r="N1824" s="47">
        <f>REKAP[[#This Row],[Stok Awal]]+REKAP[[#This Row],[Masuk]]-REKAP[[#This Row],[Keluar]]</f>
        <v>0</v>
      </c>
      <c r="P1824" s="42">
        <f>REKAP[[#This Row],[Harga Satuan]]*REKAP[[#This Row],[Stok Akhir]]</f>
        <v>0</v>
      </c>
      <c r="Q1824" s="47" t="str">
        <f>IF(REKAP[[#This Row],[Stok Aktual]]&lt;&gt;"",REKAP[[#This Row],[Stok Akhir]]-REKAP[[#This Row],[Stok Aktual]],"")</f>
        <v/>
      </c>
    </row>
    <row r="1825" spans="1:17" x14ac:dyDescent="0.25">
      <c r="A1825" s="20"/>
      <c r="B1825" s="20"/>
      <c r="C1825" s="20"/>
      <c r="D1825" s="23"/>
      <c r="E1825" s="23"/>
      <c r="F1825" s="20"/>
      <c r="G1825" s="20"/>
      <c r="H1825" s="22"/>
      <c r="I1825" s="57" t="str">
        <f>IF(COUNTIF(MASUK[Kode Barang],REKAP[[#This Row],[ID
Barang]])=0,"",COUNTIF(MASUK[Kode Barang],REKAP[[#This Row],[ID
Barang]]))</f>
        <v/>
      </c>
      <c r="J1825" s="58" t="str">
        <f>IF(COUNTIF(MASUK8[Kode Barang],REKAP[[#This Row],[ID
Barang]])=0,"",COUNTIF(MASUK8[Kode Barang],REKAP[[#This Row],[ID
Barang]]))</f>
        <v/>
      </c>
      <c r="K1825" s="20"/>
      <c r="L1825" s="47">
        <f>SUMIF(MASUK!$C:$C,DATA!$A1825,MASUK!$H:$H)</f>
        <v>0</v>
      </c>
      <c r="M1825" s="47">
        <f>SUMIF(KELUAR!C:C,REKAP[[#This Row],[ID
Barang]],KELUAR!$H:$H)</f>
        <v>0</v>
      </c>
      <c r="N1825" s="47">
        <f>REKAP[[#This Row],[Stok Awal]]+REKAP[[#This Row],[Masuk]]-REKAP[[#This Row],[Keluar]]</f>
        <v>0</v>
      </c>
      <c r="P1825" s="42">
        <f>REKAP[[#This Row],[Harga Satuan]]*REKAP[[#This Row],[Stok Akhir]]</f>
        <v>0</v>
      </c>
      <c r="Q1825" s="47" t="str">
        <f>IF(REKAP[[#This Row],[Stok Aktual]]&lt;&gt;"",REKAP[[#This Row],[Stok Akhir]]-REKAP[[#This Row],[Stok Aktual]],"")</f>
        <v/>
      </c>
    </row>
    <row r="1826" spans="1:17" x14ac:dyDescent="0.25">
      <c r="A1826" s="20"/>
      <c r="B1826" s="20"/>
      <c r="C1826" s="20"/>
      <c r="D1826" s="23"/>
      <c r="E1826" s="23"/>
      <c r="F1826" s="20"/>
      <c r="G1826" s="20"/>
      <c r="H1826" s="22"/>
      <c r="I1826" s="57" t="str">
        <f>IF(COUNTIF(MASUK[Kode Barang],REKAP[[#This Row],[ID
Barang]])=0,"",COUNTIF(MASUK[Kode Barang],REKAP[[#This Row],[ID
Barang]]))</f>
        <v/>
      </c>
      <c r="J1826" s="58" t="str">
        <f>IF(COUNTIF(MASUK8[Kode Barang],REKAP[[#This Row],[ID
Barang]])=0,"",COUNTIF(MASUK8[Kode Barang],REKAP[[#This Row],[ID
Barang]]))</f>
        <v/>
      </c>
      <c r="K1826" s="20"/>
      <c r="L1826" s="47">
        <f>SUMIF(MASUK!$C:$C,DATA!$A1826,MASUK!$H:$H)</f>
        <v>0</v>
      </c>
      <c r="M1826" s="47">
        <f>SUMIF(KELUAR!C:C,REKAP[[#This Row],[ID
Barang]],KELUAR!$H:$H)</f>
        <v>0</v>
      </c>
      <c r="N1826" s="47">
        <f>REKAP[[#This Row],[Stok Awal]]+REKAP[[#This Row],[Masuk]]-REKAP[[#This Row],[Keluar]]</f>
        <v>0</v>
      </c>
      <c r="P1826" s="42">
        <f>REKAP[[#This Row],[Harga Satuan]]*REKAP[[#This Row],[Stok Akhir]]</f>
        <v>0</v>
      </c>
      <c r="Q1826" s="47" t="str">
        <f>IF(REKAP[[#This Row],[Stok Aktual]]&lt;&gt;"",REKAP[[#This Row],[Stok Akhir]]-REKAP[[#This Row],[Stok Aktual]],"")</f>
        <v/>
      </c>
    </row>
    <row r="1827" spans="1:17" x14ac:dyDescent="0.25">
      <c r="A1827" s="20"/>
      <c r="B1827" s="20"/>
      <c r="C1827" s="20"/>
      <c r="D1827" s="23"/>
      <c r="E1827" s="23"/>
      <c r="F1827" s="20"/>
      <c r="G1827" s="20"/>
      <c r="H1827" s="22"/>
      <c r="I1827" s="57" t="str">
        <f>IF(COUNTIF(MASUK[Kode Barang],REKAP[[#This Row],[ID
Barang]])=0,"",COUNTIF(MASUK[Kode Barang],REKAP[[#This Row],[ID
Barang]]))</f>
        <v/>
      </c>
      <c r="J1827" s="58" t="str">
        <f>IF(COUNTIF(MASUK8[Kode Barang],REKAP[[#This Row],[ID
Barang]])=0,"",COUNTIF(MASUK8[Kode Barang],REKAP[[#This Row],[ID
Barang]]))</f>
        <v/>
      </c>
      <c r="K1827" s="20"/>
      <c r="L1827" s="47">
        <f>SUMIF(MASUK!$C:$C,DATA!$A1827,MASUK!$H:$H)</f>
        <v>0</v>
      </c>
      <c r="M1827" s="47">
        <f>SUMIF(KELUAR!C:C,REKAP[[#This Row],[ID
Barang]],KELUAR!$H:$H)</f>
        <v>0</v>
      </c>
      <c r="N1827" s="47">
        <f>REKAP[[#This Row],[Stok Awal]]+REKAP[[#This Row],[Masuk]]-REKAP[[#This Row],[Keluar]]</f>
        <v>0</v>
      </c>
      <c r="P1827" s="42">
        <f>REKAP[[#This Row],[Harga Satuan]]*REKAP[[#This Row],[Stok Akhir]]</f>
        <v>0</v>
      </c>
      <c r="Q1827" s="47" t="str">
        <f>IF(REKAP[[#This Row],[Stok Aktual]]&lt;&gt;"",REKAP[[#This Row],[Stok Akhir]]-REKAP[[#This Row],[Stok Aktual]],"")</f>
        <v/>
      </c>
    </row>
    <row r="1828" spans="1:17" x14ac:dyDescent="0.25">
      <c r="A1828" s="20"/>
      <c r="B1828" s="20"/>
      <c r="C1828" s="20"/>
      <c r="D1828" s="23"/>
      <c r="E1828" s="23"/>
      <c r="F1828" s="20"/>
      <c r="G1828" s="20"/>
      <c r="H1828" s="22"/>
      <c r="I1828" s="57" t="str">
        <f>IF(COUNTIF(MASUK[Kode Barang],REKAP[[#This Row],[ID
Barang]])=0,"",COUNTIF(MASUK[Kode Barang],REKAP[[#This Row],[ID
Barang]]))</f>
        <v/>
      </c>
      <c r="J1828" s="58" t="str">
        <f>IF(COUNTIF(MASUK8[Kode Barang],REKAP[[#This Row],[ID
Barang]])=0,"",COUNTIF(MASUK8[Kode Barang],REKAP[[#This Row],[ID
Barang]]))</f>
        <v/>
      </c>
      <c r="K1828" s="20"/>
      <c r="L1828" s="47">
        <f>SUMIF(MASUK!$C:$C,DATA!$A1828,MASUK!$H:$H)</f>
        <v>0</v>
      </c>
      <c r="M1828" s="47">
        <f>SUMIF(KELUAR!C:C,REKAP[[#This Row],[ID
Barang]],KELUAR!$H:$H)</f>
        <v>0</v>
      </c>
      <c r="N1828" s="47">
        <f>REKAP[[#This Row],[Stok Awal]]+REKAP[[#This Row],[Masuk]]-REKAP[[#This Row],[Keluar]]</f>
        <v>0</v>
      </c>
      <c r="P1828" s="42">
        <f>REKAP[[#This Row],[Harga Satuan]]*REKAP[[#This Row],[Stok Akhir]]</f>
        <v>0</v>
      </c>
      <c r="Q1828" s="47" t="str">
        <f>IF(REKAP[[#This Row],[Stok Aktual]]&lt;&gt;"",REKAP[[#This Row],[Stok Akhir]]-REKAP[[#This Row],[Stok Aktual]],"")</f>
        <v/>
      </c>
    </row>
    <row r="1829" spans="1:17" x14ac:dyDescent="0.25">
      <c r="A1829" s="20"/>
      <c r="B1829" s="20"/>
      <c r="C1829" s="20"/>
      <c r="D1829" s="23"/>
      <c r="E1829" s="23"/>
      <c r="F1829" s="20"/>
      <c r="G1829" s="20"/>
      <c r="H1829" s="22"/>
      <c r="I1829" s="57" t="str">
        <f>IF(COUNTIF(MASUK[Kode Barang],REKAP[[#This Row],[ID
Barang]])=0,"",COUNTIF(MASUK[Kode Barang],REKAP[[#This Row],[ID
Barang]]))</f>
        <v/>
      </c>
      <c r="J1829" s="58" t="str">
        <f>IF(COUNTIF(MASUK8[Kode Barang],REKAP[[#This Row],[ID
Barang]])=0,"",COUNTIF(MASUK8[Kode Barang],REKAP[[#This Row],[ID
Barang]]))</f>
        <v/>
      </c>
      <c r="K1829" s="20"/>
      <c r="L1829" s="47">
        <f>SUMIF(MASUK!$C:$C,DATA!$A1829,MASUK!$H:$H)</f>
        <v>0</v>
      </c>
      <c r="M1829" s="47">
        <f>SUMIF(KELUAR!C:C,REKAP[[#This Row],[ID
Barang]],KELUAR!$H:$H)</f>
        <v>0</v>
      </c>
      <c r="N1829" s="47">
        <f>REKAP[[#This Row],[Stok Awal]]+REKAP[[#This Row],[Masuk]]-REKAP[[#This Row],[Keluar]]</f>
        <v>0</v>
      </c>
      <c r="P1829" s="42">
        <f>REKAP[[#This Row],[Harga Satuan]]*REKAP[[#This Row],[Stok Akhir]]</f>
        <v>0</v>
      </c>
      <c r="Q1829" s="47" t="str">
        <f>IF(REKAP[[#This Row],[Stok Aktual]]&lt;&gt;"",REKAP[[#This Row],[Stok Akhir]]-REKAP[[#This Row],[Stok Aktual]],"")</f>
        <v/>
      </c>
    </row>
    <row r="1830" spans="1:17" x14ac:dyDescent="0.25">
      <c r="A1830" s="20"/>
      <c r="B1830" s="20"/>
      <c r="C1830" s="20"/>
      <c r="D1830" s="23"/>
      <c r="E1830" s="23"/>
      <c r="F1830" s="20"/>
      <c r="G1830" s="20"/>
      <c r="H1830" s="22"/>
      <c r="I1830" s="57" t="str">
        <f>IF(COUNTIF(MASUK[Kode Barang],REKAP[[#This Row],[ID
Barang]])=0,"",COUNTIF(MASUK[Kode Barang],REKAP[[#This Row],[ID
Barang]]))</f>
        <v/>
      </c>
      <c r="J1830" s="58" t="str">
        <f>IF(COUNTIF(MASUK8[Kode Barang],REKAP[[#This Row],[ID
Barang]])=0,"",COUNTIF(MASUK8[Kode Barang],REKAP[[#This Row],[ID
Barang]]))</f>
        <v/>
      </c>
      <c r="K1830" s="20"/>
      <c r="L1830" s="47">
        <f>SUMIF(MASUK!$C:$C,DATA!$A1830,MASUK!$H:$H)</f>
        <v>0</v>
      </c>
      <c r="M1830" s="47">
        <f>SUMIF(KELUAR!C:C,REKAP[[#This Row],[ID
Barang]],KELUAR!$H:$H)</f>
        <v>0</v>
      </c>
      <c r="N1830" s="47">
        <f>REKAP[[#This Row],[Stok Awal]]+REKAP[[#This Row],[Masuk]]-REKAP[[#This Row],[Keluar]]</f>
        <v>0</v>
      </c>
      <c r="P1830" s="42">
        <f>REKAP[[#This Row],[Harga Satuan]]*REKAP[[#This Row],[Stok Akhir]]</f>
        <v>0</v>
      </c>
      <c r="Q1830" s="47" t="str">
        <f>IF(REKAP[[#This Row],[Stok Aktual]]&lt;&gt;"",REKAP[[#This Row],[Stok Akhir]]-REKAP[[#This Row],[Stok Aktual]],"")</f>
        <v/>
      </c>
    </row>
    <row r="1831" spans="1:17" x14ac:dyDescent="0.25">
      <c r="A1831" s="20"/>
      <c r="B1831" s="20"/>
      <c r="C1831" s="20"/>
      <c r="D1831" s="23"/>
      <c r="E1831" s="23"/>
      <c r="F1831" s="20"/>
      <c r="G1831" s="20"/>
      <c r="H1831" s="22"/>
      <c r="I1831" s="57" t="str">
        <f>IF(COUNTIF(MASUK[Kode Barang],REKAP[[#This Row],[ID
Barang]])=0,"",COUNTIF(MASUK[Kode Barang],REKAP[[#This Row],[ID
Barang]]))</f>
        <v/>
      </c>
      <c r="J1831" s="58" t="str">
        <f>IF(COUNTIF(MASUK8[Kode Barang],REKAP[[#This Row],[ID
Barang]])=0,"",COUNTIF(MASUK8[Kode Barang],REKAP[[#This Row],[ID
Barang]]))</f>
        <v/>
      </c>
      <c r="K1831" s="20"/>
      <c r="L1831" s="47">
        <f>SUMIF(MASUK!$C:$C,DATA!$A1831,MASUK!$H:$H)</f>
        <v>0</v>
      </c>
      <c r="M1831" s="47">
        <f>SUMIF(KELUAR!C:C,REKAP[[#This Row],[ID
Barang]],KELUAR!$H:$H)</f>
        <v>0</v>
      </c>
      <c r="N1831" s="47">
        <f>REKAP[[#This Row],[Stok Awal]]+REKAP[[#This Row],[Masuk]]-REKAP[[#This Row],[Keluar]]</f>
        <v>0</v>
      </c>
      <c r="P1831" s="42">
        <f>REKAP[[#This Row],[Harga Satuan]]*REKAP[[#This Row],[Stok Akhir]]</f>
        <v>0</v>
      </c>
      <c r="Q1831" s="47" t="str">
        <f>IF(REKAP[[#This Row],[Stok Aktual]]&lt;&gt;"",REKAP[[#This Row],[Stok Akhir]]-REKAP[[#This Row],[Stok Aktual]],"")</f>
        <v/>
      </c>
    </row>
    <row r="1832" spans="1:17" x14ac:dyDescent="0.25">
      <c r="A1832" s="20"/>
      <c r="B1832" s="20"/>
      <c r="C1832" s="20"/>
      <c r="D1832" s="23"/>
      <c r="E1832" s="23"/>
      <c r="F1832" s="20"/>
      <c r="G1832" s="20"/>
      <c r="H1832" s="22"/>
      <c r="I1832" s="57" t="str">
        <f>IF(COUNTIF(MASUK[Kode Barang],REKAP[[#This Row],[ID
Barang]])=0,"",COUNTIF(MASUK[Kode Barang],REKAP[[#This Row],[ID
Barang]]))</f>
        <v/>
      </c>
      <c r="J1832" s="58" t="str">
        <f>IF(COUNTIF(MASUK8[Kode Barang],REKAP[[#This Row],[ID
Barang]])=0,"",COUNTIF(MASUK8[Kode Barang],REKAP[[#This Row],[ID
Barang]]))</f>
        <v/>
      </c>
      <c r="K1832" s="20"/>
      <c r="L1832" s="47">
        <f>SUMIF(MASUK!$C:$C,DATA!$A1832,MASUK!$H:$H)</f>
        <v>0</v>
      </c>
      <c r="M1832" s="47">
        <f>SUMIF(KELUAR!C:C,REKAP[[#This Row],[ID
Barang]],KELUAR!$H:$H)</f>
        <v>0</v>
      </c>
      <c r="N1832" s="47">
        <f>REKAP[[#This Row],[Stok Awal]]+REKAP[[#This Row],[Masuk]]-REKAP[[#This Row],[Keluar]]</f>
        <v>0</v>
      </c>
      <c r="P1832" s="42">
        <f>REKAP[[#This Row],[Harga Satuan]]*REKAP[[#This Row],[Stok Akhir]]</f>
        <v>0</v>
      </c>
      <c r="Q1832" s="47" t="str">
        <f>IF(REKAP[[#This Row],[Stok Aktual]]&lt;&gt;"",REKAP[[#This Row],[Stok Akhir]]-REKAP[[#This Row],[Stok Aktual]],"")</f>
        <v/>
      </c>
    </row>
    <row r="1833" spans="1:17" x14ac:dyDescent="0.25">
      <c r="A1833" s="20"/>
      <c r="B1833" s="20"/>
      <c r="C1833" s="20"/>
      <c r="D1833" s="23"/>
      <c r="E1833" s="23"/>
      <c r="F1833" s="20"/>
      <c r="G1833" s="20"/>
      <c r="H1833" s="22"/>
      <c r="I1833" s="57" t="str">
        <f>IF(COUNTIF(MASUK[Kode Barang],REKAP[[#This Row],[ID
Barang]])=0,"",COUNTIF(MASUK[Kode Barang],REKAP[[#This Row],[ID
Barang]]))</f>
        <v/>
      </c>
      <c r="J1833" s="58" t="str">
        <f>IF(COUNTIF(MASUK8[Kode Barang],REKAP[[#This Row],[ID
Barang]])=0,"",COUNTIF(MASUK8[Kode Barang],REKAP[[#This Row],[ID
Barang]]))</f>
        <v/>
      </c>
      <c r="K1833" s="20"/>
      <c r="L1833" s="47">
        <f>SUMIF(MASUK!$C:$C,DATA!$A1833,MASUK!$H:$H)</f>
        <v>0</v>
      </c>
      <c r="M1833" s="47">
        <f>SUMIF(KELUAR!C:C,REKAP[[#This Row],[ID
Barang]],KELUAR!$H:$H)</f>
        <v>0</v>
      </c>
      <c r="N1833" s="47">
        <f>REKAP[[#This Row],[Stok Awal]]+REKAP[[#This Row],[Masuk]]-REKAP[[#This Row],[Keluar]]</f>
        <v>0</v>
      </c>
      <c r="P1833" s="42">
        <f>REKAP[[#This Row],[Harga Satuan]]*REKAP[[#This Row],[Stok Akhir]]</f>
        <v>0</v>
      </c>
      <c r="Q1833" s="47" t="str">
        <f>IF(REKAP[[#This Row],[Stok Aktual]]&lt;&gt;"",REKAP[[#This Row],[Stok Akhir]]-REKAP[[#This Row],[Stok Aktual]],"")</f>
        <v/>
      </c>
    </row>
    <row r="1834" spans="1:17" x14ac:dyDescent="0.25">
      <c r="A1834" s="20"/>
      <c r="B1834" s="20"/>
      <c r="C1834" s="20"/>
      <c r="D1834" s="23"/>
      <c r="E1834" s="23"/>
      <c r="F1834" s="20"/>
      <c r="G1834" s="20"/>
      <c r="H1834" s="22"/>
      <c r="I1834" s="57" t="str">
        <f>IF(COUNTIF(MASUK[Kode Barang],REKAP[[#This Row],[ID
Barang]])=0,"",COUNTIF(MASUK[Kode Barang],REKAP[[#This Row],[ID
Barang]]))</f>
        <v/>
      </c>
      <c r="J1834" s="58" t="str">
        <f>IF(COUNTIF(MASUK8[Kode Barang],REKAP[[#This Row],[ID
Barang]])=0,"",COUNTIF(MASUK8[Kode Barang],REKAP[[#This Row],[ID
Barang]]))</f>
        <v/>
      </c>
      <c r="K1834" s="20"/>
      <c r="L1834" s="47">
        <f>SUMIF(MASUK!$C:$C,DATA!$A1834,MASUK!$H:$H)</f>
        <v>0</v>
      </c>
      <c r="M1834" s="47">
        <f>SUMIF(KELUAR!C:C,REKAP[[#This Row],[ID
Barang]],KELUAR!$H:$H)</f>
        <v>0</v>
      </c>
      <c r="N1834" s="47">
        <f>REKAP[[#This Row],[Stok Awal]]+REKAP[[#This Row],[Masuk]]-REKAP[[#This Row],[Keluar]]</f>
        <v>0</v>
      </c>
      <c r="P1834" s="42">
        <f>REKAP[[#This Row],[Harga Satuan]]*REKAP[[#This Row],[Stok Akhir]]</f>
        <v>0</v>
      </c>
      <c r="Q1834" s="47" t="str">
        <f>IF(REKAP[[#This Row],[Stok Aktual]]&lt;&gt;"",REKAP[[#This Row],[Stok Akhir]]-REKAP[[#This Row],[Stok Aktual]],"")</f>
        <v/>
      </c>
    </row>
    <row r="1835" spans="1:17" x14ac:dyDescent="0.25">
      <c r="A1835" s="20"/>
      <c r="B1835" s="20"/>
      <c r="C1835" s="20"/>
      <c r="D1835" s="23"/>
      <c r="E1835" s="23"/>
      <c r="F1835" s="20"/>
      <c r="G1835" s="20"/>
      <c r="H1835" s="22"/>
      <c r="I1835" s="57" t="str">
        <f>IF(COUNTIF(MASUK[Kode Barang],REKAP[[#This Row],[ID
Barang]])=0,"",COUNTIF(MASUK[Kode Barang],REKAP[[#This Row],[ID
Barang]]))</f>
        <v/>
      </c>
      <c r="J1835" s="58" t="str">
        <f>IF(COUNTIF(MASUK8[Kode Barang],REKAP[[#This Row],[ID
Barang]])=0,"",COUNTIF(MASUK8[Kode Barang],REKAP[[#This Row],[ID
Barang]]))</f>
        <v/>
      </c>
      <c r="K1835" s="20"/>
      <c r="L1835" s="47">
        <f>SUMIF(MASUK!$C:$C,DATA!$A1835,MASUK!$H:$H)</f>
        <v>0</v>
      </c>
      <c r="M1835" s="47">
        <f>SUMIF(KELUAR!C:C,REKAP[[#This Row],[ID
Barang]],KELUAR!$H:$H)</f>
        <v>0</v>
      </c>
      <c r="N1835" s="47">
        <f>REKAP[[#This Row],[Stok Awal]]+REKAP[[#This Row],[Masuk]]-REKAP[[#This Row],[Keluar]]</f>
        <v>0</v>
      </c>
      <c r="P1835" s="42">
        <f>REKAP[[#This Row],[Harga Satuan]]*REKAP[[#This Row],[Stok Akhir]]</f>
        <v>0</v>
      </c>
      <c r="Q1835" s="47" t="str">
        <f>IF(REKAP[[#This Row],[Stok Aktual]]&lt;&gt;"",REKAP[[#This Row],[Stok Akhir]]-REKAP[[#This Row],[Stok Aktual]],"")</f>
        <v/>
      </c>
    </row>
    <row r="1836" spans="1:17" x14ac:dyDescent="0.25">
      <c r="A1836" s="20"/>
      <c r="B1836" s="20"/>
      <c r="C1836" s="20"/>
      <c r="D1836" s="23"/>
      <c r="E1836" s="23"/>
      <c r="F1836" s="20"/>
      <c r="G1836" s="20"/>
      <c r="H1836" s="22"/>
      <c r="I1836" s="57" t="str">
        <f>IF(COUNTIF(MASUK[Kode Barang],REKAP[[#This Row],[ID
Barang]])=0,"",COUNTIF(MASUK[Kode Barang],REKAP[[#This Row],[ID
Barang]]))</f>
        <v/>
      </c>
      <c r="J1836" s="58" t="str">
        <f>IF(COUNTIF(MASUK8[Kode Barang],REKAP[[#This Row],[ID
Barang]])=0,"",COUNTIF(MASUK8[Kode Barang],REKAP[[#This Row],[ID
Barang]]))</f>
        <v/>
      </c>
      <c r="K1836" s="20"/>
      <c r="L1836" s="47">
        <f>SUMIF(MASUK!$C:$C,DATA!$A1836,MASUK!$H:$H)</f>
        <v>0</v>
      </c>
      <c r="M1836" s="47">
        <f>SUMIF(KELUAR!C:C,REKAP[[#This Row],[ID
Barang]],KELUAR!$H:$H)</f>
        <v>0</v>
      </c>
      <c r="N1836" s="47">
        <f>REKAP[[#This Row],[Stok Awal]]+REKAP[[#This Row],[Masuk]]-REKAP[[#This Row],[Keluar]]</f>
        <v>0</v>
      </c>
      <c r="P1836" s="42">
        <f>REKAP[[#This Row],[Harga Satuan]]*REKAP[[#This Row],[Stok Akhir]]</f>
        <v>0</v>
      </c>
      <c r="Q1836" s="47" t="str">
        <f>IF(REKAP[[#This Row],[Stok Aktual]]&lt;&gt;"",REKAP[[#This Row],[Stok Akhir]]-REKAP[[#This Row],[Stok Aktual]],"")</f>
        <v/>
      </c>
    </row>
    <row r="1837" spans="1:17" x14ac:dyDescent="0.25">
      <c r="A1837" s="20"/>
      <c r="B1837" s="20"/>
      <c r="C1837" s="20"/>
      <c r="D1837" s="23"/>
      <c r="E1837" s="23"/>
      <c r="F1837" s="20"/>
      <c r="G1837" s="20"/>
      <c r="H1837" s="22"/>
      <c r="I1837" s="57" t="str">
        <f>IF(COUNTIF(MASUK[Kode Barang],REKAP[[#This Row],[ID
Barang]])=0,"",COUNTIF(MASUK[Kode Barang],REKAP[[#This Row],[ID
Barang]]))</f>
        <v/>
      </c>
      <c r="J1837" s="58" t="str">
        <f>IF(COUNTIF(MASUK8[Kode Barang],REKAP[[#This Row],[ID
Barang]])=0,"",COUNTIF(MASUK8[Kode Barang],REKAP[[#This Row],[ID
Barang]]))</f>
        <v/>
      </c>
      <c r="K1837" s="20"/>
      <c r="L1837" s="47">
        <f>SUMIF(MASUK!$C:$C,DATA!$A1837,MASUK!$H:$H)</f>
        <v>0</v>
      </c>
      <c r="M1837" s="47">
        <f>SUMIF(KELUAR!C:C,REKAP[[#This Row],[ID
Barang]],KELUAR!$H:$H)</f>
        <v>0</v>
      </c>
      <c r="N1837" s="47">
        <f>REKAP[[#This Row],[Stok Awal]]+REKAP[[#This Row],[Masuk]]-REKAP[[#This Row],[Keluar]]</f>
        <v>0</v>
      </c>
      <c r="P1837" s="42">
        <f>REKAP[[#This Row],[Harga Satuan]]*REKAP[[#This Row],[Stok Akhir]]</f>
        <v>0</v>
      </c>
      <c r="Q1837" s="47" t="str">
        <f>IF(REKAP[[#This Row],[Stok Aktual]]&lt;&gt;"",REKAP[[#This Row],[Stok Akhir]]-REKAP[[#This Row],[Stok Aktual]],"")</f>
        <v/>
      </c>
    </row>
    <row r="1838" spans="1:17" x14ac:dyDescent="0.25">
      <c r="A1838" s="20"/>
      <c r="B1838" s="20"/>
      <c r="C1838" s="20"/>
      <c r="D1838" s="23"/>
      <c r="E1838" s="23"/>
      <c r="F1838" s="20"/>
      <c r="G1838" s="20"/>
      <c r="H1838" s="22"/>
      <c r="I1838" s="57" t="str">
        <f>IF(COUNTIF(MASUK[Kode Barang],REKAP[[#This Row],[ID
Barang]])=0,"",COUNTIF(MASUK[Kode Barang],REKAP[[#This Row],[ID
Barang]]))</f>
        <v/>
      </c>
      <c r="J1838" s="58" t="str">
        <f>IF(COUNTIF(MASUK8[Kode Barang],REKAP[[#This Row],[ID
Barang]])=0,"",COUNTIF(MASUK8[Kode Barang],REKAP[[#This Row],[ID
Barang]]))</f>
        <v/>
      </c>
      <c r="K1838" s="20"/>
      <c r="L1838" s="47">
        <f>SUMIF(MASUK!$C:$C,DATA!$A1838,MASUK!$H:$H)</f>
        <v>0</v>
      </c>
      <c r="M1838" s="47">
        <f>SUMIF(KELUAR!C:C,REKAP[[#This Row],[ID
Barang]],KELUAR!$H:$H)</f>
        <v>0</v>
      </c>
      <c r="N1838" s="47">
        <f>REKAP[[#This Row],[Stok Awal]]+REKAP[[#This Row],[Masuk]]-REKAP[[#This Row],[Keluar]]</f>
        <v>0</v>
      </c>
      <c r="P1838" s="42">
        <f>REKAP[[#This Row],[Harga Satuan]]*REKAP[[#This Row],[Stok Akhir]]</f>
        <v>0</v>
      </c>
      <c r="Q1838" s="47" t="str">
        <f>IF(REKAP[[#This Row],[Stok Aktual]]&lt;&gt;"",REKAP[[#This Row],[Stok Akhir]]-REKAP[[#This Row],[Stok Aktual]],"")</f>
        <v/>
      </c>
    </row>
    <row r="1839" spans="1:17" x14ac:dyDescent="0.25">
      <c r="A1839" s="20"/>
      <c r="B1839" s="20"/>
      <c r="C1839" s="20"/>
      <c r="D1839" s="23"/>
      <c r="E1839" s="23"/>
      <c r="F1839" s="20"/>
      <c r="G1839" s="20"/>
      <c r="H1839" s="22"/>
      <c r="I1839" s="57" t="str">
        <f>IF(COUNTIF(MASUK[Kode Barang],REKAP[[#This Row],[ID
Barang]])=0,"",COUNTIF(MASUK[Kode Barang],REKAP[[#This Row],[ID
Barang]]))</f>
        <v/>
      </c>
      <c r="J1839" s="58" t="str">
        <f>IF(COUNTIF(MASUK8[Kode Barang],REKAP[[#This Row],[ID
Barang]])=0,"",COUNTIF(MASUK8[Kode Barang],REKAP[[#This Row],[ID
Barang]]))</f>
        <v/>
      </c>
      <c r="K1839" s="20"/>
      <c r="L1839" s="47">
        <f>SUMIF(MASUK!$C:$C,DATA!$A1839,MASUK!$H:$H)</f>
        <v>0</v>
      </c>
      <c r="M1839" s="47">
        <f>SUMIF(KELUAR!C:C,REKAP[[#This Row],[ID
Barang]],KELUAR!$H:$H)</f>
        <v>0</v>
      </c>
      <c r="N1839" s="47">
        <f>REKAP[[#This Row],[Stok Awal]]+REKAP[[#This Row],[Masuk]]-REKAP[[#This Row],[Keluar]]</f>
        <v>0</v>
      </c>
      <c r="P1839" s="42">
        <f>REKAP[[#This Row],[Harga Satuan]]*REKAP[[#This Row],[Stok Akhir]]</f>
        <v>0</v>
      </c>
      <c r="Q1839" s="47" t="str">
        <f>IF(REKAP[[#This Row],[Stok Aktual]]&lt;&gt;"",REKAP[[#This Row],[Stok Akhir]]-REKAP[[#This Row],[Stok Aktual]],"")</f>
        <v/>
      </c>
    </row>
    <row r="1840" spans="1:17" x14ac:dyDescent="0.25">
      <c r="A1840" s="20"/>
      <c r="B1840" s="20"/>
      <c r="C1840" s="20"/>
      <c r="D1840" s="23"/>
      <c r="E1840" s="23"/>
      <c r="F1840" s="20"/>
      <c r="G1840" s="20"/>
      <c r="H1840" s="22"/>
      <c r="I1840" s="57" t="str">
        <f>IF(COUNTIF(MASUK[Kode Barang],REKAP[[#This Row],[ID
Barang]])=0,"",COUNTIF(MASUK[Kode Barang],REKAP[[#This Row],[ID
Barang]]))</f>
        <v/>
      </c>
      <c r="J1840" s="58" t="str">
        <f>IF(COUNTIF(MASUK8[Kode Barang],REKAP[[#This Row],[ID
Barang]])=0,"",COUNTIF(MASUK8[Kode Barang],REKAP[[#This Row],[ID
Barang]]))</f>
        <v/>
      </c>
      <c r="K1840" s="20"/>
      <c r="L1840" s="47">
        <f>SUMIF(MASUK!$C:$C,DATA!$A1840,MASUK!$H:$H)</f>
        <v>0</v>
      </c>
      <c r="M1840" s="47">
        <f>SUMIF(KELUAR!C:C,REKAP[[#This Row],[ID
Barang]],KELUAR!$H:$H)</f>
        <v>0</v>
      </c>
      <c r="N1840" s="47">
        <f>REKAP[[#This Row],[Stok Awal]]+REKAP[[#This Row],[Masuk]]-REKAP[[#This Row],[Keluar]]</f>
        <v>0</v>
      </c>
      <c r="P1840" s="42">
        <f>REKAP[[#This Row],[Harga Satuan]]*REKAP[[#This Row],[Stok Akhir]]</f>
        <v>0</v>
      </c>
      <c r="Q1840" s="47" t="str">
        <f>IF(REKAP[[#This Row],[Stok Aktual]]&lt;&gt;"",REKAP[[#This Row],[Stok Akhir]]-REKAP[[#This Row],[Stok Aktual]],"")</f>
        <v/>
      </c>
    </row>
    <row r="1841" spans="1:17" x14ac:dyDescent="0.25">
      <c r="A1841" s="20"/>
      <c r="B1841" s="20"/>
      <c r="C1841" s="20"/>
      <c r="D1841" s="23"/>
      <c r="E1841" s="23"/>
      <c r="F1841" s="20"/>
      <c r="G1841" s="20"/>
      <c r="H1841" s="22"/>
      <c r="I1841" s="57" t="str">
        <f>IF(COUNTIF(MASUK[Kode Barang],REKAP[[#This Row],[ID
Barang]])=0,"",COUNTIF(MASUK[Kode Barang],REKAP[[#This Row],[ID
Barang]]))</f>
        <v/>
      </c>
      <c r="J1841" s="58" t="str">
        <f>IF(COUNTIF(MASUK8[Kode Barang],REKAP[[#This Row],[ID
Barang]])=0,"",COUNTIF(MASUK8[Kode Barang],REKAP[[#This Row],[ID
Barang]]))</f>
        <v/>
      </c>
      <c r="K1841" s="20"/>
      <c r="L1841" s="47">
        <f>SUMIF(MASUK!$C:$C,DATA!$A1841,MASUK!$H:$H)</f>
        <v>0</v>
      </c>
      <c r="M1841" s="47">
        <f>SUMIF(KELUAR!C:C,REKAP[[#This Row],[ID
Barang]],KELUAR!$H:$H)</f>
        <v>0</v>
      </c>
      <c r="N1841" s="47">
        <f>REKAP[[#This Row],[Stok Awal]]+REKAP[[#This Row],[Masuk]]-REKAP[[#This Row],[Keluar]]</f>
        <v>0</v>
      </c>
      <c r="P1841" s="42">
        <f>REKAP[[#This Row],[Harga Satuan]]*REKAP[[#This Row],[Stok Akhir]]</f>
        <v>0</v>
      </c>
      <c r="Q1841" s="47" t="str">
        <f>IF(REKAP[[#This Row],[Stok Aktual]]&lt;&gt;"",REKAP[[#This Row],[Stok Akhir]]-REKAP[[#This Row],[Stok Aktual]],"")</f>
        <v/>
      </c>
    </row>
    <row r="1842" spans="1:17" x14ac:dyDescent="0.25">
      <c r="A1842" s="20"/>
      <c r="B1842" s="20"/>
      <c r="C1842" s="20"/>
      <c r="D1842" s="23"/>
      <c r="E1842" s="23"/>
      <c r="F1842" s="20"/>
      <c r="G1842" s="20"/>
      <c r="H1842" s="22"/>
      <c r="I1842" s="57" t="str">
        <f>IF(COUNTIF(MASUK[Kode Barang],REKAP[[#This Row],[ID
Barang]])=0,"",COUNTIF(MASUK[Kode Barang],REKAP[[#This Row],[ID
Barang]]))</f>
        <v/>
      </c>
      <c r="J1842" s="58" t="str">
        <f>IF(COUNTIF(MASUK8[Kode Barang],REKAP[[#This Row],[ID
Barang]])=0,"",COUNTIF(MASUK8[Kode Barang],REKAP[[#This Row],[ID
Barang]]))</f>
        <v/>
      </c>
      <c r="K1842" s="20"/>
      <c r="L1842" s="47">
        <f>SUMIF(MASUK!$C:$C,DATA!$A1842,MASUK!$H:$H)</f>
        <v>0</v>
      </c>
      <c r="M1842" s="47">
        <f>SUMIF(KELUAR!C:C,REKAP[[#This Row],[ID
Barang]],KELUAR!$H:$H)</f>
        <v>0</v>
      </c>
      <c r="N1842" s="47">
        <f>REKAP[[#This Row],[Stok Awal]]+REKAP[[#This Row],[Masuk]]-REKAP[[#This Row],[Keluar]]</f>
        <v>0</v>
      </c>
      <c r="P1842" s="42">
        <f>REKAP[[#This Row],[Harga Satuan]]*REKAP[[#This Row],[Stok Akhir]]</f>
        <v>0</v>
      </c>
      <c r="Q1842" s="47" t="str">
        <f>IF(REKAP[[#This Row],[Stok Aktual]]&lt;&gt;"",REKAP[[#This Row],[Stok Akhir]]-REKAP[[#This Row],[Stok Aktual]],"")</f>
        <v/>
      </c>
    </row>
    <row r="1843" spans="1:17" x14ac:dyDescent="0.25">
      <c r="A1843" s="20"/>
      <c r="B1843" s="20"/>
      <c r="C1843" s="20"/>
      <c r="D1843" s="23"/>
      <c r="E1843" s="23"/>
      <c r="F1843" s="20"/>
      <c r="G1843" s="20"/>
      <c r="H1843" s="22"/>
      <c r="I1843" s="57" t="str">
        <f>IF(COUNTIF(MASUK[Kode Barang],REKAP[[#This Row],[ID
Barang]])=0,"",COUNTIF(MASUK[Kode Barang],REKAP[[#This Row],[ID
Barang]]))</f>
        <v/>
      </c>
      <c r="J1843" s="58" t="str">
        <f>IF(COUNTIF(MASUK8[Kode Barang],REKAP[[#This Row],[ID
Barang]])=0,"",COUNTIF(MASUK8[Kode Barang],REKAP[[#This Row],[ID
Barang]]))</f>
        <v/>
      </c>
      <c r="K1843" s="20"/>
      <c r="L1843" s="47">
        <f>SUMIF(MASUK!$C:$C,DATA!$A1843,MASUK!$H:$H)</f>
        <v>0</v>
      </c>
      <c r="M1843" s="47">
        <f>SUMIF(KELUAR!C:C,REKAP[[#This Row],[ID
Barang]],KELUAR!$H:$H)</f>
        <v>0</v>
      </c>
      <c r="N1843" s="47">
        <f>REKAP[[#This Row],[Stok Awal]]+REKAP[[#This Row],[Masuk]]-REKAP[[#This Row],[Keluar]]</f>
        <v>0</v>
      </c>
      <c r="P1843" s="42">
        <f>REKAP[[#This Row],[Harga Satuan]]*REKAP[[#This Row],[Stok Akhir]]</f>
        <v>0</v>
      </c>
      <c r="Q1843" s="47" t="str">
        <f>IF(REKAP[[#This Row],[Stok Aktual]]&lt;&gt;"",REKAP[[#This Row],[Stok Akhir]]-REKAP[[#This Row],[Stok Aktual]],"")</f>
        <v/>
      </c>
    </row>
    <row r="1844" spans="1:17" x14ac:dyDescent="0.25">
      <c r="A1844" s="20"/>
      <c r="B1844" s="20"/>
      <c r="C1844" s="20"/>
      <c r="D1844" s="23"/>
      <c r="E1844" s="23"/>
      <c r="F1844" s="20"/>
      <c r="G1844" s="20"/>
      <c r="H1844" s="22"/>
      <c r="I1844" s="57" t="str">
        <f>IF(COUNTIF(MASUK[Kode Barang],REKAP[[#This Row],[ID
Barang]])=0,"",COUNTIF(MASUK[Kode Barang],REKAP[[#This Row],[ID
Barang]]))</f>
        <v/>
      </c>
      <c r="J1844" s="58" t="str">
        <f>IF(COUNTIF(MASUK8[Kode Barang],REKAP[[#This Row],[ID
Barang]])=0,"",COUNTIF(MASUK8[Kode Barang],REKAP[[#This Row],[ID
Barang]]))</f>
        <v/>
      </c>
      <c r="K1844" s="20"/>
      <c r="L1844" s="47">
        <f>SUMIF(MASUK!$C:$C,DATA!$A1844,MASUK!$H:$H)</f>
        <v>0</v>
      </c>
      <c r="M1844" s="47">
        <f>SUMIF(KELUAR!C:C,REKAP[[#This Row],[ID
Barang]],KELUAR!$H:$H)</f>
        <v>0</v>
      </c>
      <c r="N1844" s="47">
        <f>REKAP[[#This Row],[Stok Awal]]+REKAP[[#This Row],[Masuk]]-REKAP[[#This Row],[Keluar]]</f>
        <v>0</v>
      </c>
      <c r="P1844" s="42">
        <f>REKAP[[#This Row],[Harga Satuan]]*REKAP[[#This Row],[Stok Akhir]]</f>
        <v>0</v>
      </c>
      <c r="Q1844" s="47" t="str">
        <f>IF(REKAP[[#This Row],[Stok Aktual]]&lt;&gt;"",REKAP[[#This Row],[Stok Akhir]]-REKAP[[#This Row],[Stok Aktual]],"")</f>
        <v/>
      </c>
    </row>
    <row r="1845" spans="1:17" x14ac:dyDescent="0.25">
      <c r="A1845" s="20"/>
      <c r="B1845" s="20"/>
      <c r="C1845" s="20"/>
      <c r="D1845" s="23"/>
      <c r="E1845" s="23"/>
      <c r="F1845" s="20"/>
      <c r="G1845" s="20"/>
      <c r="H1845" s="22"/>
      <c r="I1845" s="57" t="str">
        <f>IF(COUNTIF(MASUK[Kode Barang],REKAP[[#This Row],[ID
Barang]])=0,"",COUNTIF(MASUK[Kode Barang],REKAP[[#This Row],[ID
Barang]]))</f>
        <v/>
      </c>
      <c r="J1845" s="58" t="str">
        <f>IF(COUNTIF(MASUK8[Kode Barang],REKAP[[#This Row],[ID
Barang]])=0,"",COUNTIF(MASUK8[Kode Barang],REKAP[[#This Row],[ID
Barang]]))</f>
        <v/>
      </c>
      <c r="K1845" s="20"/>
      <c r="L1845" s="47">
        <f>SUMIF(MASUK!$C:$C,DATA!$A1845,MASUK!$H:$H)</f>
        <v>0</v>
      </c>
      <c r="M1845" s="47">
        <f>SUMIF(KELUAR!C:C,REKAP[[#This Row],[ID
Barang]],KELUAR!$H:$H)</f>
        <v>0</v>
      </c>
      <c r="N1845" s="47">
        <f>REKAP[[#This Row],[Stok Awal]]+REKAP[[#This Row],[Masuk]]-REKAP[[#This Row],[Keluar]]</f>
        <v>0</v>
      </c>
      <c r="P1845" s="42">
        <f>REKAP[[#This Row],[Harga Satuan]]*REKAP[[#This Row],[Stok Akhir]]</f>
        <v>0</v>
      </c>
      <c r="Q1845" s="47" t="str">
        <f>IF(REKAP[[#This Row],[Stok Aktual]]&lt;&gt;"",REKAP[[#This Row],[Stok Akhir]]-REKAP[[#This Row],[Stok Aktual]],"")</f>
        <v/>
      </c>
    </row>
    <row r="1846" spans="1:17" x14ac:dyDescent="0.25">
      <c r="A1846" s="20"/>
      <c r="B1846" s="20"/>
      <c r="C1846" s="20"/>
      <c r="D1846" s="23"/>
      <c r="E1846" s="23"/>
      <c r="F1846" s="20"/>
      <c r="G1846" s="20"/>
      <c r="H1846" s="22"/>
      <c r="I1846" s="57" t="str">
        <f>IF(COUNTIF(MASUK[Kode Barang],REKAP[[#This Row],[ID
Barang]])=0,"",COUNTIF(MASUK[Kode Barang],REKAP[[#This Row],[ID
Barang]]))</f>
        <v/>
      </c>
      <c r="J1846" s="58" t="str">
        <f>IF(COUNTIF(MASUK8[Kode Barang],REKAP[[#This Row],[ID
Barang]])=0,"",COUNTIF(MASUK8[Kode Barang],REKAP[[#This Row],[ID
Barang]]))</f>
        <v/>
      </c>
      <c r="K1846" s="20"/>
      <c r="L1846" s="47">
        <f>SUMIF(MASUK!$C:$C,DATA!$A1846,MASUK!$H:$H)</f>
        <v>0</v>
      </c>
      <c r="M1846" s="47">
        <f>SUMIF(KELUAR!C:C,REKAP[[#This Row],[ID
Barang]],KELUAR!$H:$H)</f>
        <v>0</v>
      </c>
      <c r="N1846" s="47">
        <f>REKAP[[#This Row],[Stok Awal]]+REKAP[[#This Row],[Masuk]]-REKAP[[#This Row],[Keluar]]</f>
        <v>0</v>
      </c>
      <c r="P1846" s="42">
        <f>REKAP[[#This Row],[Harga Satuan]]*REKAP[[#This Row],[Stok Akhir]]</f>
        <v>0</v>
      </c>
      <c r="Q1846" s="47" t="str">
        <f>IF(REKAP[[#This Row],[Stok Aktual]]&lt;&gt;"",REKAP[[#This Row],[Stok Akhir]]-REKAP[[#This Row],[Stok Aktual]],"")</f>
        <v/>
      </c>
    </row>
    <row r="1847" spans="1:17" x14ac:dyDescent="0.25">
      <c r="A1847" s="20"/>
      <c r="B1847" s="20"/>
      <c r="C1847" s="20"/>
      <c r="D1847" s="23"/>
      <c r="E1847" s="23"/>
      <c r="F1847" s="20"/>
      <c r="G1847" s="20"/>
      <c r="H1847" s="22"/>
      <c r="I1847" s="57" t="str">
        <f>IF(COUNTIF(MASUK[Kode Barang],REKAP[[#This Row],[ID
Barang]])=0,"",COUNTIF(MASUK[Kode Barang],REKAP[[#This Row],[ID
Barang]]))</f>
        <v/>
      </c>
      <c r="J1847" s="58" t="str">
        <f>IF(COUNTIF(MASUK8[Kode Barang],REKAP[[#This Row],[ID
Barang]])=0,"",COUNTIF(MASUK8[Kode Barang],REKAP[[#This Row],[ID
Barang]]))</f>
        <v/>
      </c>
      <c r="K1847" s="20"/>
      <c r="L1847" s="47">
        <f>SUMIF(MASUK!$C:$C,DATA!$A1847,MASUK!$H:$H)</f>
        <v>0</v>
      </c>
      <c r="M1847" s="47">
        <f>SUMIF(KELUAR!C:C,REKAP[[#This Row],[ID
Barang]],KELUAR!$H:$H)</f>
        <v>0</v>
      </c>
      <c r="N1847" s="47">
        <f>REKAP[[#This Row],[Stok Awal]]+REKAP[[#This Row],[Masuk]]-REKAP[[#This Row],[Keluar]]</f>
        <v>0</v>
      </c>
      <c r="P1847" s="42">
        <f>REKAP[[#This Row],[Harga Satuan]]*REKAP[[#This Row],[Stok Akhir]]</f>
        <v>0</v>
      </c>
      <c r="Q1847" s="47" t="str">
        <f>IF(REKAP[[#This Row],[Stok Aktual]]&lt;&gt;"",REKAP[[#This Row],[Stok Akhir]]-REKAP[[#This Row],[Stok Aktual]],"")</f>
        <v/>
      </c>
    </row>
    <row r="1848" spans="1:17" x14ac:dyDescent="0.25">
      <c r="A1848" s="20"/>
      <c r="B1848" s="20"/>
      <c r="C1848" s="20"/>
      <c r="D1848" s="23"/>
      <c r="E1848" s="23"/>
      <c r="F1848" s="20"/>
      <c r="G1848" s="20"/>
      <c r="H1848" s="22"/>
      <c r="I1848" s="57" t="str">
        <f>IF(COUNTIF(MASUK[Kode Barang],REKAP[[#This Row],[ID
Barang]])=0,"",COUNTIF(MASUK[Kode Barang],REKAP[[#This Row],[ID
Barang]]))</f>
        <v/>
      </c>
      <c r="J1848" s="58" t="str">
        <f>IF(COUNTIF(MASUK8[Kode Barang],REKAP[[#This Row],[ID
Barang]])=0,"",COUNTIF(MASUK8[Kode Barang],REKAP[[#This Row],[ID
Barang]]))</f>
        <v/>
      </c>
      <c r="K1848" s="20"/>
      <c r="L1848" s="47">
        <f>SUMIF(MASUK!$C:$C,DATA!$A1848,MASUK!$H:$H)</f>
        <v>0</v>
      </c>
      <c r="M1848" s="47">
        <f>SUMIF(KELUAR!C:C,REKAP[[#This Row],[ID
Barang]],KELUAR!$H:$H)</f>
        <v>0</v>
      </c>
      <c r="N1848" s="47">
        <f>REKAP[[#This Row],[Stok Awal]]+REKAP[[#This Row],[Masuk]]-REKAP[[#This Row],[Keluar]]</f>
        <v>0</v>
      </c>
      <c r="P1848" s="42">
        <f>REKAP[[#This Row],[Harga Satuan]]*REKAP[[#This Row],[Stok Akhir]]</f>
        <v>0</v>
      </c>
      <c r="Q1848" s="47" t="str">
        <f>IF(REKAP[[#This Row],[Stok Aktual]]&lt;&gt;"",REKAP[[#This Row],[Stok Akhir]]-REKAP[[#This Row],[Stok Aktual]],"")</f>
        <v/>
      </c>
    </row>
    <row r="1849" spans="1:17" x14ac:dyDescent="0.25">
      <c r="A1849" s="20"/>
      <c r="B1849" s="20"/>
      <c r="C1849" s="20"/>
      <c r="D1849" s="23"/>
      <c r="E1849" s="23"/>
      <c r="F1849" s="20"/>
      <c r="G1849" s="20"/>
      <c r="H1849" s="22"/>
      <c r="I1849" s="57" t="str">
        <f>IF(COUNTIF(MASUK[Kode Barang],REKAP[[#This Row],[ID
Barang]])=0,"",COUNTIF(MASUK[Kode Barang],REKAP[[#This Row],[ID
Barang]]))</f>
        <v/>
      </c>
      <c r="J1849" s="58" t="str">
        <f>IF(COUNTIF(MASUK8[Kode Barang],REKAP[[#This Row],[ID
Barang]])=0,"",COUNTIF(MASUK8[Kode Barang],REKAP[[#This Row],[ID
Barang]]))</f>
        <v/>
      </c>
      <c r="K1849" s="20"/>
      <c r="L1849" s="47">
        <f>SUMIF(MASUK!$C:$C,DATA!$A1849,MASUK!$H:$H)</f>
        <v>0</v>
      </c>
      <c r="M1849" s="47">
        <f>SUMIF(KELUAR!C:C,REKAP[[#This Row],[ID
Barang]],KELUAR!$H:$H)</f>
        <v>0</v>
      </c>
      <c r="N1849" s="47">
        <f>REKAP[[#This Row],[Stok Awal]]+REKAP[[#This Row],[Masuk]]-REKAP[[#This Row],[Keluar]]</f>
        <v>0</v>
      </c>
      <c r="P1849" s="42">
        <f>REKAP[[#This Row],[Harga Satuan]]*REKAP[[#This Row],[Stok Akhir]]</f>
        <v>0</v>
      </c>
      <c r="Q1849" s="47" t="str">
        <f>IF(REKAP[[#This Row],[Stok Aktual]]&lt;&gt;"",REKAP[[#This Row],[Stok Akhir]]-REKAP[[#This Row],[Stok Aktual]],"")</f>
        <v/>
      </c>
    </row>
    <row r="1850" spans="1:17" x14ac:dyDescent="0.25">
      <c r="A1850" s="20"/>
      <c r="B1850" s="20"/>
      <c r="C1850" s="20"/>
      <c r="D1850" s="23"/>
      <c r="E1850" s="23"/>
      <c r="F1850" s="20"/>
      <c r="G1850" s="20"/>
      <c r="H1850" s="22"/>
      <c r="I1850" s="57" t="str">
        <f>IF(COUNTIF(MASUK[Kode Barang],REKAP[[#This Row],[ID
Barang]])=0,"",COUNTIF(MASUK[Kode Barang],REKAP[[#This Row],[ID
Barang]]))</f>
        <v/>
      </c>
      <c r="J1850" s="58" t="str">
        <f>IF(COUNTIF(MASUK8[Kode Barang],REKAP[[#This Row],[ID
Barang]])=0,"",COUNTIF(MASUK8[Kode Barang],REKAP[[#This Row],[ID
Barang]]))</f>
        <v/>
      </c>
      <c r="K1850" s="20"/>
      <c r="L1850" s="47">
        <f>SUMIF(MASUK!$C:$C,DATA!$A1850,MASUK!$H:$H)</f>
        <v>0</v>
      </c>
      <c r="M1850" s="47">
        <f>SUMIF(KELUAR!C:C,REKAP[[#This Row],[ID
Barang]],KELUAR!$H:$H)</f>
        <v>0</v>
      </c>
      <c r="N1850" s="47">
        <f>REKAP[[#This Row],[Stok Awal]]+REKAP[[#This Row],[Masuk]]-REKAP[[#This Row],[Keluar]]</f>
        <v>0</v>
      </c>
      <c r="P1850" s="42">
        <f>REKAP[[#This Row],[Harga Satuan]]*REKAP[[#This Row],[Stok Akhir]]</f>
        <v>0</v>
      </c>
      <c r="Q1850" s="47" t="str">
        <f>IF(REKAP[[#This Row],[Stok Aktual]]&lt;&gt;"",REKAP[[#This Row],[Stok Akhir]]-REKAP[[#This Row],[Stok Aktual]],"")</f>
        <v/>
      </c>
    </row>
    <row r="1851" spans="1:17" x14ac:dyDescent="0.25">
      <c r="A1851" s="20"/>
      <c r="B1851" s="20"/>
      <c r="C1851" s="20"/>
      <c r="D1851" s="23"/>
      <c r="E1851" s="23"/>
      <c r="F1851" s="20"/>
      <c r="G1851" s="20"/>
      <c r="H1851" s="22"/>
      <c r="I1851" s="57" t="str">
        <f>IF(COUNTIF(MASUK[Kode Barang],REKAP[[#This Row],[ID
Barang]])=0,"",COUNTIF(MASUK[Kode Barang],REKAP[[#This Row],[ID
Barang]]))</f>
        <v/>
      </c>
      <c r="J1851" s="58" t="str">
        <f>IF(COUNTIF(MASUK8[Kode Barang],REKAP[[#This Row],[ID
Barang]])=0,"",COUNTIF(MASUK8[Kode Barang],REKAP[[#This Row],[ID
Barang]]))</f>
        <v/>
      </c>
      <c r="K1851" s="20"/>
      <c r="L1851" s="47">
        <f>SUMIF(MASUK!$C:$C,DATA!$A1851,MASUK!$H:$H)</f>
        <v>0</v>
      </c>
      <c r="M1851" s="47">
        <f>SUMIF(KELUAR!C:C,REKAP[[#This Row],[ID
Barang]],KELUAR!$H:$H)</f>
        <v>0</v>
      </c>
      <c r="N1851" s="47">
        <f>REKAP[[#This Row],[Stok Awal]]+REKAP[[#This Row],[Masuk]]-REKAP[[#This Row],[Keluar]]</f>
        <v>0</v>
      </c>
      <c r="P1851" s="42">
        <f>REKAP[[#This Row],[Harga Satuan]]*REKAP[[#This Row],[Stok Akhir]]</f>
        <v>0</v>
      </c>
      <c r="Q1851" s="47" t="str">
        <f>IF(REKAP[[#This Row],[Stok Aktual]]&lt;&gt;"",REKAP[[#This Row],[Stok Akhir]]-REKAP[[#This Row],[Stok Aktual]],"")</f>
        <v/>
      </c>
    </row>
    <row r="1852" spans="1:17" x14ac:dyDescent="0.25">
      <c r="A1852" s="20"/>
      <c r="B1852" s="20"/>
      <c r="C1852" s="20"/>
      <c r="D1852" s="23"/>
      <c r="E1852" s="23"/>
      <c r="F1852" s="20"/>
      <c r="G1852" s="20"/>
      <c r="H1852" s="22"/>
      <c r="I1852" s="57" t="str">
        <f>IF(COUNTIF(MASUK[Kode Barang],REKAP[[#This Row],[ID
Barang]])=0,"",COUNTIF(MASUK[Kode Barang],REKAP[[#This Row],[ID
Barang]]))</f>
        <v/>
      </c>
      <c r="J1852" s="58" t="str">
        <f>IF(COUNTIF(MASUK8[Kode Barang],REKAP[[#This Row],[ID
Barang]])=0,"",COUNTIF(MASUK8[Kode Barang],REKAP[[#This Row],[ID
Barang]]))</f>
        <v/>
      </c>
      <c r="K1852" s="20"/>
      <c r="L1852" s="47">
        <f>SUMIF(MASUK!$C:$C,DATA!$A1852,MASUK!$H:$H)</f>
        <v>0</v>
      </c>
      <c r="M1852" s="47">
        <f>SUMIF(KELUAR!C:C,REKAP[[#This Row],[ID
Barang]],KELUAR!$H:$H)</f>
        <v>0</v>
      </c>
      <c r="N1852" s="47">
        <f>REKAP[[#This Row],[Stok Awal]]+REKAP[[#This Row],[Masuk]]-REKAP[[#This Row],[Keluar]]</f>
        <v>0</v>
      </c>
      <c r="P1852" s="42">
        <f>REKAP[[#This Row],[Harga Satuan]]*REKAP[[#This Row],[Stok Akhir]]</f>
        <v>0</v>
      </c>
      <c r="Q1852" s="47" t="str">
        <f>IF(REKAP[[#This Row],[Stok Aktual]]&lt;&gt;"",REKAP[[#This Row],[Stok Akhir]]-REKAP[[#This Row],[Stok Aktual]],"")</f>
        <v/>
      </c>
    </row>
    <row r="1853" spans="1:17" x14ac:dyDescent="0.25">
      <c r="A1853" s="20"/>
      <c r="B1853" s="20"/>
      <c r="C1853" s="20"/>
      <c r="D1853" s="23"/>
      <c r="E1853" s="23"/>
      <c r="F1853" s="20"/>
      <c r="G1853" s="20"/>
      <c r="H1853" s="22"/>
      <c r="I1853" s="57" t="str">
        <f>IF(COUNTIF(MASUK[Kode Barang],REKAP[[#This Row],[ID
Barang]])=0,"",COUNTIF(MASUK[Kode Barang],REKAP[[#This Row],[ID
Barang]]))</f>
        <v/>
      </c>
      <c r="J1853" s="58" t="str">
        <f>IF(COUNTIF(MASUK8[Kode Barang],REKAP[[#This Row],[ID
Barang]])=0,"",COUNTIF(MASUK8[Kode Barang],REKAP[[#This Row],[ID
Barang]]))</f>
        <v/>
      </c>
      <c r="K1853" s="20"/>
      <c r="L1853" s="47">
        <f>SUMIF(MASUK!$C:$C,DATA!$A1853,MASUK!$H:$H)</f>
        <v>0</v>
      </c>
      <c r="M1853" s="47">
        <f>SUMIF(KELUAR!C:C,REKAP[[#This Row],[ID
Barang]],KELUAR!$H:$H)</f>
        <v>0</v>
      </c>
      <c r="N1853" s="47">
        <f>REKAP[[#This Row],[Stok Awal]]+REKAP[[#This Row],[Masuk]]-REKAP[[#This Row],[Keluar]]</f>
        <v>0</v>
      </c>
      <c r="P1853" s="42">
        <f>REKAP[[#This Row],[Harga Satuan]]*REKAP[[#This Row],[Stok Akhir]]</f>
        <v>0</v>
      </c>
      <c r="Q1853" s="47" t="str">
        <f>IF(REKAP[[#This Row],[Stok Aktual]]&lt;&gt;"",REKAP[[#This Row],[Stok Akhir]]-REKAP[[#This Row],[Stok Aktual]],"")</f>
        <v/>
      </c>
    </row>
    <row r="1854" spans="1:17" x14ac:dyDescent="0.25">
      <c r="A1854" s="20"/>
      <c r="B1854" s="20"/>
      <c r="C1854" s="20"/>
      <c r="D1854" s="23"/>
      <c r="E1854" s="23"/>
      <c r="F1854" s="20"/>
      <c r="G1854" s="20"/>
      <c r="H1854" s="22"/>
      <c r="I1854" s="57" t="str">
        <f>IF(COUNTIF(MASUK[Kode Barang],REKAP[[#This Row],[ID
Barang]])=0,"",COUNTIF(MASUK[Kode Barang],REKAP[[#This Row],[ID
Barang]]))</f>
        <v/>
      </c>
      <c r="J1854" s="58" t="str">
        <f>IF(COUNTIF(MASUK8[Kode Barang],REKAP[[#This Row],[ID
Barang]])=0,"",COUNTIF(MASUK8[Kode Barang],REKAP[[#This Row],[ID
Barang]]))</f>
        <v/>
      </c>
      <c r="K1854" s="20"/>
      <c r="L1854" s="47">
        <f>SUMIF(MASUK!$C:$C,DATA!$A1854,MASUK!$H:$H)</f>
        <v>0</v>
      </c>
      <c r="M1854" s="47">
        <f>SUMIF(KELUAR!C:C,REKAP[[#This Row],[ID
Barang]],KELUAR!$H:$H)</f>
        <v>0</v>
      </c>
      <c r="N1854" s="47">
        <f>REKAP[[#This Row],[Stok Awal]]+REKAP[[#This Row],[Masuk]]-REKAP[[#This Row],[Keluar]]</f>
        <v>0</v>
      </c>
      <c r="P1854" s="42">
        <f>REKAP[[#This Row],[Harga Satuan]]*REKAP[[#This Row],[Stok Akhir]]</f>
        <v>0</v>
      </c>
      <c r="Q1854" s="47" t="str">
        <f>IF(REKAP[[#This Row],[Stok Aktual]]&lt;&gt;"",REKAP[[#This Row],[Stok Akhir]]-REKAP[[#This Row],[Stok Aktual]],"")</f>
        <v/>
      </c>
    </row>
    <row r="1855" spans="1:17" x14ac:dyDescent="0.25">
      <c r="A1855" s="20"/>
      <c r="B1855" s="20"/>
      <c r="C1855" s="20"/>
      <c r="D1855" s="23"/>
      <c r="E1855" s="23"/>
      <c r="F1855" s="20"/>
      <c r="G1855" s="20"/>
      <c r="H1855" s="22"/>
      <c r="I1855" s="57" t="str">
        <f>IF(COUNTIF(MASUK[Kode Barang],REKAP[[#This Row],[ID
Barang]])=0,"",COUNTIF(MASUK[Kode Barang],REKAP[[#This Row],[ID
Barang]]))</f>
        <v/>
      </c>
      <c r="J1855" s="58" t="str">
        <f>IF(COUNTIF(MASUK8[Kode Barang],REKAP[[#This Row],[ID
Barang]])=0,"",COUNTIF(MASUK8[Kode Barang],REKAP[[#This Row],[ID
Barang]]))</f>
        <v/>
      </c>
      <c r="K1855" s="20"/>
      <c r="L1855" s="47">
        <f>SUMIF(MASUK!$C:$C,DATA!$A1855,MASUK!$H:$H)</f>
        <v>0</v>
      </c>
      <c r="M1855" s="47">
        <f>SUMIF(KELUAR!C:C,REKAP[[#This Row],[ID
Barang]],KELUAR!$H:$H)</f>
        <v>0</v>
      </c>
      <c r="N1855" s="47">
        <f>REKAP[[#This Row],[Stok Awal]]+REKAP[[#This Row],[Masuk]]-REKAP[[#This Row],[Keluar]]</f>
        <v>0</v>
      </c>
      <c r="P1855" s="42">
        <f>REKAP[[#This Row],[Harga Satuan]]*REKAP[[#This Row],[Stok Akhir]]</f>
        <v>0</v>
      </c>
      <c r="Q1855" s="47" t="str">
        <f>IF(REKAP[[#This Row],[Stok Aktual]]&lt;&gt;"",REKAP[[#This Row],[Stok Akhir]]-REKAP[[#This Row],[Stok Aktual]],"")</f>
        <v/>
      </c>
    </row>
    <row r="1856" spans="1:17" x14ac:dyDescent="0.25">
      <c r="A1856" s="20"/>
      <c r="B1856" s="20"/>
      <c r="C1856" s="20"/>
      <c r="D1856" s="23"/>
      <c r="E1856" s="23"/>
      <c r="F1856" s="20"/>
      <c r="G1856" s="20"/>
      <c r="H1856" s="22"/>
      <c r="I1856" s="57" t="str">
        <f>IF(COUNTIF(MASUK[Kode Barang],REKAP[[#This Row],[ID
Barang]])=0,"",COUNTIF(MASUK[Kode Barang],REKAP[[#This Row],[ID
Barang]]))</f>
        <v/>
      </c>
      <c r="J1856" s="58" t="str">
        <f>IF(COUNTIF(MASUK8[Kode Barang],REKAP[[#This Row],[ID
Barang]])=0,"",COUNTIF(MASUK8[Kode Barang],REKAP[[#This Row],[ID
Barang]]))</f>
        <v/>
      </c>
      <c r="K1856" s="20"/>
      <c r="L1856" s="47">
        <f>SUMIF(MASUK!$C:$C,DATA!$A1856,MASUK!$H:$H)</f>
        <v>0</v>
      </c>
      <c r="M1856" s="47">
        <f>SUMIF(KELUAR!C:C,REKAP[[#This Row],[ID
Barang]],KELUAR!$H:$H)</f>
        <v>0</v>
      </c>
      <c r="N1856" s="47">
        <f>REKAP[[#This Row],[Stok Awal]]+REKAP[[#This Row],[Masuk]]-REKAP[[#This Row],[Keluar]]</f>
        <v>0</v>
      </c>
      <c r="P1856" s="42">
        <f>REKAP[[#This Row],[Harga Satuan]]*REKAP[[#This Row],[Stok Akhir]]</f>
        <v>0</v>
      </c>
      <c r="Q1856" s="47" t="str">
        <f>IF(REKAP[[#This Row],[Stok Aktual]]&lt;&gt;"",REKAP[[#This Row],[Stok Akhir]]-REKAP[[#This Row],[Stok Aktual]],"")</f>
        <v/>
      </c>
    </row>
    <row r="1857" spans="1:17" x14ac:dyDescent="0.25">
      <c r="A1857" s="20"/>
      <c r="B1857" s="20"/>
      <c r="C1857" s="20"/>
      <c r="D1857" s="23"/>
      <c r="E1857" s="23"/>
      <c r="F1857" s="20"/>
      <c r="G1857" s="20"/>
      <c r="H1857" s="22"/>
      <c r="I1857" s="57" t="str">
        <f>IF(COUNTIF(MASUK[Kode Barang],REKAP[[#This Row],[ID
Barang]])=0,"",COUNTIF(MASUK[Kode Barang],REKAP[[#This Row],[ID
Barang]]))</f>
        <v/>
      </c>
      <c r="J1857" s="58" t="str">
        <f>IF(COUNTIF(MASUK8[Kode Barang],REKAP[[#This Row],[ID
Barang]])=0,"",COUNTIF(MASUK8[Kode Barang],REKAP[[#This Row],[ID
Barang]]))</f>
        <v/>
      </c>
      <c r="K1857" s="20"/>
      <c r="L1857" s="47">
        <f>SUMIF(MASUK!$C:$C,DATA!$A1857,MASUK!$H:$H)</f>
        <v>0</v>
      </c>
      <c r="M1857" s="47">
        <f>SUMIF(KELUAR!C:C,REKAP[[#This Row],[ID
Barang]],KELUAR!$H:$H)</f>
        <v>0</v>
      </c>
      <c r="N1857" s="47">
        <f>REKAP[[#This Row],[Stok Awal]]+REKAP[[#This Row],[Masuk]]-REKAP[[#This Row],[Keluar]]</f>
        <v>0</v>
      </c>
      <c r="P1857" s="42">
        <f>REKAP[[#This Row],[Harga Satuan]]*REKAP[[#This Row],[Stok Akhir]]</f>
        <v>0</v>
      </c>
      <c r="Q1857" s="47" t="str">
        <f>IF(REKAP[[#This Row],[Stok Aktual]]&lt;&gt;"",REKAP[[#This Row],[Stok Akhir]]-REKAP[[#This Row],[Stok Aktual]],"")</f>
        <v/>
      </c>
    </row>
    <row r="1858" spans="1:17" x14ac:dyDescent="0.25">
      <c r="A1858" s="20"/>
      <c r="B1858" s="20"/>
      <c r="C1858" s="20"/>
      <c r="D1858" s="23"/>
      <c r="E1858" s="23"/>
      <c r="F1858" s="20"/>
      <c r="G1858" s="20"/>
      <c r="H1858" s="22"/>
      <c r="I1858" s="57" t="str">
        <f>IF(COUNTIF(MASUK[Kode Barang],REKAP[[#This Row],[ID
Barang]])=0,"",COUNTIF(MASUK[Kode Barang],REKAP[[#This Row],[ID
Barang]]))</f>
        <v/>
      </c>
      <c r="J1858" s="58" t="str">
        <f>IF(COUNTIF(MASUK8[Kode Barang],REKAP[[#This Row],[ID
Barang]])=0,"",COUNTIF(MASUK8[Kode Barang],REKAP[[#This Row],[ID
Barang]]))</f>
        <v/>
      </c>
      <c r="K1858" s="20"/>
      <c r="L1858" s="47">
        <f>SUMIF(MASUK!$C:$C,DATA!$A1858,MASUK!$H:$H)</f>
        <v>0</v>
      </c>
      <c r="M1858" s="47">
        <f>SUMIF(KELUAR!C:C,REKAP[[#This Row],[ID
Barang]],KELUAR!$H:$H)</f>
        <v>0</v>
      </c>
      <c r="N1858" s="47">
        <f>REKAP[[#This Row],[Stok Awal]]+REKAP[[#This Row],[Masuk]]-REKAP[[#This Row],[Keluar]]</f>
        <v>0</v>
      </c>
      <c r="P1858" s="42">
        <f>REKAP[[#This Row],[Harga Satuan]]*REKAP[[#This Row],[Stok Akhir]]</f>
        <v>0</v>
      </c>
      <c r="Q1858" s="47" t="str">
        <f>IF(REKAP[[#This Row],[Stok Aktual]]&lt;&gt;"",REKAP[[#This Row],[Stok Akhir]]-REKAP[[#This Row],[Stok Aktual]],"")</f>
        <v/>
      </c>
    </row>
    <row r="1859" spans="1:17" x14ac:dyDescent="0.25">
      <c r="A1859" s="20"/>
      <c r="B1859" s="20"/>
      <c r="C1859" s="20"/>
      <c r="D1859" s="23"/>
      <c r="E1859" s="23"/>
      <c r="F1859" s="20"/>
      <c r="G1859" s="20"/>
      <c r="H1859" s="22"/>
      <c r="I1859" s="57" t="str">
        <f>IF(COUNTIF(MASUK[Kode Barang],REKAP[[#This Row],[ID
Barang]])=0,"",COUNTIF(MASUK[Kode Barang],REKAP[[#This Row],[ID
Barang]]))</f>
        <v/>
      </c>
      <c r="J1859" s="58" t="str">
        <f>IF(COUNTIF(MASUK8[Kode Barang],REKAP[[#This Row],[ID
Barang]])=0,"",COUNTIF(MASUK8[Kode Barang],REKAP[[#This Row],[ID
Barang]]))</f>
        <v/>
      </c>
      <c r="K1859" s="20"/>
      <c r="L1859" s="47">
        <f>SUMIF(MASUK!$C:$C,DATA!$A1859,MASUK!$H:$H)</f>
        <v>0</v>
      </c>
      <c r="M1859" s="47">
        <f>SUMIF(KELUAR!C:C,REKAP[[#This Row],[ID
Barang]],KELUAR!$H:$H)</f>
        <v>0</v>
      </c>
      <c r="N1859" s="47">
        <f>REKAP[[#This Row],[Stok Awal]]+REKAP[[#This Row],[Masuk]]-REKAP[[#This Row],[Keluar]]</f>
        <v>0</v>
      </c>
      <c r="P1859" s="42">
        <f>REKAP[[#This Row],[Harga Satuan]]*REKAP[[#This Row],[Stok Akhir]]</f>
        <v>0</v>
      </c>
      <c r="Q1859" s="47" t="str">
        <f>IF(REKAP[[#This Row],[Stok Aktual]]&lt;&gt;"",REKAP[[#This Row],[Stok Akhir]]-REKAP[[#This Row],[Stok Aktual]],"")</f>
        <v/>
      </c>
    </row>
    <row r="1860" spans="1:17" x14ac:dyDescent="0.25">
      <c r="A1860" s="20"/>
      <c r="B1860" s="20"/>
      <c r="C1860" s="20"/>
      <c r="D1860" s="23"/>
      <c r="E1860" s="23"/>
      <c r="F1860" s="20"/>
      <c r="G1860" s="20"/>
      <c r="H1860" s="22"/>
      <c r="I1860" s="57" t="str">
        <f>IF(COUNTIF(MASUK[Kode Barang],REKAP[[#This Row],[ID
Barang]])=0,"",COUNTIF(MASUK[Kode Barang],REKAP[[#This Row],[ID
Barang]]))</f>
        <v/>
      </c>
      <c r="J1860" s="58" t="str">
        <f>IF(COUNTIF(MASUK8[Kode Barang],REKAP[[#This Row],[ID
Barang]])=0,"",COUNTIF(MASUK8[Kode Barang],REKAP[[#This Row],[ID
Barang]]))</f>
        <v/>
      </c>
      <c r="K1860" s="20"/>
      <c r="L1860" s="47">
        <f>SUMIF(MASUK!$C:$C,DATA!$A1860,MASUK!$H:$H)</f>
        <v>0</v>
      </c>
      <c r="M1860" s="47">
        <f>SUMIF(KELUAR!C:C,REKAP[[#This Row],[ID
Barang]],KELUAR!$H:$H)</f>
        <v>0</v>
      </c>
      <c r="N1860" s="47">
        <f>REKAP[[#This Row],[Stok Awal]]+REKAP[[#This Row],[Masuk]]-REKAP[[#This Row],[Keluar]]</f>
        <v>0</v>
      </c>
      <c r="P1860" s="42">
        <f>REKAP[[#This Row],[Harga Satuan]]*REKAP[[#This Row],[Stok Akhir]]</f>
        <v>0</v>
      </c>
      <c r="Q1860" s="47" t="str">
        <f>IF(REKAP[[#This Row],[Stok Aktual]]&lt;&gt;"",REKAP[[#This Row],[Stok Akhir]]-REKAP[[#This Row],[Stok Aktual]],"")</f>
        <v/>
      </c>
    </row>
    <row r="1861" spans="1:17" x14ac:dyDescent="0.25">
      <c r="A1861" s="20"/>
      <c r="B1861" s="20"/>
      <c r="C1861" s="20"/>
      <c r="D1861" s="23"/>
      <c r="E1861" s="23"/>
      <c r="F1861" s="20"/>
      <c r="G1861" s="20"/>
      <c r="H1861" s="22"/>
      <c r="I1861" s="57" t="str">
        <f>IF(COUNTIF(MASUK[Kode Barang],REKAP[[#This Row],[ID
Barang]])=0,"",COUNTIF(MASUK[Kode Barang],REKAP[[#This Row],[ID
Barang]]))</f>
        <v/>
      </c>
      <c r="J1861" s="58" t="str">
        <f>IF(COUNTIF(MASUK8[Kode Barang],REKAP[[#This Row],[ID
Barang]])=0,"",COUNTIF(MASUK8[Kode Barang],REKAP[[#This Row],[ID
Barang]]))</f>
        <v/>
      </c>
      <c r="K1861" s="20"/>
      <c r="L1861" s="47">
        <f>SUMIF(MASUK!$C:$C,DATA!$A1861,MASUK!$H:$H)</f>
        <v>0</v>
      </c>
      <c r="M1861" s="47">
        <f>SUMIF(KELUAR!C:C,REKAP[[#This Row],[ID
Barang]],KELUAR!$H:$H)</f>
        <v>0</v>
      </c>
      <c r="N1861" s="47">
        <f>REKAP[[#This Row],[Stok Awal]]+REKAP[[#This Row],[Masuk]]-REKAP[[#This Row],[Keluar]]</f>
        <v>0</v>
      </c>
      <c r="P1861" s="42">
        <f>REKAP[[#This Row],[Harga Satuan]]*REKAP[[#This Row],[Stok Akhir]]</f>
        <v>0</v>
      </c>
      <c r="Q1861" s="47" t="str">
        <f>IF(REKAP[[#This Row],[Stok Aktual]]&lt;&gt;"",REKAP[[#This Row],[Stok Akhir]]-REKAP[[#This Row],[Stok Aktual]],"")</f>
        <v/>
      </c>
    </row>
    <row r="1862" spans="1:17" x14ac:dyDescent="0.25">
      <c r="A1862" s="20"/>
      <c r="B1862" s="20"/>
      <c r="C1862" s="20"/>
      <c r="D1862" s="23"/>
      <c r="E1862" s="23"/>
      <c r="F1862" s="20"/>
      <c r="G1862" s="20"/>
      <c r="H1862" s="22"/>
      <c r="I1862" s="57" t="str">
        <f>IF(COUNTIF(MASUK[Kode Barang],REKAP[[#This Row],[ID
Barang]])=0,"",COUNTIF(MASUK[Kode Barang],REKAP[[#This Row],[ID
Barang]]))</f>
        <v/>
      </c>
      <c r="J1862" s="58" t="str">
        <f>IF(COUNTIF(MASUK8[Kode Barang],REKAP[[#This Row],[ID
Barang]])=0,"",COUNTIF(MASUK8[Kode Barang],REKAP[[#This Row],[ID
Barang]]))</f>
        <v/>
      </c>
      <c r="K1862" s="20"/>
      <c r="L1862" s="47">
        <f>SUMIF(MASUK!$C:$C,DATA!$A1862,MASUK!$H:$H)</f>
        <v>0</v>
      </c>
      <c r="M1862" s="47">
        <f>SUMIF(KELUAR!C:C,REKAP[[#This Row],[ID
Barang]],KELUAR!$H:$H)</f>
        <v>0</v>
      </c>
      <c r="N1862" s="47">
        <f>REKAP[[#This Row],[Stok Awal]]+REKAP[[#This Row],[Masuk]]-REKAP[[#This Row],[Keluar]]</f>
        <v>0</v>
      </c>
      <c r="P1862" s="42">
        <f>REKAP[[#This Row],[Harga Satuan]]*REKAP[[#This Row],[Stok Akhir]]</f>
        <v>0</v>
      </c>
      <c r="Q1862" s="47" t="str">
        <f>IF(REKAP[[#This Row],[Stok Aktual]]&lt;&gt;"",REKAP[[#This Row],[Stok Akhir]]-REKAP[[#This Row],[Stok Aktual]],"")</f>
        <v/>
      </c>
    </row>
    <row r="1863" spans="1:17" x14ac:dyDescent="0.25">
      <c r="A1863" s="20"/>
      <c r="B1863" s="20"/>
      <c r="C1863" s="20"/>
      <c r="D1863" s="23"/>
      <c r="E1863" s="23"/>
      <c r="F1863" s="20"/>
      <c r="G1863" s="20"/>
      <c r="H1863" s="22"/>
      <c r="I1863" s="57" t="str">
        <f>IF(COUNTIF(MASUK[Kode Barang],REKAP[[#This Row],[ID
Barang]])=0,"",COUNTIF(MASUK[Kode Barang],REKAP[[#This Row],[ID
Barang]]))</f>
        <v/>
      </c>
      <c r="J1863" s="58" t="str">
        <f>IF(COUNTIF(MASUK8[Kode Barang],REKAP[[#This Row],[ID
Barang]])=0,"",COUNTIF(MASUK8[Kode Barang],REKAP[[#This Row],[ID
Barang]]))</f>
        <v/>
      </c>
      <c r="K1863" s="20"/>
      <c r="L1863" s="47">
        <f>SUMIF(MASUK!$C:$C,DATA!$A1863,MASUK!$H:$H)</f>
        <v>0</v>
      </c>
      <c r="M1863" s="47">
        <f>SUMIF(KELUAR!C:C,REKAP[[#This Row],[ID
Barang]],KELUAR!$H:$H)</f>
        <v>0</v>
      </c>
      <c r="N1863" s="47">
        <f>REKAP[[#This Row],[Stok Awal]]+REKAP[[#This Row],[Masuk]]-REKAP[[#This Row],[Keluar]]</f>
        <v>0</v>
      </c>
      <c r="P1863" s="42">
        <f>REKAP[[#This Row],[Harga Satuan]]*REKAP[[#This Row],[Stok Akhir]]</f>
        <v>0</v>
      </c>
      <c r="Q1863" s="47" t="str">
        <f>IF(REKAP[[#This Row],[Stok Aktual]]&lt;&gt;"",REKAP[[#This Row],[Stok Akhir]]-REKAP[[#This Row],[Stok Aktual]],"")</f>
        <v/>
      </c>
    </row>
    <row r="1864" spans="1:17" x14ac:dyDescent="0.25">
      <c r="A1864" s="20"/>
      <c r="B1864" s="20"/>
      <c r="C1864" s="20"/>
      <c r="D1864" s="23"/>
      <c r="E1864" s="23"/>
      <c r="F1864" s="20"/>
      <c r="G1864" s="20"/>
      <c r="H1864" s="22"/>
      <c r="I1864" s="57" t="str">
        <f>IF(COUNTIF(MASUK[Kode Barang],REKAP[[#This Row],[ID
Barang]])=0,"",COUNTIF(MASUK[Kode Barang],REKAP[[#This Row],[ID
Barang]]))</f>
        <v/>
      </c>
      <c r="J1864" s="58" t="str">
        <f>IF(COUNTIF(MASUK8[Kode Barang],REKAP[[#This Row],[ID
Barang]])=0,"",COUNTIF(MASUK8[Kode Barang],REKAP[[#This Row],[ID
Barang]]))</f>
        <v/>
      </c>
      <c r="K1864" s="20"/>
      <c r="L1864" s="47">
        <f>SUMIF(MASUK!$C:$C,DATA!$A1864,MASUK!$H:$H)</f>
        <v>0</v>
      </c>
      <c r="M1864" s="47">
        <f>SUMIF(KELUAR!C:C,REKAP[[#This Row],[ID
Barang]],KELUAR!$H:$H)</f>
        <v>0</v>
      </c>
      <c r="N1864" s="47">
        <f>REKAP[[#This Row],[Stok Awal]]+REKAP[[#This Row],[Masuk]]-REKAP[[#This Row],[Keluar]]</f>
        <v>0</v>
      </c>
      <c r="P1864" s="42">
        <f>REKAP[[#This Row],[Harga Satuan]]*REKAP[[#This Row],[Stok Akhir]]</f>
        <v>0</v>
      </c>
      <c r="Q1864" s="47" t="str">
        <f>IF(REKAP[[#This Row],[Stok Aktual]]&lt;&gt;"",REKAP[[#This Row],[Stok Akhir]]-REKAP[[#This Row],[Stok Aktual]],"")</f>
        <v/>
      </c>
    </row>
    <row r="1865" spans="1:17" x14ac:dyDescent="0.25">
      <c r="A1865" s="20"/>
      <c r="B1865" s="20"/>
      <c r="C1865" s="20"/>
      <c r="D1865" s="23"/>
      <c r="E1865" s="23"/>
      <c r="F1865" s="20"/>
      <c r="G1865" s="20"/>
      <c r="H1865" s="22"/>
      <c r="I1865" s="57" t="str">
        <f>IF(COUNTIF(MASUK[Kode Barang],REKAP[[#This Row],[ID
Barang]])=0,"",COUNTIF(MASUK[Kode Barang],REKAP[[#This Row],[ID
Barang]]))</f>
        <v/>
      </c>
      <c r="J1865" s="58" t="str">
        <f>IF(COUNTIF(MASUK8[Kode Barang],REKAP[[#This Row],[ID
Barang]])=0,"",COUNTIF(MASUK8[Kode Barang],REKAP[[#This Row],[ID
Barang]]))</f>
        <v/>
      </c>
      <c r="K1865" s="20"/>
      <c r="L1865" s="47">
        <f>SUMIF(MASUK!$C:$C,DATA!$A1865,MASUK!$H:$H)</f>
        <v>0</v>
      </c>
      <c r="M1865" s="47">
        <f>SUMIF(KELUAR!C:C,REKAP[[#This Row],[ID
Barang]],KELUAR!$H:$H)</f>
        <v>0</v>
      </c>
      <c r="N1865" s="47">
        <f>REKAP[[#This Row],[Stok Awal]]+REKAP[[#This Row],[Masuk]]-REKAP[[#This Row],[Keluar]]</f>
        <v>0</v>
      </c>
      <c r="P1865" s="42">
        <f>REKAP[[#This Row],[Harga Satuan]]*REKAP[[#This Row],[Stok Akhir]]</f>
        <v>0</v>
      </c>
      <c r="Q1865" s="47" t="str">
        <f>IF(REKAP[[#This Row],[Stok Aktual]]&lt;&gt;"",REKAP[[#This Row],[Stok Akhir]]-REKAP[[#This Row],[Stok Aktual]],"")</f>
        <v/>
      </c>
    </row>
    <row r="1866" spans="1:17" x14ac:dyDescent="0.25">
      <c r="A1866" s="20"/>
      <c r="B1866" s="20"/>
      <c r="C1866" s="20"/>
      <c r="D1866" s="23"/>
      <c r="E1866" s="23"/>
      <c r="F1866" s="20"/>
      <c r="G1866" s="20"/>
      <c r="H1866" s="22"/>
      <c r="I1866" s="57" t="str">
        <f>IF(COUNTIF(MASUK[Kode Barang],REKAP[[#This Row],[ID
Barang]])=0,"",COUNTIF(MASUK[Kode Barang],REKAP[[#This Row],[ID
Barang]]))</f>
        <v/>
      </c>
      <c r="J1866" s="58" t="str">
        <f>IF(COUNTIF(MASUK8[Kode Barang],REKAP[[#This Row],[ID
Barang]])=0,"",COUNTIF(MASUK8[Kode Barang],REKAP[[#This Row],[ID
Barang]]))</f>
        <v/>
      </c>
      <c r="K1866" s="20"/>
      <c r="L1866" s="47">
        <f>SUMIF(MASUK!$C:$C,DATA!$A1866,MASUK!$H:$H)</f>
        <v>0</v>
      </c>
      <c r="M1866" s="47">
        <f>SUMIF(KELUAR!C:C,REKAP[[#This Row],[ID
Barang]],KELUAR!$H:$H)</f>
        <v>0</v>
      </c>
      <c r="N1866" s="47">
        <f>REKAP[[#This Row],[Stok Awal]]+REKAP[[#This Row],[Masuk]]-REKAP[[#This Row],[Keluar]]</f>
        <v>0</v>
      </c>
      <c r="P1866" s="42">
        <f>REKAP[[#This Row],[Harga Satuan]]*REKAP[[#This Row],[Stok Akhir]]</f>
        <v>0</v>
      </c>
      <c r="Q1866" s="47" t="str">
        <f>IF(REKAP[[#This Row],[Stok Aktual]]&lt;&gt;"",REKAP[[#This Row],[Stok Akhir]]-REKAP[[#This Row],[Stok Aktual]],"")</f>
        <v/>
      </c>
    </row>
    <row r="1867" spans="1:17" x14ac:dyDescent="0.25">
      <c r="A1867" s="20"/>
      <c r="B1867" s="20"/>
      <c r="C1867" s="20"/>
      <c r="D1867" s="23"/>
      <c r="E1867" s="23"/>
      <c r="F1867" s="20"/>
      <c r="G1867" s="20"/>
      <c r="H1867" s="22"/>
      <c r="I1867" s="57" t="str">
        <f>IF(COUNTIF(MASUK[Kode Barang],REKAP[[#This Row],[ID
Barang]])=0,"",COUNTIF(MASUK[Kode Barang],REKAP[[#This Row],[ID
Barang]]))</f>
        <v/>
      </c>
      <c r="J1867" s="58" t="str">
        <f>IF(COUNTIF(MASUK8[Kode Barang],REKAP[[#This Row],[ID
Barang]])=0,"",COUNTIF(MASUK8[Kode Barang],REKAP[[#This Row],[ID
Barang]]))</f>
        <v/>
      </c>
      <c r="K1867" s="20"/>
      <c r="L1867" s="47">
        <f>SUMIF(MASUK!$C:$C,DATA!$A1867,MASUK!$H:$H)</f>
        <v>0</v>
      </c>
      <c r="M1867" s="47">
        <f>SUMIF(KELUAR!C:C,REKAP[[#This Row],[ID
Barang]],KELUAR!$H:$H)</f>
        <v>0</v>
      </c>
      <c r="N1867" s="47">
        <f>REKAP[[#This Row],[Stok Awal]]+REKAP[[#This Row],[Masuk]]-REKAP[[#This Row],[Keluar]]</f>
        <v>0</v>
      </c>
      <c r="P1867" s="42">
        <f>REKAP[[#This Row],[Harga Satuan]]*REKAP[[#This Row],[Stok Akhir]]</f>
        <v>0</v>
      </c>
      <c r="Q1867" s="47" t="str">
        <f>IF(REKAP[[#This Row],[Stok Aktual]]&lt;&gt;"",REKAP[[#This Row],[Stok Akhir]]-REKAP[[#This Row],[Stok Aktual]],"")</f>
        <v/>
      </c>
    </row>
    <row r="1868" spans="1:17" x14ac:dyDescent="0.25">
      <c r="A1868" s="20"/>
      <c r="B1868" s="20"/>
      <c r="C1868" s="20"/>
      <c r="D1868" s="23"/>
      <c r="E1868" s="23"/>
      <c r="F1868" s="20"/>
      <c r="G1868" s="20"/>
      <c r="H1868" s="22"/>
      <c r="I1868" s="57" t="str">
        <f>IF(COUNTIF(MASUK[Kode Barang],REKAP[[#This Row],[ID
Barang]])=0,"",COUNTIF(MASUK[Kode Barang],REKAP[[#This Row],[ID
Barang]]))</f>
        <v/>
      </c>
      <c r="J1868" s="58" t="str">
        <f>IF(COUNTIF(MASUK8[Kode Barang],REKAP[[#This Row],[ID
Barang]])=0,"",COUNTIF(MASUK8[Kode Barang],REKAP[[#This Row],[ID
Barang]]))</f>
        <v/>
      </c>
      <c r="K1868" s="20"/>
      <c r="L1868" s="47">
        <f>SUMIF(MASUK!$C:$C,DATA!$A1868,MASUK!$H:$H)</f>
        <v>0</v>
      </c>
      <c r="M1868" s="47">
        <f>SUMIF(KELUAR!C:C,REKAP[[#This Row],[ID
Barang]],KELUAR!$H:$H)</f>
        <v>0</v>
      </c>
      <c r="N1868" s="47">
        <f>REKAP[[#This Row],[Stok Awal]]+REKAP[[#This Row],[Masuk]]-REKAP[[#This Row],[Keluar]]</f>
        <v>0</v>
      </c>
      <c r="P1868" s="42">
        <f>REKAP[[#This Row],[Harga Satuan]]*REKAP[[#This Row],[Stok Akhir]]</f>
        <v>0</v>
      </c>
      <c r="Q1868" s="47" t="str">
        <f>IF(REKAP[[#This Row],[Stok Aktual]]&lt;&gt;"",REKAP[[#This Row],[Stok Akhir]]-REKAP[[#This Row],[Stok Aktual]],"")</f>
        <v/>
      </c>
    </row>
    <row r="1869" spans="1:17" x14ac:dyDescent="0.25">
      <c r="A1869" s="20"/>
      <c r="B1869" s="20"/>
      <c r="C1869" s="20"/>
      <c r="D1869" s="23"/>
      <c r="E1869" s="23"/>
      <c r="F1869" s="20"/>
      <c r="G1869" s="20"/>
      <c r="H1869" s="22"/>
      <c r="I1869" s="57" t="str">
        <f>IF(COUNTIF(MASUK[Kode Barang],REKAP[[#This Row],[ID
Barang]])=0,"",COUNTIF(MASUK[Kode Barang],REKAP[[#This Row],[ID
Barang]]))</f>
        <v/>
      </c>
      <c r="J1869" s="58" t="str">
        <f>IF(COUNTIF(MASUK8[Kode Barang],REKAP[[#This Row],[ID
Barang]])=0,"",COUNTIF(MASUK8[Kode Barang],REKAP[[#This Row],[ID
Barang]]))</f>
        <v/>
      </c>
      <c r="K1869" s="20"/>
      <c r="L1869" s="47">
        <f>SUMIF(MASUK!$C:$C,DATA!$A1869,MASUK!$H:$H)</f>
        <v>0</v>
      </c>
      <c r="M1869" s="47">
        <f>SUMIF(KELUAR!C:C,REKAP[[#This Row],[ID
Barang]],KELUAR!$H:$H)</f>
        <v>0</v>
      </c>
      <c r="N1869" s="47">
        <f>REKAP[[#This Row],[Stok Awal]]+REKAP[[#This Row],[Masuk]]-REKAP[[#This Row],[Keluar]]</f>
        <v>0</v>
      </c>
      <c r="P1869" s="42">
        <f>REKAP[[#This Row],[Harga Satuan]]*REKAP[[#This Row],[Stok Akhir]]</f>
        <v>0</v>
      </c>
      <c r="Q1869" s="47" t="str">
        <f>IF(REKAP[[#This Row],[Stok Aktual]]&lt;&gt;"",REKAP[[#This Row],[Stok Akhir]]-REKAP[[#This Row],[Stok Aktual]],"")</f>
        <v/>
      </c>
    </row>
    <row r="1870" spans="1:17" x14ac:dyDescent="0.25">
      <c r="A1870" s="20"/>
      <c r="B1870" s="20"/>
      <c r="C1870" s="20"/>
      <c r="D1870" s="23"/>
      <c r="E1870" s="23"/>
      <c r="F1870" s="20"/>
      <c r="G1870" s="20"/>
      <c r="H1870" s="22"/>
      <c r="I1870" s="57" t="str">
        <f>IF(COUNTIF(MASUK[Kode Barang],REKAP[[#This Row],[ID
Barang]])=0,"",COUNTIF(MASUK[Kode Barang],REKAP[[#This Row],[ID
Barang]]))</f>
        <v/>
      </c>
      <c r="J1870" s="58" t="str">
        <f>IF(COUNTIF(MASUK8[Kode Barang],REKAP[[#This Row],[ID
Barang]])=0,"",COUNTIF(MASUK8[Kode Barang],REKAP[[#This Row],[ID
Barang]]))</f>
        <v/>
      </c>
      <c r="K1870" s="20"/>
      <c r="L1870" s="47">
        <f>SUMIF(MASUK!$C:$C,DATA!$A1870,MASUK!$H:$H)</f>
        <v>0</v>
      </c>
      <c r="M1870" s="47">
        <f>SUMIF(KELUAR!C:C,REKAP[[#This Row],[ID
Barang]],KELUAR!$H:$H)</f>
        <v>0</v>
      </c>
      <c r="N1870" s="47">
        <f>REKAP[[#This Row],[Stok Awal]]+REKAP[[#This Row],[Masuk]]-REKAP[[#This Row],[Keluar]]</f>
        <v>0</v>
      </c>
      <c r="P1870" s="42">
        <f>REKAP[[#This Row],[Harga Satuan]]*REKAP[[#This Row],[Stok Akhir]]</f>
        <v>0</v>
      </c>
      <c r="Q1870" s="47" t="str">
        <f>IF(REKAP[[#This Row],[Stok Aktual]]&lt;&gt;"",REKAP[[#This Row],[Stok Akhir]]-REKAP[[#This Row],[Stok Aktual]],"")</f>
        <v/>
      </c>
    </row>
    <row r="1871" spans="1:17" x14ac:dyDescent="0.25">
      <c r="A1871" s="20"/>
      <c r="B1871" s="20"/>
      <c r="C1871" s="20"/>
      <c r="D1871" s="23"/>
      <c r="E1871" s="23"/>
      <c r="F1871" s="20"/>
      <c r="G1871" s="20"/>
      <c r="H1871" s="22"/>
      <c r="I1871" s="57" t="str">
        <f>IF(COUNTIF(MASUK[Kode Barang],REKAP[[#This Row],[ID
Barang]])=0,"",COUNTIF(MASUK[Kode Barang],REKAP[[#This Row],[ID
Barang]]))</f>
        <v/>
      </c>
      <c r="J1871" s="58" t="str">
        <f>IF(COUNTIF(MASUK8[Kode Barang],REKAP[[#This Row],[ID
Barang]])=0,"",COUNTIF(MASUK8[Kode Barang],REKAP[[#This Row],[ID
Barang]]))</f>
        <v/>
      </c>
      <c r="K1871" s="20"/>
      <c r="L1871" s="47">
        <f>SUMIF(MASUK!$C:$C,DATA!$A1871,MASUK!$H:$H)</f>
        <v>0</v>
      </c>
      <c r="M1871" s="47">
        <f>SUMIF(KELUAR!C:C,REKAP[[#This Row],[ID
Barang]],KELUAR!$H:$H)</f>
        <v>0</v>
      </c>
      <c r="N1871" s="47">
        <f>REKAP[[#This Row],[Stok Awal]]+REKAP[[#This Row],[Masuk]]-REKAP[[#This Row],[Keluar]]</f>
        <v>0</v>
      </c>
      <c r="P1871" s="42">
        <f>REKAP[[#This Row],[Harga Satuan]]*REKAP[[#This Row],[Stok Akhir]]</f>
        <v>0</v>
      </c>
      <c r="Q1871" s="47" t="str">
        <f>IF(REKAP[[#This Row],[Stok Aktual]]&lt;&gt;"",REKAP[[#This Row],[Stok Akhir]]-REKAP[[#This Row],[Stok Aktual]],"")</f>
        <v/>
      </c>
    </row>
    <row r="1872" spans="1:17" x14ac:dyDescent="0.25">
      <c r="A1872" s="20"/>
      <c r="B1872" s="20"/>
      <c r="C1872" s="20"/>
      <c r="D1872" s="23"/>
      <c r="E1872" s="23"/>
      <c r="F1872" s="20"/>
      <c r="G1872" s="20"/>
      <c r="H1872" s="22"/>
      <c r="I1872" s="57" t="str">
        <f>IF(COUNTIF(MASUK[Kode Barang],REKAP[[#This Row],[ID
Barang]])=0,"",COUNTIF(MASUK[Kode Barang],REKAP[[#This Row],[ID
Barang]]))</f>
        <v/>
      </c>
      <c r="J1872" s="58" t="str">
        <f>IF(COUNTIF(MASUK8[Kode Barang],REKAP[[#This Row],[ID
Barang]])=0,"",COUNTIF(MASUK8[Kode Barang],REKAP[[#This Row],[ID
Barang]]))</f>
        <v/>
      </c>
      <c r="K1872" s="20"/>
      <c r="L1872" s="47">
        <f>SUMIF(MASUK!$C:$C,DATA!$A1872,MASUK!$H:$H)</f>
        <v>0</v>
      </c>
      <c r="M1872" s="47">
        <f>SUMIF(KELUAR!C:C,REKAP[[#This Row],[ID
Barang]],KELUAR!$H:$H)</f>
        <v>0</v>
      </c>
      <c r="N1872" s="47">
        <f>REKAP[[#This Row],[Stok Awal]]+REKAP[[#This Row],[Masuk]]-REKAP[[#This Row],[Keluar]]</f>
        <v>0</v>
      </c>
      <c r="P1872" s="42">
        <f>REKAP[[#This Row],[Harga Satuan]]*REKAP[[#This Row],[Stok Akhir]]</f>
        <v>0</v>
      </c>
      <c r="Q1872" s="47" t="str">
        <f>IF(REKAP[[#This Row],[Stok Aktual]]&lt;&gt;"",REKAP[[#This Row],[Stok Akhir]]-REKAP[[#This Row],[Stok Aktual]],"")</f>
        <v/>
      </c>
    </row>
    <row r="1873" spans="1:17" x14ac:dyDescent="0.25">
      <c r="A1873" s="20"/>
      <c r="B1873" s="20"/>
      <c r="C1873" s="20"/>
      <c r="D1873" s="23"/>
      <c r="E1873" s="23"/>
      <c r="F1873" s="20"/>
      <c r="G1873" s="20"/>
      <c r="H1873" s="22"/>
      <c r="I1873" s="57" t="str">
        <f>IF(COUNTIF(MASUK[Kode Barang],REKAP[[#This Row],[ID
Barang]])=0,"",COUNTIF(MASUK[Kode Barang],REKAP[[#This Row],[ID
Barang]]))</f>
        <v/>
      </c>
      <c r="J1873" s="58" t="str">
        <f>IF(COUNTIF(MASUK8[Kode Barang],REKAP[[#This Row],[ID
Barang]])=0,"",COUNTIF(MASUK8[Kode Barang],REKAP[[#This Row],[ID
Barang]]))</f>
        <v/>
      </c>
      <c r="K1873" s="20"/>
      <c r="L1873" s="47">
        <f>SUMIF(MASUK!$C:$C,DATA!$A1873,MASUK!$H:$H)</f>
        <v>0</v>
      </c>
      <c r="M1873" s="47">
        <f>SUMIF(KELUAR!C:C,REKAP[[#This Row],[ID
Barang]],KELUAR!$H:$H)</f>
        <v>0</v>
      </c>
      <c r="N1873" s="47">
        <f>REKAP[[#This Row],[Stok Awal]]+REKAP[[#This Row],[Masuk]]-REKAP[[#This Row],[Keluar]]</f>
        <v>0</v>
      </c>
      <c r="P1873" s="42">
        <f>REKAP[[#This Row],[Harga Satuan]]*REKAP[[#This Row],[Stok Akhir]]</f>
        <v>0</v>
      </c>
      <c r="Q1873" s="47" t="str">
        <f>IF(REKAP[[#This Row],[Stok Aktual]]&lt;&gt;"",REKAP[[#This Row],[Stok Akhir]]-REKAP[[#This Row],[Stok Aktual]],"")</f>
        <v/>
      </c>
    </row>
    <row r="1874" spans="1:17" x14ac:dyDescent="0.25">
      <c r="A1874" s="20"/>
      <c r="B1874" s="20"/>
      <c r="C1874" s="20"/>
      <c r="D1874" s="23"/>
      <c r="E1874" s="23"/>
      <c r="F1874" s="20"/>
      <c r="G1874" s="20"/>
      <c r="H1874" s="22"/>
      <c r="I1874" s="57" t="str">
        <f>IF(COUNTIF(MASUK[Kode Barang],REKAP[[#This Row],[ID
Barang]])=0,"",COUNTIF(MASUK[Kode Barang],REKAP[[#This Row],[ID
Barang]]))</f>
        <v/>
      </c>
      <c r="J1874" s="58" t="str">
        <f>IF(COUNTIF(MASUK8[Kode Barang],REKAP[[#This Row],[ID
Barang]])=0,"",COUNTIF(MASUK8[Kode Barang],REKAP[[#This Row],[ID
Barang]]))</f>
        <v/>
      </c>
      <c r="K1874" s="20"/>
      <c r="L1874" s="47">
        <f>SUMIF(MASUK!$C:$C,DATA!$A1874,MASUK!$H:$H)</f>
        <v>0</v>
      </c>
      <c r="M1874" s="47">
        <f>SUMIF(KELUAR!C:C,REKAP[[#This Row],[ID
Barang]],KELUAR!$H:$H)</f>
        <v>0</v>
      </c>
      <c r="N1874" s="47">
        <f>REKAP[[#This Row],[Stok Awal]]+REKAP[[#This Row],[Masuk]]-REKAP[[#This Row],[Keluar]]</f>
        <v>0</v>
      </c>
      <c r="P1874" s="42">
        <f>REKAP[[#This Row],[Harga Satuan]]*REKAP[[#This Row],[Stok Akhir]]</f>
        <v>0</v>
      </c>
      <c r="Q1874" s="47" t="str">
        <f>IF(REKAP[[#This Row],[Stok Aktual]]&lt;&gt;"",REKAP[[#This Row],[Stok Akhir]]-REKAP[[#This Row],[Stok Aktual]],"")</f>
        <v/>
      </c>
    </row>
    <row r="1875" spans="1:17" x14ac:dyDescent="0.25">
      <c r="A1875" s="20"/>
      <c r="B1875" s="20"/>
      <c r="C1875" s="20"/>
      <c r="D1875" s="23"/>
      <c r="E1875" s="23"/>
      <c r="F1875" s="20"/>
      <c r="G1875" s="20"/>
      <c r="H1875" s="22"/>
      <c r="I1875" s="57" t="str">
        <f>IF(COUNTIF(MASUK[Kode Barang],REKAP[[#This Row],[ID
Barang]])=0,"",COUNTIF(MASUK[Kode Barang],REKAP[[#This Row],[ID
Barang]]))</f>
        <v/>
      </c>
      <c r="J1875" s="58" t="str">
        <f>IF(COUNTIF(MASUK8[Kode Barang],REKAP[[#This Row],[ID
Barang]])=0,"",COUNTIF(MASUK8[Kode Barang],REKAP[[#This Row],[ID
Barang]]))</f>
        <v/>
      </c>
      <c r="K1875" s="20"/>
      <c r="L1875" s="47">
        <f>SUMIF(MASUK!$C:$C,DATA!$A1875,MASUK!$H:$H)</f>
        <v>0</v>
      </c>
      <c r="M1875" s="47">
        <f>SUMIF(KELUAR!C:C,REKAP[[#This Row],[ID
Barang]],KELUAR!$H:$H)</f>
        <v>0</v>
      </c>
      <c r="N1875" s="47">
        <f>REKAP[[#This Row],[Stok Awal]]+REKAP[[#This Row],[Masuk]]-REKAP[[#This Row],[Keluar]]</f>
        <v>0</v>
      </c>
      <c r="P1875" s="42">
        <f>REKAP[[#This Row],[Harga Satuan]]*REKAP[[#This Row],[Stok Akhir]]</f>
        <v>0</v>
      </c>
      <c r="Q1875" s="47" t="str">
        <f>IF(REKAP[[#This Row],[Stok Aktual]]&lt;&gt;"",REKAP[[#This Row],[Stok Akhir]]-REKAP[[#This Row],[Stok Aktual]],"")</f>
        <v/>
      </c>
    </row>
    <row r="1876" spans="1:17" x14ac:dyDescent="0.25">
      <c r="A1876" s="20"/>
      <c r="B1876" s="20"/>
      <c r="C1876" s="20"/>
      <c r="D1876" s="23"/>
      <c r="E1876" s="23"/>
      <c r="F1876" s="20"/>
      <c r="G1876" s="20"/>
      <c r="H1876" s="22"/>
      <c r="I1876" s="57" t="str">
        <f>IF(COUNTIF(MASUK[Kode Barang],REKAP[[#This Row],[ID
Barang]])=0,"",COUNTIF(MASUK[Kode Barang],REKAP[[#This Row],[ID
Barang]]))</f>
        <v/>
      </c>
      <c r="J1876" s="58" t="str">
        <f>IF(COUNTIF(MASUK8[Kode Barang],REKAP[[#This Row],[ID
Barang]])=0,"",COUNTIF(MASUK8[Kode Barang],REKAP[[#This Row],[ID
Barang]]))</f>
        <v/>
      </c>
      <c r="K1876" s="20"/>
      <c r="L1876" s="47">
        <f>SUMIF(MASUK!$C:$C,DATA!$A1876,MASUK!$H:$H)</f>
        <v>0</v>
      </c>
      <c r="M1876" s="47">
        <f>SUMIF(KELUAR!C:C,REKAP[[#This Row],[ID
Barang]],KELUAR!$H:$H)</f>
        <v>0</v>
      </c>
      <c r="N1876" s="47">
        <f>REKAP[[#This Row],[Stok Awal]]+REKAP[[#This Row],[Masuk]]-REKAP[[#This Row],[Keluar]]</f>
        <v>0</v>
      </c>
      <c r="P1876" s="42">
        <f>REKAP[[#This Row],[Harga Satuan]]*REKAP[[#This Row],[Stok Akhir]]</f>
        <v>0</v>
      </c>
      <c r="Q1876" s="47" t="str">
        <f>IF(REKAP[[#This Row],[Stok Aktual]]&lt;&gt;"",REKAP[[#This Row],[Stok Akhir]]-REKAP[[#This Row],[Stok Aktual]],"")</f>
        <v/>
      </c>
    </row>
    <row r="1877" spans="1:17" x14ac:dyDescent="0.25">
      <c r="A1877" s="20"/>
      <c r="B1877" s="20"/>
      <c r="C1877" s="20"/>
      <c r="D1877" s="23"/>
      <c r="E1877" s="23"/>
      <c r="F1877" s="20"/>
      <c r="G1877" s="20"/>
      <c r="H1877" s="22"/>
      <c r="I1877" s="57" t="str">
        <f>IF(COUNTIF(MASUK[Kode Barang],REKAP[[#This Row],[ID
Barang]])=0,"",COUNTIF(MASUK[Kode Barang],REKAP[[#This Row],[ID
Barang]]))</f>
        <v/>
      </c>
      <c r="J1877" s="58" t="str">
        <f>IF(COUNTIF(MASUK8[Kode Barang],REKAP[[#This Row],[ID
Barang]])=0,"",COUNTIF(MASUK8[Kode Barang],REKAP[[#This Row],[ID
Barang]]))</f>
        <v/>
      </c>
      <c r="K1877" s="20"/>
      <c r="L1877" s="47">
        <f>SUMIF(MASUK!$C:$C,DATA!$A1877,MASUK!$H:$H)</f>
        <v>0</v>
      </c>
      <c r="M1877" s="47">
        <f>SUMIF(KELUAR!C:C,REKAP[[#This Row],[ID
Barang]],KELUAR!$H:$H)</f>
        <v>0</v>
      </c>
      <c r="N1877" s="47">
        <f>REKAP[[#This Row],[Stok Awal]]+REKAP[[#This Row],[Masuk]]-REKAP[[#This Row],[Keluar]]</f>
        <v>0</v>
      </c>
      <c r="P1877" s="42">
        <f>REKAP[[#This Row],[Harga Satuan]]*REKAP[[#This Row],[Stok Akhir]]</f>
        <v>0</v>
      </c>
      <c r="Q1877" s="47" t="str">
        <f>IF(REKAP[[#This Row],[Stok Aktual]]&lt;&gt;"",REKAP[[#This Row],[Stok Akhir]]-REKAP[[#This Row],[Stok Aktual]],"")</f>
        <v/>
      </c>
    </row>
    <row r="1878" spans="1:17" x14ac:dyDescent="0.25">
      <c r="A1878" s="20"/>
      <c r="B1878" s="20"/>
      <c r="C1878" s="20"/>
      <c r="D1878" s="23"/>
      <c r="E1878" s="23"/>
      <c r="F1878" s="20"/>
      <c r="G1878" s="20"/>
      <c r="H1878" s="22"/>
      <c r="I1878" s="57" t="str">
        <f>IF(COUNTIF(MASUK[Kode Barang],REKAP[[#This Row],[ID
Barang]])=0,"",COUNTIF(MASUK[Kode Barang],REKAP[[#This Row],[ID
Barang]]))</f>
        <v/>
      </c>
      <c r="J1878" s="58" t="str">
        <f>IF(COUNTIF(MASUK8[Kode Barang],REKAP[[#This Row],[ID
Barang]])=0,"",COUNTIF(MASUK8[Kode Barang],REKAP[[#This Row],[ID
Barang]]))</f>
        <v/>
      </c>
      <c r="K1878" s="20"/>
      <c r="L1878" s="47">
        <f>SUMIF(MASUK!$C:$C,DATA!$A1878,MASUK!$H:$H)</f>
        <v>0</v>
      </c>
      <c r="M1878" s="47">
        <f>SUMIF(KELUAR!C:C,REKAP[[#This Row],[ID
Barang]],KELUAR!$H:$H)</f>
        <v>0</v>
      </c>
      <c r="N1878" s="47">
        <f>REKAP[[#This Row],[Stok Awal]]+REKAP[[#This Row],[Masuk]]-REKAP[[#This Row],[Keluar]]</f>
        <v>0</v>
      </c>
      <c r="P1878" s="42">
        <f>REKAP[[#This Row],[Harga Satuan]]*REKAP[[#This Row],[Stok Akhir]]</f>
        <v>0</v>
      </c>
      <c r="Q1878" s="47" t="str">
        <f>IF(REKAP[[#This Row],[Stok Aktual]]&lt;&gt;"",REKAP[[#This Row],[Stok Akhir]]-REKAP[[#This Row],[Stok Aktual]],"")</f>
        <v/>
      </c>
    </row>
    <row r="1879" spans="1:17" x14ac:dyDescent="0.25">
      <c r="A1879" s="20"/>
      <c r="B1879" s="20"/>
      <c r="C1879" s="20"/>
      <c r="D1879" s="23"/>
      <c r="E1879" s="23"/>
      <c r="F1879" s="20"/>
      <c r="G1879" s="20"/>
      <c r="H1879" s="22"/>
      <c r="I1879" s="57" t="str">
        <f>IF(COUNTIF(MASUK[Kode Barang],REKAP[[#This Row],[ID
Barang]])=0,"",COUNTIF(MASUK[Kode Barang],REKAP[[#This Row],[ID
Barang]]))</f>
        <v/>
      </c>
      <c r="J1879" s="58" t="str">
        <f>IF(COUNTIF(MASUK8[Kode Barang],REKAP[[#This Row],[ID
Barang]])=0,"",COUNTIF(MASUK8[Kode Barang],REKAP[[#This Row],[ID
Barang]]))</f>
        <v/>
      </c>
      <c r="K1879" s="20"/>
      <c r="L1879" s="47">
        <f>SUMIF(MASUK!$C:$C,DATA!$A1879,MASUK!$H:$H)</f>
        <v>0</v>
      </c>
      <c r="M1879" s="47">
        <f>SUMIF(KELUAR!C:C,REKAP[[#This Row],[ID
Barang]],KELUAR!$H:$H)</f>
        <v>0</v>
      </c>
      <c r="N1879" s="47">
        <f>REKAP[[#This Row],[Stok Awal]]+REKAP[[#This Row],[Masuk]]-REKAP[[#This Row],[Keluar]]</f>
        <v>0</v>
      </c>
      <c r="P1879" s="42">
        <f>REKAP[[#This Row],[Harga Satuan]]*REKAP[[#This Row],[Stok Akhir]]</f>
        <v>0</v>
      </c>
      <c r="Q1879" s="47" t="str">
        <f>IF(REKAP[[#This Row],[Stok Aktual]]&lt;&gt;"",REKAP[[#This Row],[Stok Akhir]]-REKAP[[#This Row],[Stok Aktual]],"")</f>
        <v/>
      </c>
    </row>
    <row r="1880" spans="1:17" x14ac:dyDescent="0.25">
      <c r="A1880" s="20"/>
      <c r="B1880" s="20"/>
      <c r="C1880" s="20"/>
      <c r="D1880" s="23"/>
      <c r="E1880" s="23"/>
      <c r="F1880" s="20"/>
      <c r="G1880" s="20"/>
      <c r="H1880" s="22"/>
      <c r="I1880" s="57" t="str">
        <f>IF(COUNTIF(MASUK[Kode Barang],REKAP[[#This Row],[ID
Barang]])=0,"",COUNTIF(MASUK[Kode Barang],REKAP[[#This Row],[ID
Barang]]))</f>
        <v/>
      </c>
      <c r="J1880" s="58" t="str">
        <f>IF(COUNTIF(MASUK8[Kode Barang],REKAP[[#This Row],[ID
Barang]])=0,"",COUNTIF(MASUK8[Kode Barang],REKAP[[#This Row],[ID
Barang]]))</f>
        <v/>
      </c>
      <c r="K1880" s="20"/>
      <c r="L1880" s="47">
        <f>SUMIF(MASUK!$C:$C,DATA!$A1880,MASUK!$H:$H)</f>
        <v>0</v>
      </c>
      <c r="M1880" s="47">
        <f>SUMIF(KELUAR!C:C,REKAP[[#This Row],[ID
Barang]],KELUAR!$H:$H)</f>
        <v>0</v>
      </c>
      <c r="N1880" s="47">
        <f>REKAP[[#This Row],[Stok Awal]]+REKAP[[#This Row],[Masuk]]-REKAP[[#This Row],[Keluar]]</f>
        <v>0</v>
      </c>
      <c r="P1880" s="42">
        <f>REKAP[[#This Row],[Harga Satuan]]*REKAP[[#This Row],[Stok Akhir]]</f>
        <v>0</v>
      </c>
      <c r="Q1880" s="47" t="str">
        <f>IF(REKAP[[#This Row],[Stok Aktual]]&lt;&gt;"",REKAP[[#This Row],[Stok Akhir]]-REKAP[[#This Row],[Stok Aktual]],"")</f>
        <v/>
      </c>
    </row>
    <row r="1881" spans="1:17" x14ac:dyDescent="0.25">
      <c r="A1881" s="20"/>
      <c r="B1881" s="20"/>
      <c r="C1881" s="20"/>
      <c r="D1881" s="23"/>
      <c r="E1881" s="23"/>
      <c r="F1881" s="20"/>
      <c r="G1881" s="20"/>
      <c r="H1881" s="22"/>
      <c r="I1881" s="57" t="str">
        <f>IF(COUNTIF(MASUK[Kode Barang],REKAP[[#This Row],[ID
Barang]])=0,"",COUNTIF(MASUK[Kode Barang],REKAP[[#This Row],[ID
Barang]]))</f>
        <v/>
      </c>
      <c r="J1881" s="58" t="str">
        <f>IF(COUNTIF(MASUK8[Kode Barang],REKAP[[#This Row],[ID
Barang]])=0,"",COUNTIF(MASUK8[Kode Barang],REKAP[[#This Row],[ID
Barang]]))</f>
        <v/>
      </c>
      <c r="K1881" s="20"/>
      <c r="L1881" s="47">
        <f>SUMIF(MASUK!$C:$C,DATA!$A1881,MASUK!$H:$H)</f>
        <v>0</v>
      </c>
      <c r="M1881" s="47">
        <f>SUMIF(KELUAR!C:C,REKAP[[#This Row],[ID
Barang]],KELUAR!$H:$H)</f>
        <v>0</v>
      </c>
      <c r="N1881" s="47">
        <f>REKAP[[#This Row],[Stok Awal]]+REKAP[[#This Row],[Masuk]]-REKAP[[#This Row],[Keluar]]</f>
        <v>0</v>
      </c>
      <c r="P1881" s="42">
        <f>REKAP[[#This Row],[Harga Satuan]]*REKAP[[#This Row],[Stok Akhir]]</f>
        <v>0</v>
      </c>
      <c r="Q1881" s="47" t="str">
        <f>IF(REKAP[[#This Row],[Stok Aktual]]&lt;&gt;"",REKAP[[#This Row],[Stok Akhir]]-REKAP[[#This Row],[Stok Aktual]],"")</f>
        <v/>
      </c>
    </row>
    <row r="1882" spans="1:17" x14ac:dyDescent="0.25">
      <c r="A1882" s="20"/>
      <c r="B1882" s="20"/>
      <c r="C1882" s="20"/>
      <c r="D1882" s="23"/>
      <c r="E1882" s="23"/>
      <c r="F1882" s="20"/>
      <c r="G1882" s="20"/>
      <c r="H1882" s="22"/>
      <c r="I1882" s="57" t="str">
        <f>IF(COUNTIF(MASUK[Kode Barang],REKAP[[#This Row],[ID
Barang]])=0,"",COUNTIF(MASUK[Kode Barang],REKAP[[#This Row],[ID
Barang]]))</f>
        <v/>
      </c>
      <c r="J1882" s="58" t="str">
        <f>IF(COUNTIF(MASUK8[Kode Barang],REKAP[[#This Row],[ID
Barang]])=0,"",COUNTIF(MASUK8[Kode Barang],REKAP[[#This Row],[ID
Barang]]))</f>
        <v/>
      </c>
      <c r="K1882" s="20"/>
      <c r="L1882" s="47">
        <f>SUMIF(MASUK!$C:$C,DATA!$A1882,MASUK!$H:$H)</f>
        <v>0</v>
      </c>
      <c r="M1882" s="47">
        <f>SUMIF(KELUAR!C:C,REKAP[[#This Row],[ID
Barang]],KELUAR!$H:$H)</f>
        <v>0</v>
      </c>
      <c r="N1882" s="47">
        <f>REKAP[[#This Row],[Stok Awal]]+REKAP[[#This Row],[Masuk]]-REKAP[[#This Row],[Keluar]]</f>
        <v>0</v>
      </c>
      <c r="P1882" s="42">
        <f>REKAP[[#This Row],[Harga Satuan]]*REKAP[[#This Row],[Stok Akhir]]</f>
        <v>0</v>
      </c>
      <c r="Q1882" s="47" t="str">
        <f>IF(REKAP[[#This Row],[Stok Aktual]]&lt;&gt;"",REKAP[[#This Row],[Stok Akhir]]-REKAP[[#This Row],[Stok Aktual]],"")</f>
        <v/>
      </c>
    </row>
    <row r="1883" spans="1:17" x14ac:dyDescent="0.25">
      <c r="A1883" s="20"/>
      <c r="B1883" s="20"/>
      <c r="C1883" s="20"/>
      <c r="D1883" s="23"/>
      <c r="E1883" s="23"/>
      <c r="F1883" s="20"/>
      <c r="G1883" s="20"/>
      <c r="H1883" s="22"/>
      <c r="I1883" s="57" t="str">
        <f>IF(COUNTIF(MASUK[Kode Barang],REKAP[[#This Row],[ID
Barang]])=0,"",COUNTIF(MASUK[Kode Barang],REKAP[[#This Row],[ID
Barang]]))</f>
        <v/>
      </c>
      <c r="J1883" s="58" t="str">
        <f>IF(COUNTIF(MASUK8[Kode Barang],REKAP[[#This Row],[ID
Barang]])=0,"",COUNTIF(MASUK8[Kode Barang],REKAP[[#This Row],[ID
Barang]]))</f>
        <v/>
      </c>
      <c r="K1883" s="20"/>
      <c r="L1883" s="47">
        <f>SUMIF(MASUK!$C:$C,DATA!$A1883,MASUK!$H:$H)</f>
        <v>0</v>
      </c>
      <c r="M1883" s="47">
        <f>SUMIF(KELUAR!C:C,REKAP[[#This Row],[ID
Barang]],KELUAR!$H:$H)</f>
        <v>0</v>
      </c>
      <c r="N1883" s="47">
        <f>REKAP[[#This Row],[Stok Awal]]+REKAP[[#This Row],[Masuk]]-REKAP[[#This Row],[Keluar]]</f>
        <v>0</v>
      </c>
      <c r="P1883" s="42">
        <f>REKAP[[#This Row],[Harga Satuan]]*REKAP[[#This Row],[Stok Akhir]]</f>
        <v>0</v>
      </c>
      <c r="Q1883" s="47" t="str">
        <f>IF(REKAP[[#This Row],[Stok Aktual]]&lt;&gt;"",REKAP[[#This Row],[Stok Akhir]]-REKAP[[#This Row],[Stok Aktual]],"")</f>
        <v/>
      </c>
    </row>
    <row r="1884" spans="1:17" x14ac:dyDescent="0.25">
      <c r="A1884" s="20"/>
      <c r="B1884" s="20"/>
      <c r="C1884" s="20"/>
      <c r="D1884" s="23"/>
      <c r="E1884" s="23"/>
      <c r="F1884" s="20"/>
      <c r="G1884" s="20"/>
      <c r="H1884" s="22"/>
      <c r="I1884" s="57" t="str">
        <f>IF(COUNTIF(MASUK[Kode Barang],REKAP[[#This Row],[ID
Barang]])=0,"",COUNTIF(MASUK[Kode Barang],REKAP[[#This Row],[ID
Barang]]))</f>
        <v/>
      </c>
      <c r="J1884" s="58" t="str">
        <f>IF(COUNTIF(MASUK8[Kode Barang],REKAP[[#This Row],[ID
Barang]])=0,"",COUNTIF(MASUK8[Kode Barang],REKAP[[#This Row],[ID
Barang]]))</f>
        <v/>
      </c>
      <c r="K1884" s="20"/>
      <c r="L1884" s="47">
        <f>SUMIF(MASUK!$C:$C,DATA!$A1884,MASUK!$H:$H)</f>
        <v>0</v>
      </c>
      <c r="M1884" s="47">
        <f>SUMIF(KELUAR!C:C,REKAP[[#This Row],[ID
Barang]],KELUAR!$H:$H)</f>
        <v>0</v>
      </c>
      <c r="N1884" s="47">
        <f>REKAP[[#This Row],[Stok Awal]]+REKAP[[#This Row],[Masuk]]-REKAP[[#This Row],[Keluar]]</f>
        <v>0</v>
      </c>
      <c r="P1884" s="42">
        <f>REKAP[[#This Row],[Harga Satuan]]*REKAP[[#This Row],[Stok Akhir]]</f>
        <v>0</v>
      </c>
      <c r="Q1884" s="47" t="str">
        <f>IF(REKAP[[#This Row],[Stok Aktual]]&lt;&gt;"",REKAP[[#This Row],[Stok Akhir]]-REKAP[[#This Row],[Stok Aktual]],"")</f>
        <v/>
      </c>
    </row>
    <row r="1885" spans="1:17" x14ac:dyDescent="0.25">
      <c r="A1885" s="20"/>
      <c r="B1885" s="20"/>
      <c r="C1885" s="20"/>
      <c r="D1885" s="23"/>
      <c r="E1885" s="23"/>
      <c r="F1885" s="20"/>
      <c r="G1885" s="20"/>
      <c r="H1885" s="22"/>
      <c r="I1885" s="57" t="str">
        <f>IF(COUNTIF(MASUK[Kode Barang],REKAP[[#This Row],[ID
Barang]])=0,"",COUNTIF(MASUK[Kode Barang],REKAP[[#This Row],[ID
Barang]]))</f>
        <v/>
      </c>
      <c r="J1885" s="58" t="str">
        <f>IF(COUNTIF(MASUK8[Kode Barang],REKAP[[#This Row],[ID
Barang]])=0,"",COUNTIF(MASUK8[Kode Barang],REKAP[[#This Row],[ID
Barang]]))</f>
        <v/>
      </c>
      <c r="K1885" s="20"/>
      <c r="L1885" s="47">
        <f>SUMIF(MASUK!$C:$C,DATA!$A1885,MASUK!$H:$H)</f>
        <v>0</v>
      </c>
      <c r="M1885" s="47">
        <f>SUMIF(KELUAR!C:C,REKAP[[#This Row],[ID
Barang]],KELUAR!$H:$H)</f>
        <v>0</v>
      </c>
      <c r="N1885" s="47">
        <f>REKAP[[#This Row],[Stok Awal]]+REKAP[[#This Row],[Masuk]]-REKAP[[#This Row],[Keluar]]</f>
        <v>0</v>
      </c>
      <c r="P1885" s="42">
        <f>REKAP[[#This Row],[Harga Satuan]]*REKAP[[#This Row],[Stok Akhir]]</f>
        <v>0</v>
      </c>
      <c r="Q1885" s="47" t="str">
        <f>IF(REKAP[[#This Row],[Stok Aktual]]&lt;&gt;"",REKAP[[#This Row],[Stok Akhir]]-REKAP[[#This Row],[Stok Aktual]],"")</f>
        <v/>
      </c>
    </row>
    <row r="1886" spans="1:17" x14ac:dyDescent="0.25">
      <c r="A1886" s="20"/>
      <c r="B1886" s="20"/>
      <c r="C1886" s="20"/>
      <c r="D1886" s="23"/>
      <c r="E1886" s="23"/>
      <c r="F1886" s="20"/>
      <c r="G1886" s="20"/>
      <c r="H1886" s="22"/>
      <c r="I1886" s="57" t="str">
        <f>IF(COUNTIF(MASUK[Kode Barang],REKAP[[#This Row],[ID
Barang]])=0,"",COUNTIF(MASUK[Kode Barang],REKAP[[#This Row],[ID
Barang]]))</f>
        <v/>
      </c>
      <c r="J1886" s="58" t="str">
        <f>IF(COUNTIF(MASUK8[Kode Barang],REKAP[[#This Row],[ID
Barang]])=0,"",COUNTIF(MASUK8[Kode Barang],REKAP[[#This Row],[ID
Barang]]))</f>
        <v/>
      </c>
      <c r="K1886" s="20"/>
      <c r="L1886" s="47">
        <f>SUMIF(MASUK!$C:$C,DATA!$A1886,MASUK!$H:$H)</f>
        <v>0</v>
      </c>
      <c r="M1886" s="47">
        <f>SUMIF(KELUAR!C:C,REKAP[[#This Row],[ID
Barang]],KELUAR!$H:$H)</f>
        <v>0</v>
      </c>
      <c r="N1886" s="47">
        <f>REKAP[[#This Row],[Stok Awal]]+REKAP[[#This Row],[Masuk]]-REKAP[[#This Row],[Keluar]]</f>
        <v>0</v>
      </c>
      <c r="P1886" s="42">
        <f>REKAP[[#This Row],[Harga Satuan]]*REKAP[[#This Row],[Stok Akhir]]</f>
        <v>0</v>
      </c>
      <c r="Q1886" s="47" t="str">
        <f>IF(REKAP[[#This Row],[Stok Aktual]]&lt;&gt;"",REKAP[[#This Row],[Stok Akhir]]-REKAP[[#This Row],[Stok Aktual]],"")</f>
        <v/>
      </c>
    </row>
    <row r="1887" spans="1:17" x14ac:dyDescent="0.25">
      <c r="A1887" s="20"/>
      <c r="B1887" s="20"/>
      <c r="C1887" s="20"/>
      <c r="D1887" s="23"/>
      <c r="E1887" s="23"/>
      <c r="F1887" s="20"/>
      <c r="G1887" s="20"/>
      <c r="H1887" s="22"/>
      <c r="I1887" s="57" t="str">
        <f>IF(COUNTIF(MASUK[Kode Barang],REKAP[[#This Row],[ID
Barang]])=0,"",COUNTIF(MASUK[Kode Barang],REKAP[[#This Row],[ID
Barang]]))</f>
        <v/>
      </c>
      <c r="J1887" s="58" t="str">
        <f>IF(COUNTIF(MASUK8[Kode Barang],REKAP[[#This Row],[ID
Barang]])=0,"",COUNTIF(MASUK8[Kode Barang],REKAP[[#This Row],[ID
Barang]]))</f>
        <v/>
      </c>
      <c r="K1887" s="20"/>
      <c r="L1887" s="47">
        <f>SUMIF(MASUK!$C:$C,DATA!$A1887,MASUK!$H:$H)</f>
        <v>0</v>
      </c>
      <c r="M1887" s="47">
        <f>SUMIF(KELUAR!C:C,REKAP[[#This Row],[ID
Barang]],KELUAR!$H:$H)</f>
        <v>0</v>
      </c>
      <c r="N1887" s="47">
        <f>REKAP[[#This Row],[Stok Awal]]+REKAP[[#This Row],[Masuk]]-REKAP[[#This Row],[Keluar]]</f>
        <v>0</v>
      </c>
      <c r="P1887" s="42">
        <f>REKAP[[#This Row],[Harga Satuan]]*REKAP[[#This Row],[Stok Akhir]]</f>
        <v>0</v>
      </c>
      <c r="Q1887" s="47" t="str">
        <f>IF(REKAP[[#This Row],[Stok Aktual]]&lt;&gt;"",REKAP[[#This Row],[Stok Akhir]]-REKAP[[#This Row],[Stok Aktual]],"")</f>
        <v/>
      </c>
    </row>
    <row r="1888" spans="1:17" x14ac:dyDescent="0.25">
      <c r="A1888" s="20"/>
      <c r="B1888" s="20"/>
      <c r="C1888" s="20"/>
      <c r="D1888" s="23"/>
      <c r="E1888" s="23"/>
      <c r="F1888" s="20"/>
      <c r="G1888" s="20"/>
      <c r="H1888" s="22"/>
      <c r="I1888" s="57" t="str">
        <f>IF(COUNTIF(MASUK[Kode Barang],REKAP[[#This Row],[ID
Barang]])=0,"",COUNTIF(MASUK[Kode Barang],REKAP[[#This Row],[ID
Barang]]))</f>
        <v/>
      </c>
      <c r="J1888" s="58" t="str">
        <f>IF(COUNTIF(MASUK8[Kode Barang],REKAP[[#This Row],[ID
Barang]])=0,"",COUNTIF(MASUK8[Kode Barang],REKAP[[#This Row],[ID
Barang]]))</f>
        <v/>
      </c>
      <c r="K1888" s="20"/>
      <c r="L1888" s="47">
        <f>SUMIF(MASUK!$C:$C,DATA!$A1888,MASUK!$H:$H)</f>
        <v>0</v>
      </c>
      <c r="M1888" s="47">
        <f>SUMIF(KELUAR!C:C,REKAP[[#This Row],[ID
Barang]],KELUAR!$H:$H)</f>
        <v>0</v>
      </c>
      <c r="N1888" s="47">
        <f>REKAP[[#This Row],[Stok Awal]]+REKAP[[#This Row],[Masuk]]-REKAP[[#This Row],[Keluar]]</f>
        <v>0</v>
      </c>
      <c r="P1888" s="42">
        <f>REKAP[[#This Row],[Harga Satuan]]*REKAP[[#This Row],[Stok Akhir]]</f>
        <v>0</v>
      </c>
      <c r="Q1888" s="47" t="str">
        <f>IF(REKAP[[#This Row],[Stok Aktual]]&lt;&gt;"",REKAP[[#This Row],[Stok Akhir]]-REKAP[[#This Row],[Stok Aktual]],"")</f>
        <v/>
      </c>
    </row>
    <row r="1889" spans="1:17" x14ac:dyDescent="0.25">
      <c r="A1889" s="20"/>
      <c r="B1889" s="20"/>
      <c r="C1889" s="20"/>
      <c r="D1889" s="23"/>
      <c r="E1889" s="23"/>
      <c r="F1889" s="20"/>
      <c r="G1889" s="20"/>
      <c r="H1889" s="22"/>
      <c r="I1889" s="57" t="str">
        <f>IF(COUNTIF(MASUK[Kode Barang],REKAP[[#This Row],[ID
Barang]])=0,"",COUNTIF(MASUK[Kode Barang],REKAP[[#This Row],[ID
Barang]]))</f>
        <v/>
      </c>
      <c r="J1889" s="58" t="str">
        <f>IF(COUNTIF(MASUK8[Kode Barang],REKAP[[#This Row],[ID
Barang]])=0,"",COUNTIF(MASUK8[Kode Barang],REKAP[[#This Row],[ID
Barang]]))</f>
        <v/>
      </c>
      <c r="K1889" s="20"/>
      <c r="L1889" s="47">
        <f>SUMIF(MASUK!$C:$C,DATA!$A1889,MASUK!$H:$H)</f>
        <v>0</v>
      </c>
      <c r="M1889" s="47">
        <f>SUMIF(KELUAR!C:C,REKAP[[#This Row],[ID
Barang]],KELUAR!$H:$H)</f>
        <v>0</v>
      </c>
      <c r="N1889" s="47">
        <f>REKAP[[#This Row],[Stok Awal]]+REKAP[[#This Row],[Masuk]]-REKAP[[#This Row],[Keluar]]</f>
        <v>0</v>
      </c>
      <c r="P1889" s="42">
        <f>REKAP[[#This Row],[Harga Satuan]]*REKAP[[#This Row],[Stok Akhir]]</f>
        <v>0</v>
      </c>
      <c r="Q1889" s="47" t="str">
        <f>IF(REKAP[[#This Row],[Stok Aktual]]&lt;&gt;"",REKAP[[#This Row],[Stok Akhir]]-REKAP[[#This Row],[Stok Aktual]],"")</f>
        <v/>
      </c>
    </row>
    <row r="1890" spans="1:17" x14ac:dyDescent="0.25">
      <c r="A1890" s="20"/>
      <c r="B1890" s="20"/>
      <c r="C1890" s="20"/>
      <c r="D1890" s="23"/>
      <c r="E1890" s="23"/>
      <c r="F1890" s="20"/>
      <c r="G1890" s="20"/>
      <c r="H1890" s="22"/>
      <c r="I1890" s="57" t="str">
        <f>IF(COUNTIF(MASUK[Kode Barang],REKAP[[#This Row],[ID
Barang]])=0,"",COUNTIF(MASUK[Kode Barang],REKAP[[#This Row],[ID
Barang]]))</f>
        <v/>
      </c>
      <c r="J1890" s="58" t="str">
        <f>IF(COUNTIF(MASUK8[Kode Barang],REKAP[[#This Row],[ID
Barang]])=0,"",COUNTIF(MASUK8[Kode Barang],REKAP[[#This Row],[ID
Barang]]))</f>
        <v/>
      </c>
      <c r="K1890" s="20"/>
      <c r="L1890" s="47">
        <f>SUMIF(MASUK!$C:$C,DATA!$A1890,MASUK!$H:$H)</f>
        <v>0</v>
      </c>
      <c r="M1890" s="47">
        <f>SUMIF(KELUAR!C:C,REKAP[[#This Row],[ID
Barang]],KELUAR!$H:$H)</f>
        <v>0</v>
      </c>
      <c r="N1890" s="47">
        <f>REKAP[[#This Row],[Stok Awal]]+REKAP[[#This Row],[Masuk]]-REKAP[[#This Row],[Keluar]]</f>
        <v>0</v>
      </c>
      <c r="P1890" s="42">
        <f>REKAP[[#This Row],[Harga Satuan]]*REKAP[[#This Row],[Stok Akhir]]</f>
        <v>0</v>
      </c>
      <c r="Q1890" s="47" t="str">
        <f>IF(REKAP[[#This Row],[Stok Aktual]]&lt;&gt;"",REKAP[[#This Row],[Stok Akhir]]-REKAP[[#This Row],[Stok Aktual]],"")</f>
        <v/>
      </c>
    </row>
    <row r="1891" spans="1:17" x14ac:dyDescent="0.25">
      <c r="A1891" s="20"/>
      <c r="B1891" s="20"/>
      <c r="C1891" s="20"/>
      <c r="D1891" s="23"/>
      <c r="E1891" s="23"/>
      <c r="F1891" s="20"/>
      <c r="G1891" s="20"/>
      <c r="H1891" s="22"/>
      <c r="I1891" s="57" t="str">
        <f>IF(COUNTIF(MASUK[Kode Barang],REKAP[[#This Row],[ID
Barang]])=0,"",COUNTIF(MASUK[Kode Barang],REKAP[[#This Row],[ID
Barang]]))</f>
        <v/>
      </c>
      <c r="J1891" s="58" t="str">
        <f>IF(COUNTIF(MASUK8[Kode Barang],REKAP[[#This Row],[ID
Barang]])=0,"",COUNTIF(MASUK8[Kode Barang],REKAP[[#This Row],[ID
Barang]]))</f>
        <v/>
      </c>
      <c r="K1891" s="20"/>
      <c r="L1891" s="47">
        <f>SUMIF(MASUK!$C:$C,DATA!$A1891,MASUK!$H:$H)</f>
        <v>0</v>
      </c>
      <c r="M1891" s="47">
        <f>SUMIF(KELUAR!C:C,REKAP[[#This Row],[ID
Barang]],KELUAR!$H:$H)</f>
        <v>0</v>
      </c>
      <c r="N1891" s="47">
        <f>REKAP[[#This Row],[Stok Awal]]+REKAP[[#This Row],[Masuk]]-REKAP[[#This Row],[Keluar]]</f>
        <v>0</v>
      </c>
      <c r="P1891" s="42">
        <f>REKAP[[#This Row],[Harga Satuan]]*REKAP[[#This Row],[Stok Akhir]]</f>
        <v>0</v>
      </c>
      <c r="Q1891" s="47" t="str">
        <f>IF(REKAP[[#This Row],[Stok Aktual]]&lt;&gt;"",REKAP[[#This Row],[Stok Akhir]]-REKAP[[#This Row],[Stok Aktual]],"")</f>
        <v/>
      </c>
    </row>
    <row r="1892" spans="1:17" x14ac:dyDescent="0.25">
      <c r="A1892" s="20"/>
      <c r="B1892" s="20"/>
      <c r="C1892" s="20"/>
      <c r="D1892" s="23"/>
      <c r="E1892" s="23"/>
      <c r="F1892" s="20"/>
      <c r="G1892" s="20"/>
      <c r="H1892" s="22"/>
      <c r="I1892" s="57" t="str">
        <f>IF(COUNTIF(MASUK[Kode Barang],REKAP[[#This Row],[ID
Barang]])=0,"",COUNTIF(MASUK[Kode Barang],REKAP[[#This Row],[ID
Barang]]))</f>
        <v/>
      </c>
      <c r="J1892" s="58" t="str">
        <f>IF(COUNTIF(MASUK8[Kode Barang],REKAP[[#This Row],[ID
Barang]])=0,"",COUNTIF(MASUK8[Kode Barang],REKAP[[#This Row],[ID
Barang]]))</f>
        <v/>
      </c>
      <c r="K1892" s="20"/>
      <c r="L1892" s="47">
        <f>SUMIF(MASUK!$C:$C,DATA!$A1892,MASUK!$H:$H)</f>
        <v>0</v>
      </c>
      <c r="M1892" s="47">
        <f>SUMIF(KELUAR!C:C,REKAP[[#This Row],[ID
Barang]],KELUAR!$H:$H)</f>
        <v>0</v>
      </c>
      <c r="N1892" s="47">
        <f>REKAP[[#This Row],[Stok Awal]]+REKAP[[#This Row],[Masuk]]-REKAP[[#This Row],[Keluar]]</f>
        <v>0</v>
      </c>
      <c r="P1892" s="42">
        <f>REKAP[[#This Row],[Harga Satuan]]*REKAP[[#This Row],[Stok Akhir]]</f>
        <v>0</v>
      </c>
      <c r="Q1892" s="47" t="str">
        <f>IF(REKAP[[#This Row],[Stok Aktual]]&lt;&gt;"",REKAP[[#This Row],[Stok Akhir]]-REKAP[[#This Row],[Stok Aktual]],"")</f>
        <v/>
      </c>
    </row>
    <row r="1893" spans="1:17" x14ac:dyDescent="0.25">
      <c r="A1893" s="20"/>
      <c r="B1893" s="20"/>
      <c r="C1893" s="20"/>
      <c r="D1893" s="23"/>
      <c r="E1893" s="23"/>
      <c r="F1893" s="20"/>
      <c r="G1893" s="20"/>
      <c r="H1893" s="22"/>
      <c r="I1893" s="57" t="str">
        <f>IF(COUNTIF(MASUK[Kode Barang],REKAP[[#This Row],[ID
Barang]])=0,"",COUNTIF(MASUK[Kode Barang],REKAP[[#This Row],[ID
Barang]]))</f>
        <v/>
      </c>
      <c r="J1893" s="58" t="str">
        <f>IF(COUNTIF(MASUK8[Kode Barang],REKAP[[#This Row],[ID
Barang]])=0,"",COUNTIF(MASUK8[Kode Barang],REKAP[[#This Row],[ID
Barang]]))</f>
        <v/>
      </c>
      <c r="K1893" s="20"/>
      <c r="L1893" s="47">
        <f>SUMIF(MASUK!$C:$C,DATA!$A1893,MASUK!$H:$H)</f>
        <v>0</v>
      </c>
      <c r="M1893" s="47">
        <f>SUMIF(KELUAR!C:C,REKAP[[#This Row],[ID
Barang]],KELUAR!$H:$H)</f>
        <v>0</v>
      </c>
      <c r="N1893" s="47">
        <f>REKAP[[#This Row],[Stok Awal]]+REKAP[[#This Row],[Masuk]]-REKAP[[#This Row],[Keluar]]</f>
        <v>0</v>
      </c>
      <c r="P1893" s="42">
        <f>REKAP[[#This Row],[Harga Satuan]]*REKAP[[#This Row],[Stok Akhir]]</f>
        <v>0</v>
      </c>
      <c r="Q1893" s="47" t="str">
        <f>IF(REKAP[[#This Row],[Stok Aktual]]&lt;&gt;"",REKAP[[#This Row],[Stok Akhir]]-REKAP[[#This Row],[Stok Aktual]],"")</f>
        <v/>
      </c>
    </row>
    <row r="1894" spans="1:17" x14ac:dyDescent="0.25">
      <c r="A1894" s="20"/>
      <c r="B1894" s="20"/>
      <c r="C1894" s="20"/>
      <c r="D1894" s="23"/>
      <c r="E1894" s="23"/>
      <c r="F1894" s="20"/>
      <c r="G1894" s="20"/>
      <c r="H1894" s="22"/>
      <c r="I1894" s="57" t="str">
        <f>IF(COUNTIF(MASUK[Kode Barang],REKAP[[#This Row],[ID
Barang]])=0,"",COUNTIF(MASUK[Kode Barang],REKAP[[#This Row],[ID
Barang]]))</f>
        <v/>
      </c>
      <c r="J1894" s="58" t="str">
        <f>IF(COUNTIF(MASUK8[Kode Barang],REKAP[[#This Row],[ID
Barang]])=0,"",COUNTIF(MASUK8[Kode Barang],REKAP[[#This Row],[ID
Barang]]))</f>
        <v/>
      </c>
      <c r="K1894" s="20"/>
      <c r="L1894" s="47">
        <f>SUMIF(MASUK!$C:$C,DATA!$A1894,MASUK!$H:$H)</f>
        <v>0</v>
      </c>
      <c r="M1894" s="47">
        <f>SUMIF(KELUAR!C:C,REKAP[[#This Row],[ID
Barang]],KELUAR!$H:$H)</f>
        <v>0</v>
      </c>
      <c r="N1894" s="47">
        <f>REKAP[[#This Row],[Stok Awal]]+REKAP[[#This Row],[Masuk]]-REKAP[[#This Row],[Keluar]]</f>
        <v>0</v>
      </c>
      <c r="P1894" s="42">
        <f>REKAP[[#This Row],[Harga Satuan]]*REKAP[[#This Row],[Stok Akhir]]</f>
        <v>0</v>
      </c>
      <c r="Q1894" s="47" t="str">
        <f>IF(REKAP[[#This Row],[Stok Aktual]]&lt;&gt;"",REKAP[[#This Row],[Stok Akhir]]-REKAP[[#This Row],[Stok Aktual]],"")</f>
        <v/>
      </c>
    </row>
    <row r="1895" spans="1:17" x14ac:dyDescent="0.25">
      <c r="A1895" s="20"/>
      <c r="B1895" s="20"/>
      <c r="C1895" s="20"/>
      <c r="D1895" s="23"/>
      <c r="E1895" s="23"/>
      <c r="F1895" s="20"/>
      <c r="G1895" s="20"/>
      <c r="H1895" s="22"/>
      <c r="I1895" s="57" t="str">
        <f>IF(COUNTIF(MASUK[Kode Barang],REKAP[[#This Row],[ID
Barang]])=0,"",COUNTIF(MASUK[Kode Barang],REKAP[[#This Row],[ID
Barang]]))</f>
        <v/>
      </c>
      <c r="J1895" s="58" t="str">
        <f>IF(COUNTIF(MASUK8[Kode Barang],REKAP[[#This Row],[ID
Barang]])=0,"",COUNTIF(MASUK8[Kode Barang],REKAP[[#This Row],[ID
Barang]]))</f>
        <v/>
      </c>
      <c r="K1895" s="20"/>
      <c r="L1895" s="47">
        <f>SUMIF(MASUK!$C:$C,DATA!$A1895,MASUK!$H:$H)</f>
        <v>0</v>
      </c>
      <c r="M1895" s="47">
        <f>SUMIF(KELUAR!C:C,REKAP[[#This Row],[ID
Barang]],KELUAR!$H:$H)</f>
        <v>0</v>
      </c>
      <c r="N1895" s="47">
        <f>REKAP[[#This Row],[Stok Awal]]+REKAP[[#This Row],[Masuk]]-REKAP[[#This Row],[Keluar]]</f>
        <v>0</v>
      </c>
      <c r="P1895" s="42">
        <f>REKAP[[#This Row],[Harga Satuan]]*REKAP[[#This Row],[Stok Akhir]]</f>
        <v>0</v>
      </c>
      <c r="Q1895" s="47" t="str">
        <f>IF(REKAP[[#This Row],[Stok Aktual]]&lt;&gt;"",REKAP[[#This Row],[Stok Akhir]]-REKAP[[#This Row],[Stok Aktual]],"")</f>
        <v/>
      </c>
    </row>
    <row r="1896" spans="1:17" x14ac:dyDescent="0.25">
      <c r="A1896" s="20"/>
      <c r="B1896" s="20"/>
      <c r="C1896" s="20"/>
      <c r="D1896" s="23"/>
      <c r="E1896" s="23"/>
      <c r="F1896" s="20"/>
      <c r="G1896" s="20"/>
      <c r="H1896" s="22"/>
      <c r="I1896" s="57" t="str">
        <f>IF(COUNTIF(MASUK[Kode Barang],REKAP[[#This Row],[ID
Barang]])=0,"",COUNTIF(MASUK[Kode Barang],REKAP[[#This Row],[ID
Barang]]))</f>
        <v/>
      </c>
      <c r="J1896" s="58" t="str">
        <f>IF(COUNTIF(MASUK8[Kode Barang],REKAP[[#This Row],[ID
Barang]])=0,"",COUNTIF(MASUK8[Kode Barang],REKAP[[#This Row],[ID
Barang]]))</f>
        <v/>
      </c>
      <c r="K1896" s="20"/>
      <c r="L1896" s="47">
        <f>SUMIF(MASUK!$C:$C,DATA!$A1896,MASUK!$H:$H)</f>
        <v>0</v>
      </c>
      <c r="M1896" s="47">
        <f>SUMIF(KELUAR!C:C,REKAP[[#This Row],[ID
Barang]],KELUAR!$H:$H)</f>
        <v>0</v>
      </c>
      <c r="N1896" s="47">
        <f>REKAP[[#This Row],[Stok Awal]]+REKAP[[#This Row],[Masuk]]-REKAP[[#This Row],[Keluar]]</f>
        <v>0</v>
      </c>
      <c r="P1896" s="42">
        <f>REKAP[[#This Row],[Harga Satuan]]*REKAP[[#This Row],[Stok Akhir]]</f>
        <v>0</v>
      </c>
      <c r="Q1896" s="47" t="str">
        <f>IF(REKAP[[#This Row],[Stok Aktual]]&lt;&gt;"",REKAP[[#This Row],[Stok Akhir]]-REKAP[[#This Row],[Stok Aktual]],"")</f>
        <v/>
      </c>
    </row>
    <row r="1897" spans="1:17" x14ac:dyDescent="0.25">
      <c r="A1897" s="20"/>
      <c r="B1897" s="20"/>
      <c r="C1897" s="20"/>
      <c r="D1897" s="23"/>
      <c r="E1897" s="23"/>
      <c r="F1897" s="20"/>
      <c r="G1897" s="20"/>
      <c r="H1897" s="22"/>
      <c r="I1897" s="57" t="str">
        <f>IF(COUNTIF(MASUK[Kode Barang],REKAP[[#This Row],[ID
Barang]])=0,"",COUNTIF(MASUK[Kode Barang],REKAP[[#This Row],[ID
Barang]]))</f>
        <v/>
      </c>
      <c r="J1897" s="58" t="str">
        <f>IF(COUNTIF(MASUK8[Kode Barang],REKAP[[#This Row],[ID
Barang]])=0,"",COUNTIF(MASUK8[Kode Barang],REKAP[[#This Row],[ID
Barang]]))</f>
        <v/>
      </c>
      <c r="K1897" s="20"/>
      <c r="L1897" s="47">
        <f>SUMIF(MASUK!$C:$C,DATA!$A1897,MASUK!$H:$H)</f>
        <v>0</v>
      </c>
      <c r="M1897" s="47">
        <f>SUMIF(KELUAR!C:C,REKAP[[#This Row],[ID
Barang]],KELUAR!$H:$H)</f>
        <v>0</v>
      </c>
      <c r="N1897" s="47">
        <f>REKAP[[#This Row],[Stok Awal]]+REKAP[[#This Row],[Masuk]]-REKAP[[#This Row],[Keluar]]</f>
        <v>0</v>
      </c>
      <c r="P1897" s="42">
        <f>REKAP[[#This Row],[Harga Satuan]]*REKAP[[#This Row],[Stok Akhir]]</f>
        <v>0</v>
      </c>
      <c r="Q1897" s="47" t="str">
        <f>IF(REKAP[[#This Row],[Stok Aktual]]&lt;&gt;"",REKAP[[#This Row],[Stok Akhir]]-REKAP[[#This Row],[Stok Aktual]],"")</f>
        <v/>
      </c>
    </row>
    <row r="1898" spans="1:17" x14ac:dyDescent="0.25">
      <c r="A1898" s="20"/>
      <c r="B1898" s="20"/>
      <c r="C1898" s="20"/>
      <c r="D1898" s="23"/>
      <c r="E1898" s="23"/>
      <c r="F1898" s="20"/>
      <c r="G1898" s="20"/>
      <c r="H1898" s="22"/>
      <c r="I1898" s="57" t="str">
        <f>IF(COUNTIF(MASUK[Kode Barang],REKAP[[#This Row],[ID
Barang]])=0,"",COUNTIF(MASUK[Kode Barang],REKAP[[#This Row],[ID
Barang]]))</f>
        <v/>
      </c>
      <c r="J1898" s="58" t="str">
        <f>IF(COUNTIF(MASUK8[Kode Barang],REKAP[[#This Row],[ID
Barang]])=0,"",COUNTIF(MASUK8[Kode Barang],REKAP[[#This Row],[ID
Barang]]))</f>
        <v/>
      </c>
      <c r="K1898" s="20"/>
      <c r="L1898" s="47">
        <f>SUMIF(MASUK!$C:$C,DATA!$A1898,MASUK!$H:$H)</f>
        <v>0</v>
      </c>
      <c r="M1898" s="47">
        <f>SUMIF(KELUAR!C:C,REKAP[[#This Row],[ID
Barang]],KELUAR!$H:$H)</f>
        <v>0</v>
      </c>
      <c r="N1898" s="47">
        <f>REKAP[[#This Row],[Stok Awal]]+REKAP[[#This Row],[Masuk]]-REKAP[[#This Row],[Keluar]]</f>
        <v>0</v>
      </c>
      <c r="P1898" s="42">
        <f>REKAP[[#This Row],[Harga Satuan]]*REKAP[[#This Row],[Stok Akhir]]</f>
        <v>0</v>
      </c>
      <c r="Q1898" s="47" t="str">
        <f>IF(REKAP[[#This Row],[Stok Aktual]]&lt;&gt;"",REKAP[[#This Row],[Stok Akhir]]-REKAP[[#This Row],[Stok Aktual]],"")</f>
        <v/>
      </c>
    </row>
    <row r="1899" spans="1:17" x14ac:dyDescent="0.25">
      <c r="A1899" s="20"/>
      <c r="B1899" s="20"/>
      <c r="C1899" s="20"/>
      <c r="D1899" s="23"/>
      <c r="E1899" s="23"/>
      <c r="F1899" s="20"/>
      <c r="G1899" s="20"/>
      <c r="H1899" s="22"/>
      <c r="I1899" s="57" t="str">
        <f>IF(COUNTIF(MASUK[Kode Barang],REKAP[[#This Row],[ID
Barang]])=0,"",COUNTIF(MASUK[Kode Barang],REKAP[[#This Row],[ID
Barang]]))</f>
        <v/>
      </c>
      <c r="J1899" s="58" t="str">
        <f>IF(COUNTIF(MASUK8[Kode Barang],REKAP[[#This Row],[ID
Barang]])=0,"",COUNTIF(MASUK8[Kode Barang],REKAP[[#This Row],[ID
Barang]]))</f>
        <v/>
      </c>
      <c r="K1899" s="20"/>
      <c r="L1899" s="47">
        <f>SUMIF(MASUK!$C:$C,DATA!$A1899,MASUK!$H:$H)</f>
        <v>0</v>
      </c>
      <c r="M1899" s="47">
        <f>SUMIF(KELUAR!C:C,REKAP[[#This Row],[ID
Barang]],KELUAR!$H:$H)</f>
        <v>0</v>
      </c>
      <c r="N1899" s="47">
        <f>REKAP[[#This Row],[Stok Awal]]+REKAP[[#This Row],[Masuk]]-REKAP[[#This Row],[Keluar]]</f>
        <v>0</v>
      </c>
      <c r="P1899" s="42">
        <f>REKAP[[#This Row],[Harga Satuan]]*REKAP[[#This Row],[Stok Akhir]]</f>
        <v>0</v>
      </c>
      <c r="Q1899" s="47" t="str">
        <f>IF(REKAP[[#This Row],[Stok Aktual]]&lt;&gt;"",REKAP[[#This Row],[Stok Akhir]]-REKAP[[#This Row],[Stok Aktual]],"")</f>
        <v/>
      </c>
    </row>
    <row r="1900" spans="1:17" x14ac:dyDescent="0.25">
      <c r="A1900" s="20"/>
      <c r="B1900" s="20"/>
      <c r="C1900" s="20"/>
      <c r="D1900" s="23"/>
      <c r="E1900" s="23"/>
      <c r="F1900" s="20"/>
      <c r="G1900" s="20"/>
      <c r="H1900" s="22"/>
      <c r="I1900" s="57" t="str">
        <f>IF(COUNTIF(MASUK[Kode Barang],REKAP[[#This Row],[ID
Barang]])=0,"",COUNTIF(MASUK[Kode Barang],REKAP[[#This Row],[ID
Barang]]))</f>
        <v/>
      </c>
      <c r="J1900" s="58" t="str">
        <f>IF(COUNTIF(MASUK8[Kode Barang],REKAP[[#This Row],[ID
Barang]])=0,"",COUNTIF(MASUK8[Kode Barang],REKAP[[#This Row],[ID
Barang]]))</f>
        <v/>
      </c>
      <c r="K1900" s="20"/>
      <c r="L1900" s="47">
        <f>SUMIF(MASUK!$C:$C,DATA!$A1900,MASUK!$H:$H)</f>
        <v>0</v>
      </c>
      <c r="M1900" s="47">
        <f>SUMIF(KELUAR!C:C,REKAP[[#This Row],[ID
Barang]],KELUAR!$H:$H)</f>
        <v>0</v>
      </c>
      <c r="N1900" s="47">
        <f>REKAP[[#This Row],[Stok Awal]]+REKAP[[#This Row],[Masuk]]-REKAP[[#This Row],[Keluar]]</f>
        <v>0</v>
      </c>
      <c r="P1900" s="42">
        <f>REKAP[[#This Row],[Harga Satuan]]*REKAP[[#This Row],[Stok Akhir]]</f>
        <v>0</v>
      </c>
      <c r="Q1900" s="47" t="str">
        <f>IF(REKAP[[#This Row],[Stok Aktual]]&lt;&gt;"",REKAP[[#This Row],[Stok Akhir]]-REKAP[[#This Row],[Stok Aktual]],"")</f>
        <v/>
      </c>
    </row>
    <row r="1901" spans="1:17" x14ac:dyDescent="0.25">
      <c r="A1901" s="20"/>
      <c r="B1901" s="20"/>
      <c r="C1901" s="20"/>
      <c r="D1901" s="23"/>
      <c r="E1901" s="23"/>
      <c r="F1901" s="20"/>
      <c r="G1901" s="20"/>
      <c r="H1901" s="22"/>
      <c r="I1901" s="57" t="str">
        <f>IF(COUNTIF(MASUK[Kode Barang],REKAP[[#This Row],[ID
Barang]])=0,"",COUNTIF(MASUK[Kode Barang],REKAP[[#This Row],[ID
Barang]]))</f>
        <v/>
      </c>
      <c r="J1901" s="58" t="str">
        <f>IF(COUNTIF(MASUK8[Kode Barang],REKAP[[#This Row],[ID
Barang]])=0,"",COUNTIF(MASUK8[Kode Barang],REKAP[[#This Row],[ID
Barang]]))</f>
        <v/>
      </c>
      <c r="K1901" s="20"/>
      <c r="L1901" s="47">
        <f>SUMIF(MASUK!$C:$C,DATA!$A1901,MASUK!$H:$H)</f>
        <v>0</v>
      </c>
      <c r="M1901" s="47">
        <f>SUMIF(KELUAR!C:C,REKAP[[#This Row],[ID
Barang]],KELUAR!$H:$H)</f>
        <v>0</v>
      </c>
      <c r="N1901" s="47">
        <f>REKAP[[#This Row],[Stok Awal]]+REKAP[[#This Row],[Masuk]]-REKAP[[#This Row],[Keluar]]</f>
        <v>0</v>
      </c>
      <c r="P1901" s="42">
        <f>REKAP[[#This Row],[Harga Satuan]]*REKAP[[#This Row],[Stok Akhir]]</f>
        <v>0</v>
      </c>
      <c r="Q1901" s="47" t="str">
        <f>IF(REKAP[[#This Row],[Stok Aktual]]&lt;&gt;"",REKAP[[#This Row],[Stok Akhir]]-REKAP[[#This Row],[Stok Aktual]],"")</f>
        <v/>
      </c>
    </row>
    <row r="1902" spans="1:17" x14ac:dyDescent="0.25">
      <c r="A1902" s="20"/>
      <c r="B1902" s="20"/>
      <c r="C1902" s="20"/>
      <c r="D1902" s="23"/>
      <c r="E1902" s="23"/>
      <c r="F1902" s="20"/>
      <c r="G1902" s="20"/>
      <c r="H1902" s="22"/>
      <c r="I1902" s="57" t="str">
        <f>IF(COUNTIF(MASUK[Kode Barang],REKAP[[#This Row],[ID
Barang]])=0,"",COUNTIF(MASUK[Kode Barang],REKAP[[#This Row],[ID
Barang]]))</f>
        <v/>
      </c>
      <c r="J1902" s="58" t="str">
        <f>IF(COUNTIF(MASUK8[Kode Barang],REKAP[[#This Row],[ID
Barang]])=0,"",COUNTIF(MASUK8[Kode Barang],REKAP[[#This Row],[ID
Barang]]))</f>
        <v/>
      </c>
      <c r="K1902" s="20"/>
      <c r="L1902" s="47">
        <f>SUMIF(MASUK!$C:$C,DATA!$A1902,MASUK!$H:$H)</f>
        <v>0</v>
      </c>
      <c r="M1902" s="47">
        <f>SUMIF(KELUAR!C:C,REKAP[[#This Row],[ID
Barang]],KELUAR!$H:$H)</f>
        <v>0</v>
      </c>
      <c r="N1902" s="47">
        <f>REKAP[[#This Row],[Stok Awal]]+REKAP[[#This Row],[Masuk]]-REKAP[[#This Row],[Keluar]]</f>
        <v>0</v>
      </c>
      <c r="P1902" s="42">
        <f>REKAP[[#This Row],[Harga Satuan]]*REKAP[[#This Row],[Stok Akhir]]</f>
        <v>0</v>
      </c>
      <c r="Q1902" s="47" t="str">
        <f>IF(REKAP[[#This Row],[Stok Aktual]]&lt;&gt;"",REKAP[[#This Row],[Stok Akhir]]-REKAP[[#This Row],[Stok Aktual]],"")</f>
        <v/>
      </c>
    </row>
    <row r="1903" spans="1:17" x14ac:dyDescent="0.25">
      <c r="A1903" s="20"/>
      <c r="B1903" s="20"/>
      <c r="C1903" s="20"/>
      <c r="D1903" s="23"/>
      <c r="E1903" s="23"/>
      <c r="F1903" s="20"/>
      <c r="G1903" s="20"/>
      <c r="H1903" s="22"/>
      <c r="I1903" s="57" t="str">
        <f>IF(COUNTIF(MASUK[Kode Barang],REKAP[[#This Row],[ID
Barang]])=0,"",COUNTIF(MASUK[Kode Barang],REKAP[[#This Row],[ID
Barang]]))</f>
        <v/>
      </c>
      <c r="J1903" s="58" t="str">
        <f>IF(COUNTIF(MASUK8[Kode Barang],REKAP[[#This Row],[ID
Barang]])=0,"",COUNTIF(MASUK8[Kode Barang],REKAP[[#This Row],[ID
Barang]]))</f>
        <v/>
      </c>
      <c r="K1903" s="20"/>
      <c r="L1903" s="47">
        <f>SUMIF(MASUK!$C:$C,DATA!$A1903,MASUK!$H:$H)</f>
        <v>0</v>
      </c>
      <c r="M1903" s="47">
        <f>SUMIF(KELUAR!C:C,REKAP[[#This Row],[ID
Barang]],KELUAR!$H:$H)</f>
        <v>0</v>
      </c>
      <c r="N1903" s="47">
        <f>REKAP[[#This Row],[Stok Awal]]+REKAP[[#This Row],[Masuk]]-REKAP[[#This Row],[Keluar]]</f>
        <v>0</v>
      </c>
      <c r="P1903" s="42">
        <f>REKAP[[#This Row],[Harga Satuan]]*REKAP[[#This Row],[Stok Akhir]]</f>
        <v>0</v>
      </c>
      <c r="Q1903" s="47" t="str">
        <f>IF(REKAP[[#This Row],[Stok Aktual]]&lt;&gt;"",REKAP[[#This Row],[Stok Akhir]]-REKAP[[#This Row],[Stok Aktual]],"")</f>
        <v/>
      </c>
    </row>
    <row r="1904" spans="1:17" x14ac:dyDescent="0.25">
      <c r="A1904" s="20"/>
      <c r="B1904" s="20"/>
      <c r="C1904" s="20"/>
      <c r="D1904" s="23"/>
      <c r="E1904" s="23"/>
      <c r="F1904" s="20"/>
      <c r="G1904" s="20"/>
      <c r="H1904" s="22"/>
      <c r="I1904" s="57" t="str">
        <f>IF(COUNTIF(MASUK[Kode Barang],REKAP[[#This Row],[ID
Barang]])=0,"",COUNTIF(MASUK[Kode Barang],REKAP[[#This Row],[ID
Barang]]))</f>
        <v/>
      </c>
      <c r="J1904" s="58" t="str">
        <f>IF(COUNTIF(MASUK8[Kode Barang],REKAP[[#This Row],[ID
Barang]])=0,"",COUNTIF(MASUK8[Kode Barang],REKAP[[#This Row],[ID
Barang]]))</f>
        <v/>
      </c>
      <c r="K1904" s="20"/>
      <c r="L1904" s="47">
        <f>SUMIF(MASUK!$C:$C,DATA!$A1904,MASUK!$H:$H)</f>
        <v>0</v>
      </c>
      <c r="M1904" s="47">
        <f>SUMIF(KELUAR!C:C,REKAP[[#This Row],[ID
Barang]],KELUAR!$H:$H)</f>
        <v>0</v>
      </c>
      <c r="N1904" s="47">
        <f>REKAP[[#This Row],[Stok Awal]]+REKAP[[#This Row],[Masuk]]-REKAP[[#This Row],[Keluar]]</f>
        <v>0</v>
      </c>
      <c r="P1904" s="42">
        <f>REKAP[[#This Row],[Harga Satuan]]*REKAP[[#This Row],[Stok Akhir]]</f>
        <v>0</v>
      </c>
      <c r="Q1904" s="47" t="str">
        <f>IF(REKAP[[#This Row],[Stok Aktual]]&lt;&gt;"",REKAP[[#This Row],[Stok Akhir]]-REKAP[[#This Row],[Stok Aktual]],"")</f>
        <v/>
      </c>
    </row>
    <row r="1905" spans="1:17" x14ac:dyDescent="0.25">
      <c r="A1905" s="20"/>
      <c r="B1905" s="20"/>
      <c r="C1905" s="20"/>
      <c r="D1905" s="23"/>
      <c r="E1905" s="23"/>
      <c r="F1905" s="20"/>
      <c r="G1905" s="20"/>
      <c r="H1905" s="22"/>
      <c r="I1905" s="57" t="str">
        <f>IF(COUNTIF(MASUK[Kode Barang],REKAP[[#This Row],[ID
Barang]])=0,"",COUNTIF(MASUK[Kode Barang],REKAP[[#This Row],[ID
Barang]]))</f>
        <v/>
      </c>
      <c r="J1905" s="58" t="str">
        <f>IF(COUNTIF(MASUK8[Kode Barang],REKAP[[#This Row],[ID
Barang]])=0,"",COUNTIF(MASUK8[Kode Barang],REKAP[[#This Row],[ID
Barang]]))</f>
        <v/>
      </c>
      <c r="K1905" s="20"/>
      <c r="L1905" s="47">
        <f>SUMIF(MASUK!$C:$C,DATA!$A1905,MASUK!$H:$H)</f>
        <v>0</v>
      </c>
      <c r="M1905" s="47">
        <f>SUMIF(KELUAR!C:C,REKAP[[#This Row],[ID
Barang]],KELUAR!$H:$H)</f>
        <v>0</v>
      </c>
      <c r="N1905" s="47">
        <f>REKAP[[#This Row],[Stok Awal]]+REKAP[[#This Row],[Masuk]]-REKAP[[#This Row],[Keluar]]</f>
        <v>0</v>
      </c>
      <c r="P1905" s="42">
        <f>REKAP[[#This Row],[Harga Satuan]]*REKAP[[#This Row],[Stok Akhir]]</f>
        <v>0</v>
      </c>
      <c r="Q1905" s="47" t="str">
        <f>IF(REKAP[[#This Row],[Stok Aktual]]&lt;&gt;"",REKAP[[#This Row],[Stok Akhir]]-REKAP[[#This Row],[Stok Aktual]],"")</f>
        <v/>
      </c>
    </row>
    <row r="1906" spans="1:17" x14ac:dyDescent="0.25">
      <c r="A1906" s="20"/>
      <c r="B1906" s="20"/>
      <c r="C1906" s="20"/>
      <c r="D1906" s="23"/>
      <c r="E1906" s="23"/>
      <c r="F1906" s="20"/>
      <c r="G1906" s="20"/>
      <c r="H1906" s="22"/>
      <c r="I1906" s="57" t="str">
        <f>IF(COUNTIF(MASUK[Kode Barang],REKAP[[#This Row],[ID
Barang]])=0,"",COUNTIF(MASUK[Kode Barang],REKAP[[#This Row],[ID
Barang]]))</f>
        <v/>
      </c>
      <c r="J1906" s="58" t="str">
        <f>IF(COUNTIF(MASUK8[Kode Barang],REKAP[[#This Row],[ID
Barang]])=0,"",COUNTIF(MASUK8[Kode Barang],REKAP[[#This Row],[ID
Barang]]))</f>
        <v/>
      </c>
      <c r="K1906" s="20"/>
      <c r="L1906" s="47">
        <f>SUMIF(MASUK!$C:$C,DATA!$A1906,MASUK!$H:$H)</f>
        <v>0</v>
      </c>
      <c r="M1906" s="47">
        <f>SUMIF(KELUAR!C:C,REKAP[[#This Row],[ID
Barang]],KELUAR!$H:$H)</f>
        <v>0</v>
      </c>
      <c r="N1906" s="47">
        <f>REKAP[[#This Row],[Stok Awal]]+REKAP[[#This Row],[Masuk]]-REKAP[[#This Row],[Keluar]]</f>
        <v>0</v>
      </c>
      <c r="P1906" s="42">
        <f>REKAP[[#This Row],[Harga Satuan]]*REKAP[[#This Row],[Stok Akhir]]</f>
        <v>0</v>
      </c>
      <c r="Q1906" s="47" t="str">
        <f>IF(REKAP[[#This Row],[Stok Aktual]]&lt;&gt;"",REKAP[[#This Row],[Stok Akhir]]-REKAP[[#This Row],[Stok Aktual]],"")</f>
        <v/>
      </c>
    </row>
    <row r="1907" spans="1:17" x14ac:dyDescent="0.25">
      <c r="A1907" s="20"/>
      <c r="B1907" s="20"/>
      <c r="C1907" s="20"/>
      <c r="D1907" s="23"/>
      <c r="E1907" s="23"/>
      <c r="F1907" s="20"/>
      <c r="G1907" s="20"/>
      <c r="H1907" s="22"/>
      <c r="I1907" s="57" t="str">
        <f>IF(COUNTIF(MASUK[Kode Barang],REKAP[[#This Row],[ID
Barang]])=0,"",COUNTIF(MASUK[Kode Barang],REKAP[[#This Row],[ID
Barang]]))</f>
        <v/>
      </c>
      <c r="J1907" s="58" t="str">
        <f>IF(COUNTIF(MASUK8[Kode Barang],REKAP[[#This Row],[ID
Barang]])=0,"",COUNTIF(MASUK8[Kode Barang],REKAP[[#This Row],[ID
Barang]]))</f>
        <v/>
      </c>
      <c r="K1907" s="20"/>
      <c r="L1907" s="47">
        <f>SUMIF(MASUK!$C:$C,DATA!$A1907,MASUK!$H:$H)</f>
        <v>0</v>
      </c>
      <c r="M1907" s="47">
        <f>SUMIF(KELUAR!C:C,REKAP[[#This Row],[ID
Barang]],KELUAR!$H:$H)</f>
        <v>0</v>
      </c>
      <c r="N1907" s="47">
        <f>REKAP[[#This Row],[Stok Awal]]+REKAP[[#This Row],[Masuk]]-REKAP[[#This Row],[Keluar]]</f>
        <v>0</v>
      </c>
      <c r="P1907" s="42">
        <f>REKAP[[#This Row],[Harga Satuan]]*REKAP[[#This Row],[Stok Akhir]]</f>
        <v>0</v>
      </c>
      <c r="Q1907" s="47" t="str">
        <f>IF(REKAP[[#This Row],[Stok Aktual]]&lt;&gt;"",REKAP[[#This Row],[Stok Akhir]]-REKAP[[#This Row],[Stok Aktual]],"")</f>
        <v/>
      </c>
    </row>
    <row r="1908" spans="1:17" x14ac:dyDescent="0.25">
      <c r="A1908" s="20"/>
      <c r="B1908" s="20"/>
      <c r="C1908" s="20"/>
      <c r="D1908" s="23"/>
      <c r="E1908" s="23"/>
      <c r="F1908" s="20"/>
      <c r="G1908" s="20"/>
      <c r="H1908" s="22"/>
      <c r="I1908" s="57" t="str">
        <f>IF(COUNTIF(MASUK[Kode Barang],REKAP[[#This Row],[ID
Barang]])=0,"",COUNTIF(MASUK[Kode Barang],REKAP[[#This Row],[ID
Barang]]))</f>
        <v/>
      </c>
      <c r="J1908" s="58" t="str">
        <f>IF(COUNTIF(MASUK8[Kode Barang],REKAP[[#This Row],[ID
Barang]])=0,"",COUNTIF(MASUK8[Kode Barang],REKAP[[#This Row],[ID
Barang]]))</f>
        <v/>
      </c>
      <c r="K1908" s="20"/>
      <c r="L1908" s="47">
        <f>SUMIF(MASUK!$C:$C,DATA!$A1908,MASUK!$H:$H)</f>
        <v>0</v>
      </c>
      <c r="M1908" s="47">
        <f>SUMIF(KELUAR!C:C,REKAP[[#This Row],[ID
Barang]],KELUAR!$H:$H)</f>
        <v>0</v>
      </c>
      <c r="N1908" s="47">
        <f>REKAP[[#This Row],[Stok Awal]]+REKAP[[#This Row],[Masuk]]-REKAP[[#This Row],[Keluar]]</f>
        <v>0</v>
      </c>
      <c r="P1908" s="42">
        <f>REKAP[[#This Row],[Harga Satuan]]*REKAP[[#This Row],[Stok Akhir]]</f>
        <v>0</v>
      </c>
      <c r="Q1908" s="47" t="str">
        <f>IF(REKAP[[#This Row],[Stok Aktual]]&lt;&gt;"",REKAP[[#This Row],[Stok Akhir]]-REKAP[[#This Row],[Stok Aktual]],"")</f>
        <v/>
      </c>
    </row>
    <row r="1909" spans="1:17" x14ac:dyDescent="0.25">
      <c r="A1909" s="20"/>
      <c r="B1909" s="20"/>
      <c r="C1909" s="20"/>
      <c r="D1909" s="23"/>
      <c r="E1909" s="23"/>
      <c r="F1909" s="20"/>
      <c r="G1909" s="20"/>
      <c r="H1909" s="22"/>
      <c r="I1909" s="57" t="str">
        <f>IF(COUNTIF(MASUK[Kode Barang],REKAP[[#This Row],[ID
Barang]])=0,"",COUNTIF(MASUK[Kode Barang],REKAP[[#This Row],[ID
Barang]]))</f>
        <v/>
      </c>
      <c r="J1909" s="58" t="str">
        <f>IF(COUNTIF(MASUK8[Kode Barang],REKAP[[#This Row],[ID
Barang]])=0,"",COUNTIF(MASUK8[Kode Barang],REKAP[[#This Row],[ID
Barang]]))</f>
        <v/>
      </c>
      <c r="K1909" s="20"/>
      <c r="L1909" s="47">
        <f>SUMIF(MASUK!$C:$C,DATA!$A1909,MASUK!$H:$H)</f>
        <v>0</v>
      </c>
      <c r="M1909" s="47">
        <f>SUMIF(KELUAR!C:C,REKAP[[#This Row],[ID
Barang]],KELUAR!$H:$H)</f>
        <v>0</v>
      </c>
      <c r="N1909" s="47">
        <f>REKAP[[#This Row],[Stok Awal]]+REKAP[[#This Row],[Masuk]]-REKAP[[#This Row],[Keluar]]</f>
        <v>0</v>
      </c>
      <c r="P1909" s="42">
        <f>REKAP[[#This Row],[Harga Satuan]]*REKAP[[#This Row],[Stok Akhir]]</f>
        <v>0</v>
      </c>
      <c r="Q1909" s="47" t="str">
        <f>IF(REKAP[[#This Row],[Stok Aktual]]&lt;&gt;"",REKAP[[#This Row],[Stok Akhir]]-REKAP[[#This Row],[Stok Aktual]],"")</f>
        <v/>
      </c>
    </row>
    <row r="1910" spans="1:17" x14ac:dyDescent="0.25">
      <c r="A1910" s="20"/>
      <c r="B1910" s="20"/>
      <c r="C1910" s="20"/>
      <c r="D1910" s="23"/>
      <c r="E1910" s="23"/>
      <c r="F1910" s="20"/>
      <c r="G1910" s="20"/>
      <c r="H1910" s="22"/>
      <c r="I1910" s="57" t="str">
        <f>IF(COUNTIF(MASUK[Kode Barang],REKAP[[#This Row],[ID
Barang]])=0,"",COUNTIF(MASUK[Kode Barang],REKAP[[#This Row],[ID
Barang]]))</f>
        <v/>
      </c>
      <c r="J1910" s="58" t="str">
        <f>IF(COUNTIF(MASUK8[Kode Barang],REKAP[[#This Row],[ID
Barang]])=0,"",COUNTIF(MASUK8[Kode Barang],REKAP[[#This Row],[ID
Barang]]))</f>
        <v/>
      </c>
      <c r="K1910" s="20"/>
      <c r="L1910" s="47">
        <f>SUMIF(MASUK!$C:$C,DATA!$A1910,MASUK!$H:$H)</f>
        <v>0</v>
      </c>
      <c r="M1910" s="47">
        <f>SUMIF(KELUAR!C:C,REKAP[[#This Row],[ID
Barang]],KELUAR!$H:$H)</f>
        <v>0</v>
      </c>
      <c r="N1910" s="47">
        <f>REKAP[[#This Row],[Stok Awal]]+REKAP[[#This Row],[Masuk]]-REKAP[[#This Row],[Keluar]]</f>
        <v>0</v>
      </c>
      <c r="P1910" s="42">
        <f>REKAP[[#This Row],[Harga Satuan]]*REKAP[[#This Row],[Stok Akhir]]</f>
        <v>0</v>
      </c>
      <c r="Q1910" s="47" t="str">
        <f>IF(REKAP[[#This Row],[Stok Aktual]]&lt;&gt;"",REKAP[[#This Row],[Stok Akhir]]-REKAP[[#This Row],[Stok Aktual]],"")</f>
        <v/>
      </c>
    </row>
    <row r="1911" spans="1:17" x14ac:dyDescent="0.25">
      <c r="A1911" s="20"/>
      <c r="B1911" s="20"/>
      <c r="C1911" s="20"/>
      <c r="D1911" s="23"/>
      <c r="E1911" s="23"/>
      <c r="F1911" s="20"/>
      <c r="G1911" s="20"/>
      <c r="H1911" s="22"/>
      <c r="I1911" s="57" t="str">
        <f>IF(COUNTIF(MASUK[Kode Barang],REKAP[[#This Row],[ID
Barang]])=0,"",COUNTIF(MASUK[Kode Barang],REKAP[[#This Row],[ID
Barang]]))</f>
        <v/>
      </c>
      <c r="J1911" s="58" t="str">
        <f>IF(COUNTIF(MASUK8[Kode Barang],REKAP[[#This Row],[ID
Barang]])=0,"",COUNTIF(MASUK8[Kode Barang],REKAP[[#This Row],[ID
Barang]]))</f>
        <v/>
      </c>
      <c r="K1911" s="20"/>
      <c r="L1911" s="47">
        <f>SUMIF(MASUK!$C:$C,DATA!$A1911,MASUK!$H:$H)</f>
        <v>0</v>
      </c>
      <c r="M1911" s="47">
        <f>SUMIF(KELUAR!C:C,REKAP[[#This Row],[ID
Barang]],KELUAR!$H:$H)</f>
        <v>0</v>
      </c>
      <c r="N1911" s="47">
        <f>REKAP[[#This Row],[Stok Awal]]+REKAP[[#This Row],[Masuk]]-REKAP[[#This Row],[Keluar]]</f>
        <v>0</v>
      </c>
      <c r="P1911" s="42">
        <f>REKAP[[#This Row],[Harga Satuan]]*REKAP[[#This Row],[Stok Akhir]]</f>
        <v>0</v>
      </c>
      <c r="Q1911" s="47" t="str">
        <f>IF(REKAP[[#This Row],[Stok Aktual]]&lt;&gt;"",REKAP[[#This Row],[Stok Akhir]]-REKAP[[#This Row],[Stok Aktual]],"")</f>
        <v/>
      </c>
    </row>
    <row r="1912" spans="1:17" x14ac:dyDescent="0.25">
      <c r="A1912" s="20"/>
      <c r="B1912" s="20"/>
      <c r="C1912" s="20"/>
      <c r="D1912" s="23"/>
      <c r="E1912" s="23"/>
      <c r="F1912" s="20"/>
      <c r="G1912" s="20"/>
      <c r="H1912" s="22"/>
      <c r="I1912" s="57" t="str">
        <f>IF(COUNTIF(MASUK[Kode Barang],REKAP[[#This Row],[ID
Barang]])=0,"",COUNTIF(MASUK[Kode Barang],REKAP[[#This Row],[ID
Barang]]))</f>
        <v/>
      </c>
      <c r="J1912" s="58" t="str">
        <f>IF(COUNTIF(MASUK8[Kode Barang],REKAP[[#This Row],[ID
Barang]])=0,"",COUNTIF(MASUK8[Kode Barang],REKAP[[#This Row],[ID
Barang]]))</f>
        <v/>
      </c>
      <c r="K1912" s="20"/>
      <c r="L1912" s="47">
        <f>SUMIF(MASUK!$C:$C,DATA!$A1912,MASUK!$H:$H)</f>
        <v>0</v>
      </c>
      <c r="M1912" s="47">
        <f>SUMIF(KELUAR!C:C,REKAP[[#This Row],[ID
Barang]],KELUAR!$H:$H)</f>
        <v>0</v>
      </c>
      <c r="N1912" s="47">
        <f>REKAP[[#This Row],[Stok Awal]]+REKAP[[#This Row],[Masuk]]-REKAP[[#This Row],[Keluar]]</f>
        <v>0</v>
      </c>
      <c r="P1912" s="42">
        <f>REKAP[[#This Row],[Harga Satuan]]*REKAP[[#This Row],[Stok Akhir]]</f>
        <v>0</v>
      </c>
      <c r="Q1912" s="47" t="str">
        <f>IF(REKAP[[#This Row],[Stok Aktual]]&lt;&gt;"",REKAP[[#This Row],[Stok Akhir]]-REKAP[[#This Row],[Stok Aktual]],"")</f>
        <v/>
      </c>
    </row>
    <row r="1913" spans="1:17" x14ac:dyDescent="0.25">
      <c r="A1913" s="20"/>
      <c r="B1913" s="20"/>
      <c r="C1913" s="20"/>
      <c r="D1913" s="23"/>
      <c r="E1913" s="23"/>
      <c r="F1913" s="20"/>
      <c r="G1913" s="20"/>
      <c r="H1913" s="22"/>
      <c r="I1913" s="57" t="str">
        <f>IF(COUNTIF(MASUK[Kode Barang],REKAP[[#This Row],[ID
Barang]])=0,"",COUNTIF(MASUK[Kode Barang],REKAP[[#This Row],[ID
Barang]]))</f>
        <v/>
      </c>
      <c r="J1913" s="58" t="str">
        <f>IF(COUNTIF(MASUK8[Kode Barang],REKAP[[#This Row],[ID
Barang]])=0,"",COUNTIF(MASUK8[Kode Barang],REKAP[[#This Row],[ID
Barang]]))</f>
        <v/>
      </c>
      <c r="K1913" s="20"/>
      <c r="L1913" s="47">
        <f>SUMIF(MASUK!$C:$C,DATA!$A1913,MASUK!$H:$H)</f>
        <v>0</v>
      </c>
      <c r="M1913" s="47">
        <f>SUMIF(KELUAR!C:C,REKAP[[#This Row],[ID
Barang]],KELUAR!$H:$H)</f>
        <v>0</v>
      </c>
      <c r="N1913" s="47">
        <f>REKAP[[#This Row],[Stok Awal]]+REKAP[[#This Row],[Masuk]]-REKAP[[#This Row],[Keluar]]</f>
        <v>0</v>
      </c>
      <c r="P1913" s="42">
        <f>REKAP[[#This Row],[Harga Satuan]]*REKAP[[#This Row],[Stok Akhir]]</f>
        <v>0</v>
      </c>
      <c r="Q1913" s="47" t="str">
        <f>IF(REKAP[[#This Row],[Stok Aktual]]&lt;&gt;"",REKAP[[#This Row],[Stok Akhir]]-REKAP[[#This Row],[Stok Aktual]],"")</f>
        <v/>
      </c>
    </row>
    <row r="1914" spans="1:17" x14ac:dyDescent="0.25">
      <c r="A1914" s="20"/>
      <c r="B1914" s="20"/>
      <c r="C1914" s="20"/>
      <c r="D1914" s="23"/>
      <c r="E1914" s="23"/>
      <c r="F1914" s="20"/>
      <c r="G1914" s="20"/>
      <c r="H1914" s="22"/>
      <c r="I1914" s="57" t="str">
        <f>IF(COUNTIF(MASUK[Kode Barang],REKAP[[#This Row],[ID
Barang]])=0,"",COUNTIF(MASUK[Kode Barang],REKAP[[#This Row],[ID
Barang]]))</f>
        <v/>
      </c>
      <c r="J1914" s="58" t="str">
        <f>IF(COUNTIF(MASUK8[Kode Barang],REKAP[[#This Row],[ID
Barang]])=0,"",COUNTIF(MASUK8[Kode Barang],REKAP[[#This Row],[ID
Barang]]))</f>
        <v/>
      </c>
      <c r="K1914" s="20"/>
      <c r="L1914" s="47">
        <f>SUMIF(MASUK!$C:$C,DATA!$A1914,MASUK!$H:$H)</f>
        <v>0</v>
      </c>
      <c r="M1914" s="47">
        <f>SUMIF(KELUAR!C:C,REKAP[[#This Row],[ID
Barang]],KELUAR!$H:$H)</f>
        <v>0</v>
      </c>
      <c r="N1914" s="47">
        <f>REKAP[[#This Row],[Stok Awal]]+REKAP[[#This Row],[Masuk]]-REKAP[[#This Row],[Keluar]]</f>
        <v>0</v>
      </c>
      <c r="P1914" s="42">
        <f>REKAP[[#This Row],[Harga Satuan]]*REKAP[[#This Row],[Stok Akhir]]</f>
        <v>0</v>
      </c>
      <c r="Q1914" s="47" t="str">
        <f>IF(REKAP[[#This Row],[Stok Aktual]]&lt;&gt;"",REKAP[[#This Row],[Stok Akhir]]-REKAP[[#This Row],[Stok Aktual]],"")</f>
        <v/>
      </c>
    </row>
    <row r="1915" spans="1:17" x14ac:dyDescent="0.25">
      <c r="A1915" s="20"/>
      <c r="B1915" s="20"/>
      <c r="C1915" s="20"/>
      <c r="D1915" s="23"/>
      <c r="E1915" s="23"/>
      <c r="F1915" s="20"/>
      <c r="G1915" s="20"/>
      <c r="H1915" s="22"/>
      <c r="I1915" s="57" t="str">
        <f>IF(COUNTIF(MASUK[Kode Barang],REKAP[[#This Row],[ID
Barang]])=0,"",COUNTIF(MASUK[Kode Barang],REKAP[[#This Row],[ID
Barang]]))</f>
        <v/>
      </c>
      <c r="J1915" s="58" t="str">
        <f>IF(COUNTIF(MASUK8[Kode Barang],REKAP[[#This Row],[ID
Barang]])=0,"",COUNTIF(MASUK8[Kode Barang],REKAP[[#This Row],[ID
Barang]]))</f>
        <v/>
      </c>
      <c r="K1915" s="20"/>
      <c r="L1915" s="47">
        <f>SUMIF(MASUK!$C:$C,DATA!$A1915,MASUK!$H:$H)</f>
        <v>0</v>
      </c>
      <c r="M1915" s="47">
        <f>SUMIF(KELUAR!C:C,REKAP[[#This Row],[ID
Barang]],KELUAR!$H:$H)</f>
        <v>0</v>
      </c>
      <c r="N1915" s="47">
        <f>REKAP[[#This Row],[Stok Awal]]+REKAP[[#This Row],[Masuk]]-REKAP[[#This Row],[Keluar]]</f>
        <v>0</v>
      </c>
      <c r="P1915" s="42">
        <f>REKAP[[#This Row],[Harga Satuan]]*REKAP[[#This Row],[Stok Akhir]]</f>
        <v>0</v>
      </c>
      <c r="Q1915" s="47" t="str">
        <f>IF(REKAP[[#This Row],[Stok Aktual]]&lt;&gt;"",REKAP[[#This Row],[Stok Akhir]]-REKAP[[#This Row],[Stok Aktual]],"")</f>
        <v/>
      </c>
    </row>
    <row r="1916" spans="1:17" x14ac:dyDescent="0.25">
      <c r="A1916" s="20"/>
      <c r="B1916" s="20"/>
      <c r="C1916" s="20"/>
      <c r="D1916" s="23"/>
      <c r="E1916" s="23"/>
      <c r="F1916" s="20"/>
      <c r="G1916" s="20"/>
      <c r="H1916" s="22"/>
      <c r="I1916" s="57" t="str">
        <f>IF(COUNTIF(MASUK[Kode Barang],REKAP[[#This Row],[ID
Barang]])=0,"",COUNTIF(MASUK[Kode Barang],REKAP[[#This Row],[ID
Barang]]))</f>
        <v/>
      </c>
      <c r="J1916" s="58" t="str">
        <f>IF(COUNTIF(MASUK8[Kode Barang],REKAP[[#This Row],[ID
Barang]])=0,"",COUNTIF(MASUK8[Kode Barang],REKAP[[#This Row],[ID
Barang]]))</f>
        <v/>
      </c>
      <c r="K1916" s="20"/>
      <c r="L1916" s="47">
        <f>SUMIF(MASUK!$C:$C,DATA!$A1916,MASUK!$H:$H)</f>
        <v>0</v>
      </c>
      <c r="M1916" s="47">
        <f>SUMIF(KELUAR!C:C,REKAP[[#This Row],[ID
Barang]],KELUAR!$H:$H)</f>
        <v>0</v>
      </c>
      <c r="N1916" s="47">
        <f>REKAP[[#This Row],[Stok Awal]]+REKAP[[#This Row],[Masuk]]-REKAP[[#This Row],[Keluar]]</f>
        <v>0</v>
      </c>
      <c r="P1916" s="42">
        <f>REKAP[[#This Row],[Harga Satuan]]*REKAP[[#This Row],[Stok Akhir]]</f>
        <v>0</v>
      </c>
      <c r="Q1916" s="47" t="str">
        <f>IF(REKAP[[#This Row],[Stok Aktual]]&lt;&gt;"",REKAP[[#This Row],[Stok Akhir]]-REKAP[[#This Row],[Stok Aktual]],"")</f>
        <v/>
      </c>
    </row>
    <row r="1917" spans="1:17" x14ac:dyDescent="0.25">
      <c r="A1917" s="20"/>
      <c r="B1917" s="20"/>
      <c r="C1917" s="20"/>
      <c r="D1917" s="23"/>
      <c r="E1917" s="23"/>
      <c r="F1917" s="20"/>
      <c r="G1917" s="20"/>
      <c r="H1917" s="22"/>
      <c r="I1917" s="57" t="str">
        <f>IF(COUNTIF(MASUK[Kode Barang],REKAP[[#This Row],[ID
Barang]])=0,"",COUNTIF(MASUK[Kode Barang],REKAP[[#This Row],[ID
Barang]]))</f>
        <v/>
      </c>
      <c r="J1917" s="58" t="str">
        <f>IF(COUNTIF(MASUK8[Kode Barang],REKAP[[#This Row],[ID
Barang]])=0,"",COUNTIF(MASUK8[Kode Barang],REKAP[[#This Row],[ID
Barang]]))</f>
        <v/>
      </c>
      <c r="K1917" s="20"/>
      <c r="L1917" s="47">
        <f>SUMIF(MASUK!$C:$C,DATA!$A1917,MASUK!$H:$H)</f>
        <v>0</v>
      </c>
      <c r="M1917" s="47">
        <f>SUMIF(KELUAR!C:C,REKAP[[#This Row],[ID
Barang]],KELUAR!$H:$H)</f>
        <v>0</v>
      </c>
      <c r="N1917" s="47">
        <f>REKAP[[#This Row],[Stok Awal]]+REKAP[[#This Row],[Masuk]]-REKAP[[#This Row],[Keluar]]</f>
        <v>0</v>
      </c>
      <c r="P1917" s="42">
        <f>REKAP[[#This Row],[Harga Satuan]]*REKAP[[#This Row],[Stok Akhir]]</f>
        <v>0</v>
      </c>
      <c r="Q1917" s="47" t="str">
        <f>IF(REKAP[[#This Row],[Stok Aktual]]&lt;&gt;"",REKAP[[#This Row],[Stok Akhir]]-REKAP[[#This Row],[Stok Aktual]],"")</f>
        <v/>
      </c>
    </row>
    <row r="1918" spans="1:17" x14ac:dyDescent="0.25">
      <c r="A1918" s="20"/>
      <c r="B1918" s="20"/>
      <c r="C1918" s="20"/>
      <c r="D1918" s="23"/>
      <c r="E1918" s="23"/>
      <c r="F1918" s="20"/>
      <c r="G1918" s="20"/>
      <c r="H1918" s="22"/>
      <c r="I1918" s="57" t="str">
        <f>IF(COUNTIF(MASUK[Kode Barang],REKAP[[#This Row],[ID
Barang]])=0,"",COUNTIF(MASUK[Kode Barang],REKAP[[#This Row],[ID
Barang]]))</f>
        <v/>
      </c>
      <c r="J1918" s="58" t="str">
        <f>IF(COUNTIF(MASUK8[Kode Barang],REKAP[[#This Row],[ID
Barang]])=0,"",COUNTIF(MASUK8[Kode Barang],REKAP[[#This Row],[ID
Barang]]))</f>
        <v/>
      </c>
      <c r="K1918" s="20"/>
      <c r="L1918" s="47">
        <f>SUMIF(MASUK!$C:$C,DATA!$A1918,MASUK!$H:$H)</f>
        <v>0</v>
      </c>
      <c r="M1918" s="47">
        <f>SUMIF(KELUAR!C:C,REKAP[[#This Row],[ID
Barang]],KELUAR!$H:$H)</f>
        <v>0</v>
      </c>
      <c r="N1918" s="47">
        <f>REKAP[[#This Row],[Stok Awal]]+REKAP[[#This Row],[Masuk]]-REKAP[[#This Row],[Keluar]]</f>
        <v>0</v>
      </c>
      <c r="P1918" s="42">
        <f>REKAP[[#This Row],[Harga Satuan]]*REKAP[[#This Row],[Stok Akhir]]</f>
        <v>0</v>
      </c>
      <c r="Q1918" s="47" t="str">
        <f>IF(REKAP[[#This Row],[Stok Aktual]]&lt;&gt;"",REKAP[[#This Row],[Stok Akhir]]-REKAP[[#This Row],[Stok Aktual]],"")</f>
        <v/>
      </c>
    </row>
    <row r="1919" spans="1:17" x14ac:dyDescent="0.25">
      <c r="A1919" s="20"/>
      <c r="B1919" s="20"/>
      <c r="C1919" s="20"/>
      <c r="D1919" s="23"/>
      <c r="E1919" s="23"/>
      <c r="F1919" s="20"/>
      <c r="G1919" s="20"/>
      <c r="H1919" s="22"/>
      <c r="I1919" s="57" t="str">
        <f>IF(COUNTIF(MASUK[Kode Barang],REKAP[[#This Row],[ID
Barang]])=0,"",COUNTIF(MASUK[Kode Barang],REKAP[[#This Row],[ID
Barang]]))</f>
        <v/>
      </c>
      <c r="J1919" s="58" t="str">
        <f>IF(COUNTIF(MASUK8[Kode Barang],REKAP[[#This Row],[ID
Barang]])=0,"",COUNTIF(MASUK8[Kode Barang],REKAP[[#This Row],[ID
Barang]]))</f>
        <v/>
      </c>
      <c r="K1919" s="20"/>
      <c r="L1919" s="47">
        <f>SUMIF(MASUK!$C:$C,DATA!$A1919,MASUK!$H:$H)</f>
        <v>0</v>
      </c>
      <c r="M1919" s="47">
        <f>SUMIF(KELUAR!C:C,REKAP[[#This Row],[ID
Barang]],KELUAR!$H:$H)</f>
        <v>0</v>
      </c>
      <c r="N1919" s="47">
        <f>REKAP[[#This Row],[Stok Awal]]+REKAP[[#This Row],[Masuk]]-REKAP[[#This Row],[Keluar]]</f>
        <v>0</v>
      </c>
      <c r="P1919" s="42">
        <f>REKAP[[#This Row],[Harga Satuan]]*REKAP[[#This Row],[Stok Akhir]]</f>
        <v>0</v>
      </c>
      <c r="Q1919" s="47" t="str">
        <f>IF(REKAP[[#This Row],[Stok Aktual]]&lt;&gt;"",REKAP[[#This Row],[Stok Akhir]]-REKAP[[#This Row],[Stok Aktual]],"")</f>
        <v/>
      </c>
    </row>
    <row r="1920" spans="1:17" x14ac:dyDescent="0.25">
      <c r="A1920" s="20"/>
      <c r="B1920" s="20"/>
      <c r="C1920" s="20"/>
      <c r="D1920" s="23"/>
      <c r="E1920" s="23"/>
      <c r="F1920" s="20"/>
      <c r="G1920" s="20"/>
      <c r="H1920" s="22"/>
      <c r="I1920" s="57" t="str">
        <f>IF(COUNTIF(MASUK[Kode Barang],REKAP[[#This Row],[ID
Barang]])=0,"",COUNTIF(MASUK[Kode Barang],REKAP[[#This Row],[ID
Barang]]))</f>
        <v/>
      </c>
      <c r="J1920" s="58" t="str">
        <f>IF(COUNTIF(MASUK8[Kode Barang],REKAP[[#This Row],[ID
Barang]])=0,"",COUNTIF(MASUK8[Kode Barang],REKAP[[#This Row],[ID
Barang]]))</f>
        <v/>
      </c>
      <c r="K1920" s="20"/>
      <c r="L1920" s="47">
        <f>SUMIF(MASUK!$C:$C,DATA!$A1920,MASUK!$H:$H)</f>
        <v>0</v>
      </c>
      <c r="M1920" s="47">
        <f>SUMIF(KELUAR!C:C,REKAP[[#This Row],[ID
Barang]],KELUAR!$H:$H)</f>
        <v>0</v>
      </c>
      <c r="N1920" s="47">
        <f>REKAP[[#This Row],[Stok Awal]]+REKAP[[#This Row],[Masuk]]-REKAP[[#This Row],[Keluar]]</f>
        <v>0</v>
      </c>
      <c r="P1920" s="42">
        <f>REKAP[[#This Row],[Harga Satuan]]*REKAP[[#This Row],[Stok Akhir]]</f>
        <v>0</v>
      </c>
      <c r="Q1920" s="47" t="str">
        <f>IF(REKAP[[#This Row],[Stok Aktual]]&lt;&gt;"",REKAP[[#This Row],[Stok Akhir]]-REKAP[[#This Row],[Stok Aktual]],"")</f>
        <v/>
      </c>
    </row>
    <row r="1921" spans="1:17" x14ac:dyDescent="0.25">
      <c r="A1921" s="20"/>
      <c r="B1921" s="20"/>
      <c r="C1921" s="20"/>
      <c r="D1921" s="23"/>
      <c r="E1921" s="23"/>
      <c r="F1921" s="20"/>
      <c r="G1921" s="20"/>
      <c r="H1921" s="22"/>
      <c r="I1921" s="57" t="str">
        <f>IF(COUNTIF(MASUK[Kode Barang],REKAP[[#This Row],[ID
Barang]])=0,"",COUNTIF(MASUK[Kode Barang],REKAP[[#This Row],[ID
Barang]]))</f>
        <v/>
      </c>
      <c r="J1921" s="58" t="str">
        <f>IF(COUNTIF(MASUK8[Kode Barang],REKAP[[#This Row],[ID
Barang]])=0,"",COUNTIF(MASUK8[Kode Barang],REKAP[[#This Row],[ID
Barang]]))</f>
        <v/>
      </c>
      <c r="K1921" s="20"/>
      <c r="L1921" s="47">
        <f>SUMIF(MASUK!$C:$C,DATA!$A1921,MASUK!$H:$H)</f>
        <v>0</v>
      </c>
      <c r="M1921" s="47">
        <f>SUMIF(KELUAR!C:C,REKAP[[#This Row],[ID
Barang]],KELUAR!$H:$H)</f>
        <v>0</v>
      </c>
      <c r="N1921" s="47">
        <f>REKAP[[#This Row],[Stok Awal]]+REKAP[[#This Row],[Masuk]]-REKAP[[#This Row],[Keluar]]</f>
        <v>0</v>
      </c>
      <c r="P1921" s="42">
        <f>REKAP[[#This Row],[Harga Satuan]]*REKAP[[#This Row],[Stok Akhir]]</f>
        <v>0</v>
      </c>
      <c r="Q1921" s="47" t="str">
        <f>IF(REKAP[[#This Row],[Stok Aktual]]&lt;&gt;"",REKAP[[#This Row],[Stok Akhir]]-REKAP[[#This Row],[Stok Aktual]],"")</f>
        <v/>
      </c>
    </row>
    <row r="1922" spans="1:17" x14ac:dyDescent="0.25">
      <c r="A1922" s="20"/>
      <c r="B1922" s="20"/>
      <c r="C1922" s="20"/>
      <c r="D1922" s="23"/>
      <c r="E1922" s="23"/>
      <c r="F1922" s="20"/>
      <c r="G1922" s="20"/>
      <c r="H1922" s="22"/>
      <c r="I1922" s="57" t="str">
        <f>IF(COUNTIF(MASUK[Kode Barang],REKAP[[#This Row],[ID
Barang]])=0,"",COUNTIF(MASUK[Kode Barang],REKAP[[#This Row],[ID
Barang]]))</f>
        <v/>
      </c>
      <c r="J1922" s="58" t="str">
        <f>IF(COUNTIF(MASUK8[Kode Barang],REKAP[[#This Row],[ID
Barang]])=0,"",COUNTIF(MASUK8[Kode Barang],REKAP[[#This Row],[ID
Barang]]))</f>
        <v/>
      </c>
      <c r="K1922" s="20"/>
      <c r="L1922" s="47">
        <f>SUMIF(MASUK!$C:$C,DATA!$A1922,MASUK!$H:$H)</f>
        <v>0</v>
      </c>
      <c r="M1922" s="47">
        <f>SUMIF(KELUAR!C:C,REKAP[[#This Row],[ID
Barang]],KELUAR!$H:$H)</f>
        <v>0</v>
      </c>
      <c r="N1922" s="47">
        <f>REKAP[[#This Row],[Stok Awal]]+REKAP[[#This Row],[Masuk]]-REKAP[[#This Row],[Keluar]]</f>
        <v>0</v>
      </c>
      <c r="P1922" s="42">
        <f>REKAP[[#This Row],[Harga Satuan]]*REKAP[[#This Row],[Stok Akhir]]</f>
        <v>0</v>
      </c>
      <c r="Q1922" s="47" t="str">
        <f>IF(REKAP[[#This Row],[Stok Aktual]]&lt;&gt;"",REKAP[[#This Row],[Stok Akhir]]-REKAP[[#This Row],[Stok Aktual]],"")</f>
        <v/>
      </c>
    </row>
    <row r="1923" spans="1:17" x14ac:dyDescent="0.25">
      <c r="A1923" s="20"/>
      <c r="B1923" s="20"/>
      <c r="C1923" s="20"/>
      <c r="D1923" s="23"/>
      <c r="E1923" s="23"/>
      <c r="F1923" s="20"/>
      <c r="G1923" s="20"/>
      <c r="H1923" s="22"/>
      <c r="I1923" s="57" t="str">
        <f>IF(COUNTIF(MASUK[Kode Barang],REKAP[[#This Row],[ID
Barang]])=0,"",COUNTIF(MASUK[Kode Barang],REKAP[[#This Row],[ID
Barang]]))</f>
        <v/>
      </c>
      <c r="J1923" s="58" t="str">
        <f>IF(COUNTIF(MASUK8[Kode Barang],REKAP[[#This Row],[ID
Barang]])=0,"",COUNTIF(MASUK8[Kode Barang],REKAP[[#This Row],[ID
Barang]]))</f>
        <v/>
      </c>
      <c r="K1923" s="20"/>
      <c r="L1923" s="47">
        <f>SUMIF(MASUK!$C:$C,DATA!$A1923,MASUK!$H:$H)</f>
        <v>0</v>
      </c>
      <c r="M1923" s="47">
        <f>SUMIF(KELUAR!C:C,REKAP[[#This Row],[ID
Barang]],KELUAR!$H:$H)</f>
        <v>0</v>
      </c>
      <c r="N1923" s="47">
        <f>REKAP[[#This Row],[Stok Awal]]+REKAP[[#This Row],[Masuk]]-REKAP[[#This Row],[Keluar]]</f>
        <v>0</v>
      </c>
      <c r="P1923" s="42">
        <f>REKAP[[#This Row],[Harga Satuan]]*REKAP[[#This Row],[Stok Akhir]]</f>
        <v>0</v>
      </c>
      <c r="Q1923" s="47" t="str">
        <f>IF(REKAP[[#This Row],[Stok Aktual]]&lt;&gt;"",REKAP[[#This Row],[Stok Akhir]]-REKAP[[#This Row],[Stok Aktual]],"")</f>
        <v/>
      </c>
    </row>
    <row r="1924" spans="1:17" x14ac:dyDescent="0.25">
      <c r="A1924" s="20"/>
      <c r="B1924" s="20"/>
      <c r="C1924" s="20"/>
      <c r="D1924" s="23"/>
      <c r="E1924" s="23"/>
      <c r="F1924" s="20"/>
      <c r="G1924" s="20"/>
      <c r="H1924" s="22"/>
      <c r="I1924" s="57" t="str">
        <f>IF(COUNTIF(MASUK[Kode Barang],REKAP[[#This Row],[ID
Barang]])=0,"",COUNTIF(MASUK[Kode Barang],REKAP[[#This Row],[ID
Barang]]))</f>
        <v/>
      </c>
      <c r="J1924" s="58" t="str">
        <f>IF(COUNTIF(MASUK8[Kode Barang],REKAP[[#This Row],[ID
Barang]])=0,"",COUNTIF(MASUK8[Kode Barang],REKAP[[#This Row],[ID
Barang]]))</f>
        <v/>
      </c>
      <c r="K1924" s="20"/>
      <c r="L1924" s="47">
        <f>SUMIF(MASUK!$C:$C,DATA!$A1924,MASUK!$H:$H)</f>
        <v>0</v>
      </c>
      <c r="M1924" s="47">
        <f>SUMIF(KELUAR!C:C,REKAP[[#This Row],[ID
Barang]],KELUAR!$H:$H)</f>
        <v>0</v>
      </c>
      <c r="N1924" s="47">
        <f>REKAP[[#This Row],[Stok Awal]]+REKAP[[#This Row],[Masuk]]-REKAP[[#This Row],[Keluar]]</f>
        <v>0</v>
      </c>
      <c r="P1924" s="42">
        <f>REKAP[[#This Row],[Harga Satuan]]*REKAP[[#This Row],[Stok Akhir]]</f>
        <v>0</v>
      </c>
      <c r="Q1924" s="47" t="str">
        <f>IF(REKAP[[#This Row],[Stok Aktual]]&lt;&gt;"",REKAP[[#This Row],[Stok Akhir]]-REKAP[[#This Row],[Stok Aktual]],"")</f>
        <v/>
      </c>
    </row>
    <row r="1925" spans="1:17" x14ac:dyDescent="0.25">
      <c r="A1925" s="20"/>
      <c r="B1925" s="20"/>
      <c r="C1925" s="20"/>
      <c r="D1925" s="23"/>
      <c r="E1925" s="23"/>
      <c r="F1925" s="20"/>
      <c r="G1925" s="20"/>
      <c r="H1925" s="22"/>
      <c r="I1925" s="57" t="str">
        <f>IF(COUNTIF(MASUK[Kode Barang],REKAP[[#This Row],[ID
Barang]])=0,"",COUNTIF(MASUK[Kode Barang],REKAP[[#This Row],[ID
Barang]]))</f>
        <v/>
      </c>
      <c r="J1925" s="58" t="str">
        <f>IF(COUNTIF(MASUK8[Kode Barang],REKAP[[#This Row],[ID
Barang]])=0,"",COUNTIF(MASUK8[Kode Barang],REKAP[[#This Row],[ID
Barang]]))</f>
        <v/>
      </c>
      <c r="K1925" s="20"/>
      <c r="L1925" s="47">
        <f>SUMIF(MASUK!$C:$C,DATA!$A1925,MASUK!$H:$H)</f>
        <v>0</v>
      </c>
      <c r="M1925" s="47">
        <f>SUMIF(KELUAR!C:C,REKAP[[#This Row],[ID
Barang]],KELUAR!$H:$H)</f>
        <v>0</v>
      </c>
      <c r="N1925" s="47">
        <f>REKAP[[#This Row],[Stok Awal]]+REKAP[[#This Row],[Masuk]]-REKAP[[#This Row],[Keluar]]</f>
        <v>0</v>
      </c>
      <c r="P1925" s="42">
        <f>REKAP[[#This Row],[Harga Satuan]]*REKAP[[#This Row],[Stok Akhir]]</f>
        <v>0</v>
      </c>
      <c r="Q1925" s="47" t="str">
        <f>IF(REKAP[[#This Row],[Stok Aktual]]&lt;&gt;"",REKAP[[#This Row],[Stok Akhir]]-REKAP[[#This Row],[Stok Aktual]],"")</f>
        <v/>
      </c>
    </row>
    <row r="1926" spans="1:17" x14ac:dyDescent="0.25">
      <c r="A1926" s="20"/>
      <c r="B1926" s="20"/>
      <c r="C1926" s="20"/>
      <c r="D1926" s="23"/>
      <c r="E1926" s="23"/>
      <c r="F1926" s="20"/>
      <c r="G1926" s="20"/>
      <c r="H1926" s="22"/>
      <c r="I1926" s="57" t="str">
        <f>IF(COUNTIF(MASUK[Kode Barang],REKAP[[#This Row],[ID
Barang]])=0,"",COUNTIF(MASUK[Kode Barang],REKAP[[#This Row],[ID
Barang]]))</f>
        <v/>
      </c>
      <c r="J1926" s="58" t="str">
        <f>IF(COUNTIF(MASUK8[Kode Barang],REKAP[[#This Row],[ID
Barang]])=0,"",COUNTIF(MASUK8[Kode Barang],REKAP[[#This Row],[ID
Barang]]))</f>
        <v/>
      </c>
      <c r="K1926" s="20"/>
      <c r="L1926" s="47">
        <f>SUMIF(MASUK!$C:$C,DATA!$A1926,MASUK!$H:$H)</f>
        <v>0</v>
      </c>
      <c r="M1926" s="47">
        <f>SUMIF(KELUAR!C:C,REKAP[[#This Row],[ID
Barang]],KELUAR!$H:$H)</f>
        <v>0</v>
      </c>
      <c r="N1926" s="47">
        <f>REKAP[[#This Row],[Stok Awal]]+REKAP[[#This Row],[Masuk]]-REKAP[[#This Row],[Keluar]]</f>
        <v>0</v>
      </c>
      <c r="P1926" s="42">
        <f>REKAP[[#This Row],[Harga Satuan]]*REKAP[[#This Row],[Stok Akhir]]</f>
        <v>0</v>
      </c>
      <c r="Q1926" s="47" t="str">
        <f>IF(REKAP[[#This Row],[Stok Aktual]]&lt;&gt;"",REKAP[[#This Row],[Stok Akhir]]-REKAP[[#This Row],[Stok Aktual]],"")</f>
        <v/>
      </c>
    </row>
    <row r="1927" spans="1:17" x14ac:dyDescent="0.25">
      <c r="A1927" s="20"/>
      <c r="B1927" s="20"/>
      <c r="C1927" s="20"/>
      <c r="D1927" s="23"/>
      <c r="E1927" s="23"/>
      <c r="F1927" s="20"/>
      <c r="G1927" s="20"/>
      <c r="H1927" s="22"/>
      <c r="I1927" s="57" t="str">
        <f>IF(COUNTIF(MASUK[Kode Barang],REKAP[[#This Row],[ID
Barang]])=0,"",COUNTIF(MASUK[Kode Barang],REKAP[[#This Row],[ID
Barang]]))</f>
        <v/>
      </c>
      <c r="J1927" s="58" t="str">
        <f>IF(COUNTIF(MASUK8[Kode Barang],REKAP[[#This Row],[ID
Barang]])=0,"",COUNTIF(MASUK8[Kode Barang],REKAP[[#This Row],[ID
Barang]]))</f>
        <v/>
      </c>
      <c r="K1927" s="20"/>
      <c r="L1927" s="47">
        <f>SUMIF(MASUK!$C:$C,DATA!$A1927,MASUK!$H:$H)</f>
        <v>0</v>
      </c>
      <c r="M1927" s="47">
        <f>SUMIF(KELUAR!C:C,REKAP[[#This Row],[ID
Barang]],KELUAR!$H:$H)</f>
        <v>0</v>
      </c>
      <c r="N1927" s="47">
        <f>REKAP[[#This Row],[Stok Awal]]+REKAP[[#This Row],[Masuk]]-REKAP[[#This Row],[Keluar]]</f>
        <v>0</v>
      </c>
      <c r="P1927" s="42">
        <f>REKAP[[#This Row],[Harga Satuan]]*REKAP[[#This Row],[Stok Akhir]]</f>
        <v>0</v>
      </c>
      <c r="Q1927" s="47" t="str">
        <f>IF(REKAP[[#This Row],[Stok Aktual]]&lt;&gt;"",REKAP[[#This Row],[Stok Akhir]]-REKAP[[#This Row],[Stok Aktual]],"")</f>
        <v/>
      </c>
    </row>
    <row r="1928" spans="1:17" x14ac:dyDescent="0.25">
      <c r="A1928" s="20"/>
      <c r="B1928" s="20"/>
      <c r="C1928" s="20"/>
      <c r="D1928" s="23"/>
      <c r="E1928" s="23"/>
      <c r="F1928" s="20"/>
      <c r="G1928" s="20"/>
      <c r="H1928" s="22"/>
      <c r="I1928" s="57" t="str">
        <f>IF(COUNTIF(MASUK[Kode Barang],REKAP[[#This Row],[ID
Barang]])=0,"",COUNTIF(MASUK[Kode Barang],REKAP[[#This Row],[ID
Barang]]))</f>
        <v/>
      </c>
      <c r="J1928" s="58" t="str">
        <f>IF(COUNTIF(MASUK8[Kode Barang],REKAP[[#This Row],[ID
Barang]])=0,"",COUNTIF(MASUK8[Kode Barang],REKAP[[#This Row],[ID
Barang]]))</f>
        <v/>
      </c>
      <c r="K1928" s="20"/>
      <c r="L1928" s="47">
        <f>SUMIF(MASUK!$C:$C,DATA!$A1928,MASUK!$H:$H)</f>
        <v>0</v>
      </c>
      <c r="M1928" s="47">
        <f>SUMIF(KELUAR!C:C,REKAP[[#This Row],[ID
Barang]],KELUAR!$H:$H)</f>
        <v>0</v>
      </c>
      <c r="N1928" s="47">
        <f>REKAP[[#This Row],[Stok Awal]]+REKAP[[#This Row],[Masuk]]-REKAP[[#This Row],[Keluar]]</f>
        <v>0</v>
      </c>
      <c r="P1928" s="42">
        <f>REKAP[[#This Row],[Harga Satuan]]*REKAP[[#This Row],[Stok Akhir]]</f>
        <v>0</v>
      </c>
      <c r="Q1928" s="47" t="str">
        <f>IF(REKAP[[#This Row],[Stok Aktual]]&lt;&gt;"",REKAP[[#This Row],[Stok Akhir]]-REKAP[[#This Row],[Stok Aktual]],"")</f>
        <v/>
      </c>
    </row>
    <row r="1929" spans="1:17" x14ac:dyDescent="0.25">
      <c r="A1929" s="20"/>
      <c r="B1929" s="20"/>
      <c r="C1929" s="20"/>
      <c r="D1929" s="23"/>
      <c r="E1929" s="23"/>
      <c r="F1929" s="20"/>
      <c r="G1929" s="20"/>
      <c r="H1929" s="22"/>
      <c r="I1929" s="57" t="str">
        <f>IF(COUNTIF(MASUK[Kode Barang],REKAP[[#This Row],[ID
Barang]])=0,"",COUNTIF(MASUK[Kode Barang],REKAP[[#This Row],[ID
Barang]]))</f>
        <v/>
      </c>
      <c r="J1929" s="58" t="str">
        <f>IF(COUNTIF(MASUK8[Kode Barang],REKAP[[#This Row],[ID
Barang]])=0,"",COUNTIF(MASUK8[Kode Barang],REKAP[[#This Row],[ID
Barang]]))</f>
        <v/>
      </c>
      <c r="K1929" s="20"/>
      <c r="L1929" s="47">
        <f>SUMIF(MASUK!$C:$C,DATA!$A1929,MASUK!$H:$H)</f>
        <v>0</v>
      </c>
      <c r="M1929" s="47">
        <f>SUMIF(KELUAR!C:C,REKAP[[#This Row],[ID
Barang]],KELUAR!$H:$H)</f>
        <v>0</v>
      </c>
      <c r="N1929" s="47">
        <f>REKAP[[#This Row],[Stok Awal]]+REKAP[[#This Row],[Masuk]]-REKAP[[#This Row],[Keluar]]</f>
        <v>0</v>
      </c>
      <c r="P1929" s="42">
        <f>REKAP[[#This Row],[Harga Satuan]]*REKAP[[#This Row],[Stok Akhir]]</f>
        <v>0</v>
      </c>
      <c r="Q1929" s="47" t="str">
        <f>IF(REKAP[[#This Row],[Stok Aktual]]&lt;&gt;"",REKAP[[#This Row],[Stok Akhir]]-REKAP[[#This Row],[Stok Aktual]],"")</f>
        <v/>
      </c>
    </row>
    <row r="1930" spans="1:17" x14ac:dyDescent="0.25">
      <c r="A1930" s="20"/>
      <c r="B1930" s="20"/>
      <c r="C1930" s="20"/>
      <c r="D1930" s="23"/>
      <c r="E1930" s="23"/>
      <c r="F1930" s="20"/>
      <c r="G1930" s="20"/>
      <c r="H1930" s="22"/>
      <c r="I1930" s="57" t="str">
        <f>IF(COUNTIF(MASUK[Kode Barang],REKAP[[#This Row],[ID
Barang]])=0,"",COUNTIF(MASUK[Kode Barang],REKAP[[#This Row],[ID
Barang]]))</f>
        <v/>
      </c>
      <c r="J1930" s="58" t="str">
        <f>IF(COUNTIF(MASUK8[Kode Barang],REKAP[[#This Row],[ID
Barang]])=0,"",COUNTIF(MASUK8[Kode Barang],REKAP[[#This Row],[ID
Barang]]))</f>
        <v/>
      </c>
      <c r="K1930" s="20"/>
      <c r="L1930" s="47">
        <f>SUMIF(MASUK!$C:$C,DATA!$A1930,MASUK!$H:$H)</f>
        <v>0</v>
      </c>
      <c r="M1930" s="47">
        <f>SUMIF(KELUAR!C:C,REKAP[[#This Row],[ID
Barang]],KELUAR!$H:$H)</f>
        <v>0</v>
      </c>
      <c r="N1930" s="47">
        <f>REKAP[[#This Row],[Stok Awal]]+REKAP[[#This Row],[Masuk]]-REKAP[[#This Row],[Keluar]]</f>
        <v>0</v>
      </c>
      <c r="P1930" s="42">
        <f>REKAP[[#This Row],[Harga Satuan]]*REKAP[[#This Row],[Stok Akhir]]</f>
        <v>0</v>
      </c>
      <c r="Q1930" s="47" t="str">
        <f>IF(REKAP[[#This Row],[Stok Aktual]]&lt;&gt;"",REKAP[[#This Row],[Stok Akhir]]-REKAP[[#This Row],[Stok Aktual]],"")</f>
        <v/>
      </c>
    </row>
    <row r="1931" spans="1:17" x14ac:dyDescent="0.25">
      <c r="A1931" s="20"/>
      <c r="B1931" s="20"/>
      <c r="C1931" s="20"/>
      <c r="D1931" s="23"/>
      <c r="E1931" s="23"/>
      <c r="F1931" s="20"/>
      <c r="G1931" s="20"/>
      <c r="H1931" s="22"/>
      <c r="I1931" s="57" t="str">
        <f>IF(COUNTIF(MASUK[Kode Barang],REKAP[[#This Row],[ID
Barang]])=0,"",COUNTIF(MASUK[Kode Barang],REKAP[[#This Row],[ID
Barang]]))</f>
        <v/>
      </c>
      <c r="J1931" s="58" t="str">
        <f>IF(COUNTIF(MASUK8[Kode Barang],REKAP[[#This Row],[ID
Barang]])=0,"",COUNTIF(MASUK8[Kode Barang],REKAP[[#This Row],[ID
Barang]]))</f>
        <v/>
      </c>
      <c r="K1931" s="20"/>
      <c r="L1931" s="47">
        <f>SUMIF(MASUK!$C:$C,DATA!$A1931,MASUK!$H:$H)</f>
        <v>0</v>
      </c>
      <c r="M1931" s="47">
        <f>SUMIF(KELUAR!C:C,REKAP[[#This Row],[ID
Barang]],KELUAR!$H:$H)</f>
        <v>0</v>
      </c>
      <c r="N1931" s="47">
        <f>REKAP[[#This Row],[Stok Awal]]+REKAP[[#This Row],[Masuk]]-REKAP[[#This Row],[Keluar]]</f>
        <v>0</v>
      </c>
      <c r="P1931" s="42">
        <f>REKAP[[#This Row],[Harga Satuan]]*REKAP[[#This Row],[Stok Akhir]]</f>
        <v>0</v>
      </c>
      <c r="Q1931" s="47" t="str">
        <f>IF(REKAP[[#This Row],[Stok Aktual]]&lt;&gt;"",REKAP[[#This Row],[Stok Akhir]]-REKAP[[#This Row],[Stok Aktual]],"")</f>
        <v/>
      </c>
    </row>
    <row r="1932" spans="1:17" x14ac:dyDescent="0.25">
      <c r="A1932" s="20"/>
      <c r="B1932" s="20"/>
      <c r="C1932" s="20"/>
      <c r="D1932" s="23"/>
      <c r="E1932" s="23"/>
      <c r="F1932" s="20"/>
      <c r="G1932" s="20"/>
      <c r="H1932" s="22"/>
      <c r="I1932" s="57" t="str">
        <f>IF(COUNTIF(MASUK[Kode Barang],REKAP[[#This Row],[ID
Barang]])=0,"",COUNTIF(MASUK[Kode Barang],REKAP[[#This Row],[ID
Barang]]))</f>
        <v/>
      </c>
      <c r="J1932" s="58" t="str">
        <f>IF(COUNTIF(MASUK8[Kode Barang],REKAP[[#This Row],[ID
Barang]])=0,"",COUNTIF(MASUK8[Kode Barang],REKAP[[#This Row],[ID
Barang]]))</f>
        <v/>
      </c>
      <c r="K1932" s="20"/>
      <c r="L1932" s="47">
        <f>SUMIF(MASUK!$C:$C,DATA!$A1932,MASUK!$H:$H)</f>
        <v>0</v>
      </c>
      <c r="M1932" s="47">
        <f>SUMIF(KELUAR!C:C,REKAP[[#This Row],[ID
Barang]],KELUAR!$H:$H)</f>
        <v>0</v>
      </c>
      <c r="N1932" s="47">
        <f>REKAP[[#This Row],[Stok Awal]]+REKAP[[#This Row],[Masuk]]-REKAP[[#This Row],[Keluar]]</f>
        <v>0</v>
      </c>
      <c r="P1932" s="42">
        <f>REKAP[[#This Row],[Harga Satuan]]*REKAP[[#This Row],[Stok Akhir]]</f>
        <v>0</v>
      </c>
      <c r="Q1932" s="47" t="str">
        <f>IF(REKAP[[#This Row],[Stok Aktual]]&lt;&gt;"",REKAP[[#This Row],[Stok Akhir]]-REKAP[[#This Row],[Stok Aktual]],"")</f>
        <v/>
      </c>
    </row>
    <row r="1933" spans="1:17" x14ac:dyDescent="0.25">
      <c r="A1933" s="20"/>
      <c r="B1933" s="20"/>
      <c r="C1933" s="20"/>
      <c r="D1933" s="23"/>
      <c r="E1933" s="23"/>
      <c r="F1933" s="20"/>
      <c r="G1933" s="20"/>
      <c r="H1933" s="22"/>
      <c r="I1933" s="57" t="str">
        <f>IF(COUNTIF(MASUK[Kode Barang],REKAP[[#This Row],[ID
Barang]])=0,"",COUNTIF(MASUK[Kode Barang],REKAP[[#This Row],[ID
Barang]]))</f>
        <v/>
      </c>
      <c r="J1933" s="58" t="str">
        <f>IF(COUNTIF(MASUK8[Kode Barang],REKAP[[#This Row],[ID
Barang]])=0,"",COUNTIF(MASUK8[Kode Barang],REKAP[[#This Row],[ID
Barang]]))</f>
        <v/>
      </c>
      <c r="K1933" s="20"/>
      <c r="L1933" s="47">
        <f>SUMIF(MASUK!$C:$C,DATA!$A1933,MASUK!$H:$H)</f>
        <v>0</v>
      </c>
      <c r="M1933" s="47">
        <f>SUMIF(KELUAR!C:C,REKAP[[#This Row],[ID
Barang]],KELUAR!$H:$H)</f>
        <v>0</v>
      </c>
      <c r="N1933" s="47">
        <f>REKAP[[#This Row],[Stok Awal]]+REKAP[[#This Row],[Masuk]]-REKAP[[#This Row],[Keluar]]</f>
        <v>0</v>
      </c>
      <c r="P1933" s="42">
        <f>REKAP[[#This Row],[Harga Satuan]]*REKAP[[#This Row],[Stok Akhir]]</f>
        <v>0</v>
      </c>
      <c r="Q1933" s="47" t="str">
        <f>IF(REKAP[[#This Row],[Stok Aktual]]&lt;&gt;"",REKAP[[#This Row],[Stok Akhir]]-REKAP[[#This Row],[Stok Aktual]],"")</f>
        <v/>
      </c>
    </row>
    <row r="1934" spans="1:17" x14ac:dyDescent="0.25">
      <c r="A1934" s="20"/>
      <c r="B1934" s="20"/>
      <c r="C1934" s="20"/>
      <c r="D1934" s="23"/>
      <c r="E1934" s="23"/>
      <c r="F1934" s="20"/>
      <c r="G1934" s="20"/>
      <c r="H1934" s="22"/>
      <c r="I1934" s="57" t="str">
        <f>IF(COUNTIF(MASUK[Kode Barang],REKAP[[#This Row],[ID
Barang]])=0,"",COUNTIF(MASUK[Kode Barang],REKAP[[#This Row],[ID
Barang]]))</f>
        <v/>
      </c>
      <c r="J1934" s="58" t="str">
        <f>IF(COUNTIF(MASUK8[Kode Barang],REKAP[[#This Row],[ID
Barang]])=0,"",COUNTIF(MASUK8[Kode Barang],REKAP[[#This Row],[ID
Barang]]))</f>
        <v/>
      </c>
      <c r="K1934" s="20"/>
      <c r="L1934" s="47">
        <f>SUMIF(MASUK!$C:$C,DATA!$A1934,MASUK!$H:$H)</f>
        <v>0</v>
      </c>
      <c r="M1934" s="47">
        <f>SUMIF(KELUAR!C:C,REKAP[[#This Row],[ID
Barang]],KELUAR!$H:$H)</f>
        <v>0</v>
      </c>
      <c r="N1934" s="47">
        <f>REKAP[[#This Row],[Stok Awal]]+REKAP[[#This Row],[Masuk]]-REKAP[[#This Row],[Keluar]]</f>
        <v>0</v>
      </c>
      <c r="P1934" s="42">
        <f>REKAP[[#This Row],[Harga Satuan]]*REKAP[[#This Row],[Stok Akhir]]</f>
        <v>0</v>
      </c>
      <c r="Q1934" s="47" t="str">
        <f>IF(REKAP[[#This Row],[Stok Aktual]]&lt;&gt;"",REKAP[[#This Row],[Stok Akhir]]-REKAP[[#This Row],[Stok Aktual]],"")</f>
        <v/>
      </c>
    </row>
    <row r="1935" spans="1:17" x14ac:dyDescent="0.25">
      <c r="A1935" s="20"/>
      <c r="B1935" s="20"/>
      <c r="C1935" s="20"/>
      <c r="D1935" s="23"/>
      <c r="E1935" s="23"/>
      <c r="F1935" s="20"/>
      <c r="G1935" s="20"/>
      <c r="H1935" s="22"/>
      <c r="I1935" s="57" t="str">
        <f>IF(COUNTIF(MASUK[Kode Barang],REKAP[[#This Row],[ID
Barang]])=0,"",COUNTIF(MASUK[Kode Barang],REKAP[[#This Row],[ID
Barang]]))</f>
        <v/>
      </c>
      <c r="J1935" s="58" t="str">
        <f>IF(COUNTIF(MASUK8[Kode Barang],REKAP[[#This Row],[ID
Barang]])=0,"",COUNTIF(MASUK8[Kode Barang],REKAP[[#This Row],[ID
Barang]]))</f>
        <v/>
      </c>
      <c r="K1935" s="20"/>
      <c r="L1935" s="47">
        <f>SUMIF(MASUK!$C:$C,DATA!$A1935,MASUK!$H:$H)</f>
        <v>0</v>
      </c>
      <c r="M1935" s="47">
        <f>SUMIF(KELUAR!C:C,REKAP[[#This Row],[ID
Barang]],KELUAR!$H:$H)</f>
        <v>0</v>
      </c>
      <c r="N1935" s="47">
        <f>REKAP[[#This Row],[Stok Awal]]+REKAP[[#This Row],[Masuk]]-REKAP[[#This Row],[Keluar]]</f>
        <v>0</v>
      </c>
      <c r="P1935" s="42">
        <f>REKAP[[#This Row],[Harga Satuan]]*REKAP[[#This Row],[Stok Akhir]]</f>
        <v>0</v>
      </c>
      <c r="Q1935" s="47" t="str">
        <f>IF(REKAP[[#This Row],[Stok Aktual]]&lt;&gt;"",REKAP[[#This Row],[Stok Akhir]]-REKAP[[#This Row],[Stok Aktual]],"")</f>
        <v/>
      </c>
    </row>
    <row r="1936" spans="1:17" x14ac:dyDescent="0.25">
      <c r="A1936" s="20"/>
      <c r="B1936" s="20"/>
      <c r="C1936" s="20"/>
      <c r="D1936" s="23"/>
      <c r="E1936" s="23"/>
      <c r="F1936" s="20"/>
      <c r="G1936" s="20"/>
      <c r="H1936" s="22"/>
      <c r="I1936" s="57" t="str">
        <f>IF(COUNTIF(MASUK[Kode Barang],REKAP[[#This Row],[ID
Barang]])=0,"",COUNTIF(MASUK[Kode Barang],REKAP[[#This Row],[ID
Barang]]))</f>
        <v/>
      </c>
      <c r="J1936" s="58" t="str">
        <f>IF(COUNTIF(MASUK8[Kode Barang],REKAP[[#This Row],[ID
Barang]])=0,"",COUNTIF(MASUK8[Kode Barang],REKAP[[#This Row],[ID
Barang]]))</f>
        <v/>
      </c>
      <c r="K1936" s="20"/>
      <c r="L1936" s="47">
        <f>SUMIF(MASUK!$C:$C,DATA!$A1936,MASUK!$H:$H)</f>
        <v>0</v>
      </c>
      <c r="M1936" s="47">
        <f>SUMIF(KELUAR!C:C,REKAP[[#This Row],[ID
Barang]],KELUAR!$H:$H)</f>
        <v>0</v>
      </c>
      <c r="N1936" s="47">
        <f>REKAP[[#This Row],[Stok Awal]]+REKAP[[#This Row],[Masuk]]-REKAP[[#This Row],[Keluar]]</f>
        <v>0</v>
      </c>
      <c r="P1936" s="42">
        <f>REKAP[[#This Row],[Harga Satuan]]*REKAP[[#This Row],[Stok Akhir]]</f>
        <v>0</v>
      </c>
      <c r="Q1936" s="47" t="str">
        <f>IF(REKAP[[#This Row],[Stok Aktual]]&lt;&gt;"",REKAP[[#This Row],[Stok Akhir]]-REKAP[[#This Row],[Stok Aktual]],"")</f>
        <v/>
      </c>
    </row>
    <row r="1937" spans="1:17" x14ac:dyDescent="0.25">
      <c r="A1937" s="20"/>
      <c r="B1937" s="20"/>
      <c r="C1937" s="20"/>
      <c r="D1937" s="23"/>
      <c r="E1937" s="23"/>
      <c r="F1937" s="20"/>
      <c r="G1937" s="20"/>
      <c r="H1937" s="22"/>
      <c r="I1937" s="57" t="str">
        <f>IF(COUNTIF(MASUK[Kode Barang],REKAP[[#This Row],[ID
Barang]])=0,"",COUNTIF(MASUK[Kode Barang],REKAP[[#This Row],[ID
Barang]]))</f>
        <v/>
      </c>
      <c r="J1937" s="58" t="str">
        <f>IF(COUNTIF(MASUK8[Kode Barang],REKAP[[#This Row],[ID
Barang]])=0,"",COUNTIF(MASUK8[Kode Barang],REKAP[[#This Row],[ID
Barang]]))</f>
        <v/>
      </c>
      <c r="K1937" s="20"/>
      <c r="L1937" s="47">
        <f>SUMIF(MASUK!$C:$C,DATA!$A1937,MASUK!$H:$H)</f>
        <v>0</v>
      </c>
      <c r="M1937" s="47">
        <f>SUMIF(KELUAR!C:C,REKAP[[#This Row],[ID
Barang]],KELUAR!$H:$H)</f>
        <v>0</v>
      </c>
      <c r="N1937" s="47">
        <f>REKAP[[#This Row],[Stok Awal]]+REKAP[[#This Row],[Masuk]]-REKAP[[#This Row],[Keluar]]</f>
        <v>0</v>
      </c>
      <c r="P1937" s="42">
        <f>REKAP[[#This Row],[Harga Satuan]]*REKAP[[#This Row],[Stok Akhir]]</f>
        <v>0</v>
      </c>
      <c r="Q1937" s="47" t="str">
        <f>IF(REKAP[[#This Row],[Stok Aktual]]&lt;&gt;"",REKAP[[#This Row],[Stok Akhir]]-REKAP[[#This Row],[Stok Aktual]],"")</f>
        <v/>
      </c>
    </row>
    <row r="1938" spans="1:17" x14ac:dyDescent="0.25">
      <c r="A1938" s="20"/>
      <c r="B1938" s="20"/>
      <c r="C1938" s="20"/>
      <c r="D1938" s="23"/>
      <c r="E1938" s="23"/>
      <c r="F1938" s="20"/>
      <c r="G1938" s="20"/>
      <c r="H1938" s="22"/>
      <c r="I1938" s="57" t="str">
        <f>IF(COUNTIF(MASUK[Kode Barang],REKAP[[#This Row],[ID
Barang]])=0,"",COUNTIF(MASUK[Kode Barang],REKAP[[#This Row],[ID
Barang]]))</f>
        <v/>
      </c>
      <c r="J1938" s="58" t="str">
        <f>IF(COUNTIF(MASUK8[Kode Barang],REKAP[[#This Row],[ID
Barang]])=0,"",COUNTIF(MASUK8[Kode Barang],REKAP[[#This Row],[ID
Barang]]))</f>
        <v/>
      </c>
      <c r="K1938" s="20"/>
      <c r="L1938" s="47">
        <f>SUMIF(MASUK!$C:$C,DATA!$A1938,MASUK!$H:$H)</f>
        <v>0</v>
      </c>
      <c r="M1938" s="47">
        <f>SUMIF(KELUAR!C:C,REKAP[[#This Row],[ID
Barang]],KELUAR!$H:$H)</f>
        <v>0</v>
      </c>
      <c r="N1938" s="47">
        <f>REKAP[[#This Row],[Stok Awal]]+REKAP[[#This Row],[Masuk]]-REKAP[[#This Row],[Keluar]]</f>
        <v>0</v>
      </c>
      <c r="P1938" s="42">
        <f>REKAP[[#This Row],[Harga Satuan]]*REKAP[[#This Row],[Stok Akhir]]</f>
        <v>0</v>
      </c>
      <c r="Q1938" s="47" t="str">
        <f>IF(REKAP[[#This Row],[Stok Aktual]]&lt;&gt;"",REKAP[[#This Row],[Stok Akhir]]-REKAP[[#This Row],[Stok Aktual]],"")</f>
        <v/>
      </c>
    </row>
    <row r="1939" spans="1:17" x14ac:dyDescent="0.25">
      <c r="A1939" s="20"/>
      <c r="B1939" s="20"/>
      <c r="C1939" s="20"/>
      <c r="D1939" s="23"/>
      <c r="E1939" s="23"/>
      <c r="F1939" s="20"/>
      <c r="G1939" s="20"/>
      <c r="H1939" s="22"/>
      <c r="I1939" s="57" t="str">
        <f>IF(COUNTIF(MASUK[Kode Barang],REKAP[[#This Row],[ID
Barang]])=0,"",COUNTIF(MASUK[Kode Barang],REKAP[[#This Row],[ID
Barang]]))</f>
        <v/>
      </c>
      <c r="J1939" s="58" t="str">
        <f>IF(COUNTIF(MASUK8[Kode Barang],REKAP[[#This Row],[ID
Barang]])=0,"",COUNTIF(MASUK8[Kode Barang],REKAP[[#This Row],[ID
Barang]]))</f>
        <v/>
      </c>
      <c r="K1939" s="20"/>
      <c r="L1939" s="47">
        <f>SUMIF(MASUK!$C:$C,DATA!$A1939,MASUK!$H:$H)</f>
        <v>0</v>
      </c>
      <c r="M1939" s="47">
        <f>SUMIF(KELUAR!C:C,REKAP[[#This Row],[ID
Barang]],KELUAR!$H:$H)</f>
        <v>0</v>
      </c>
      <c r="N1939" s="47">
        <f>REKAP[[#This Row],[Stok Awal]]+REKAP[[#This Row],[Masuk]]-REKAP[[#This Row],[Keluar]]</f>
        <v>0</v>
      </c>
      <c r="P1939" s="42">
        <f>REKAP[[#This Row],[Harga Satuan]]*REKAP[[#This Row],[Stok Akhir]]</f>
        <v>0</v>
      </c>
      <c r="Q1939" s="47" t="str">
        <f>IF(REKAP[[#This Row],[Stok Aktual]]&lt;&gt;"",REKAP[[#This Row],[Stok Akhir]]-REKAP[[#This Row],[Stok Aktual]],"")</f>
        <v/>
      </c>
    </row>
    <row r="1940" spans="1:17" x14ac:dyDescent="0.25">
      <c r="A1940" s="20"/>
      <c r="B1940" s="20"/>
      <c r="C1940" s="20"/>
      <c r="D1940" s="23"/>
      <c r="E1940" s="23"/>
      <c r="F1940" s="20"/>
      <c r="G1940" s="20"/>
      <c r="H1940" s="22"/>
      <c r="I1940" s="57" t="str">
        <f>IF(COUNTIF(MASUK[Kode Barang],REKAP[[#This Row],[ID
Barang]])=0,"",COUNTIF(MASUK[Kode Barang],REKAP[[#This Row],[ID
Barang]]))</f>
        <v/>
      </c>
      <c r="J1940" s="58" t="str">
        <f>IF(COUNTIF(MASUK8[Kode Barang],REKAP[[#This Row],[ID
Barang]])=0,"",COUNTIF(MASUK8[Kode Barang],REKAP[[#This Row],[ID
Barang]]))</f>
        <v/>
      </c>
      <c r="K1940" s="20"/>
      <c r="L1940" s="47">
        <f>SUMIF(MASUK!$C:$C,DATA!$A1940,MASUK!$H:$H)</f>
        <v>0</v>
      </c>
      <c r="M1940" s="47">
        <f>SUMIF(KELUAR!C:C,REKAP[[#This Row],[ID
Barang]],KELUAR!$H:$H)</f>
        <v>0</v>
      </c>
      <c r="N1940" s="47">
        <f>REKAP[[#This Row],[Stok Awal]]+REKAP[[#This Row],[Masuk]]-REKAP[[#This Row],[Keluar]]</f>
        <v>0</v>
      </c>
      <c r="P1940" s="42">
        <f>REKAP[[#This Row],[Harga Satuan]]*REKAP[[#This Row],[Stok Akhir]]</f>
        <v>0</v>
      </c>
      <c r="Q1940" s="47" t="str">
        <f>IF(REKAP[[#This Row],[Stok Aktual]]&lt;&gt;"",REKAP[[#This Row],[Stok Akhir]]-REKAP[[#This Row],[Stok Aktual]],"")</f>
        <v/>
      </c>
    </row>
    <row r="1941" spans="1:17" x14ac:dyDescent="0.25">
      <c r="A1941" s="20"/>
      <c r="B1941" s="20"/>
      <c r="C1941" s="20"/>
      <c r="D1941" s="23"/>
      <c r="E1941" s="23"/>
      <c r="F1941" s="20"/>
      <c r="G1941" s="20"/>
      <c r="H1941" s="22"/>
      <c r="I1941" s="57" t="str">
        <f>IF(COUNTIF(MASUK[Kode Barang],REKAP[[#This Row],[ID
Barang]])=0,"",COUNTIF(MASUK[Kode Barang],REKAP[[#This Row],[ID
Barang]]))</f>
        <v/>
      </c>
      <c r="J1941" s="58" t="str">
        <f>IF(COUNTIF(MASUK8[Kode Barang],REKAP[[#This Row],[ID
Barang]])=0,"",COUNTIF(MASUK8[Kode Barang],REKAP[[#This Row],[ID
Barang]]))</f>
        <v/>
      </c>
      <c r="K1941" s="20"/>
      <c r="L1941" s="47">
        <f>SUMIF(MASUK!$C:$C,DATA!$A1941,MASUK!$H:$H)</f>
        <v>0</v>
      </c>
      <c r="M1941" s="47">
        <f>SUMIF(KELUAR!C:C,REKAP[[#This Row],[ID
Barang]],KELUAR!$H:$H)</f>
        <v>0</v>
      </c>
      <c r="N1941" s="47">
        <f>REKAP[[#This Row],[Stok Awal]]+REKAP[[#This Row],[Masuk]]-REKAP[[#This Row],[Keluar]]</f>
        <v>0</v>
      </c>
      <c r="P1941" s="42">
        <f>REKAP[[#This Row],[Harga Satuan]]*REKAP[[#This Row],[Stok Akhir]]</f>
        <v>0</v>
      </c>
      <c r="Q1941" s="47" t="str">
        <f>IF(REKAP[[#This Row],[Stok Aktual]]&lt;&gt;"",REKAP[[#This Row],[Stok Akhir]]-REKAP[[#This Row],[Stok Aktual]],"")</f>
        <v/>
      </c>
    </row>
    <row r="1942" spans="1:17" x14ac:dyDescent="0.25">
      <c r="A1942" s="20"/>
      <c r="B1942" s="20"/>
      <c r="C1942" s="20"/>
      <c r="D1942" s="23"/>
      <c r="E1942" s="23"/>
      <c r="F1942" s="20"/>
      <c r="G1942" s="20"/>
      <c r="H1942" s="22"/>
      <c r="I1942" s="57" t="str">
        <f>IF(COUNTIF(MASUK[Kode Barang],REKAP[[#This Row],[ID
Barang]])=0,"",COUNTIF(MASUK[Kode Barang],REKAP[[#This Row],[ID
Barang]]))</f>
        <v/>
      </c>
      <c r="J1942" s="58" t="str">
        <f>IF(COUNTIF(MASUK8[Kode Barang],REKAP[[#This Row],[ID
Barang]])=0,"",COUNTIF(MASUK8[Kode Barang],REKAP[[#This Row],[ID
Barang]]))</f>
        <v/>
      </c>
      <c r="K1942" s="20"/>
      <c r="L1942" s="47">
        <f>SUMIF(MASUK!$C:$C,DATA!$A1942,MASUK!$H:$H)</f>
        <v>0</v>
      </c>
      <c r="M1942" s="47">
        <f>SUMIF(KELUAR!C:C,REKAP[[#This Row],[ID
Barang]],KELUAR!$H:$H)</f>
        <v>0</v>
      </c>
      <c r="N1942" s="47">
        <f>REKAP[[#This Row],[Stok Awal]]+REKAP[[#This Row],[Masuk]]-REKAP[[#This Row],[Keluar]]</f>
        <v>0</v>
      </c>
      <c r="P1942" s="42">
        <f>REKAP[[#This Row],[Harga Satuan]]*REKAP[[#This Row],[Stok Akhir]]</f>
        <v>0</v>
      </c>
      <c r="Q1942" s="47" t="str">
        <f>IF(REKAP[[#This Row],[Stok Aktual]]&lt;&gt;"",REKAP[[#This Row],[Stok Akhir]]-REKAP[[#This Row],[Stok Aktual]],"")</f>
        <v/>
      </c>
    </row>
    <row r="1943" spans="1:17" x14ac:dyDescent="0.25">
      <c r="A1943" s="20"/>
      <c r="B1943" s="20"/>
      <c r="C1943" s="20"/>
      <c r="D1943" s="23"/>
      <c r="E1943" s="23"/>
      <c r="F1943" s="20"/>
      <c r="G1943" s="20"/>
      <c r="H1943" s="22"/>
      <c r="I1943" s="57" t="str">
        <f>IF(COUNTIF(MASUK[Kode Barang],REKAP[[#This Row],[ID
Barang]])=0,"",COUNTIF(MASUK[Kode Barang],REKAP[[#This Row],[ID
Barang]]))</f>
        <v/>
      </c>
      <c r="J1943" s="58" t="str">
        <f>IF(COUNTIF(MASUK8[Kode Barang],REKAP[[#This Row],[ID
Barang]])=0,"",COUNTIF(MASUK8[Kode Barang],REKAP[[#This Row],[ID
Barang]]))</f>
        <v/>
      </c>
      <c r="K1943" s="20"/>
      <c r="L1943" s="47">
        <f>SUMIF(MASUK!$C:$C,DATA!$A1943,MASUK!$H:$H)</f>
        <v>0</v>
      </c>
      <c r="M1943" s="47">
        <f>SUMIF(KELUAR!C:C,REKAP[[#This Row],[ID
Barang]],KELUAR!$H:$H)</f>
        <v>0</v>
      </c>
      <c r="N1943" s="47">
        <f>REKAP[[#This Row],[Stok Awal]]+REKAP[[#This Row],[Masuk]]-REKAP[[#This Row],[Keluar]]</f>
        <v>0</v>
      </c>
      <c r="P1943" s="42">
        <f>REKAP[[#This Row],[Harga Satuan]]*REKAP[[#This Row],[Stok Akhir]]</f>
        <v>0</v>
      </c>
      <c r="Q1943" s="47" t="str">
        <f>IF(REKAP[[#This Row],[Stok Aktual]]&lt;&gt;"",REKAP[[#This Row],[Stok Akhir]]-REKAP[[#This Row],[Stok Aktual]],"")</f>
        <v/>
      </c>
    </row>
    <row r="1944" spans="1:17" x14ac:dyDescent="0.25">
      <c r="A1944" s="20"/>
      <c r="B1944" s="20"/>
      <c r="C1944" s="20"/>
      <c r="D1944" s="23"/>
      <c r="E1944" s="23"/>
      <c r="F1944" s="20"/>
      <c r="G1944" s="20"/>
      <c r="H1944" s="22"/>
      <c r="I1944" s="57" t="str">
        <f>IF(COUNTIF(MASUK[Kode Barang],REKAP[[#This Row],[ID
Barang]])=0,"",COUNTIF(MASUK[Kode Barang],REKAP[[#This Row],[ID
Barang]]))</f>
        <v/>
      </c>
      <c r="J1944" s="58" t="str">
        <f>IF(COUNTIF(MASUK8[Kode Barang],REKAP[[#This Row],[ID
Barang]])=0,"",COUNTIF(MASUK8[Kode Barang],REKAP[[#This Row],[ID
Barang]]))</f>
        <v/>
      </c>
      <c r="K1944" s="20"/>
      <c r="L1944" s="47">
        <f>SUMIF(MASUK!$C:$C,DATA!$A1944,MASUK!$H:$H)</f>
        <v>0</v>
      </c>
      <c r="M1944" s="47">
        <f>SUMIF(KELUAR!C:C,REKAP[[#This Row],[ID
Barang]],KELUAR!$H:$H)</f>
        <v>0</v>
      </c>
      <c r="N1944" s="47">
        <f>REKAP[[#This Row],[Stok Awal]]+REKAP[[#This Row],[Masuk]]-REKAP[[#This Row],[Keluar]]</f>
        <v>0</v>
      </c>
      <c r="P1944" s="42">
        <f>REKAP[[#This Row],[Harga Satuan]]*REKAP[[#This Row],[Stok Akhir]]</f>
        <v>0</v>
      </c>
      <c r="Q1944" s="47" t="str">
        <f>IF(REKAP[[#This Row],[Stok Aktual]]&lt;&gt;"",REKAP[[#This Row],[Stok Akhir]]-REKAP[[#This Row],[Stok Aktual]],"")</f>
        <v/>
      </c>
    </row>
    <row r="1945" spans="1:17" x14ac:dyDescent="0.25">
      <c r="A1945" s="20"/>
      <c r="B1945" s="20"/>
      <c r="C1945" s="20"/>
      <c r="D1945" s="23"/>
      <c r="E1945" s="23"/>
      <c r="F1945" s="20"/>
      <c r="G1945" s="20"/>
      <c r="H1945" s="22"/>
      <c r="I1945" s="57" t="str">
        <f>IF(COUNTIF(MASUK[Kode Barang],REKAP[[#This Row],[ID
Barang]])=0,"",COUNTIF(MASUK[Kode Barang],REKAP[[#This Row],[ID
Barang]]))</f>
        <v/>
      </c>
      <c r="J1945" s="58" t="str">
        <f>IF(COUNTIF(MASUK8[Kode Barang],REKAP[[#This Row],[ID
Barang]])=0,"",COUNTIF(MASUK8[Kode Barang],REKAP[[#This Row],[ID
Barang]]))</f>
        <v/>
      </c>
      <c r="K1945" s="20"/>
      <c r="L1945" s="47">
        <f>SUMIF(MASUK!$C:$C,DATA!$A1945,MASUK!$H:$H)</f>
        <v>0</v>
      </c>
      <c r="M1945" s="47">
        <f>SUMIF(KELUAR!C:C,REKAP[[#This Row],[ID
Barang]],KELUAR!$H:$H)</f>
        <v>0</v>
      </c>
      <c r="N1945" s="47">
        <f>REKAP[[#This Row],[Stok Awal]]+REKAP[[#This Row],[Masuk]]-REKAP[[#This Row],[Keluar]]</f>
        <v>0</v>
      </c>
      <c r="P1945" s="42">
        <f>REKAP[[#This Row],[Harga Satuan]]*REKAP[[#This Row],[Stok Akhir]]</f>
        <v>0</v>
      </c>
      <c r="Q1945" s="47" t="str">
        <f>IF(REKAP[[#This Row],[Stok Aktual]]&lt;&gt;"",REKAP[[#This Row],[Stok Akhir]]-REKAP[[#This Row],[Stok Aktual]],"")</f>
        <v/>
      </c>
    </row>
    <row r="1946" spans="1:17" x14ac:dyDescent="0.25">
      <c r="A1946" s="20"/>
      <c r="B1946" s="20"/>
      <c r="C1946" s="20"/>
      <c r="D1946" s="23"/>
      <c r="E1946" s="23"/>
      <c r="F1946" s="20"/>
      <c r="G1946" s="20"/>
      <c r="H1946" s="22"/>
      <c r="I1946" s="57" t="str">
        <f>IF(COUNTIF(MASUK[Kode Barang],REKAP[[#This Row],[ID
Barang]])=0,"",COUNTIF(MASUK[Kode Barang],REKAP[[#This Row],[ID
Barang]]))</f>
        <v/>
      </c>
      <c r="J1946" s="58" t="str">
        <f>IF(COUNTIF(MASUK8[Kode Barang],REKAP[[#This Row],[ID
Barang]])=0,"",COUNTIF(MASUK8[Kode Barang],REKAP[[#This Row],[ID
Barang]]))</f>
        <v/>
      </c>
      <c r="K1946" s="20"/>
      <c r="L1946" s="47">
        <f>SUMIF(MASUK!$C:$C,DATA!$A1946,MASUK!$H:$H)</f>
        <v>0</v>
      </c>
      <c r="M1946" s="47">
        <f>SUMIF(KELUAR!C:C,REKAP[[#This Row],[ID
Barang]],KELUAR!$H:$H)</f>
        <v>0</v>
      </c>
      <c r="N1946" s="47">
        <f>REKAP[[#This Row],[Stok Awal]]+REKAP[[#This Row],[Masuk]]-REKAP[[#This Row],[Keluar]]</f>
        <v>0</v>
      </c>
      <c r="P1946" s="42">
        <f>REKAP[[#This Row],[Harga Satuan]]*REKAP[[#This Row],[Stok Akhir]]</f>
        <v>0</v>
      </c>
      <c r="Q1946" s="47" t="str">
        <f>IF(REKAP[[#This Row],[Stok Aktual]]&lt;&gt;"",REKAP[[#This Row],[Stok Akhir]]-REKAP[[#This Row],[Stok Aktual]],"")</f>
        <v/>
      </c>
    </row>
    <row r="1947" spans="1:17" x14ac:dyDescent="0.25">
      <c r="A1947" s="20"/>
      <c r="B1947" s="20"/>
      <c r="C1947" s="20"/>
      <c r="D1947" s="23"/>
      <c r="E1947" s="23"/>
      <c r="F1947" s="20"/>
      <c r="G1947" s="20"/>
      <c r="H1947" s="22"/>
      <c r="I1947" s="57" t="str">
        <f>IF(COUNTIF(MASUK[Kode Barang],REKAP[[#This Row],[ID
Barang]])=0,"",COUNTIF(MASUK[Kode Barang],REKAP[[#This Row],[ID
Barang]]))</f>
        <v/>
      </c>
      <c r="J1947" s="58" t="str">
        <f>IF(COUNTIF(MASUK8[Kode Barang],REKAP[[#This Row],[ID
Barang]])=0,"",COUNTIF(MASUK8[Kode Barang],REKAP[[#This Row],[ID
Barang]]))</f>
        <v/>
      </c>
      <c r="K1947" s="20"/>
      <c r="L1947" s="47">
        <f>SUMIF(MASUK!$C:$C,DATA!$A1947,MASUK!$H:$H)</f>
        <v>0</v>
      </c>
      <c r="M1947" s="47">
        <f>SUMIF(KELUAR!C:C,REKAP[[#This Row],[ID
Barang]],KELUAR!$H:$H)</f>
        <v>0</v>
      </c>
      <c r="N1947" s="47">
        <f>REKAP[[#This Row],[Stok Awal]]+REKAP[[#This Row],[Masuk]]-REKAP[[#This Row],[Keluar]]</f>
        <v>0</v>
      </c>
      <c r="P1947" s="42">
        <f>REKAP[[#This Row],[Harga Satuan]]*REKAP[[#This Row],[Stok Akhir]]</f>
        <v>0</v>
      </c>
      <c r="Q1947" s="47" t="str">
        <f>IF(REKAP[[#This Row],[Stok Aktual]]&lt;&gt;"",REKAP[[#This Row],[Stok Akhir]]-REKAP[[#This Row],[Stok Aktual]],"")</f>
        <v/>
      </c>
    </row>
    <row r="1948" spans="1:17" x14ac:dyDescent="0.25">
      <c r="A1948" s="20"/>
      <c r="B1948" s="20"/>
      <c r="C1948" s="20"/>
      <c r="D1948" s="23"/>
      <c r="E1948" s="23"/>
      <c r="F1948" s="20"/>
      <c r="G1948" s="20"/>
      <c r="H1948" s="22"/>
      <c r="I1948" s="57" t="str">
        <f>IF(COUNTIF(MASUK[Kode Barang],REKAP[[#This Row],[ID
Barang]])=0,"",COUNTIF(MASUK[Kode Barang],REKAP[[#This Row],[ID
Barang]]))</f>
        <v/>
      </c>
      <c r="J1948" s="58" t="str">
        <f>IF(COUNTIF(MASUK8[Kode Barang],REKAP[[#This Row],[ID
Barang]])=0,"",COUNTIF(MASUK8[Kode Barang],REKAP[[#This Row],[ID
Barang]]))</f>
        <v/>
      </c>
      <c r="K1948" s="20"/>
      <c r="L1948" s="47">
        <f>SUMIF(MASUK!$C:$C,DATA!$A1948,MASUK!$H:$H)</f>
        <v>0</v>
      </c>
      <c r="M1948" s="47">
        <f>SUMIF(KELUAR!C:C,REKAP[[#This Row],[ID
Barang]],KELUAR!$H:$H)</f>
        <v>0</v>
      </c>
      <c r="N1948" s="47">
        <f>REKAP[[#This Row],[Stok Awal]]+REKAP[[#This Row],[Masuk]]-REKAP[[#This Row],[Keluar]]</f>
        <v>0</v>
      </c>
      <c r="P1948" s="42">
        <f>REKAP[[#This Row],[Harga Satuan]]*REKAP[[#This Row],[Stok Akhir]]</f>
        <v>0</v>
      </c>
      <c r="Q1948" s="47" t="str">
        <f>IF(REKAP[[#This Row],[Stok Aktual]]&lt;&gt;"",REKAP[[#This Row],[Stok Akhir]]-REKAP[[#This Row],[Stok Aktual]],"")</f>
        <v/>
      </c>
    </row>
    <row r="1949" spans="1:17" x14ac:dyDescent="0.25">
      <c r="A1949" s="20"/>
      <c r="B1949" s="20"/>
      <c r="C1949" s="20"/>
      <c r="D1949" s="23"/>
      <c r="E1949" s="23"/>
      <c r="F1949" s="20"/>
      <c r="G1949" s="20"/>
      <c r="H1949" s="22"/>
      <c r="I1949" s="57" t="str">
        <f>IF(COUNTIF(MASUK[Kode Barang],REKAP[[#This Row],[ID
Barang]])=0,"",COUNTIF(MASUK[Kode Barang],REKAP[[#This Row],[ID
Barang]]))</f>
        <v/>
      </c>
      <c r="J1949" s="58" t="str">
        <f>IF(COUNTIF(MASUK8[Kode Barang],REKAP[[#This Row],[ID
Barang]])=0,"",COUNTIF(MASUK8[Kode Barang],REKAP[[#This Row],[ID
Barang]]))</f>
        <v/>
      </c>
      <c r="K1949" s="20"/>
      <c r="L1949" s="47">
        <f>SUMIF(MASUK!$C:$C,DATA!$A1949,MASUK!$H:$H)</f>
        <v>0</v>
      </c>
      <c r="M1949" s="47">
        <f>SUMIF(KELUAR!C:C,REKAP[[#This Row],[ID
Barang]],KELUAR!$H:$H)</f>
        <v>0</v>
      </c>
      <c r="N1949" s="47">
        <f>REKAP[[#This Row],[Stok Awal]]+REKAP[[#This Row],[Masuk]]-REKAP[[#This Row],[Keluar]]</f>
        <v>0</v>
      </c>
      <c r="P1949" s="42">
        <f>REKAP[[#This Row],[Harga Satuan]]*REKAP[[#This Row],[Stok Akhir]]</f>
        <v>0</v>
      </c>
      <c r="Q1949" s="47" t="str">
        <f>IF(REKAP[[#This Row],[Stok Aktual]]&lt;&gt;"",REKAP[[#This Row],[Stok Akhir]]-REKAP[[#This Row],[Stok Aktual]],"")</f>
        <v/>
      </c>
    </row>
    <row r="1950" spans="1:17" x14ac:dyDescent="0.25">
      <c r="A1950" s="20"/>
      <c r="B1950" s="20"/>
      <c r="C1950" s="20"/>
      <c r="D1950" s="23"/>
      <c r="E1950" s="23"/>
      <c r="F1950" s="20"/>
      <c r="G1950" s="20"/>
      <c r="H1950" s="22"/>
      <c r="I1950" s="57" t="str">
        <f>IF(COUNTIF(MASUK[Kode Barang],REKAP[[#This Row],[ID
Barang]])=0,"",COUNTIF(MASUK[Kode Barang],REKAP[[#This Row],[ID
Barang]]))</f>
        <v/>
      </c>
      <c r="J1950" s="58" t="str">
        <f>IF(COUNTIF(MASUK8[Kode Barang],REKAP[[#This Row],[ID
Barang]])=0,"",COUNTIF(MASUK8[Kode Barang],REKAP[[#This Row],[ID
Barang]]))</f>
        <v/>
      </c>
      <c r="K1950" s="20"/>
      <c r="L1950" s="47">
        <f>SUMIF(MASUK!$C:$C,DATA!$A1950,MASUK!$H:$H)</f>
        <v>0</v>
      </c>
      <c r="M1950" s="47">
        <f>SUMIF(KELUAR!C:C,REKAP[[#This Row],[ID
Barang]],KELUAR!$H:$H)</f>
        <v>0</v>
      </c>
      <c r="N1950" s="47">
        <f>REKAP[[#This Row],[Stok Awal]]+REKAP[[#This Row],[Masuk]]-REKAP[[#This Row],[Keluar]]</f>
        <v>0</v>
      </c>
      <c r="P1950" s="42">
        <f>REKAP[[#This Row],[Harga Satuan]]*REKAP[[#This Row],[Stok Akhir]]</f>
        <v>0</v>
      </c>
      <c r="Q1950" s="47" t="str">
        <f>IF(REKAP[[#This Row],[Stok Aktual]]&lt;&gt;"",REKAP[[#This Row],[Stok Akhir]]-REKAP[[#This Row],[Stok Aktual]],"")</f>
        <v/>
      </c>
    </row>
    <row r="1951" spans="1:17" x14ac:dyDescent="0.25">
      <c r="A1951" s="20"/>
      <c r="B1951" s="20"/>
      <c r="C1951" s="20"/>
      <c r="D1951" s="23"/>
      <c r="E1951" s="23"/>
      <c r="F1951" s="20"/>
      <c r="G1951" s="20"/>
      <c r="H1951" s="22"/>
      <c r="I1951" s="57" t="str">
        <f>IF(COUNTIF(MASUK[Kode Barang],REKAP[[#This Row],[ID
Barang]])=0,"",COUNTIF(MASUK[Kode Barang],REKAP[[#This Row],[ID
Barang]]))</f>
        <v/>
      </c>
      <c r="J1951" s="58" t="str">
        <f>IF(COUNTIF(MASUK8[Kode Barang],REKAP[[#This Row],[ID
Barang]])=0,"",COUNTIF(MASUK8[Kode Barang],REKAP[[#This Row],[ID
Barang]]))</f>
        <v/>
      </c>
      <c r="K1951" s="20"/>
      <c r="L1951" s="47">
        <f>SUMIF(MASUK!$C:$C,DATA!$A1951,MASUK!$H:$H)</f>
        <v>0</v>
      </c>
      <c r="M1951" s="47">
        <f>SUMIF(KELUAR!C:C,REKAP[[#This Row],[ID
Barang]],KELUAR!$H:$H)</f>
        <v>0</v>
      </c>
      <c r="N1951" s="47">
        <f>REKAP[[#This Row],[Stok Awal]]+REKAP[[#This Row],[Masuk]]-REKAP[[#This Row],[Keluar]]</f>
        <v>0</v>
      </c>
      <c r="P1951" s="42">
        <f>REKAP[[#This Row],[Harga Satuan]]*REKAP[[#This Row],[Stok Akhir]]</f>
        <v>0</v>
      </c>
      <c r="Q1951" s="47" t="str">
        <f>IF(REKAP[[#This Row],[Stok Aktual]]&lt;&gt;"",REKAP[[#This Row],[Stok Akhir]]-REKAP[[#This Row],[Stok Aktual]],"")</f>
        <v/>
      </c>
    </row>
    <row r="1952" spans="1:17" x14ac:dyDescent="0.25">
      <c r="A1952" s="20"/>
      <c r="B1952" s="20"/>
      <c r="C1952" s="20"/>
      <c r="D1952" s="23"/>
      <c r="E1952" s="23"/>
      <c r="F1952" s="20"/>
      <c r="G1952" s="20"/>
      <c r="H1952" s="22"/>
      <c r="I1952" s="57" t="str">
        <f>IF(COUNTIF(MASUK[Kode Barang],REKAP[[#This Row],[ID
Barang]])=0,"",COUNTIF(MASUK[Kode Barang],REKAP[[#This Row],[ID
Barang]]))</f>
        <v/>
      </c>
      <c r="J1952" s="58" t="str">
        <f>IF(COUNTIF(MASUK8[Kode Barang],REKAP[[#This Row],[ID
Barang]])=0,"",COUNTIF(MASUK8[Kode Barang],REKAP[[#This Row],[ID
Barang]]))</f>
        <v/>
      </c>
      <c r="K1952" s="20"/>
      <c r="L1952" s="47">
        <f>SUMIF(MASUK!$C:$C,DATA!$A1952,MASUK!$H:$H)</f>
        <v>0</v>
      </c>
      <c r="M1952" s="47">
        <f>SUMIF(KELUAR!C:C,REKAP[[#This Row],[ID
Barang]],KELUAR!$H:$H)</f>
        <v>0</v>
      </c>
      <c r="N1952" s="47">
        <f>REKAP[[#This Row],[Stok Awal]]+REKAP[[#This Row],[Masuk]]-REKAP[[#This Row],[Keluar]]</f>
        <v>0</v>
      </c>
      <c r="P1952" s="42">
        <f>REKAP[[#This Row],[Harga Satuan]]*REKAP[[#This Row],[Stok Akhir]]</f>
        <v>0</v>
      </c>
      <c r="Q1952" s="47" t="str">
        <f>IF(REKAP[[#This Row],[Stok Aktual]]&lt;&gt;"",REKAP[[#This Row],[Stok Akhir]]-REKAP[[#This Row],[Stok Aktual]],"")</f>
        <v/>
      </c>
    </row>
    <row r="1953" spans="1:17" x14ac:dyDescent="0.25">
      <c r="A1953" s="20"/>
      <c r="B1953" s="20"/>
      <c r="C1953" s="20"/>
      <c r="D1953" s="23"/>
      <c r="E1953" s="23"/>
      <c r="F1953" s="20"/>
      <c r="G1953" s="20"/>
      <c r="H1953" s="22"/>
      <c r="I1953" s="57" t="str">
        <f>IF(COUNTIF(MASUK[Kode Barang],REKAP[[#This Row],[ID
Barang]])=0,"",COUNTIF(MASUK[Kode Barang],REKAP[[#This Row],[ID
Barang]]))</f>
        <v/>
      </c>
      <c r="J1953" s="58" t="str">
        <f>IF(COUNTIF(MASUK8[Kode Barang],REKAP[[#This Row],[ID
Barang]])=0,"",COUNTIF(MASUK8[Kode Barang],REKAP[[#This Row],[ID
Barang]]))</f>
        <v/>
      </c>
      <c r="K1953" s="20"/>
      <c r="L1953" s="47">
        <f>SUMIF(MASUK!$C:$C,DATA!$A1953,MASUK!$H:$H)</f>
        <v>0</v>
      </c>
      <c r="M1953" s="47">
        <f>SUMIF(KELUAR!C:C,REKAP[[#This Row],[ID
Barang]],KELUAR!$H:$H)</f>
        <v>0</v>
      </c>
      <c r="N1953" s="47">
        <f>REKAP[[#This Row],[Stok Awal]]+REKAP[[#This Row],[Masuk]]-REKAP[[#This Row],[Keluar]]</f>
        <v>0</v>
      </c>
      <c r="P1953" s="42">
        <f>REKAP[[#This Row],[Harga Satuan]]*REKAP[[#This Row],[Stok Akhir]]</f>
        <v>0</v>
      </c>
      <c r="Q1953" s="47" t="str">
        <f>IF(REKAP[[#This Row],[Stok Aktual]]&lt;&gt;"",REKAP[[#This Row],[Stok Akhir]]-REKAP[[#This Row],[Stok Aktual]],"")</f>
        <v/>
      </c>
    </row>
    <row r="1954" spans="1:17" x14ac:dyDescent="0.25">
      <c r="A1954" s="20"/>
      <c r="B1954" s="20"/>
      <c r="C1954" s="20"/>
      <c r="D1954" s="23"/>
      <c r="E1954" s="23"/>
      <c r="F1954" s="20"/>
      <c r="G1954" s="20"/>
      <c r="H1954" s="22"/>
      <c r="I1954" s="57" t="str">
        <f>IF(COUNTIF(MASUK[Kode Barang],REKAP[[#This Row],[ID
Barang]])=0,"",COUNTIF(MASUK[Kode Barang],REKAP[[#This Row],[ID
Barang]]))</f>
        <v/>
      </c>
      <c r="J1954" s="58" t="str">
        <f>IF(COUNTIF(MASUK8[Kode Barang],REKAP[[#This Row],[ID
Barang]])=0,"",COUNTIF(MASUK8[Kode Barang],REKAP[[#This Row],[ID
Barang]]))</f>
        <v/>
      </c>
      <c r="K1954" s="20"/>
      <c r="L1954" s="47">
        <f>SUMIF(MASUK!$C:$C,DATA!$A1954,MASUK!$H:$H)</f>
        <v>0</v>
      </c>
      <c r="M1954" s="47">
        <f>SUMIF(KELUAR!C:C,REKAP[[#This Row],[ID
Barang]],KELUAR!$H:$H)</f>
        <v>0</v>
      </c>
      <c r="N1954" s="47">
        <f>REKAP[[#This Row],[Stok Awal]]+REKAP[[#This Row],[Masuk]]-REKAP[[#This Row],[Keluar]]</f>
        <v>0</v>
      </c>
      <c r="P1954" s="42">
        <f>REKAP[[#This Row],[Harga Satuan]]*REKAP[[#This Row],[Stok Akhir]]</f>
        <v>0</v>
      </c>
      <c r="Q1954" s="47" t="str">
        <f>IF(REKAP[[#This Row],[Stok Aktual]]&lt;&gt;"",REKAP[[#This Row],[Stok Akhir]]-REKAP[[#This Row],[Stok Aktual]],"")</f>
        <v/>
      </c>
    </row>
    <row r="1955" spans="1:17" x14ac:dyDescent="0.25">
      <c r="A1955" s="20"/>
      <c r="B1955" s="20"/>
      <c r="C1955" s="20"/>
      <c r="D1955" s="23"/>
      <c r="E1955" s="23"/>
      <c r="F1955" s="20"/>
      <c r="G1955" s="20"/>
      <c r="H1955" s="22"/>
      <c r="I1955" s="57" t="str">
        <f>IF(COUNTIF(MASUK[Kode Barang],REKAP[[#This Row],[ID
Barang]])=0,"",COUNTIF(MASUK[Kode Barang],REKAP[[#This Row],[ID
Barang]]))</f>
        <v/>
      </c>
      <c r="J1955" s="58" t="str">
        <f>IF(COUNTIF(MASUK8[Kode Barang],REKAP[[#This Row],[ID
Barang]])=0,"",COUNTIF(MASUK8[Kode Barang],REKAP[[#This Row],[ID
Barang]]))</f>
        <v/>
      </c>
      <c r="K1955" s="20"/>
      <c r="L1955" s="47">
        <f>SUMIF(MASUK!$C:$C,DATA!$A1955,MASUK!$H:$H)</f>
        <v>0</v>
      </c>
      <c r="M1955" s="47">
        <f>SUMIF(KELUAR!C:C,REKAP[[#This Row],[ID
Barang]],KELUAR!$H:$H)</f>
        <v>0</v>
      </c>
      <c r="N1955" s="47">
        <f>REKAP[[#This Row],[Stok Awal]]+REKAP[[#This Row],[Masuk]]-REKAP[[#This Row],[Keluar]]</f>
        <v>0</v>
      </c>
      <c r="P1955" s="42">
        <f>REKAP[[#This Row],[Harga Satuan]]*REKAP[[#This Row],[Stok Akhir]]</f>
        <v>0</v>
      </c>
      <c r="Q1955" s="47" t="str">
        <f>IF(REKAP[[#This Row],[Stok Aktual]]&lt;&gt;"",REKAP[[#This Row],[Stok Akhir]]-REKAP[[#This Row],[Stok Aktual]],"")</f>
        <v/>
      </c>
    </row>
    <row r="1956" spans="1:17" x14ac:dyDescent="0.25">
      <c r="A1956" s="20"/>
      <c r="B1956" s="20"/>
      <c r="C1956" s="20"/>
      <c r="D1956" s="23"/>
      <c r="E1956" s="23"/>
      <c r="F1956" s="20"/>
      <c r="G1956" s="20"/>
      <c r="H1956" s="22"/>
      <c r="I1956" s="57" t="str">
        <f>IF(COUNTIF(MASUK[Kode Barang],REKAP[[#This Row],[ID
Barang]])=0,"",COUNTIF(MASUK[Kode Barang],REKAP[[#This Row],[ID
Barang]]))</f>
        <v/>
      </c>
      <c r="J1956" s="58" t="str">
        <f>IF(COUNTIF(MASUK8[Kode Barang],REKAP[[#This Row],[ID
Barang]])=0,"",COUNTIF(MASUK8[Kode Barang],REKAP[[#This Row],[ID
Barang]]))</f>
        <v/>
      </c>
      <c r="K1956" s="20"/>
      <c r="L1956" s="47">
        <f>SUMIF(MASUK!$C:$C,DATA!$A1956,MASUK!$H:$H)</f>
        <v>0</v>
      </c>
      <c r="M1956" s="47">
        <f>SUMIF(KELUAR!C:C,REKAP[[#This Row],[ID
Barang]],KELUAR!$H:$H)</f>
        <v>0</v>
      </c>
      <c r="N1956" s="47">
        <f>REKAP[[#This Row],[Stok Awal]]+REKAP[[#This Row],[Masuk]]-REKAP[[#This Row],[Keluar]]</f>
        <v>0</v>
      </c>
      <c r="P1956" s="42">
        <f>REKAP[[#This Row],[Harga Satuan]]*REKAP[[#This Row],[Stok Akhir]]</f>
        <v>0</v>
      </c>
      <c r="Q1956" s="47" t="str">
        <f>IF(REKAP[[#This Row],[Stok Aktual]]&lt;&gt;"",REKAP[[#This Row],[Stok Akhir]]-REKAP[[#This Row],[Stok Aktual]],"")</f>
        <v/>
      </c>
    </row>
    <row r="1957" spans="1:17" x14ac:dyDescent="0.25">
      <c r="A1957" s="20"/>
      <c r="B1957" s="20"/>
      <c r="C1957" s="20"/>
      <c r="D1957" s="23"/>
      <c r="E1957" s="23"/>
      <c r="F1957" s="20"/>
      <c r="G1957" s="20"/>
      <c r="H1957" s="22"/>
      <c r="I1957" s="57" t="str">
        <f>IF(COUNTIF(MASUK[Kode Barang],REKAP[[#This Row],[ID
Barang]])=0,"",COUNTIF(MASUK[Kode Barang],REKAP[[#This Row],[ID
Barang]]))</f>
        <v/>
      </c>
      <c r="J1957" s="58" t="str">
        <f>IF(COUNTIF(MASUK8[Kode Barang],REKAP[[#This Row],[ID
Barang]])=0,"",COUNTIF(MASUK8[Kode Barang],REKAP[[#This Row],[ID
Barang]]))</f>
        <v/>
      </c>
      <c r="K1957" s="20"/>
      <c r="L1957" s="47">
        <f>SUMIF(MASUK!$C:$C,DATA!$A1957,MASUK!$H:$H)</f>
        <v>0</v>
      </c>
      <c r="M1957" s="47">
        <f>SUMIF(KELUAR!C:C,REKAP[[#This Row],[ID
Barang]],KELUAR!$H:$H)</f>
        <v>0</v>
      </c>
      <c r="N1957" s="47">
        <f>REKAP[[#This Row],[Stok Awal]]+REKAP[[#This Row],[Masuk]]-REKAP[[#This Row],[Keluar]]</f>
        <v>0</v>
      </c>
      <c r="P1957" s="42">
        <f>REKAP[[#This Row],[Harga Satuan]]*REKAP[[#This Row],[Stok Akhir]]</f>
        <v>0</v>
      </c>
      <c r="Q1957" s="47" t="str">
        <f>IF(REKAP[[#This Row],[Stok Aktual]]&lt;&gt;"",REKAP[[#This Row],[Stok Akhir]]-REKAP[[#This Row],[Stok Aktual]],"")</f>
        <v/>
      </c>
    </row>
    <row r="1958" spans="1:17" x14ac:dyDescent="0.25">
      <c r="A1958" s="20"/>
      <c r="B1958" s="20"/>
      <c r="C1958" s="20"/>
      <c r="D1958" s="23"/>
      <c r="E1958" s="23"/>
      <c r="F1958" s="20"/>
      <c r="G1958" s="20"/>
      <c r="H1958" s="22"/>
      <c r="I1958" s="57" t="str">
        <f>IF(COUNTIF(MASUK[Kode Barang],REKAP[[#This Row],[ID
Barang]])=0,"",COUNTIF(MASUK[Kode Barang],REKAP[[#This Row],[ID
Barang]]))</f>
        <v/>
      </c>
      <c r="J1958" s="58" t="str">
        <f>IF(COUNTIF(MASUK8[Kode Barang],REKAP[[#This Row],[ID
Barang]])=0,"",COUNTIF(MASUK8[Kode Barang],REKAP[[#This Row],[ID
Barang]]))</f>
        <v/>
      </c>
      <c r="K1958" s="20"/>
      <c r="L1958" s="47">
        <f>SUMIF(MASUK!$C:$C,DATA!$A1958,MASUK!$H:$H)</f>
        <v>0</v>
      </c>
      <c r="M1958" s="47">
        <f>SUMIF(KELUAR!C:C,REKAP[[#This Row],[ID
Barang]],KELUAR!$H:$H)</f>
        <v>0</v>
      </c>
      <c r="N1958" s="47">
        <f>REKAP[[#This Row],[Stok Awal]]+REKAP[[#This Row],[Masuk]]-REKAP[[#This Row],[Keluar]]</f>
        <v>0</v>
      </c>
      <c r="P1958" s="42">
        <f>REKAP[[#This Row],[Harga Satuan]]*REKAP[[#This Row],[Stok Akhir]]</f>
        <v>0</v>
      </c>
      <c r="Q1958" s="47" t="str">
        <f>IF(REKAP[[#This Row],[Stok Aktual]]&lt;&gt;"",REKAP[[#This Row],[Stok Akhir]]-REKAP[[#This Row],[Stok Aktual]],"")</f>
        <v/>
      </c>
    </row>
    <row r="1959" spans="1:17" x14ac:dyDescent="0.25">
      <c r="A1959" s="20"/>
      <c r="B1959" s="20"/>
      <c r="C1959" s="20"/>
      <c r="D1959" s="23"/>
      <c r="E1959" s="23"/>
      <c r="F1959" s="20"/>
      <c r="G1959" s="20"/>
      <c r="H1959" s="22"/>
      <c r="I1959" s="57" t="str">
        <f>IF(COUNTIF(MASUK[Kode Barang],REKAP[[#This Row],[ID
Barang]])=0,"",COUNTIF(MASUK[Kode Barang],REKAP[[#This Row],[ID
Barang]]))</f>
        <v/>
      </c>
      <c r="J1959" s="58" t="str">
        <f>IF(COUNTIF(MASUK8[Kode Barang],REKAP[[#This Row],[ID
Barang]])=0,"",COUNTIF(MASUK8[Kode Barang],REKAP[[#This Row],[ID
Barang]]))</f>
        <v/>
      </c>
      <c r="K1959" s="20"/>
      <c r="L1959" s="47">
        <f>SUMIF(MASUK!$C:$C,DATA!$A1959,MASUK!$H:$H)</f>
        <v>0</v>
      </c>
      <c r="M1959" s="47">
        <f>SUMIF(KELUAR!C:C,REKAP[[#This Row],[ID
Barang]],KELUAR!$H:$H)</f>
        <v>0</v>
      </c>
      <c r="N1959" s="47">
        <f>REKAP[[#This Row],[Stok Awal]]+REKAP[[#This Row],[Masuk]]-REKAP[[#This Row],[Keluar]]</f>
        <v>0</v>
      </c>
      <c r="P1959" s="42">
        <f>REKAP[[#This Row],[Harga Satuan]]*REKAP[[#This Row],[Stok Akhir]]</f>
        <v>0</v>
      </c>
      <c r="Q1959" s="47" t="str">
        <f>IF(REKAP[[#This Row],[Stok Aktual]]&lt;&gt;"",REKAP[[#This Row],[Stok Akhir]]-REKAP[[#This Row],[Stok Aktual]],"")</f>
        <v/>
      </c>
    </row>
    <row r="1960" spans="1:17" x14ac:dyDescent="0.25">
      <c r="A1960" s="20"/>
      <c r="B1960" s="20"/>
      <c r="C1960" s="20"/>
      <c r="D1960" s="23"/>
      <c r="E1960" s="23"/>
      <c r="F1960" s="20"/>
      <c r="G1960" s="20"/>
      <c r="H1960" s="22"/>
      <c r="I1960" s="57" t="str">
        <f>IF(COUNTIF(MASUK[Kode Barang],REKAP[[#This Row],[ID
Barang]])=0,"",COUNTIF(MASUK[Kode Barang],REKAP[[#This Row],[ID
Barang]]))</f>
        <v/>
      </c>
      <c r="J1960" s="58" t="str">
        <f>IF(COUNTIF(MASUK8[Kode Barang],REKAP[[#This Row],[ID
Barang]])=0,"",COUNTIF(MASUK8[Kode Barang],REKAP[[#This Row],[ID
Barang]]))</f>
        <v/>
      </c>
      <c r="K1960" s="20"/>
      <c r="L1960" s="47">
        <f>SUMIF(MASUK!$C:$C,DATA!$A1960,MASUK!$H:$H)</f>
        <v>0</v>
      </c>
      <c r="M1960" s="47">
        <f>SUMIF(KELUAR!C:C,REKAP[[#This Row],[ID
Barang]],KELUAR!$H:$H)</f>
        <v>0</v>
      </c>
      <c r="N1960" s="47">
        <f>REKAP[[#This Row],[Stok Awal]]+REKAP[[#This Row],[Masuk]]-REKAP[[#This Row],[Keluar]]</f>
        <v>0</v>
      </c>
      <c r="P1960" s="42">
        <f>REKAP[[#This Row],[Harga Satuan]]*REKAP[[#This Row],[Stok Akhir]]</f>
        <v>0</v>
      </c>
      <c r="Q1960" s="47" t="str">
        <f>IF(REKAP[[#This Row],[Stok Aktual]]&lt;&gt;"",REKAP[[#This Row],[Stok Akhir]]-REKAP[[#This Row],[Stok Aktual]],"")</f>
        <v/>
      </c>
    </row>
    <row r="1961" spans="1:17" x14ac:dyDescent="0.25">
      <c r="A1961" s="20"/>
      <c r="B1961" s="20"/>
      <c r="C1961" s="20"/>
      <c r="D1961" s="23"/>
      <c r="E1961" s="23"/>
      <c r="F1961" s="20"/>
      <c r="G1961" s="20"/>
      <c r="H1961" s="22"/>
      <c r="I1961" s="57" t="str">
        <f>IF(COUNTIF(MASUK[Kode Barang],REKAP[[#This Row],[ID
Barang]])=0,"",COUNTIF(MASUK[Kode Barang],REKAP[[#This Row],[ID
Barang]]))</f>
        <v/>
      </c>
      <c r="J1961" s="58" t="str">
        <f>IF(COUNTIF(MASUK8[Kode Barang],REKAP[[#This Row],[ID
Barang]])=0,"",COUNTIF(MASUK8[Kode Barang],REKAP[[#This Row],[ID
Barang]]))</f>
        <v/>
      </c>
      <c r="K1961" s="20"/>
      <c r="L1961" s="47">
        <f>SUMIF(MASUK!$C:$C,DATA!$A1961,MASUK!$H:$H)</f>
        <v>0</v>
      </c>
      <c r="M1961" s="47">
        <f>SUMIF(KELUAR!C:C,REKAP[[#This Row],[ID
Barang]],KELUAR!$H:$H)</f>
        <v>0</v>
      </c>
      <c r="N1961" s="47">
        <f>REKAP[[#This Row],[Stok Awal]]+REKAP[[#This Row],[Masuk]]-REKAP[[#This Row],[Keluar]]</f>
        <v>0</v>
      </c>
      <c r="P1961" s="42">
        <f>REKAP[[#This Row],[Harga Satuan]]*REKAP[[#This Row],[Stok Akhir]]</f>
        <v>0</v>
      </c>
      <c r="Q1961" s="47" t="str">
        <f>IF(REKAP[[#This Row],[Stok Aktual]]&lt;&gt;"",REKAP[[#This Row],[Stok Akhir]]-REKAP[[#This Row],[Stok Aktual]],"")</f>
        <v/>
      </c>
    </row>
    <row r="1962" spans="1:17" x14ac:dyDescent="0.25">
      <c r="A1962" s="20"/>
      <c r="B1962" s="20"/>
      <c r="C1962" s="20"/>
      <c r="D1962" s="23"/>
      <c r="E1962" s="23"/>
      <c r="F1962" s="20"/>
      <c r="G1962" s="20"/>
      <c r="H1962" s="22"/>
      <c r="I1962" s="57" t="str">
        <f>IF(COUNTIF(MASUK[Kode Barang],REKAP[[#This Row],[ID
Barang]])=0,"",COUNTIF(MASUK[Kode Barang],REKAP[[#This Row],[ID
Barang]]))</f>
        <v/>
      </c>
      <c r="J1962" s="58" t="str">
        <f>IF(COUNTIF(MASUK8[Kode Barang],REKAP[[#This Row],[ID
Barang]])=0,"",COUNTIF(MASUK8[Kode Barang],REKAP[[#This Row],[ID
Barang]]))</f>
        <v/>
      </c>
      <c r="K1962" s="20"/>
      <c r="L1962" s="47">
        <f>SUMIF(MASUK!$C:$C,DATA!$A1962,MASUK!$H:$H)</f>
        <v>0</v>
      </c>
      <c r="M1962" s="47">
        <f>SUMIF(KELUAR!C:C,REKAP[[#This Row],[ID
Barang]],KELUAR!$H:$H)</f>
        <v>0</v>
      </c>
      <c r="N1962" s="47">
        <f>REKAP[[#This Row],[Stok Awal]]+REKAP[[#This Row],[Masuk]]-REKAP[[#This Row],[Keluar]]</f>
        <v>0</v>
      </c>
      <c r="P1962" s="42">
        <f>REKAP[[#This Row],[Harga Satuan]]*REKAP[[#This Row],[Stok Akhir]]</f>
        <v>0</v>
      </c>
      <c r="Q1962" s="47" t="str">
        <f>IF(REKAP[[#This Row],[Stok Aktual]]&lt;&gt;"",REKAP[[#This Row],[Stok Akhir]]-REKAP[[#This Row],[Stok Aktual]],"")</f>
        <v/>
      </c>
    </row>
    <row r="1963" spans="1:17" x14ac:dyDescent="0.25">
      <c r="A1963" s="20"/>
      <c r="B1963" s="20"/>
      <c r="C1963" s="20"/>
      <c r="D1963" s="23"/>
      <c r="E1963" s="23"/>
      <c r="F1963" s="20"/>
      <c r="G1963" s="20"/>
      <c r="H1963" s="22"/>
      <c r="I1963" s="57" t="str">
        <f>IF(COUNTIF(MASUK[Kode Barang],REKAP[[#This Row],[ID
Barang]])=0,"",COUNTIF(MASUK[Kode Barang],REKAP[[#This Row],[ID
Barang]]))</f>
        <v/>
      </c>
      <c r="J1963" s="58" t="str">
        <f>IF(COUNTIF(MASUK8[Kode Barang],REKAP[[#This Row],[ID
Barang]])=0,"",COUNTIF(MASUK8[Kode Barang],REKAP[[#This Row],[ID
Barang]]))</f>
        <v/>
      </c>
      <c r="K1963" s="20"/>
      <c r="L1963" s="47">
        <f>SUMIF(MASUK!$C:$C,DATA!$A1963,MASUK!$H:$H)</f>
        <v>0</v>
      </c>
      <c r="M1963" s="47">
        <f>SUMIF(KELUAR!C:C,REKAP[[#This Row],[ID
Barang]],KELUAR!$H:$H)</f>
        <v>0</v>
      </c>
      <c r="N1963" s="47">
        <f>REKAP[[#This Row],[Stok Awal]]+REKAP[[#This Row],[Masuk]]-REKAP[[#This Row],[Keluar]]</f>
        <v>0</v>
      </c>
      <c r="P1963" s="42">
        <f>REKAP[[#This Row],[Harga Satuan]]*REKAP[[#This Row],[Stok Akhir]]</f>
        <v>0</v>
      </c>
      <c r="Q1963" s="47" t="str">
        <f>IF(REKAP[[#This Row],[Stok Aktual]]&lt;&gt;"",REKAP[[#This Row],[Stok Akhir]]-REKAP[[#This Row],[Stok Aktual]],"")</f>
        <v/>
      </c>
    </row>
    <row r="1964" spans="1:17" x14ac:dyDescent="0.25">
      <c r="A1964" s="20"/>
      <c r="B1964" s="20"/>
      <c r="C1964" s="20"/>
      <c r="D1964" s="23"/>
      <c r="E1964" s="23"/>
      <c r="F1964" s="20"/>
      <c r="G1964" s="20"/>
      <c r="H1964" s="22"/>
      <c r="I1964" s="57" t="str">
        <f>IF(COUNTIF(MASUK[Kode Barang],REKAP[[#This Row],[ID
Barang]])=0,"",COUNTIF(MASUK[Kode Barang],REKAP[[#This Row],[ID
Barang]]))</f>
        <v/>
      </c>
      <c r="J1964" s="58" t="str">
        <f>IF(COUNTIF(MASUK8[Kode Barang],REKAP[[#This Row],[ID
Barang]])=0,"",COUNTIF(MASUK8[Kode Barang],REKAP[[#This Row],[ID
Barang]]))</f>
        <v/>
      </c>
      <c r="K1964" s="20"/>
      <c r="L1964" s="47">
        <f>SUMIF(MASUK!$C:$C,DATA!$A1964,MASUK!$H:$H)</f>
        <v>0</v>
      </c>
      <c r="M1964" s="47">
        <f>SUMIF(KELUAR!C:C,REKAP[[#This Row],[ID
Barang]],KELUAR!$H:$H)</f>
        <v>0</v>
      </c>
      <c r="N1964" s="47">
        <f>REKAP[[#This Row],[Stok Awal]]+REKAP[[#This Row],[Masuk]]-REKAP[[#This Row],[Keluar]]</f>
        <v>0</v>
      </c>
      <c r="P1964" s="42">
        <f>REKAP[[#This Row],[Harga Satuan]]*REKAP[[#This Row],[Stok Akhir]]</f>
        <v>0</v>
      </c>
      <c r="Q1964" s="47" t="str">
        <f>IF(REKAP[[#This Row],[Stok Aktual]]&lt;&gt;"",REKAP[[#This Row],[Stok Akhir]]-REKAP[[#This Row],[Stok Aktual]],"")</f>
        <v/>
      </c>
    </row>
    <row r="1965" spans="1:17" x14ac:dyDescent="0.25">
      <c r="A1965" s="20"/>
      <c r="B1965" s="20"/>
      <c r="C1965" s="20"/>
      <c r="D1965" s="23"/>
      <c r="E1965" s="23"/>
      <c r="F1965" s="20"/>
      <c r="G1965" s="20"/>
      <c r="H1965" s="22"/>
      <c r="I1965" s="57" t="str">
        <f>IF(COUNTIF(MASUK[Kode Barang],REKAP[[#This Row],[ID
Barang]])=0,"",COUNTIF(MASUK[Kode Barang],REKAP[[#This Row],[ID
Barang]]))</f>
        <v/>
      </c>
      <c r="J1965" s="58" t="str">
        <f>IF(COUNTIF(MASUK8[Kode Barang],REKAP[[#This Row],[ID
Barang]])=0,"",COUNTIF(MASUK8[Kode Barang],REKAP[[#This Row],[ID
Barang]]))</f>
        <v/>
      </c>
      <c r="K1965" s="20"/>
      <c r="L1965" s="47">
        <f>SUMIF(MASUK!$C:$C,DATA!$A1965,MASUK!$H:$H)</f>
        <v>0</v>
      </c>
      <c r="M1965" s="47">
        <f>SUMIF(KELUAR!C:C,REKAP[[#This Row],[ID
Barang]],KELUAR!$H:$H)</f>
        <v>0</v>
      </c>
      <c r="N1965" s="47">
        <f>REKAP[[#This Row],[Stok Awal]]+REKAP[[#This Row],[Masuk]]-REKAP[[#This Row],[Keluar]]</f>
        <v>0</v>
      </c>
      <c r="P1965" s="42">
        <f>REKAP[[#This Row],[Harga Satuan]]*REKAP[[#This Row],[Stok Akhir]]</f>
        <v>0</v>
      </c>
      <c r="Q1965" s="47" t="str">
        <f>IF(REKAP[[#This Row],[Stok Aktual]]&lt;&gt;"",REKAP[[#This Row],[Stok Akhir]]-REKAP[[#This Row],[Stok Aktual]],"")</f>
        <v/>
      </c>
    </row>
    <row r="1966" spans="1:17" x14ac:dyDescent="0.25">
      <c r="A1966" s="20"/>
      <c r="B1966" s="20"/>
      <c r="C1966" s="20"/>
      <c r="D1966" s="23"/>
      <c r="E1966" s="23"/>
      <c r="F1966" s="20"/>
      <c r="G1966" s="20"/>
      <c r="H1966" s="22"/>
      <c r="I1966" s="57" t="str">
        <f>IF(COUNTIF(MASUK[Kode Barang],REKAP[[#This Row],[ID
Barang]])=0,"",COUNTIF(MASUK[Kode Barang],REKAP[[#This Row],[ID
Barang]]))</f>
        <v/>
      </c>
      <c r="J1966" s="58" t="str">
        <f>IF(COUNTIF(MASUK8[Kode Barang],REKAP[[#This Row],[ID
Barang]])=0,"",COUNTIF(MASUK8[Kode Barang],REKAP[[#This Row],[ID
Barang]]))</f>
        <v/>
      </c>
      <c r="K1966" s="20"/>
      <c r="L1966" s="47">
        <f>SUMIF(MASUK!$C:$C,DATA!$A1966,MASUK!$H:$H)</f>
        <v>0</v>
      </c>
      <c r="M1966" s="47">
        <f>SUMIF(KELUAR!C:C,REKAP[[#This Row],[ID
Barang]],KELUAR!$H:$H)</f>
        <v>0</v>
      </c>
      <c r="N1966" s="47">
        <f>REKAP[[#This Row],[Stok Awal]]+REKAP[[#This Row],[Masuk]]-REKAP[[#This Row],[Keluar]]</f>
        <v>0</v>
      </c>
      <c r="P1966" s="42">
        <f>REKAP[[#This Row],[Harga Satuan]]*REKAP[[#This Row],[Stok Akhir]]</f>
        <v>0</v>
      </c>
      <c r="Q1966" s="47" t="str">
        <f>IF(REKAP[[#This Row],[Stok Aktual]]&lt;&gt;"",REKAP[[#This Row],[Stok Akhir]]-REKAP[[#This Row],[Stok Aktual]],"")</f>
        <v/>
      </c>
    </row>
    <row r="1967" spans="1:17" x14ac:dyDescent="0.25">
      <c r="A1967" s="20"/>
      <c r="B1967" s="20"/>
      <c r="C1967" s="20"/>
      <c r="D1967" s="23"/>
      <c r="E1967" s="23"/>
      <c r="F1967" s="20"/>
      <c r="G1967" s="20"/>
      <c r="H1967" s="22"/>
      <c r="I1967" s="57" t="str">
        <f>IF(COUNTIF(MASUK[Kode Barang],REKAP[[#This Row],[ID
Barang]])=0,"",COUNTIF(MASUK[Kode Barang],REKAP[[#This Row],[ID
Barang]]))</f>
        <v/>
      </c>
      <c r="J1967" s="58" t="str">
        <f>IF(COUNTIF(MASUK8[Kode Barang],REKAP[[#This Row],[ID
Barang]])=0,"",COUNTIF(MASUK8[Kode Barang],REKAP[[#This Row],[ID
Barang]]))</f>
        <v/>
      </c>
      <c r="K1967" s="20"/>
      <c r="L1967" s="47">
        <f>SUMIF(MASUK!$C:$C,DATA!$A1967,MASUK!$H:$H)</f>
        <v>0</v>
      </c>
      <c r="M1967" s="47">
        <f>SUMIF(KELUAR!C:C,REKAP[[#This Row],[ID
Barang]],KELUAR!$H:$H)</f>
        <v>0</v>
      </c>
      <c r="N1967" s="47">
        <f>REKAP[[#This Row],[Stok Awal]]+REKAP[[#This Row],[Masuk]]-REKAP[[#This Row],[Keluar]]</f>
        <v>0</v>
      </c>
      <c r="P1967" s="42">
        <f>REKAP[[#This Row],[Harga Satuan]]*REKAP[[#This Row],[Stok Akhir]]</f>
        <v>0</v>
      </c>
      <c r="Q1967" s="47" t="str">
        <f>IF(REKAP[[#This Row],[Stok Aktual]]&lt;&gt;"",REKAP[[#This Row],[Stok Akhir]]-REKAP[[#This Row],[Stok Aktual]],"")</f>
        <v/>
      </c>
    </row>
    <row r="1968" spans="1:17" x14ac:dyDescent="0.25">
      <c r="A1968" s="20"/>
      <c r="B1968" s="20"/>
      <c r="C1968" s="20"/>
      <c r="D1968" s="23"/>
      <c r="E1968" s="23"/>
      <c r="F1968" s="20"/>
      <c r="G1968" s="20"/>
      <c r="H1968" s="22"/>
      <c r="I1968" s="57" t="str">
        <f>IF(COUNTIF(MASUK[Kode Barang],REKAP[[#This Row],[ID
Barang]])=0,"",COUNTIF(MASUK[Kode Barang],REKAP[[#This Row],[ID
Barang]]))</f>
        <v/>
      </c>
      <c r="J1968" s="58" t="str">
        <f>IF(COUNTIF(MASUK8[Kode Barang],REKAP[[#This Row],[ID
Barang]])=0,"",COUNTIF(MASUK8[Kode Barang],REKAP[[#This Row],[ID
Barang]]))</f>
        <v/>
      </c>
      <c r="K1968" s="20"/>
      <c r="L1968" s="47">
        <f>SUMIF(MASUK!$C:$C,DATA!$A1968,MASUK!$H:$H)</f>
        <v>0</v>
      </c>
      <c r="M1968" s="47">
        <f>SUMIF(KELUAR!C:C,REKAP[[#This Row],[ID
Barang]],KELUAR!$H:$H)</f>
        <v>0</v>
      </c>
      <c r="N1968" s="47">
        <f>REKAP[[#This Row],[Stok Awal]]+REKAP[[#This Row],[Masuk]]-REKAP[[#This Row],[Keluar]]</f>
        <v>0</v>
      </c>
      <c r="P1968" s="42">
        <f>REKAP[[#This Row],[Harga Satuan]]*REKAP[[#This Row],[Stok Akhir]]</f>
        <v>0</v>
      </c>
      <c r="Q1968" s="47" t="str">
        <f>IF(REKAP[[#This Row],[Stok Aktual]]&lt;&gt;"",REKAP[[#This Row],[Stok Akhir]]-REKAP[[#This Row],[Stok Aktual]],"")</f>
        <v/>
      </c>
    </row>
    <row r="1969" spans="1:17" x14ac:dyDescent="0.25">
      <c r="A1969" s="20"/>
      <c r="B1969" s="20"/>
      <c r="C1969" s="20"/>
      <c r="D1969" s="23"/>
      <c r="E1969" s="23"/>
      <c r="F1969" s="20"/>
      <c r="G1969" s="20"/>
      <c r="H1969" s="22"/>
      <c r="I1969" s="57" t="str">
        <f>IF(COUNTIF(MASUK[Kode Barang],REKAP[[#This Row],[ID
Barang]])=0,"",COUNTIF(MASUK[Kode Barang],REKAP[[#This Row],[ID
Barang]]))</f>
        <v/>
      </c>
      <c r="J1969" s="58" t="str">
        <f>IF(COUNTIF(MASUK8[Kode Barang],REKAP[[#This Row],[ID
Barang]])=0,"",COUNTIF(MASUK8[Kode Barang],REKAP[[#This Row],[ID
Barang]]))</f>
        <v/>
      </c>
      <c r="K1969" s="20"/>
      <c r="L1969" s="47">
        <f>SUMIF(MASUK!$C:$C,DATA!$A1969,MASUK!$H:$H)</f>
        <v>0</v>
      </c>
      <c r="M1969" s="47">
        <f>SUMIF(KELUAR!C:C,REKAP[[#This Row],[ID
Barang]],KELUAR!$H:$H)</f>
        <v>0</v>
      </c>
      <c r="N1969" s="47">
        <f>REKAP[[#This Row],[Stok Awal]]+REKAP[[#This Row],[Masuk]]-REKAP[[#This Row],[Keluar]]</f>
        <v>0</v>
      </c>
      <c r="P1969" s="42">
        <f>REKAP[[#This Row],[Harga Satuan]]*REKAP[[#This Row],[Stok Akhir]]</f>
        <v>0</v>
      </c>
      <c r="Q1969" s="47" t="str">
        <f>IF(REKAP[[#This Row],[Stok Aktual]]&lt;&gt;"",REKAP[[#This Row],[Stok Akhir]]-REKAP[[#This Row],[Stok Aktual]],"")</f>
        <v/>
      </c>
    </row>
    <row r="1970" spans="1:17" x14ac:dyDescent="0.25">
      <c r="A1970" s="20"/>
      <c r="B1970" s="20"/>
      <c r="C1970" s="20"/>
      <c r="D1970" s="23"/>
      <c r="E1970" s="23"/>
      <c r="F1970" s="20"/>
      <c r="G1970" s="20"/>
      <c r="H1970" s="22"/>
      <c r="I1970" s="57" t="str">
        <f>IF(COUNTIF(MASUK[Kode Barang],REKAP[[#This Row],[ID
Barang]])=0,"",COUNTIF(MASUK[Kode Barang],REKAP[[#This Row],[ID
Barang]]))</f>
        <v/>
      </c>
      <c r="J1970" s="58" t="str">
        <f>IF(COUNTIF(MASUK8[Kode Barang],REKAP[[#This Row],[ID
Barang]])=0,"",COUNTIF(MASUK8[Kode Barang],REKAP[[#This Row],[ID
Barang]]))</f>
        <v/>
      </c>
      <c r="K1970" s="20"/>
      <c r="L1970" s="47">
        <f>SUMIF(MASUK!$C:$C,DATA!$A1970,MASUK!$H:$H)</f>
        <v>0</v>
      </c>
      <c r="M1970" s="47">
        <f>SUMIF(KELUAR!C:C,REKAP[[#This Row],[ID
Barang]],KELUAR!$H:$H)</f>
        <v>0</v>
      </c>
      <c r="N1970" s="47">
        <f>REKAP[[#This Row],[Stok Awal]]+REKAP[[#This Row],[Masuk]]-REKAP[[#This Row],[Keluar]]</f>
        <v>0</v>
      </c>
      <c r="P1970" s="42">
        <f>REKAP[[#This Row],[Harga Satuan]]*REKAP[[#This Row],[Stok Akhir]]</f>
        <v>0</v>
      </c>
      <c r="Q1970" s="47" t="str">
        <f>IF(REKAP[[#This Row],[Stok Aktual]]&lt;&gt;"",REKAP[[#This Row],[Stok Akhir]]-REKAP[[#This Row],[Stok Aktual]],"")</f>
        <v/>
      </c>
    </row>
    <row r="1971" spans="1:17" x14ac:dyDescent="0.25">
      <c r="A1971" s="20"/>
      <c r="B1971" s="20"/>
      <c r="C1971" s="20"/>
      <c r="D1971" s="23"/>
      <c r="E1971" s="23"/>
      <c r="F1971" s="20"/>
      <c r="G1971" s="20"/>
      <c r="H1971" s="22"/>
      <c r="I1971" s="57" t="str">
        <f>IF(COUNTIF(MASUK[Kode Barang],REKAP[[#This Row],[ID
Barang]])=0,"",COUNTIF(MASUK[Kode Barang],REKAP[[#This Row],[ID
Barang]]))</f>
        <v/>
      </c>
      <c r="J1971" s="58" t="str">
        <f>IF(COUNTIF(MASUK8[Kode Barang],REKAP[[#This Row],[ID
Barang]])=0,"",COUNTIF(MASUK8[Kode Barang],REKAP[[#This Row],[ID
Barang]]))</f>
        <v/>
      </c>
      <c r="K1971" s="20"/>
      <c r="L1971" s="47">
        <f>SUMIF(MASUK!$C:$C,DATA!$A1971,MASUK!$H:$H)</f>
        <v>0</v>
      </c>
      <c r="M1971" s="47">
        <f>SUMIF(KELUAR!C:C,REKAP[[#This Row],[ID
Barang]],KELUAR!$H:$H)</f>
        <v>0</v>
      </c>
      <c r="N1971" s="47">
        <f>REKAP[[#This Row],[Stok Awal]]+REKAP[[#This Row],[Masuk]]-REKAP[[#This Row],[Keluar]]</f>
        <v>0</v>
      </c>
      <c r="P1971" s="42">
        <f>REKAP[[#This Row],[Harga Satuan]]*REKAP[[#This Row],[Stok Akhir]]</f>
        <v>0</v>
      </c>
      <c r="Q1971" s="47" t="str">
        <f>IF(REKAP[[#This Row],[Stok Aktual]]&lt;&gt;"",REKAP[[#This Row],[Stok Akhir]]-REKAP[[#This Row],[Stok Aktual]],"")</f>
        <v/>
      </c>
    </row>
    <row r="1972" spans="1:17" x14ac:dyDescent="0.25">
      <c r="A1972" s="20"/>
      <c r="B1972" s="20"/>
      <c r="C1972" s="20"/>
      <c r="D1972" s="23"/>
      <c r="E1972" s="23"/>
      <c r="F1972" s="20"/>
      <c r="G1972" s="20"/>
      <c r="H1972" s="22"/>
      <c r="I1972" s="57" t="str">
        <f>IF(COUNTIF(MASUK[Kode Barang],REKAP[[#This Row],[ID
Barang]])=0,"",COUNTIF(MASUK[Kode Barang],REKAP[[#This Row],[ID
Barang]]))</f>
        <v/>
      </c>
      <c r="J1972" s="58" t="str">
        <f>IF(COUNTIF(MASUK8[Kode Barang],REKAP[[#This Row],[ID
Barang]])=0,"",COUNTIF(MASUK8[Kode Barang],REKAP[[#This Row],[ID
Barang]]))</f>
        <v/>
      </c>
      <c r="K1972" s="20"/>
      <c r="L1972" s="47">
        <f>SUMIF(MASUK!$C:$C,DATA!$A1972,MASUK!$H:$H)</f>
        <v>0</v>
      </c>
      <c r="M1972" s="47">
        <f>SUMIF(KELUAR!C:C,REKAP[[#This Row],[ID
Barang]],KELUAR!$H:$H)</f>
        <v>0</v>
      </c>
      <c r="N1972" s="47">
        <f>REKAP[[#This Row],[Stok Awal]]+REKAP[[#This Row],[Masuk]]-REKAP[[#This Row],[Keluar]]</f>
        <v>0</v>
      </c>
      <c r="P1972" s="42">
        <f>REKAP[[#This Row],[Harga Satuan]]*REKAP[[#This Row],[Stok Akhir]]</f>
        <v>0</v>
      </c>
      <c r="Q1972" s="47" t="str">
        <f>IF(REKAP[[#This Row],[Stok Aktual]]&lt;&gt;"",REKAP[[#This Row],[Stok Akhir]]-REKAP[[#This Row],[Stok Aktual]],"")</f>
        <v/>
      </c>
    </row>
    <row r="1973" spans="1:17" x14ac:dyDescent="0.25">
      <c r="A1973" s="20"/>
      <c r="B1973" s="20"/>
      <c r="C1973" s="20"/>
      <c r="D1973" s="23"/>
      <c r="E1973" s="23"/>
      <c r="F1973" s="20"/>
      <c r="G1973" s="20"/>
      <c r="H1973" s="22"/>
      <c r="I1973" s="57" t="str">
        <f>IF(COUNTIF(MASUK[Kode Barang],REKAP[[#This Row],[ID
Barang]])=0,"",COUNTIF(MASUK[Kode Barang],REKAP[[#This Row],[ID
Barang]]))</f>
        <v/>
      </c>
      <c r="J1973" s="58" t="str">
        <f>IF(COUNTIF(MASUK8[Kode Barang],REKAP[[#This Row],[ID
Barang]])=0,"",COUNTIF(MASUK8[Kode Barang],REKAP[[#This Row],[ID
Barang]]))</f>
        <v/>
      </c>
      <c r="K1973" s="20"/>
      <c r="L1973" s="47">
        <f>SUMIF(MASUK!$C:$C,DATA!$A1973,MASUK!$H:$H)</f>
        <v>0</v>
      </c>
      <c r="M1973" s="47">
        <f>SUMIF(KELUAR!C:C,REKAP[[#This Row],[ID
Barang]],KELUAR!$H:$H)</f>
        <v>0</v>
      </c>
      <c r="N1973" s="47">
        <f>REKAP[[#This Row],[Stok Awal]]+REKAP[[#This Row],[Masuk]]-REKAP[[#This Row],[Keluar]]</f>
        <v>0</v>
      </c>
      <c r="P1973" s="42">
        <f>REKAP[[#This Row],[Harga Satuan]]*REKAP[[#This Row],[Stok Akhir]]</f>
        <v>0</v>
      </c>
      <c r="Q1973" s="47" t="str">
        <f>IF(REKAP[[#This Row],[Stok Aktual]]&lt;&gt;"",REKAP[[#This Row],[Stok Akhir]]-REKAP[[#This Row],[Stok Aktual]],"")</f>
        <v/>
      </c>
    </row>
    <row r="1974" spans="1:17" x14ac:dyDescent="0.25">
      <c r="A1974" s="20"/>
      <c r="B1974" s="20"/>
      <c r="C1974" s="20"/>
      <c r="D1974" s="23"/>
      <c r="E1974" s="23"/>
      <c r="F1974" s="20"/>
      <c r="G1974" s="20"/>
      <c r="H1974" s="22"/>
      <c r="I1974" s="57" t="str">
        <f>IF(COUNTIF(MASUK[Kode Barang],REKAP[[#This Row],[ID
Barang]])=0,"",COUNTIF(MASUK[Kode Barang],REKAP[[#This Row],[ID
Barang]]))</f>
        <v/>
      </c>
      <c r="J1974" s="58" t="str">
        <f>IF(COUNTIF(MASUK8[Kode Barang],REKAP[[#This Row],[ID
Barang]])=0,"",COUNTIF(MASUK8[Kode Barang],REKAP[[#This Row],[ID
Barang]]))</f>
        <v/>
      </c>
      <c r="K1974" s="20"/>
      <c r="L1974" s="47">
        <f>SUMIF(MASUK!$C:$C,DATA!$A1974,MASUK!$H:$H)</f>
        <v>0</v>
      </c>
      <c r="M1974" s="47">
        <f>SUMIF(KELUAR!C:C,REKAP[[#This Row],[ID
Barang]],KELUAR!$H:$H)</f>
        <v>0</v>
      </c>
      <c r="N1974" s="47">
        <f>REKAP[[#This Row],[Stok Awal]]+REKAP[[#This Row],[Masuk]]-REKAP[[#This Row],[Keluar]]</f>
        <v>0</v>
      </c>
      <c r="P1974" s="42">
        <f>REKAP[[#This Row],[Harga Satuan]]*REKAP[[#This Row],[Stok Akhir]]</f>
        <v>0</v>
      </c>
      <c r="Q1974" s="47" t="str">
        <f>IF(REKAP[[#This Row],[Stok Aktual]]&lt;&gt;"",REKAP[[#This Row],[Stok Akhir]]-REKAP[[#This Row],[Stok Aktual]],"")</f>
        <v/>
      </c>
    </row>
    <row r="1975" spans="1:17" x14ac:dyDescent="0.25">
      <c r="A1975" s="20"/>
      <c r="B1975" s="20"/>
      <c r="C1975" s="20"/>
      <c r="D1975" s="23"/>
      <c r="E1975" s="23"/>
      <c r="F1975" s="20"/>
      <c r="G1975" s="20"/>
      <c r="H1975" s="22"/>
      <c r="I1975" s="57" t="str">
        <f>IF(COUNTIF(MASUK[Kode Barang],REKAP[[#This Row],[ID
Barang]])=0,"",COUNTIF(MASUK[Kode Barang],REKAP[[#This Row],[ID
Barang]]))</f>
        <v/>
      </c>
      <c r="J1975" s="58" t="str">
        <f>IF(COUNTIF(MASUK8[Kode Barang],REKAP[[#This Row],[ID
Barang]])=0,"",COUNTIF(MASUK8[Kode Barang],REKAP[[#This Row],[ID
Barang]]))</f>
        <v/>
      </c>
      <c r="K1975" s="20"/>
      <c r="L1975" s="47">
        <f>SUMIF(MASUK!$C:$C,DATA!$A1975,MASUK!$H:$H)</f>
        <v>0</v>
      </c>
      <c r="M1975" s="47">
        <f>SUMIF(KELUAR!C:C,REKAP[[#This Row],[ID
Barang]],KELUAR!$H:$H)</f>
        <v>0</v>
      </c>
      <c r="N1975" s="47">
        <f>REKAP[[#This Row],[Stok Awal]]+REKAP[[#This Row],[Masuk]]-REKAP[[#This Row],[Keluar]]</f>
        <v>0</v>
      </c>
      <c r="P1975" s="42">
        <f>REKAP[[#This Row],[Harga Satuan]]*REKAP[[#This Row],[Stok Akhir]]</f>
        <v>0</v>
      </c>
      <c r="Q1975" s="47" t="str">
        <f>IF(REKAP[[#This Row],[Stok Aktual]]&lt;&gt;"",REKAP[[#This Row],[Stok Akhir]]-REKAP[[#This Row],[Stok Aktual]],"")</f>
        <v/>
      </c>
    </row>
    <row r="1976" spans="1:17" x14ac:dyDescent="0.25">
      <c r="A1976" s="20"/>
      <c r="B1976" s="20"/>
      <c r="C1976" s="20"/>
      <c r="D1976" s="23"/>
      <c r="E1976" s="23"/>
      <c r="F1976" s="20"/>
      <c r="G1976" s="20"/>
      <c r="H1976" s="22"/>
      <c r="I1976" s="57" t="str">
        <f>IF(COUNTIF(MASUK[Kode Barang],REKAP[[#This Row],[ID
Barang]])=0,"",COUNTIF(MASUK[Kode Barang],REKAP[[#This Row],[ID
Barang]]))</f>
        <v/>
      </c>
      <c r="J1976" s="58" t="str">
        <f>IF(COUNTIF(MASUK8[Kode Barang],REKAP[[#This Row],[ID
Barang]])=0,"",COUNTIF(MASUK8[Kode Barang],REKAP[[#This Row],[ID
Barang]]))</f>
        <v/>
      </c>
      <c r="K1976" s="20"/>
      <c r="L1976" s="47">
        <f>SUMIF(MASUK!$C:$C,DATA!$A1976,MASUK!$H:$H)</f>
        <v>0</v>
      </c>
      <c r="M1976" s="47">
        <f>SUMIF(KELUAR!C:C,REKAP[[#This Row],[ID
Barang]],KELUAR!$H:$H)</f>
        <v>0</v>
      </c>
      <c r="N1976" s="47">
        <f>REKAP[[#This Row],[Stok Awal]]+REKAP[[#This Row],[Masuk]]-REKAP[[#This Row],[Keluar]]</f>
        <v>0</v>
      </c>
      <c r="P1976" s="42">
        <f>REKAP[[#This Row],[Harga Satuan]]*REKAP[[#This Row],[Stok Akhir]]</f>
        <v>0</v>
      </c>
      <c r="Q1976" s="47" t="str">
        <f>IF(REKAP[[#This Row],[Stok Aktual]]&lt;&gt;"",REKAP[[#This Row],[Stok Akhir]]-REKAP[[#This Row],[Stok Aktual]],"")</f>
        <v/>
      </c>
    </row>
    <row r="1977" spans="1:17" x14ac:dyDescent="0.25">
      <c r="A1977" s="20"/>
      <c r="B1977" s="20"/>
      <c r="C1977" s="20"/>
      <c r="D1977" s="23"/>
      <c r="E1977" s="23"/>
      <c r="F1977" s="20"/>
      <c r="G1977" s="20"/>
      <c r="H1977" s="22"/>
      <c r="I1977" s="57" t="str">
        <f>IF(COUNTIF(MASUK[Kode Barang],REKAP[[#This Row],[ID
Barang]])=0,"",COUNTIF(MASUK[Kode Barang],REKAP[[#This Row],[ID
Barang]]))</f>
        <v/>
      </c>
      <c r="J1977" s="58" t="str">
        <f>IF(COUNTIF(MASUK8[Kode Barang],REKAP[[#This Row],[ID
Barang]])=0,"",COUNTIF(MASUK8[Kode Barang],REKAP[[#This Row],[ID
Barang]]))</f>
        <v/>
      </c>
      <c r="K1977" s="20"/>
      <c r="L1977" s="47">
        <f>SUMIF(MASUK!$C:$C,DATA!$A1977,MASUK!$H:$H)</f>
        <v>0</v>
      </c>
      <c r="M1977" s="47">
        <f>SUMIF(KELUAR!C:C,REKAP[[#This Row],[ID
Barang]],KELUAR!$H:$H)</f>
        <v>0</v>
      </c>
      <c r="N1977" s="47">
        <f>REKAP[[#This Row],[Stok Awal]]+REKAP[[#This Row],[Masuk]]-REKAP[[#This Row],[Keluar]]</f>
        <v>0</v>
      </c>
      <c r="P1977" s="42">
        <f>REKAP[[#This Row],[Harga Satuan]]*REKAP[[#This Row],[Stok Akhir]]</f>
        <v>0</v>
      </c>
      <c r="Q1977" s="47" t="str">
        <f>IF(REKAP[[#This Row],[Stok Aktual]]&lt;&gt;"",REKAP[[#This Row],[Stok Akhir]]-REKAP[[#This Row],[Stok Aktual]],"")</f>
        <v/>
      </c>
    </row>
    <row r="1978" spans="1:17" x14ac:dyDescent="0.25">
      <c r="A1978" s="20"/>
      <c r="B1978" s="20"/>
      <c r="C1978" s="20"/>
      <c r="D1978" s="23"/>
      <c r="E1978" s="23"/>
      <c r="F1978" s="20"/>
      <c r="G1978" s="20"/>
      <c r="H1978" s="22"/>
      <c r="I1978" s="57" t="str">
        <f>IF(COUNTIF(MASUK[Kode Barang],REKAP[[#This Row],[ID
Barang]])=0,"",COUNTIF(MASUK[Kode Barang],REKAP[[#This Row],[ID
Barang]]))</f>
        <v/>
      </c>
      <c r="J1978" s="58" t="str">
        <f>IF(COUNTIF(MASUK8[Kode Barang],REKAP[[#This Row],[ID
Barang]])=0,"",COUNTIF(MASUK8[Kode Barang],REKAP[[#This Row],[ID
Barang]]))</f>
        <v/>
      </c>
      <c r="K1978" s="20"/>
      <c r="L1978" s="47">
        <f>SUMIF(MASUK!$C:$C,DATA!$A1978,MASUK!$H:$H)</f>
        <v>0</v>
      </c>
      <c r="M1978" s="47">
        <f>SUMIF(KELUAR!C:C,REKAP[[#This Row],[ID
Barang]],KELUAR!$H:$H)</f>
        <v>0</v>
      </c>
      <c r="N1978" s="47">
        <f>REKAP[[#This Row],[Stok Awal]]+REKAP[[#This Row],[Masuk]]-REKAP[[#This Row],[Keluar]]</f>
        <v>0</v>
      </c>
      <c r="P1978" s="42">
        <f>REKAP[[#This Row],[Harga Satuan]]*REKAP[[#This Row],[Stok Akhir]]</f>
        <v>0</v>
      </c>
      <c r="Q1978" s="47" t="str">
        <f>IF(REKAP[[#This Row],[Stok Aktual]]&lt;&gt;"",REKAP[[#This Row],[Stok Akhir]]-REKAP[[#This Row],[Stok Aktual]],"")</f>
        <v/>
      </c>
    </row>
    <row r="1979" spans="1:17" x14ac:dyDescent="0.25">
      <c r="A1979" s="20"/>
      <c r="B1979" s="20"/>
      <c r="C1979" s="20"/>
      <c r="D1979" s="23"/>
      <c r="E1979" s="23"/>
      <c r="F1979" s="20"/>
      <c r="G1979" s="20"/>
      <c r="H1979" s="22"/>
      <c r="I1979" s="57" t="str">
        <f>IF(COUNTIF(MASUK[Kode Barang],REKAP[[#This Row],[ID
Barang]])=0,"",COUNTIF(MASUK[Kode Barang],REKAP[[#This Row],[ID
Barang]]))</f>
        <v/>
      </c>
      <c r="J1979" s="58" t="str">
        <f>IF(COUNTIF(MASUK8[Kode Barang],REKAP[[#This Row],[ID
Barang]])=0,"",COUNTIF(MASUK8[Kode Barang],REKAP[[#This Row],[ID
Barang]]))</f>
        <v/>
      </c>
      <c r="K1979" s="20"/>
      <c r="L1979" s="47">
        <f>SUMIF(MASUK!$C:$C,DATA!$A1979,MASUK!$H:$H)</f>
        <v>0</v>
      </c>
      <c r="M1979" s="47">
        <f>SUMIF(KELUAR!C:C,REKAP[[#This Row],[ID
Barang]],KELUAR!$H:$H)</f>
        <v>0</v>
      </c>
      <c r="N1979" s="47">
        <f>REKAP[[#This Row],[Stok Awal]]+REKAP[[#This Row],[Masuk]]-REKAP[[#This Row],[Keluar]]</f>
        <v>0</v>
      </c>
      <c r="P1979" s="42">
        <f>REKAP[[#This Row],[Harga Satuan]]*REKAP[[#This Row],[Stok Akhir]]</f>
        <v>0</v>
      </c>
      <c r="Q1979" s="47" t="str">
        <f>IF(REKAP[[#This Row],[Stok Aktual]]&lt;&gt;"",REKAP[[#This Row],[Stok Akhir]]-REKAP[[#This Row],[Stok Aktual]],"")</f>
        <v/>
      </c>
    </row>
    <row r="1980" spans="1:17" x14ac:dyDescent="0.25">
      <c r="A1980" s="20"/>
      <c r="B1980" s="20"/>
      <c r="C1980" s="20"/>
      <c r="D1980" s="23"/>
      <c r="E1980" s="23"/>
      <c r="F1980" s="20"/>
      <c r="G1980" s="20"/>
      <c r="H1980" s="22"/>
      <c r="I1980" s="57" t="str">
        <f>IF(COUNTIF(MASUK[Kode Barang],REKAP[[#This Row],[ID
Barang]])=0,"",COUNTIF(MASUK[Kode Barang],REKAP[[#This Row],[ID
Barang]]))</f>
        <v/>
      </c>
      <c r="J1980" s="58" t="str">
        <f>IF(COUNTIF(MASUK8[Kode Barang],REKAP[[#This Row],[ID
Barang]])=0,"",COUNTIF(MASUK8[Kode Barang],REKAP[[#This Row],[ID
Barang]]))</f>
        <v/>
      </c>
      <c r="K1980" s="20"/>
      <c r="L1980" s="47">
        <f>SUMIF(MASUK!$C:$C,DATA!$A1980,MASUK!$H:$H)</f>
        <v>0</v>
      </c>
      <c r="M1980" s="47">
        <f>SUMIF(KELUAR!C:C,REKAP[[#This Row],[ID
Barang]],KELUAR!$H:$H)</f>
        <v>0</v>
      </c>
      <c r="N1980" s="47">
        <f>REKAP[[#This Row],[Stok Awal]]+REKAP[[#This Row],[Masuk]]-REKAP[[#This Row],[Keluar]]</f>
        <v>0</v>
      </c>
      <c r="P1980" s="42">
        <f>REKAP[[#This Row],[Harga Satuan]]*REKAP[[#This Row],[Stok Akhir]]</f>
        <v>0</v>
      </c>
      <c r="Q1980" s="47" t="str">
        <f>IF(REKAP[[#This Row],[Stok Aktual]]&lt;&gt;"",REKAP[[#This Row],[Stok Akhir]]-REKAP[[#This Row],[Stok Aktual]],"")</f>
        <v/>
      </c>
    </row>
    <row r="1981" spans="1:17" x14ac:dyDescent="0.25">
      <c r="A1981" s="20"/>
      <c r="B1981" s="20"/>
      <c r="C1981" s="20"/>
      <c r="D1981" s="23"/>
      <c r="E1981" s="23"/>
      <c r="F1981" s="20"/>
      <c r="G1981" s="20"/>
      <c r="H1981" s="22"/>
      <c r="I1981" s="57" t="str">
        <f>IF(COUNTIF(MASUK[Kode Barang],REKAP[[#This Row],[ID
Barang]])=0,"",COUNTIF(MASUK[Kode Barang],REKAP[[#This Row],[ID
Barang]]))</f>
        <v/>
      </c>
      <c r="J1981" s="58" t="str">
        <f>IF(COUNTIF(MASUK8[Kode Barang],REKAP[[#This Row],[ID
Barang]])=0,"",COUNTIF(MASUK8[Kode Barang],REKAP[[#This Row],[ID
Barang]]))</f>
        <v/>
      </c>
      <c r="K1981" s="20"/>
      <c r="L1981" s="47">
        <f>SUMIF(MASUK!$C:$C,DATA!$A1981,MASUK!$H:$H)</f>
        <v>0</v>
      </c>
      <c r="M1981" s="47">
        <f>SUMIF(KELUAR!C:C,REKAP[[#This Row],[ID
Barang]],KELUAR!$H:$H)</f>
        <v>0</v>
      </c>
      <c r="N1981" s="47">
        <f>REKAP[[#This Row],[Stok Awal]]+REKAP[[#This Row],[Masuk]]-REKAP[[#This Row],[Keluar]]</f>
        <v>0</v>
      </c>
      <c r="P1981" s="42">
        <f>REKAP[[#This Row],[Harga Satuan]]*REKAP[[#This Row],[Stok Akhir]]</f>
        <v>0</v>
      </c>
      <c r="Q1981" s="47" t="str">
        <f>IF(REKAP[[#This Row],[Stok Aktual]]&lt;&gt;"",REKAP[[#This Row],[Stok Akhir]]-REKAP[[#This Row],[Stok Aktual]],"")</f>
        <v/>
      </c>
    </row>
    <row r="1982" spans="1:17" x14ac:dyDescent="0.25">
      <c r="A1982" s="20"/>
      <c r="B1982" s="20"/>
      <c r="C1982" s="20"/>
      <c r="D1982" s="23"/>
      <c r="E1982" s="23"/>
      <c r="F1982" s="20"/>
      <c r="G1982" s="20"/>
      <c r="H1982" s="22"/>
      <c r="I1982" s="57" t="str">
        <f>IF(COUNTIF(MASUK[Kode Barang],REKAP[[#This Row],[ID
Barang]])=0,"",COUNTIF(MASUK[Kode Barang],REKAP[[#This Row],[ID
Barang]]))</f>
        <v/>
      </c>
      <c r="J1982" s="58" t="str">
        <f>IF(COUNTIF(MASUK8[Kode Barang],REKAP[[#This Row],[ID
Barang]])=0,"",COUNTIF(MASUK8[Kode Barang],REKAP[[#This Row],[ID
Barang]]))</f>
        <v/>
      </c>
      <c r="K1982" s="20"/>
      <c r="L1982" s="47">
        <f>SUMIF(MASUK!$C:$C,DATA!$A1982,MASUK!$H:$H)</f>
        <v>0</v>
      </c>
      <c r="M1982" s="47">
        <f>SUMIF(KELUAR!C:C,REKAP[[#This Row],[ID
Barang]],KELUAR!$H:$H)</f>
        <v>0</v>
      </c>
      <c r="N1982" s="47">
        <f>REKAP[[#This Row],[Stok Awal]]+REKAP[[#This Row],[Masuk]]-REKAP[[#This Row],[Keluar]]</f>
        <v>0</v>
      </c>
      <c r="P1982" s="42">
        <f>REKAP[[#This Row],[Harga Satuan]]*REKAP[[#This Row],[Stok Akhir]]</f>
        <v>0</v>
      </c>
      <c r="Q1982" s="47" t="str">
        <f>IF(REKAP[[#This Row],[Stok Aktual]]&lt;&gt;"",REKAP[[#This Row],[Stok Akhir]]-REKAP[[#This Row],[Stok Aktual]],"")</f>
        <v/>
      </c>
    </row>
    <row r="1983" spans="1:17" x14ac:dyDescent="0.25">
      <c r="A1983" s="20"/>
      <c r="B1983" s="20"/>
      <c r="C1983" s="20"/>
      <c r="D1983" s="23"/>
      <c r="E1983" s="23"/>
      <c r="F1983" s="20"/>
      <c r="G1983" s="20"/>
      <c r="H1983" s="22"/>
      <c r="I1983" s="57" t="str">
        <f>IF(COUNTIF(MASUK[Kode Barang],REKAP[[#This Row],[ID
Barang]])=0,"",COUNTIF(MASUK[Kode Barang],REKAP[[#This Row],[ID
Barang]]))</f>
        <v/>
      </c>
      <c r="J1983" s="58" t="str">
        <f>IF(COUNTIF(MASUK8[Kode Barang],REKAP[[#This Row],[ID
Barang]])=0,"",COUNTIF(MASUK8[Kode Barang],REKAP[[#This Row],[ID
Barang]]))</f>
        <v/>
      </c>
      <c r="K1983" s="20"/>
      <c r="L1983" s="47">
        <f>SUMIF(MASUK!$C:$C,DATA!$A1983,MASUK!$H:$H)</f>
        <v>0</v>
      </c>
      <c r="M1983" s="47">
        <f>SUMIF(KELUAR!C:C,REKAP[[#This Row],[ID
Barang]],KELUAR!$H:$H)</f>
        <v>0</v>
      </c>
      <c r="N1983" s="47">
        <f>REKAP[[#This Row],[Stok Awal]]+REKAP[[#This Row],[Masuk]]-REKAP[[#This Row],[Keluar]]</f>
        <v>0</v>
      </c>
      <c r="P1983" s="42">
        <f>REKAP[[#This Row],[Harga Satuan]]*REKAP[[#This Row],[Stok Akhir]]</f>
        <v>0</v>
      </c>
      <c r="Q1983" s="47" t="str">
        <f>IF(REKAP[[#This Row],[Stok Aktual]]&lt;&gt;"",REKAP[[#This Row],[Stok Akhir]]-REKAP[[#This Row],[Stok Aktual]],"")</f>
        <v/>
      </c>
    </row>
    <row r="1984" spans="1:17" x14ac:dyDescent="0.25">
      <c r="A1984" s="20"/>
      <c r="B1984" s="20"/>
      <c r="C1984" s="20"/>
      <c r="D1984" s="23"/>
      <c r="E1984" s="23"/>
      <c r="F1984" s="20"/>
      <c r="G1984" s="20"/>
      <c r="H1984" s="22"/>
      <c r="I1984" s="57" t="str">
        <f>IF(COUNTIF(MASUK[Kode Barang],REKAP[[#This Row],[ID
Barang]])=0,"",COUNTIF(MASUK[Kode Barang],REKAP[[#This Row],[ID
Barang]]))</f>
        <v/>
      </c>
      <c r="J1984" s="58" t="str">
        <f>IF(COUNTIF(MASUK8[Kode Barang],REKAP[[#This Row],[ID
Barang]])=0,"",COUNTIF(MASUK8[Kode Barang],REKAP[[#This Row],[ID
Barang]]))</f>
        <v/>
      </c>
      <c r="K1984" s="20"/>
      <c r="L1984" s="47">
        <f>SUMIF(MASUK!$C:$C,DATA!$A1984,MASUK!$H:$H)</f>
        <v>0</v>
      </c>
      <c r="M1984" s="47">
        <f>SUMIF(KELUAR!C:C,REKAP[[#This Row],[ID
Barang]],KELUAR!$H:$H)</f>
        <v>0</v>
      </c>
      <c r="N1984" s="47">
        <f>REKAP[[#This Row],[Stok Awal]]+REKAP[[#This Row],[Masuk]]-REKAP[[#This Row],[Keluar]]</f>
        <v>0</v>
      </c>
      <c r="P1984" s="42">
        <f>REKAP[[#This Row],[Harga Satuan]]*REKAP[[#This Row],[Stok Akhir]]</f>
        <v>0</v>
      </c>
      <c r="Q1984" s="47" t="str">
        <f>IF(REKAP[[#This Row],[Stok Aktual]]&lt;&gt;"",REKAP[[#This Row],[Stok Akhir]]-REKAP[[#This Row],[Stok Aktual]],"")</f>
        <v/>
      </c>
    </row>
    <row r="1985" spans="1:17" x14ac:dyDescent="0.25">
      <c r="A1985" s="20"/>
      <c r="B1985" s="20"/>
      <c r="C1985" s="20"/>
      <c r="D1985" s="23"/>
      <c r="E1985" s="23"/>
      <c r="F1985" s="20"/>
      <c r="G1985" s="20"/>
      <c r="H1985" s="22"/>
      <c r="I1985" s="57" t="str">
        <f>IF(COUNTIF(MASUK[Kode Barang],REKAP[[#This Row],[ID
Barang]])=0,"",COUNTIF(MASUK[Kode Barang],REKAP[[#This Row],[ID
Barang]]))</f>
        <v/>
      </c>
      <c r="J1985" s="58" t="str">
        <f>IF(COUNTIF(MASUK8[Kode Barang],REKAP[[#This Row],[ID
Barang]])=0,"",COUNTIF(MASUK8[Kode Barang],REKAP[[#This Row],[ID
Barang]]))</f>
        <v/>
      </c>
      <c r="K1985" s="20"/>
      <c r="L1985" s="47">
        <f>SUMIF(MASUK!$C:$C,DATA!$A1985,MASUK!$H:$H)</f>
        <v>0</v>
      </c>
      <c r="M1985" s="47">
        <f>SUMIF(KELUAR!C:C,REKAP[[#This Row],[ID
Barang]],KELUAR!$H:$H)</f>
        <v>0</v>
      </c>
      <c r="N1985" s="47">
        <f>REKAP[[#This Row],[Stok Awal]]+REKAP[[#This Row],[Masuk]]-REKAP[[#This Row],[Keluar]]</f>
        <v>0</v>
      </c>
      <c r="P1985" s="42">
        <f>REKAP[[#This Row],[Harga Satuan]]*REKAP[[#This Row],[Stok Akhir]]</f>
        <v>0</v>
      </c>
      <c r="Q1985" s="47" t="str">
        <f>IF(REKAP[[#This Row],[Stok Aktual]]&lt;&gt;"",REKAP[[#This Row],[Stok Akhir]]-REKAP[[#This Row],[Stok Aktual]],"")</f>
        <v/>
      </c>
    </row>
    <row r="1986" spans="1:17" x14ac:dyDescent="0.25">
      <c r="A1986" s="20"/>
      <c r="B1986" s="20"/>
      <c r="C1986" s="20"/>
      <c r="D1986" s="23"/>
      <c r="E1986" s="23"/>
      <c r="F1986" s="20"/>
      <c r="G1986" s="20"/>
      <c r="H1986" s="22"/>
      <c r="I1986" s="57" t="str">
        <f>IF(COUNTIF(MASUK[Kode Barang],REKAP[[#This Row],[ID
Barang]])=0,"",COUNTIF(MASUK[Kode Barang],REKAP[[#This Row],[ID
Barang]]))</f>
        <v/>
      </c>
      <c r="J1986" s="58" t="str">
        <f>IF(COUNTIF(MASUK8[Kode Barang],REKAP[[#This Row],[ID
Barang]])=0,"",COUNTIF(MASUK8[Kode Barang],REKAP[[#This Row],[ID
Barang]]))</f>
        <v/>
      </c>
      <c r="K1986" s="20"/>
      <c r="L1986" s="47">
        <f>SUMIF(MASUK!$C:$C,DATA!$A1986,MASUK!$H:$H)</f>
        <v>0</v>
      </c>
      <c r="M1986" s="47">
        <f>SUMIF(KELUAR!C:C,REKAP[[#This Row],[ID
Barang]],KELUAR!$H:$H)</f>
        <v>0</v>
      </c>
      <c r="N1986" s="47">
        <f>REKAP[[#This Row],[Stok Awal]]+REKAP[[#This Row],[Masuk]]-REKAP[[#This Row],[Keluar]]</f>
        <v>0</v>
      </c>
      <c r="P1986" s="42">
        <f>REKAP[[#This Row],[Harga Satuan]]*REKAP[[#This Row],[Stok Akhir]]</f>
        <v>0</v>
      </c>
      <c r="Q1986" s="47" t="str">
        <f>IF(REKAP[[#This Row],[Stok Aktual]]&lt;&gt;"",REKAP[[#This Row],[Stok Akhir]]-REKAP[[#This Row],[Stok Aktual]],"")</f>
        <v/>
      </c>
    </row>
    <row r="1987" spans="1:17" x14ac:dyDescent="0.25">
      <c r="A1987" s="20"/>
      <c r="B1987" s="20"/>
      <c r="C1987" s="20"/>
      <c r="D1987" s="23"/>
      <c r="E1987" s="23"/>
      <c r="F1987" s="20"/>
      <c r="G1987" s="20"/>
      <c r="H1987" s="22"/>
      <c r="I1987" s="57" t="str">
        <f>IF(COUNTIF(MASUK[Kode Barang],REKAP[[#This Row],[ID
Barang]])=0,"",COUNTIF(MASUK[Kode Barang],REKAP[[#This Row],[ID
Barang]]))</f>
        <v/>
      </c>
      <c r="J1987" s="58" t="str">
        <f>IF(COUNTIF(MASUK8[Kode Barang],REKAP[[#This Row],[ID
Barang]])=0,"",COUNTIF(MASUK8[Kode Barang],REKAP[[#This Row],[ID
Barang]]))</f>
        <v/>
      </c>
      <c r="K1987" s="20"/>
      <c r="L1987" s="47">
        <f>SUMIF(MASUK!$C:$C,DATA!$A1987,MASUK!$H:$H)</f>
        <v>0</v>
      </c>
      <c r="M1987" s="47">
        <f>SUMIF(KELUAR!C:C,REKAP[[#This Row],[ID
Barang]],KELUAR!$H:$H)</f>
        <v>0</v>
      </c>
      <c r="N1987" s="47">
        <f>REKAP[[#This Row],[Stok Awal]]+REKAP[[#This Row],[Masuk]]-REKAP[[#This Row],[Keluar]]</f>
        <v>0</v>
      </c>
      <c r="P1987" s="42">
        <f>REKAP[[#This Row],[Harga Satuan]]*REKAP[[#This Row],[Stok Akhir]]</f>
        <v>0</v>
      </c>
      <c r="Q1987" s="47" t="str">
        <f>IF(REKAP[[#This Row],[Stok Aktual]]&lt;&gt;"",REKAP[[#This Row],[Stok Akhir]]-REKAP[[#This Row],[Stok Aktual]],"")</f>
        <v/>
      </c>
    </row>
    <row r="1988" spans="1:17" x14ac:dyDescent="0.25">
      <c r="A1988" s="20"/>
      <c r="B1988" s="20"/>
      <c r="C1988" s="20"/>
      <c r="D1988" s="23"/>
      <c r="E1988" s="23"/>
      <c r="F1988" s="20"/>
      <c r="G1988" s="20"/>
      <c r="H1988" s="22"/>
      <c r="I1988" s="57" t="str">
        <f>IF(COUNTIF(MASUK[Kode Barang],REKAP[[#This Row],[ID
Barang]])=0,"",COUNTIF(MASUK[Kode Barang],REKAP[[#This Row],[ID
Barang]]))</f>
        <v/>
      </c>
      <c r="J1988" s="58" t="str">
        <f>IF(COUNTIF(MASUK8[Kode Barang],REKAP[[#This Row],[ID
Barang]])=0,"",COUNTIF(MASUK8[Kode Barang],REKAP[[#This Row],[ID
Barang]]))</f>
        <v/>
      </c>
      <c r="K1988" s="20"/>
      <c r="L1988" s="47">
        <f>SUMIF(MASUK!$C:$C,DATA!$A1988,MASUK!$H:$H)</f>
        <v>0</v>
      </c>
      <c r="M1988" s="47">
        <f>SUMIF(KELUAR!C:C,REKAP[[#This Row],[ID
Barang]],KELUAR!$H:$H)</f>
        <v>0</v>
      </c>
      <c r="N1988" s="47">
        <f>REKAP[[#This Row],[Stok Awal]]+REKAP[[#This Row],[Masuk]]-REKAP[[#This Row],[Keluar]]</f>
        <v>0</v>
      </c>
      <c r="P1988" s="42">
        <f>REKAP[[#This Row],[Harga Satuan]]*REKAP[[#This Row],[Stok Akhir]]</f>
        <v>0</v>
      </c>
      <c r="Q1988" s="47" t="str">
        <f>IF(REKAP[[#This Row],[Stok Aktual]]&lt;&gt;"",REKAP[[#This Row],[Stok Akhir]]-REKAP[[#This Row],[Stok Aktual]],"")</f>
        <v/>
      </c>
    </row>
    <row r="1989" spans="1:17" x14ac:dyDescent="0.25">
      <c r="A1989" s="20"/>
      <c r="B1989" s="20"/>
      <c r="C1989" s="20"/>
      <c r="D1989" s="23"/>
      <c r="E1989" s="23"/>
      <c r="F1989" s="20"/>
      <c r="G1989" s="20"/>
      <c r="H1989" s="22"/>
      <c r="I1989" s="57" t="str">
        <f>IF(COUNTIF(MASUK[Kode Barang],REKAP[[#This Row],[ID
Barang]])=0,"",COUNTIF(MASUK[Kode Barang],REKAP[[#This Row],[ID
Barang]]))</f>
        <v/>
      </c>
      <c r="J1989" s="58" t="str">
        <f>IF(COUNTIF(MASUK8[Kode Barang],REKAP[[#This Row],[ID
Barang]])=0,"",COUNTIF(MASUK8[Kode Barang],REKAP[[#This Row],[ID
Barang]]))</f>
        <v/>
      </c>
      <c r="K1989" s="20"/>
      <c r="L1989" s="47">
        <f>SUMIF(MASUK!$C:$C,DATA!$A1989,MASUK!$H:$H)</f>
        <v>0</v>
      </c>
      <c r="M1989" s="47">
        <f>SUMIF(KELUAR!C:C,REKAP[[#This Row],[ID
Barang]],KELUAR!$H:$H)</f>
        <v>0</v>
      </c>
      <c r="N1989" s="47">
        <f>REKAP[[#This Row],[Stok Awal]]+REKAP[[#This Row],[Masuk]]-REKAP[[#This Row],[Keluar]]</f>
        <v>0</v>
      </c>
      <c r="P1989" s="42">
        <f>REKAP[[#This Row],[Harga Satuan]]*REKAP[[#This Row],[Stok Akhir]]</f>
        <v>0</v>
      </c>
      <c r="Q1989" s="47" t="str">
        <f>IF(REKAP[[#This Row],[Stok Aktual]]&lt;&gt;"",REKAP[[#This Row],[Stok Akhir]]-REKAP[[#This Row],[Stok Aktual]],"")</f>
        <v/>
      </c>
    </row>
    <row r="1990" spans="1:17" x14ac:dyDescent="0.25">
      <c r="A1990" s="20"/>
      <c r="B1990" s="20"/>
      <c r="C1990" s="20"/>
      <c r="D1990" s="23"/>
      <c r="E1990" s="23"/>
      <c r="F1990" s="20"/>
      <c r="G1990" s="20"/>
      <c r="H1990" s="22"/>
      <c r="I1990" s="57" t="str">
        <f>IF(COUNTIF(MASUK[Kode Barang],REKAP[[#This Row],[ID
Barang]])=0,"",COUNTIF(MASUK[Kode Barang],REKAP[[#This Row],[ID
Barang]]))</f>
        <v/>
      </c>
      <c r="J1990" s="58" t="str">
        <f>IF(COUNTIF(MASUK8[Kode Barang],REKAP[[#This Row],[ID
Barang]])=0,"",COUNTIF(MASUK8[Kode Barang],REKAP[[#This Row],[ID
Barang]]))</f>
        <v/>
      </c>
      <c r="K1990" s="20"/>
      <c r="L1990" s="47">
        <f>SUMIF(MASUK!$C:$C,DATA!$A1990,MASUK!$H:$H)</f>
        <v>0</v>
      </c>
      <c r="M1990" s="47">
        <f>SUMIF(KELUAR!C:C,REKAP[[#This Row],[ID
Barang]],KELUAR!$H:$H)</f>
        <v>0</v>
      </c>
      <c r="N1990" s="47">
        <f>REKAP[[#This Row],[Stok Awal]]+REKAP[[#This Row],[Masuk]]-REKAP[[#This Row],[Keluar]]</f>
        <v>0</v>
      </c>
      <c r="P1990" s="42">
        <f>REKAP[[#This Row],[Harga Satuan]]*REKAP[[#This Row],[Stok Akhir]]</f>
        <v>0</v>
      </c>
      <c r="Q1990" s="47" t="str">
        <f>IF(REKAP[[#This Row],[Stok Aktual]]&lt;&gt;"",REKAP[[#This Row],[Stok Akhir]]-REKAP[[#This Row],[Stok Aktual]],"")</f>
        <v/>
      </c>
    </row>
    <row r="1991" spans="1:17" x14ac:dyDescent="0.25">
      <c r="A1991" s="20"/>
      <c r="B1991" s="20"/>
      <c r="C1991" s="20"/>
      <c r="D1991" s="23"/>
      <c r="E1991" s="23"/>
      <c r="F1991" s="20"/>
      <c r="G1991" s="20"/>
      <c r="H1991" s="22"/>
      <c r="I1991" s="57" t="str">
        <f>IF(COUNTIF(MASUK[Kode Barang],REKAP[[#This Row],[ID
Barang]])=0,"",COUNTIF(MASUK[Kode Barang],REKAP[[#This Row],[ID
Barang]]))</f>
        <v/>
      </c>
      <c r="J1991" s="58" t="str">
        <f>IF(COUNTIF(MASUK8[Kode Barang],REKAP[[#This Row],[ID
Barang]])=0,"",COUNTIF(MASUK8[Kode Barang],REKAP[[#This Row],[ID
Barang]]))</f>
        <v/>
      </c>
      <c r="K1991" s="20"/>
      <c r="L1991" s="47">
        <f>SUMIF(MASUK!$C:$C,DATA!$A1991,MASUK!$H:$H)</f>
        <v>0</v>
      </c>
      <c r="M1991" s="47">
        <f>SUMIF(KELUAR!C:C,REKAP[[#This Row],[ID
Barang]],KELUAR!$H:$H)</f>
        <v>0</v>
      </c>
      <c r="N1991" s="47">
        <f>REKAP[[#This Row],[Stok Awal]]+REKAP[[#This Row],[Masuk]]-REKAP[[#This Row],[Keluar]]</f>
        <v>0</v>
      </c>
      <c r="P1991" s="42">
        <f>REKAP[[#This Row],[Harga Satuan]]*REKAP[[#This Row],[Stok Akhir]]</f>
        <v>0</v>
      </c>
      <c r="Q1991" s="47" t="str">
        <f>IF(REKAP[[#This Row],[Stok Aktual]]&lt;&gt;"",REKAP[[#This Row],[Stok Akhir]]-REKAP[[#This Row],[Stok Aktual]],"")</f>
        <v/>
      </c>
    </row>
    <row r="1992" spans="1:17" x14ac:dyDescent="0.25">
      <c r="A1992" s="20"/>
      <c r="B1992" s="20"/>
      <c r="C1992" s="20"/>
      <c r="D1992" s="23"/>
      <c r="E1992" s="23"/>
      <c r="F1992" s="20"/>
      <c r="G1992" s="20"/>
      <c r="H1992" s="22"/>
      <c r="I1992" s="57" t="str">
        <f>IF(COUNTIF(MASUK[Kode Barang],REKAP[[#This Row],[ID
Barang]])=0,"",COUNTIF(MASUK[Kode Barang],REKAP[[#This Row],[ID
Barang]]))</f>
        <v/>
      </c>
      <c r="J1992" s="58" t="str">
        <f>IF(COUNTIF(MASUK8[Kode Barang],REKAP[[#This Row],[ID
Barang]])=0,"",COUNTIF(MASUK8[Kode Barang],REKAP[[#This Row],[ID
Barang]]))</f>
        <v/>
      </c>
      <c r="K1992" s="20"/>
      <c r="L1992" s="47">
        <f>SUMIF(MASUK!$C:$C,DATA!$A1992,MASUK!$H:$H)</f>
        <v>0</v>
      </c>
      <c r="M1992" s="47">
        <f>SUMIF(KELUAR!C:C,REKAP[[#This Row],[ID
Barang]],KELUAR!$H:$H)</f>
        <v>0</v>
      </c>
      <c r="N1992" s="47">
        <f>REKAP[[#This Row],[Stok Awal]]+REKAP[[#This Row],[Masuk]]-REKAP[[#This Row],[Keluar]]</f>
        <v>0</v>
      </c>
      <c r="P1992" s="42">
        <f>REKAP[[#This Row],[Harga Satuan]]*REKAP[[#This Row],[Stok Akhir]]</f>
        <v>0</v>
      </c>
      <c r="Q1992" s="47" t="str">
        <f>IF(REKAP[[#This Row],[Stok Aktual]]&lt;&gt;"",REKAP[[#This Row],[Stok Akhir]]-REKAP[[#This Row],[Stok Aktual]],"")</f>
        <v/>
      </c>
    </row>
    <row r="1993" spans="1:17" x14ac:dyDescent="0.25">
      <c r="A1993" s="20"/>
      <c r="B1993" s="20"/>
      <c r="C1993" s="20"/>
      <c r="D1993" s="23"/>
      <c r="E1993" s="23"/>
      <c r="F1993" s="20"/>
      <c r="G1993" s="20"/>
      <c r="H1993" s="22"/>
      <c r="I1993" s="57" t="str">
        <f>IF(COUNTIF(MASUK[Kode Barang],REKAP[[#This Row],[ID
Barang]])=0,"",COUNTIF(MASUK[Kode Barang],REKAP[[#This Row],[ID
Barang]]))</f>
        <v/>
      </c>
      <c r="J1993" s="58" t="str">
        <f>IF(COUNTIF(MASUK8[Kode Barang],REKAP[[#This Row],[ID
Barang]])=0,"",COUNTIF(MASUK8[Kode Barang],REKAP[[#This Row],[ID
Barang]]))</f>
        <v/>
      </c>
      <c r="K1993" s="20"/>
      <c r="L1993" s="47">
        <f>SUMIF(MASUK!$C:$C,DATA!$A1993,MASUK!$H:$H)</f>
        <v>0</v>
      </c>
      <c r="M1993" s="47">
        <f>SUMIF(KELUAR!C:C,REKAP[[#This Row],[ID
Barang]],KELUAR!$H:$H)</f>
        <v>0</v>
      </c>
      <c r="N1993" s="47">
        <f>REKAP[[#This Row],[Stok Awal]]+REKAP[[#This Row],[Masuk]]-REKAP[[#This Row],[Keluar]]</f>
        <v>0</v>
      </c>
      <c r="P1993" s="42">
        <f>REKAP[[#This Row],[Harga Satuan]]*REKAP[[#This Row],[Stok Akhir]]</f>
        <v>0</v>
      </c>
      <c r="Q1993" s="47" t="str">
        <f>IF(REKAP[[#This Row],[Stok Aktual]]&lt;&gt;"",REKAP[[#This Row],[Stok Akhir]]-REKAP[[#This Row],[Stok Aktual]],"")</f>
        <v/>
      </c>
    </row>
    <row r="1994" spans="1:17" x14ac:dyDescent="0.25">
      <c r="A1994" s="20"/>
      <c r="B1994" s="20"/>
      <c r="C1994" s="20"/>
      <c r="D1994" s="23"/>
      <c r="E1994" s="23"/>
      <c r="F1994" s="20"/>
      <c r="G1994" s="20"/>
      <c r="H1994" s="22"/>
      <c r="I1994" s="57" t="str">
        <f>IF(COUNTIF(MASUK[Kode Barang],REKAP[[#This Row],[ID
Barang]])=0,"",COUNTIF(MASUK[Kode Barang],REKAP[[#This Row],[ID
Barang]]))</f>
        <v/>
      </c>
      <c r="J1994" s="58" t="str">
        <f>IF(COUNTIF(MASUK8[Kode Barang],REKAP[[#This Row],[ID
Barang]])=0,"",COUNTIF(MASUK8[Kode Barang],REKAP[[#This Row],[ID
Barang]]))</f>
        <v/>
      </c>
      <c r="K1994" s="20"/>
      <c r="L1994" s="47">
        <f>SUMIF(MASUK!$C:$C,DATA!$A1994,MASUK!$H:$H)</f>
        <v>0</v>
      </c>
      <c r="M1994" s="47">
        <f>SUMIF(KELUAR!C:C,REKAP[[#This Row],[ID
Barang]],KELUAR!$H:$H)</f>
        <v>0</v>
      </c>
      <c r="N1994" s="47">
        <f>REKAP[[#This Row],[Stok Awal]]+REKAP[[#This Row],[Masuk]]-REKAP[[#This Row],[Keluar]]</f>
        <v>0</v>
      </c>
      <c r="P1994" s="42">
        <f>REKAP[[#This Row],[Harga Satuan]]*REKAP[[#This Row],[Stok Akhir]]</f>
        <v>0</v>
      </c>
      <c r="Q1994" s="47" t="str">
        <f>IF(REKAP[[#This Row],[Stok Aktual]]&lt;&gt;"",REKAP[[#This Row],[Stok Akhir]]-REKAP[[#This Row],[Stok Aktual]],"")</f>
        <v/>
      </c>
    </row>
    <row r="1995" spans="1:17" x14ac:dyDescent="0.25">
      <c r="A1995" s="20"/>
      <c r="B1995" s="20"/>
      <c r="C1995" s="20"/>
      <c r="D1995" s="23"/>
      <c r="E1995" s="23"/>
      <c r="F1995" s="20"/>
      <c r="G1995" s="20"/>
      <c r="H1995" s="22"/>
      <c r="I1995" s="57" t="str">
        <f>IF(COUNTIF(MASUK[Kode Barang],REKAP[[#This Row],[ID
Barang]])=0,"",COUNTIF(MASUK[Kode Barang],REKAP[[#This Row],[ID
Barang]]))</f>
        <v/>
      </c>
      <c r="J1995" s="58" t="str">
        <f>IF(COUNTIF(MASUK8[Kode Barang],REKAP[[#This Row],[ID
Barang]])=0,"",COUNTIF(MASUK8[Kode Barang],REKAP[[#This Row],[ID
Barang]]))</f>
        <v/>
      </c>
      <c r="K1995" s="20"/>
      <c r="L1995" s="47">
        <f>SUMIF(MASUK!$C:$C,DATA!$A1995,MASUK!$H:$H)</f>
        <v>0</v>
      </c>
      <c r="M1995" s="47">
        <f>SUMIF(KELUAR!C:C,REKAP[[#This Row],[ID
Barang]],KELUAR!$H:$H)</f>
        <v>0</v>
      </c>
      <c r="N1995" s="47">
        <f>REKAP[[#This Row],[Stok Awal]]+REKAP[[#This Row],[Masuk]]-REKAP[[#This Row],[Keluar]]</f>
        <v>0</v>
      </c>
      <c r="P1995" s="42">
        <f>REKAP[[#This Row],[Harga Satuan]]*REKAP[[#This Row],[Stok Akhir]]</f>
        <v>0</v>
      </c>
      <c r="Q1995" s="47" t="str">
        <f>IF(REKAP[[#This Row],[Stok Aktual]]&lt;&gt;"",REKAP[[#This Row],[Stok Akhir]]-REKAP[[#This Row],[Stok Aktual]],"")</f>
        <v/>
      </c>
    </row>
    <row r="1996" spans="1:17" x14ac:dyDescent="0.25">
      <c r="A1996" s="20"/>
      <c r="B1996" s="20"/>
      <c r="C1996" s="20"/>
      <c r="D1996" s="23"/>
      <c r="E1996" s="23"/>
      <c r="F1996" s="20"/>
      <c r="G1996" s="20"/>
      <c r="H1996" s="22"/>
      <c r="I1996" s="57" t="str">
        <f>IF(COUNTIF(MASUK[Kode Barang],REKAP[[#This Row],[ID
Barang]])=0,"",COUNTIF(MASUK[Kode Barang],REKAP[[#This Row],[ID
Barang]]))</f>
        <v/>
      </c>
      <c r="J1996" s="58" t="str">
        <f>IF(COUNTIF(MASUK8[Kode Barang],REKAP[[#This Row],[ID
Barang]])=0,"",COUNTIF(MASUK8[Kode Barang],REKAP[[#This Row],[ID
Barang]]))</f>
        <v/>
      </c>
      <c r="K1996" s="20"/>
      <c r="L1996" s="47">
        <f>SUMIF(MASUK!$C:$C,DATA!$A1996,MASUK!$H:$H)</f>
        <v>0</v>
      </c>
      <c r="M1996" s="47">
        <f>SUMIF(KELUAR!C:C,REKAP[[#This Row],[ID
Barang]],KELUAR!$H:$H)</f>
        <v>0</v>
      </c>
      <c r="N1996" s="47">
        <f>REKAP[[#This Row],[Stok Awal]]+REKAP[[#This Row],[Masuk]]-REKAP[[#This Row],[Keluar]]</f>
        <v>0</v>
      </c>
      <c r="P1996" s="42">
        <f>REKAP[[#This Row],[Harga Satuan]]*REKAP[[#This Row],[Stok Akhir]]</f>
        <v>0</v>
      </c>
      <c r="Q1996" s="47" t="str">
        <f>IF(REKAP[[#This Row],[Stok Aktual]]&lt;&gt;"",REKAP[[#This Row],[Stok Akhir]]-REKAP[[#This Row],[Stok Aktual]],"")</f>
        <v/>
      </c>
    </row>
    <row r="1997" spans="1:17" x14ac:dyDescent="0.25">
      <c r="A1997" s="20"/>
      <c r="B1997" s="20"/>
      <c r="C1997" s="20"/>
      <c r="D1997" s="23"/>
      <c r="E1997" s="23"/>
      <c r="F1997" s="20"/>
      <c r="G1997" s="20"/>
      <c r="H1997" s="22"/>
      <c r="I1997" s="57" t="str">
        <f>IF(COUNTIF(MASUK[Kode Barang],REKAP[[#This Row],[ID
Barang]])=0,"",COUNTIF(MASUK[Kode Barang],REKAP[[#This Row],[ID
Barang]]))</f>
        <v/>
      </c>
      <c r="J1997" s="58" t="str">
        <f>IF(COUNTIF(MASUK8[Kode Barang],REKAP[[#This Row],[ID
Barang]])=0,"",COUNTIF(MASUK8[Kode Barang],REKAP[[#This Row],[ID
Barang]]))</f>
        <v/>
      </c>
      <c r="K1997" s="20"/>
      <c r="L1997" s="47">
        <f>SUMIF(MASUK!$C:$C,DATA!$A1997,MASUK!$H:$H)</f>
        <v>0</v>
      </c>
      <c r="M1997" s="47">
        <f>SUMIF(KELUAR!C:C,REKAP[[#This Row],[ID
Barang]],KELUAR!$H:$H)</f>
        <v>0</v>
      </c>
      <c r="N1997" s="47">
        <f>REKAP[[#This Row],[Stok Awal]]+REKAP[[#This Row],[Masuk]]-REKAP[[#This Row],[Keluar]]</f>
        <v>0</v>
      </c>
      <c r="P1997" s="42">
        <f>REKAP[[#This Row],[Harga Satuan]]*REKAP[[#This Row],[Stok Akhir]]</f>
        <v>0</v>
      </c>
      <c r="Q1997" s="47" t="str">
        <f>IF(REKAP[[#This Row],[Stok Aktual]]&lt;&gt;"",REKAP[[#This Row],[Stok Akhir]]-REKAP[[#This Row],[Stok Aktual]],"")</f>
        <v/>
      </c>
    </row>
    <row r="1998" spans="1:17" x14ac:dyDescent="0.25">
      <c r="A1998" s="20"/>
      <c r="B1998" s="20"/>
      <c r="C1998" s="20"/>
      <c r="D1998" s="23"/>
      <c r="E1998" s="23"/>
      <c r="F1998" s="20"/>
      <c r="G1998" s="20"/>
      <c r="H1998" s="22"/>
      <c r="I1998" s="57" t="str">
        <f>IF(COUNTIF(MASUK[Kode Barang],REKAP[[#This Row],[ID
Barang]])=0,"",COUNTIF(MASUK[Kode Barang],REKAP[[#This Row],[ID
Barang]]))</f>
        <v/>
      </c>
      <c r="J1998" s="58" t="str">
        <f>IF(COUNTIF(MASUK8[Kode Barang],REKAP[[#This Row],[ID
Barang]])=0,"",COUNTIF(MASUK8[Kode Barang],REKAP[[#This Row],[ID
Barang]]))</f>
        <v/>
      </c>
      <c r="K1998" s="20"/>
      <c r="L1998" s="47">
        <f>SUMIF(MASUK!$C:$C,DATA!$A1998,MASUK!$H:$H)</f>
        <v>0</v>
      </c>
      <c r="M1998" s="47">
        <f>SUMIF(KELUAR!C:C,REKAP[[#This Row],[ID
Barang]],KELUAR!$H:$H)</f>
        <v>0</v>
      </c>
      <c r="N1998" s="47">
        <f>REKAP[[#This Row],[Stok Awal]]+REKAP[[#This Row],[Masuk]]-REKAP[[#This Row],[Keluar]]</f>
        <v>0</v>
      </c>
      <c r="P1998" s="42">
        <f>REKAP[[#This Row],[Harga Satuan]]*REKAP[[#This Row],[Stok Akhir]]</f>
        <v>0</v>
      </c>
      <c r="Q1998" s="47" t="str">
        <f>IF(REKAP[[#This Row],[Stok Aktual]]&lt;&gt;"",REKAP[[#This Row],[Stok Akhir]]-REKAP[[#This Row],[Stok Aktual]],"")</f>
        <v/>
      </c>
    </row>
    <row r="1999" spans="1:17" x14ac:dyDescent="0.25">
      <c r="A1999" s="20"/>
      <c r="B1999" s="20"/>
      <c r="C1999" s="20"/>
      <c r="D1999" s="23"/>
      <c r="E1999" s="23"/>
      <c r="F1999" s="20"/>
      <c r="G1999" s="20"/>
      <c r="H1999" s="22"/>
      <c r="I1999" s="57" t="str">
        <f>IF(COUNTIF(MASUK[Kode Barang],REKAP[[#This Row],[ID
Barang]])=0,"",COUNTIF(MASUK[Kode Barang],REKAP[[#This Row],[ID
Barang]]))</f>
        <v/>
      </c>
      <c r="J1999" s="58" t="str">
        <f>IF(COUNTIF(MASUK8[Kode Barang],REKAP[[#This Row],[ID
Barang]])=0,"",COUNTIF(MASUK8[Kode Barang],REKAP[[#This Row],[ID
Barang]]))</f>
        <v/>
      </c>
      <c r="K1999" s="20"/>
      <c r="L1999" s="47">
        <f>SUMIF(MASUK!$C:$C,DATA!$A1999,MASUK!$H:$H)</f>
        <v>0</v>
      </c>
      <c r="M1999" s="47">
        <f>SUMIF(KELUAR!C:C,REKAP[[#This Row],[ID
Barang]],KELUAR!$H:$H)</f>
        <v>0</v>
      </c>
      <c r="N1999" s="47">
        <f>REKAP[[#This Row],[Stok Awal]]+REKAP[[#This Row],[Masuk]]-REKAP[[#This Row],[Keluar]]</f>
        <v>0</v>
      </c>
      <c r="P1999" s="42">
        <f>REKAP[[#This Row],[Harga Satuan]]*REKAP[[#This Row],[Stok Akhir]]</f>
        <v>0</v>
      </c>
      <c r="Q1999" s="47" t="str">
        <f>IF(REKAP[[#This Row],[Stok Aktual]]&lt;&gt;"",REKAP[[#This Row],[Stok Akhir]]-REKAP[[#This Row],[Stok Aktual]],"")</f>
        <v/>
      </c>
    </row>
    <row r="2000" spans="1:17" x14ac:dyDescent="0.25">
      <c r="A2000" s="20"/>
      <c r="B2000" s="20"/>
      <c r="C2000" s="20"/>
      <c r="D2000" s="23"/>
      <c r="E2000" s="23"/>
      <c r="F2000" s="20"/>
      <c r="G2000" s="20"/>
      <c r="H2000" s="22"/>
      <c r="I2000" s="57" t="str">
        <f>IF(COUNTIF(MASUK[Kode Barang],REKAP[[#This Row],[ID
Barang]])=0,"",COUNTIF(MASUK[Kode Barang],REKAP[[#This Row],[ID
Barang]]))</f>
        <v/>
      </c>
      <c r="J2000" s="58" t="str">
        <f>IF(COUNTIF(MASUK8[Kode Barang],REKAP[[#This Row],[ID
Barang]])=0,"",COUNTIF(MASUK8[Kode Barang],REKAP[[#This Row],[ID
Barang]]))</f>
        <v/>
      </c>
      <c r="K2000" s="20"/>
      <c r="L2000" s="47">
        <f>SUMIF(MASUK!$C:$C,DATA!$A2000,MASUK!$H:$H)</f>
        <v>0</v>
      </c>
      <c r="M2000" s="47">
        <f>SUMIF(KELUAR!C:C,REKAP[[#This Row],[ID
Barang]],KELUAR!$H:$H)</f>
        <v>0</v>
      </c>
      <c r="N2000" s="47">
        <f>REKAP[[#This Row],[Stok Awal]]+REKAP[[#This Row],[Masuk]]-REKAP[[#This Row],[Keluar]]</f>
        <v>0</v>
      </c>
      <c r="P2000" s="42">
        <f>REKAP[[#This Row],[Harga Satuan]]*REKAP[[#This Row],[Stok Akhir]]</f>
        <v>0</v>
      </c>
      <c r="Q2000" s="47" t="str">
        <f>IF(REKAP[[#This Row],[Stok Aktual]]&lt;&gt;"",REKAP[[#This Row],[Stok Akhir]]-REKAP[[#This Row],[Stok Aktual]],"")</f>
        <v/>
      </c>
    </row>
    <row r="2001" spans="1:17" x14ac:dyDescent="0.25">
      <c r="A2001" s="20"/>
      <c r="B2001" s="20"/>
      <c r="C2001" s="20"/>
      <c r="D2001" s="23"/>
      <c r="E2001" s="23"/>
      <c r="F2001" s="20"/>
      <c r="G2001" s="20"/>
      <c r="H2001" s="22"/>
      <c r="I2001" s="57" t="str">
        <f>IF(COUNTIF(MASUK[Kode Barang],REKAP[[#This Row],[ID
Barang]])=0,"",COUNTIF(MASUK[Kode Barang],REKAP[[#This Row],[ID
Barang]]))</f>
        <v/>
      </c>
      <c r="J2001" s="58" t="str">
        <f>IF(COUNTIF(MASUK8[Kode Barang],REKAP[[#This Row],[ID
Barang]])=0,"",COUNTIF(MASUK8[Kode Barang],REKAP[[#This Row],[ID
Barang]]))</f>
        <v/>
      </c>
      <c r="K2001" s="20"/>
      <c r="L2001" s="47">
        <f>SUMIF(MASUK!$C:$C,DATA!$A2001,MASUK!$H:$H)</f>
        <v>0</v>
      </c>
      <c r="M2001" s="47">
        <f>SUMIF(KELUAR!C:C,REKAP[[#This Row],[ID
Barang]],KELUAR!$H:$H)</f>
        <v>0</v>
      </c>
      <c r="N2001" s="47">
        <f>REKAP[[#This Row],[Stok Awal]]+REKAP[[#This Row],[Masuk]]-REKAP[[#This Row],[Keluar]]</f>
        <v>0</v>
      </c>
      <c r="P2001" s="42">
        <f>REKAP[[#This Row],[Harga Satuan]]*REKAP[[#This Row],[Stok Akhir]]</f>
        <v>0</v>
      </c>
      <c r="Q2001" s="47" t="str">
        <f>IF(REKAP[[#This Row],[Stok Aktual]]&lt;&gt;"",REKAP[[#This Row],[Stok Akhir]]-REKAP[[#This Row],[Stok Aktual]],"")</f>
        <v/>
      </c>
    </row>
    <row r="2002" spans="1:17" x14ac:dyDescent="0.25">
      <c r="A2002" s="20"/>
      <c r="B2002" s="20"/>
      <c r="C2002" s="20"/>
      <c r="D2002" s="23"/>
      <c r="E2002" s="23"/>
      <c r="F2002" s="20"/>
      <c r="G2002" s="20"/>
      <c r="H2002" s="22"/>
      <c r="I2002" s="57" t="str">
        <f>IF(COUNTIF(MASUK[Kode Barang],REKAP[[#This Row],[ID
Barang]])=0,"",COUNTIF(MASUK[Kode Barang],REKAP[[#This Row],[ID
Barang]]))</f>
        <v/>
      </c>
      <c r="J2002" s="58" t="str">
        <f>IF(COUNTIF(MASUK8[Kode Barang],REKAP[[#This Row],[ID
Barang]])=0,"",COUNTIF(MASUK8[Kode Barang],REKAP[[#This Row],[ID
Barang]]))</f>
        <v/>
      </c>
      <c r="K2002" s="20"/>
      <c r="L2002" s="47">
        <f>SUMIF(MASUK!$C:$C,DATA!$A2002,MASUK!$H:$H)</f>
        <v>0</v>
      </c>
      <c r="M2002" s="47">
        <f>SUMIF(KELUAR!C:C,REKAP[[#This Row],[ID
Barang]],KELUAR!$H:$H)</f>
        <v>0</v>
      </c>
      <c r="N2002" s="47">
        <f>REKAP[[#This Row],[Stok Awal]]+REKAP[[#This Row],[Masuk]]-REKAP[[#This Row],[Keluar]]</f>
        <v>0</v>
      </c>
      <c r="P2002" s="42">
        <f>REKAP[[#This Row],[Harga Satuan]]*REKAP[[#This Row],[Stok Akhir]]</f>
        <v>0</v>
      </c>
      <c r="Q2002" s="47" t="str">
        <f>IF(REKAP[[#This Row],[Stok Aktual]]&lt;&gt;"",REKAP[[#This Row],[Stok Akhir]]-REKAP[[#This Row],[Stok Aktual]],"")</f>
        <v/>
      </c>
    </row>
    <row r="2003" spans="1:17" x14ac:dyDescent="0.25">
      <c r="A2003" s="20"/>
      <c r="B2003" s="20"/>
      <c r="C2003" s="20"/>
      <c r="D2003" s="23"/>
      <c r="E2003" s="23"/>
      <c r="F2003" s="20"/>
      <c r="G2003" s="20"/>
      <c r="H2003" s="22"/>
      <c r="I2003" s="57" t="str">
        <f>IF(COUNTIF(MASUK[Kode Barang],REKAP[[#This Row],[ID
Barang]])=0,"",COUNTIF(MASUK[Kode Barang],REKAP[[#This Row],[ID
Barang]]))</f>
        <v/>
      </c>
      <c r="J2003" s="58" t="str">
        <f>IF(COUNTIF(MASUK8[Kode Barang],REKAP[[#This Row],[ID
Barang]])=0,"",COUNTIF(MASUK8[Kode Barang],REKAP[[#This Row],[ID
Barang]]))</f>
        <v/>
      </c>
      <c r="K2003" s="20"/>
      <c r="L2003" s="47">
        <f>SUMIF(MASUK!$C:$C,DATA!$A2003,MASUK!$H:$H)</f>
        <v>0</v>
      </c>
      <c r="M2003" s="47">
        <f>SUMIF(KELUAR!C:C,REKAP[[#This Row],[ID
Barang]],KELUAR!$H:$H)</f>
        <v>0</v>
      </c>
      <c r="N2003" s="47">
        <f>REKAP[[#This Row],[Stok Awal]]+REKAP[[#This Row],[Masuk]]-REKAP[[#This Row],[Keluar]]</f>
        <v>0</v>
      </c>
      <c r="P2003" s="42">
        <f>REKAP[[#This Row],[Harga Satuan]]*REKAP[[#This Row],[Stok Akhir]]</f>
        <v>0</v>
      </c>
      <c r="Q2003" s="47" t="str">
        <f>IF(REKAP[[#This Row],[Stok Aktual]]&lt;&gt;"",REKAP[[#This Row],[Stok Akhir]]-REKAP[[#This Row],[Stok Aktual]],"")</f>
        <v/>
      </c>
    </row>
    <row r="2004" spans="1:17" x14ac:dyDescent="0.25">
      <c r="A2004" s="20"/>
      <c r="B2004" s="20"/>
      <c r="C2004" s="20"/>
      <c r="D2004" s="23"/>
      <c r="E2004" s="23"/>
      <c r="F2004" s="20"/>
      <c r="G2004" s="20"/>
      <c r="H2004" s="22"/>
      <c r="I2004" s="57" t="str">
        <f>IF(COUNTIF(MASUK[Kode Barang],REKAP[[#This Row],[ID
Barang]])=0,"",COUNTIF(MASUK[Kode Barang],REKAP[[#This Row],[ID
Barang]]))</f>
        <v/>
      </c>
      <c r="J2004" s="58" t="str">
        <f>IF(COUNTIF(MASUK8[Kode Barang],REKAP[[#This Row],[ID
Barang]])=0,"",COUNTIF(MASUK8[Kode Barang],REKAP[[#This Row],[ID
Barang]]))</f>
        <v/>
      </c>
      <c r="K2004" s="20"/>
      <c r="L2004" s="47">
        <f>SUMIF(MASUK!$C:$C,DATA!$A2004,MASUK!$H:$H)</f>
        <v>0</v>
      </c>
      <c r="M2004" s="47">
        <f>SUMIF(KELUAR!C:C,REKAP[[#This Row],[ID
Barang]],KELUAR!$H:$H)</f>
        <v>0</v>
      </c>
      <c r="N2004" s="47">
        <f>REKAP[[#This Row],[Stok Awal]]+REKAP[[#This Row],[Masuk]]-REKAP[[#This Row],[Keluar]]</f>
        <v>0</v>
      </c>
      <c r="P2004" s="42">
        <f>REKAP[[#This Row],[Harga Satuan]]*REKAP[[#This Row],[Stok Akhir]]</f>
        <v>0</v>
      </c>
      <c r="Q2004" s="47" t="str">
        <f>IF(REKAP[[#This Row],[Stok Aktual]]&lt;&gt;"",REKAP[[#This Row],[Stok Akhir]]-REKAP[[#This Row],[Stok Aktual]],"")</f>
        <v/>
      </c>
    </row>
    <row r="2005" spans="1:17" x14ac:dyDescent="0.25">
      <c r="A2005" s="20"/>
      <c r="B2005" s="20"/>
      <c r="C2005" s="20"/>
      <c r="D2005" s="23"/>
      <c r="E2005" s="23"/>
      <c r="F2005" s="20"/>
      <c r="G2005" s="20"/>
      <c r="H2005" s="22"/>
      <c r="I2005" s="57" t="str">
        <f>IF(COUNTIF(MASUK[Kode Barang],REKAP[[#This Row],[ID
Barang]])=0,"",COUNTIF(MASUK[Kode Barang],REKAP[[#This Row],[ID
Barang]]))</f>
        <v/>
      </c>
      <c r="J2005" s="58" t="str">
        <f>IF(COUNTIF(MASUK8[Kode Barang],REKAP[[#This Row],[ID
Barang]])=0,"",COUNTIF(MASUK8[Kode Barang],REKAP[[#This Row],[ID
Barang]]))</f>
        <v/>
      </c>
      <c r="K2005" s="20"/>
      <c r="L2005" s="47">
        <f>SUMIF(MASUK!$C:$C,DATA!$A2005,MASUK!$H:$H)</f>
        <v>0</v>
      </c>
      <c r="M2005" s="47">
        <f>SUMIF(KELUAR!C:C,REKAP[[#This Row],[ID
Barang]],KELUAR!$H:$H)</f>
        <v>0</v>
      </c>
      <c r="N2005" s="47">
        <f>REKAP[[#This Row],[Stok Awal]]+REKAP[[#This Row],[Masuk]]-REKAP[[#This Row],[Keluar]]</f>
        <v>0</v>
      </c>
      <c r="P2005" s="42">
        <f>REKAP[[#This Row],[Harga Satuan]]*REKAP[[#This Row],[Stok Akhir]]</f>
        <v>0</v>
      </c>
      <c r="Q2005" s="47" t="str">
        <f>IF(REKAP[[#This Row],[Stok Aktual]]&lt;&gt;"",REKAP[[#This Row],[Stok Akhir]]-REKAP[[#This Row],[Stok Aktual]],"")</f>
        <v/>
      </c>
    </row>
    <row r="2006" spans="1:17" x14ac:dyDescent="0.25">
      <c r="A2006" s="20"/>
      <c r="B2006" s="20"/>
      <c r="C2006" s="20"/>
      <c r="D2006" s="23"/>
      <c r="E2006" s="23"/>
      <c r="F2006" s="20"/>
      <c r="G2006" s="20"/>
      <c r="H2006" s="22"/>
      <c r="I2006" s="57" t="str">
        <f>IF(COUNTIF(MASUK[Kode Barang],REKAP[[#This Row],[ID
Barang]])=0,"",COUNTIF(MASUK[Kode Barang],REKAP[[#This Row],[ID
Barang]]))</f>
        <v/>
      </c>
      <c r="J2006" s="58" t="str">
        <f>IF(COUNTIF(MASUK8[Kode Barang],REKAP[[#This Row],[ID
Barang]])=0,"",COUNTIF(MASUK8[Kode Barang],REKAP[[#This Row],[ID
Barang]]))</f>
        <v/>
      </c>
      <c r="K2006" s="20"/>
      <c r="L2006" s="47">
        <f>SUMIF(MASUK!$C:$C,DATA!$A2006,MASUK!$H:$H)</f>
        <v>0</v>
      </c>
      <c r="M2006" s="47">
        <f>SUMIF(KELUAR!C:C,REKAP[[#This Row],[ID
Barang]],KELUAR!$H:$H)</f>
        <v>0</v>
      </c>
      <c r="N2006" s="47">
        <f>REKAP[[#This Row],[Stok Awal]]+REKAP[[#This Row],[Masuk]]-REKAP[[#This Row],[Keluar]]</f>
        <v>0</v>
      </c>
      <c r="P2006" s="42">
        <f>REKAP[[#This Row],[Harga Satuan]]*REKAP[[#This Row],[Stok Akhir]]</f>
        <v>0</v>
      </c>
      <c r="Q2006" s="47" t="str">
        <f>IF(REKAP[[#This Row],[Stok Aktual]]&lt;&gt;"",REKAP[[#This Row],[Stok Akhir]]-REKAP[[#This Row],[Stok Aktual]],"")</f>
        <v/>
      </c>
    </row>
    <row r="2007" spans="1:17" x14ac:dyDescent="0.25">
      <c r="A2007" s="20"/>
      <c r="B2007" s="20"/>
      <c r="C2007" s="20"/>
      <c r="D2007" s="23"/>
      <c r="E2007" s="23"/>
      <c r="F2007" s="20"/>
      <c r="G2007" s="20"/>
      <c r="H2007" s="22"/>
      <c r="I2007" s="57" t="str">
        <f>IF(COUNTIF(MASUK[Kode Barang],REKAP[[#This Row],[ID
Barang]])=0,"",COUNTIF(MASUK[Kode Barang],REKAP[[#This Row],[ID
Barang]]))</f>
        <v/>
      </c>
      <c r="J2007" s="58" t="str">
        <f>IF(COUNTIF(MASUK8[Kode Barang],REKAP[[#This Row],[ID
Barang]])=0,"",COUNTIF(MASUK8[Kode Barang],REKAP[[#This Row],[ID
Barang]]))</f>
        <v/>
      </c>
      <c r="K2007" s="20"/>
      <c r="L2007" s="47">
        <f>SUMIF(MASUK!$C:$C,DATA!$A2007,MASUK!$H:$H)</f>
        <v>0</v>
      </c>
      <c r="M2007" s="47">
        <f>SUMIF(KELUAR!C:C,REKAP[[#This Row],[ID
Barang]],KELUAR!$H:$H)</f>
        <v>0</v>
      </c>
      <c r="N2007" s="47">
        <f>REKAP[[#This Row],[Stok Awal]]+REKAP[[#This Row],[Masuk]]-REKAP[[#This Row],[Keluar]]</f>
        <v>0</v>
      </c>
      <c r="P2007" s="42">
        <f>REKAP[[#This Row],[Harga Satuan]]*REKAP[[#This Row],[Stok Akhir]]</f>
        <v>0</v>
      </c>
      <c r="Q2007" s="47" t="str">
        <f>IF(REKAP[[#This Row],[Stok Aktual]]&lt;&gt;"",REKAP[[#This Row],[Stok Akhir]]-REKAP[[#This Row],[Stok Aktual]],"")</f>
        <v/>
      </c>
    </row>
    <row r="2008" spans="1:17" x14ac:dyDescent="0.25">
      <c r="A2008" s="20"/>
      <c r="B2008" s="20"/>
      <c r="C2008" s="20"/>
      <c r="D2008" s="23"/>
      <c r="E2008" s="23"/>
      <c r="F2008" s="20"/>
      <c r="G2008" s="20"/>
      <c r="H2008" s="22"/>
      <c r="I2008" s="57" t="str">
        <f>IF(COUNTIF(MASUK[Kode Barang],REKAP[[#This Row],[ID
Barang]])=0,"",COUNTIF(MASUK[Kode Barang],REKAP[[#This Row],[ID
Barang]]))</f>
        <v/>
      </c>
      <c r="J2008" s="58" t="str">
        <f>IF(COUNTIF(MASUK8[Kode Barang],REKAP[[#This Row],[ID
Barang]])=0,"",COUNTIF(MASUK8[Kode Barang],REKAP[[#This Row],[ID
Barang]]))</f>
        <v/>
      </c>
      <c r="K2008" s="20"/>
      <c r="L2008" s="47">
        <f>SUMIF(MASUK!$C:$C,DATA!$A2008,MASUK!$H:$H)</f>
        <v>0</v>
      </c>
      <c r="M2008" s="47">
        <f>SUMIF(KELUAR!C:C,REKAP[[#This Row],[ID
Barang]],KELUAR!$H:$H)</f>
        <v>0</v>
      </c>
      <c r="N2008" s="47">
        <f>REKAP[[#This Row],[Stok Awal]]+REKAP[[#This Row],[Masuk]]-REKAP[[#This Row],[Keluar]]</f>
        <v>0</v>
      </c>
      <c r="P2008" s="42">
        <f>REKAP[[#This Row],[Harga Satuan]]*REKAP[[#This Row],[Stok Akhir]]</f>
        <v>0</v>
      </c>
      <c r="Q2008" s="47" t="str">
        <f>IF(REKAP[[#This Row],[Stok Aktual]]&lt;&gt;"",REKAP[[#This Row],[Stok Akhir]]-REKAP[[#This Row],[Stok Aktual]],"")</f>
        <v/>
      </c>
    </row>
    <row r="2009" spans="1:17" x14ac:dyDescent="0.25">
      <c r="A2009" s="20"/>
      <c r="B2009" s="20"/>
      <c r="C2009" s="20"/>
      <c r="D2009" s="23"/>
      <c r="E2009" s="23"/>
      <c r="F2009" s="20"/>
      <c r="G2009" s="20"/>
      <c r="H2009" s="22"/>
      <c r="I2009" s="57" t="str">
        <f>IF(COUNTIF(MASUK[Kode Barang],REKAP[[#This Row],[ID
Barang]])=0,"",COUNTIF(MASUK[Kode Barang],REKAP[[#This Row],[ID
Barang]]))</f>
        <v/>
      </c>
      <c r="J2009" s="58" t="str">
        <f>IF(COUNTIF(MASUK8[Kode Barang],REKAP[[#This Row],[ID
Barang]])=0,"",COUNTIF(MASUK8[Kode Barang],REKAP[[#This Row],[ID
Barang]]))</f>
        <v/>
      </c>
      <c r="K2009" s="20"/>
      <c r="L2009" s="47">
        <f>SUMIF(MASUK!$C:$C,DATA!$A2009,MASUK!$H:$H)</f>
        <v>0</v>
      </c>
      <c r="M2009" s="47">
        <f>SUMIF(KELUAR!C:C,REKAP[[#This Row],[ID
Barang]],KELUAR!$H:$H)</f>
        <v>0</v>
      </c>
      <c r="N2009" s="47">
        <f>REKAP[[#This Row],[Stok Awal]]+REKAP[[#This Row],[Masuk]]-REKAP[[#This Row],[Keluar]]</f>
        <v>0</v>
      </c>
      <c r="P2009" s="42">
        <f>REKAP[[#This Row],[Harga Satuan]]*REKAP[[#This Row],[Stok Akhir]]</f>
        <v>0</v>
      </c>
      <c r="Q2009" s="47" t="str">
        <f>IF(REKAP[[#This Row],[Stok Aktual]]&lt;&gt;"",REKAP[[#This Row],[Stok Akhir]]-REKAP[[#This Row],[Stok Aktual]],"")</f>
        <v/>
      </c>
    </row>
    <row r="2010" spans="1:17" x14ac:dyDescent="0.25">
      <c r="A2010" s="20"/>
      <c r="B2010" s="20"/>
      <c r="C2010" s="20"/>
      <c r="D2010" s="23"/>
      <c r="E2010" s="23"/>
      <c r="F2010" s="20"/>
      <c r="G2010" s="20"/>
      <c r="H2010" s="22"/>
      <c r="I2010" s="57" t="str">
        <f>IF(COUNTIF(MASUK[Kode Barang],REKAP[[#This Row],[ID
Barang]])=0,"",COUNTIF(MASUK[Kode Barang],REKAP[[#This Row],[ID
Barang]]))</f>
        <v/>
      </c>
      <c r="J2010" s="58" t="str">
        <f>IF(COUNTIF(MASUK8[Kode Barang],REKAP[[#This Row],[ID
Barang]])=0,"",COUNTIF(MASUK8[Kode Barang],REKAP[[#This Row],[ID
Barang]]))</f>
        <v/>
      </c>
      <c r="K2010" s="20"/>
      <c r="L2010" s="47">
        <f>SUMIF(MASUK!$C:$C,DATA!$A2010,MASUK!$H:$H)</f>
        <v>0</v>
      </c>
      <c r="M2010" s="47">
        <f>SUMIF(KELUAR!C:C,REKAP[[#This Row],[ID
Barang]],KELUAR!$H:$H)</f>
        <v>0</v>
      </c>
      <c r="N2010" s="47">
        <f>REKAP[[#This Row],[Stok Awal]]+REKAP[[#This Row],[Masuk]]-REKAP[[#This Row],[Keluar]]</f>
        <v>0</v>
      </c>
      <c r="P2010" s="42">
        <f>REKAP[[#This Row],[Harga Satuan]]*REKAP[[#This Row],[Stok Akhir]]</f>
        <v>0</v>
      </c>
      <c r="Q2010" s="47" t="str">
        <f>IF(REKAP[[#This Row],[Stok Aktual]]&lt;&gt;"",REKAP[[#This Row],[Stok Akhir]]-REKAP[[#This Row],[Stok Aktual]],"")</f>
        <v/>
      </c>
    </row>
    <row r="2011" spans="1:17" x14ac:dyDescent="0.25">
      <c r="A2011" s="20"/>
      <c r="B2011" s="20"/>
      <c r="C2011" s="20"/>
      <c r="D2011" s="23"/>
      <c r="E2011" s="23"/>
      <c r="F2011" s="20"/>
      <c r="G2011" s="20"/>
      <c r="H2011" s="22"/>
      <c r="I2011" s="57" t="str">
        <f>IF(COUNTIF(MASUK[Kode Barang],REKAP[[#This Row],[ID
Barang]])=0,"",COUNTIF(MASUK[Kode Barang],REKAP[[#This Row],[ID
Barang]]))</f>
        <v/>
      </c>
      <c r="J2011" s="58" t="str">
        <f>IF(COUNTIF(MASUK8[Kode Barang],REKAP[[#This Row],[ID
Barang]])=0,"",COUNTIF(MASUK8[Kode Barang],REKAP[[#This Row],[ID
Barang]]))</f>
        <v/>
      </c>
      <c r="K2011" s="20"/>
      <c r="L2011" s="47">
        <f>SUMIF(MASUK!$C:$C,DATA!$A2011,MASUK!$H:$H)</f>
        <v>0</v>
      </c>
      <c r="M2011" s="47">
        <f>SUMIF(KELUAR!C:C,REKAP[[#This Row],[ID
Barang]],KELUAR!$H:$H)</f>
        <v>0</v>
      </c>
      <c r="N2011" s="47">
        <f>REKAP[[#This Row],[Stok Awal]]+REKAP[[#This Row],[Masuk]]-REKAP[[#This Row],[Keluar]]</f>
        <v>0</v>
      </c>
      <c r="P2011" s="42">
        <f>REKAP[[#This Row],[Harga Satuan]]*REKAP[[#This Row],[Stok Akhir]]</f>
        <v>0</v>
      </c>
      <c r="Q2011" s="47" t="str">
        <f>IF(REKAP[[#This Row],[Stok Aktual]]&lt;&gt;"",REKAP[[#This Row],[Stok Akhir]]-REKAP[[#This Row],[Stok Aktual]],"")</f>
        <v/>
      </c>
    </row>
    <row r="2012" spans="1:17" x14ac:dyDescent="0.25">
      <c r="A2012" s="20"/>
      <c r="B2012" s="20"/>
      <c r="C2012" s="20"/>
      <c r="D2012" s="23"/>
      <c r="E2012" s="23"/>
      <c r="F2012" s="20"/>
      <c r="G2012" s="20"/>
      <c r="H2012" s="22"/>
      <c r="I2012" s="57" t="str">
        <f>IF(COUNTIF(MASUK[Kode Barang],REKAP[[#This Row],[ID
Barang]])=0,"",COUNTIF(MASUK[Kode Barang],REKAP[[#This Row],[ID
Barang]]))</f>
        <v/>
      </c>
      <c r="J2012" s="58" t="str">
        <f>IF(COUNTIF(MASUK8[Kode Barang],REKAP[[#This Row],[ID
Barang]])=0,"",COUNTIF(MASUK8[Kode Barang],REKAP[[#This Row],[ID
Barang]]))</f>
        <v/>
      </c>
      <c r="K2012" s="20"/>
      <c r="L2012" s="47">
        <f>SUMIF(MASUK!$C:$C,DATA!$A2012,MASUK!$H:$H)</f>
        <v>0</v>
      </c>
      <c r="M2012" s="47">
        <f>SUMIF(KELUAR!C:C,REKAP[[#This Row],[ID
Barang]],KELUAR!$H:$H)</f>
        <v>0</v>
      </c>
      <c r="N2012" s="47">
        <f>REKAP[[#This Row],[Stok Awal]]+REKAP[[#This Row],[Masuk]]-REKAP[[#This Row],[Keluar]]</f>
        <v>0</v>
      </c>
      <c r="P2012" s="42">
        <f>REKAP[[#This Row],[Harga Satuan]]*REKAP[[#This Row],[Stok Akhir]]</f>
        <v>0</v>
      </c>
      <c r="Q2012" s="47" t="str">
        <f>IF(REKAP[[#This Row],[Stok Aktual]]&lt;&gt;"",REKAP[[#This Row],[Stok Akhir]]-REKAP[[#This Row],[Stok Aktual]],"")</f>
        <v/>
      </c>
    </row>
    <row r="2013" spans="1:17" x14ac:dyDescent="0.25">
      <c r="A2013" s="20"/>
      <c r="B2013" s="20"/>
      <c r="C2013" s="20"/>
      <c r="D2013" s="23"/>
      <c r="E2013" s="23"/>
      <c r="F2013" s="20"/>
      <c r="G2013" s="20"/>
      <c r="H2013" s="22"/>
      <c r="I2013" s="57" t="str">
        <f>IF(COUNTIF(MASUK[Kode Barang],REKAP[[#This Row],[ID
Barang]])=0,"",COUNTIF(MASUK[Kode Barang],REKAP[[#This Row],[ID
Barang]]))</f>
        <v/>
      </c>
      <c r="J2013" s="58" t="str">
        <f>IF(COUNTIF(MASUK8[Kode Barang],REKAP[[#This Row],[ID
Barang]])=0,"",COUNTIF(MASUK8[Kode Barang],REKAP[[#This Row],[ID
Barang]]))</f>
        <v/>
      </c>
      <c r="K2013" s="20"/>
      <c r="L2013" s="47">
        <f>SUMIF(MASUK!$C:$C,DATA!$A2013,MASUK!$H:$H)</f>
        <v>0</v>
      </c>
      <c r="M2013" s="47">
        <f>SUMIF(KELUAR!C:C,REKAP[[#This Row],[ID
Barang]],KELUAR!$H:$H)</f>
        <v>0</v>
      </c>
      <c r="N2013" s="47">
        <f>REKAP[[#This Row],[Stok Awal]]+REKAP[[#This Row],[Masuk]]-REKAP[[#This Row],[Keluar]]</f>
        <v>0</v>
      </c>
      <c r="P2013" s="42">
        <f>REKAP[[#This Row],[Harga Satuan]]*REKAP[[#This Row],[Stok Akhir]]</f>
        <v>0</v>
      </c>
      <c r="Q2013" s="47" t="str">
        <f>IF(REKAP[[#This Row],[Stok Aktual]]&lt;&gt;"",REKAP[[#This Row],[Stok Akhir]]-REKAP[[#This Row],[Stok Aktual]],"")</f>
        <v/>
      </c>
    </row>
    <row r="2014" spans="1:17" x14ac:dyDescent="0.25">
      <c r="A2014" s="20"/>
      <c r="B2014" s="20"/>
      <c r="C2014" s="20"/>
      <c r="D2014" s="23"/>
      <c r="E2014" s="23"/>
      <c r="F2014" s="20"/>
      <c r="G2014" s="20"/>
      <c r="H2014" s="22"/>
      <c r="I2014" s="57" t="str">
        <f>IF(COUNTIF(MASUK[Kode Barang],REKAP[[#This Row],[ID
Barang]])=0,"",COUNTIF(MASUK[Kode Barang],REKAP[[#This Row],[ID
Barang]]))</f>
        <v/>
      </c>
      <c r="J2014" s="58" t="str">
        <f>IF(COUNTIF(MASUK8[Kode Barang],REKAP[[#This Row],[ID
Barang]])=0,"",COUNTIF(MASUK8[Kode Barang],REKAP[[#This Row],[ID
Barang]]))</f>
        <v/>
      </c>
      <c r="K2014" s="20"/>
      <c r="L2014" s="47">
        <f>SUMIF(MASUK!$C:$C,DATA!$A2014,MASUK!$H:$H)</f>
        <v>0</v>
      </c>
      <c r="M2014" s="47">
        <f>SUMIF(KELUAR!C:C,REKAP[[#This Row],[ID
Barang]],KELUAR!$H:$H)</f>
        <v>0</v>
      </c>
      <c r="N2014" s="47">
        <f>REKAP[[#This Row],[Stok Awal]]+REKAP[[#This Row],[Masuk]]-REKAP[[#This Row],[Keluar]]</f>
        <v>0</v>
      </c>
      <c r="P2014" s="42">
        <f>REKAP[[#This Row],[Harga Satuan]]*REKAP[[#This Row],[Stok Akhir]]</f>
        <v>0</v>
      </c>
      <c r="Q2014" s="47" t="str">
        <f>IF(REKAP[[#This Row],[Stok Aktual]]&lt;&gt;"",REKAP[[#This Row],[Stok Akhir]]-REKAP[[#This Row],[Stok Aktual]],"")</f>
        <v/>
      </c>
    </row>
    <row r="2015" spans="1:17" x14ac:dyDescent="0.25">
      <c r="A2015" s="20"/>
      <c r="B2015" s="20"/>
      <c r="C2015" s="20"/>
      <c r="D2015" s="23"/>
      <c r="E2015" s="23"/>
      <c r="F2015" s="20"/>
      <c r="G2015" s="20"/>
      <c r="H2015" s="22"/>
      <c r="I2015" s="57" t="str">
        <f>IF(COUNTIF(MASUK[Kode Barang],REKAP[[#This Row],[ID
Barang]])=0,"",COUNTIF(MASUK[Kode Barang],REKAP[[#This Row],[ID
Barang]]))</f>
        <v/>
      </c>
      <c r="J2015" s="58" t="str">
        <f>IF(COUNTIF(MASUK8[Kode Barang],REKAP[[#This Row],[ID
Barang]])=0,"",COUNTIF(MASUK8[Kode Barang],REKAP[[#This Row],[ID
Barang]]))</f>
        <v/>
      </c>
      <c r="K2015" s="20"/>
      <c r="L2015" s="47">
        <f>SUMIF(MASUK!$C:$C,DATA!$A2015,MASUK!$H:$H)</f>
        <v>0</v>
      </c>
      <c r="M2015" s="47">
        <f>SUMIF(KELUAR!C:C,REKAP[[#This Row],[ID
Barang]],KELUAR!$H:$H)</f>
        <v>0</v>
      </c>
      <c r="N2015" s="47">
        <f>REKAP[[#This Row],[Stok Awal]]+REKAP[[#This Row],[Masuk]]-REKAP[[#This Row],[Keluar]]</f>
        <v>0</v>
      </c>
      <c r="P2015" s="42">
        <f>REKAP[[#This Row],[Harga Satuan]]*REKAP[[#This Row],[Stok Akhir]]</f>
        <v>0</v>
      </c>
      <c r="Q2015" s="47" t="str">
        <f>IF(REKAP[[#This Row],[Stok Aktual]]&lt;&gt;"",REKAP[[#This Row],[Stok Akhir]]-REKAP[[#This Row],[Stok Aktual]],"")</f>
        <v/>
      </c>
    </row>
    <row r="2016" spans="1:17" x14ac:dyDescent="0.25">
      <c r="A2016" s="20"/>
      <c r="B2016" s="20"/>
      <c r="C2016" s="20"/>
      <c r="D2016" s="23"/>
      <c r="E2016" s="23"/>
      <c r="F2016" s="20"/>
      <c r="G2016" s="20"/>
      <c r="H2016" s="22"/>
      <c r="I2016" s="57" t="str">
        <f>IF(COUNTIF(MASUK[Kode Barang],REKAP[[#This Row],[ID
Barang]])=0,"",COUNTIF(MASUK[Kode Barang],REKAP[[#This Row],[ID
Barang]]))</f>
        <v/>
      </c>
      <c r="J2016" s="58" t="str">
        <f>IF(COUNTIF(MASUK8[Kode Barang],REKAP[[#This Row],[ID
Barang]])=0,"",COUNTIF(MASUK8[Kode Barang],REKAP[[#This Row],[ID
Barang]]))</f>
        <v/>
      </c>
      <c r="K2016" s="20"/>
      <c r="L2016" s="47">
        <f>SUMIF(MASUK!$C:$C,DATA!$A2016,MASUK!$H:$H)</f>
        <v>0</v>
      </c>
      <c r="M2016" s="47">
        <f>SUMIF(KELUAR!C:C,REKAP[[#This Row],[ID
Barang]],KELUAR!$H:$H)</f>
        <v>0</v>
      </c>
      <c r="N2016" s="47">
        <f>REKAP[[#This Row],[Stok Awal]]+REKAP[[#This Row],[Masuk]]-REKAP[[#This Row],[Keluar]]</f>
        <v>0</v>
      </c>
      <c r="P2016" s="42">
        <f>REKAP[[#This Row],[Harga Satuan]]*REKAP[[#This Row],[Stok Akhir]]</f>
        <v>0</v>
      </c>
      <c r="Q2016" s="47" t="str">
        <f>IF(REKAP[[#This Row],[Stok Aktual]]&lt;&gt;"",REKAP[[#This Row],[Stok Akhir]]-REKAP[[#This Row],[Stok Aktual]],"")</f>
        <v/>
      </c>
    </row>
    <row r="2017" spans="1:17" x14ac:dyDescent="0.25">
      <c r="A2017" s="20"/>
      <c r="B2017" s="20"/>
      <c r="C2017" s="20"/>
      <c r="D2017" s="23"/>
      <c r="E2017" s="23"/>
      <c r="F2017" s="20"/>
      <c r="G2017" s="20"/>
      <c r="H2017" s="22"/>
      <c r="I2017" s="57" t="str">
        <f>IF(COUNTIF(MASUK[Kode Barang],REKAP[[#This Row],[ID
Barang]])=0,"",COUNTIF(MASUK[Kode Barang],REKAP[[#This Row],[ID
Barang]]))</f>
        <v/>
      </c>
      <c r="J2017" s="58" t="str">
        <f>IF(COUNTIF(MASUK8[Kode Barang],REKAP[[#This Row],[ID
Barang]])=0,"",COUNTIF(MASUK8[Kode Barang],REKAP[[#This Row],[ID
Barang]]))</f>
        <v/>
      </c>
      <c r="K2017" s="20"/>
      <c r="L2017" s="47">
        <f>SUMIF(MASUK!$C:$C,DATA!$A2017,MASUK!$H:$H)</f>
        <v>0</v>
      </c>
      <c r="M2017" s="47">
        <f>SUMIF(KELUAR!C:C,REKAP[[#This Row],[ID
Barang]],KELUAR!$H:$H)</f>
        <v>0</v>
      </c>
      <c r="N2017" s="47">
        <f>REKAP[[#This Row],[Stok Awal]]+REKAP[[#This Row],[Masuk]]-REKAP[[#This Row],[Keluar]]</f>
        <v>0</v>
      </c>
      <c r="P2017" s="42">
        <f>REKAP[[#This Row],[Harga Satuan]]*REKAP[[#This Row],[Stok Akhir]]</f>
        <v>0</v>
      </c>
      <c r="Q2017" s="47" t="str">
        <f>IF(REKAP[[#This Row],[Stok Aktual]]&lt;&gt;"",REKAP[[#This Row],[Stok Akhir]]-REKAP[[#This Row],[Stok Aktual]],"")</f>
        <v/>
      </c>
    </row>
    <row r="2018" spans="1:17" x14ac:dyDescent="0.25">
      <c r="A2018" s="20"/>
      <c r="B2018" s="20"/>
      <c r="C2018" s="20"/>
      <c r="D2018" s="23"/>
      <c r="E2018" s="23"/>
      <c r="F2018" s="20"/>
      <c r="G2018" s="20"/>
      <c r="H2018" s="22"/>
      <c r="I2018" s="57" t="str">
        <f>IF(COUNTIF(MASUK[Kode Barang],REKAP[[#This Row],[ID
Barang]])=0,"",COUNTIF(MASUK[Kode Barang],REKAP[[#This Row],[ID
Barang]]))</f>
        <v/>
      </c>
      <c r="J2018" s="58" t="str">
        <f>IF(COUNTIF(MASUK8[Kode Barang],REKAP[[#This Row],[ID
Barang]])=0,"",COUNTIF(MASUK8[Kode Barang],REKAP[[#This Row],[ID
Barang]]))</f>
        <v/>
      </c>
      <c r="K2018" s="20"/>
      <c r="L2018" s="47">
        <f>SUMIF(MASUK!$C:$C,DATA!$A2018,MASUK!$H:$H)</f>
        <v>0</v>
      </c>
      <c r="M2018" s="47">
        <f>SUMIF(KELUAR!C:C,REKAP[[#This Row],[ID
Barang]],KELUAR!$H:$H)</f>
        <v>0</v>
      </c>
      <c r="N2018" s="47">
        <f>REKAP[[#This Row],[Stok Awal]]+REKAP[[#This Row],[Masuk]]-REKAP[[#This Row],[Keluar]]</f>
        <v>0</v>
      </c>
      <c r="P2018" s="42">
        <f>REKAP[[#This Row],[Harga Satuan]]*REKAP[[#This Row],[Stok Akhir]]</f>
        <v>0</v>
      </c>
      <c r="Q2018" s="47" t="str">
        <f>IF(REKAP[[#This Row],[Stok Aktual]]&lt;&gt;"",REKAP[[#This Row],[Stok Akhir]]-REKAP[[#This Row],[Stok Aktual]],"")</f>
        <v/>
      </c>
    </row>
    <row r="2019" spans="1:17" x14ac:dyDescent="0.25">
      <c r="A2019" s="20"/>
      <c r="B2019" s="20"/>
      <c r="C2019" s="20"/>
      <c r="D2019" s="23"/>
      <c r="E2019" s="23"/>
      <c r="F2019" s="20"/>
      <c r="G2019" s="20"/>
      <c r="H2019" s="22"/>
      <c r="I2019" s="57" t="str">
        <f>IF(COUNTIF(MASUK[Kode Barang],REKAP[[#This Row],[ID
Barang]])=0,"",COUNTIF(MASUK[Kode Barang],REKAP[[#This Row],[ID
Barang]]))</f>
        <v/>
      </c>
      <c r="J2019" s="58" t="str">
        <f>IF(COUNTIF(MASUK8[Kode Barang],REKAP[[#This Row],[ID
Barang]])=0,"",COUNTIF(MASUK8[Kode Barang],REKAP[[#This Row],[ID
Barang]]))</f>
        <v/>
      </c>
      <c r="K2019" s="20"/>
      <c r="L2019" s="47">
        <f>SUMIF(MASUK!$C:$C,DATA!$A2019,MASUK!$H:$H)</f>
        <v>0</v>
      </c>
      <c r="M2019" s="47">
        <f>SUMIF(KELUAR!C:C,REKAP[[#This Row],[ID
Barang]],KELUAR!$H:$H)</f>
        <v>0</v>
      </c>
      <c r="N2019" s="47">
        <f>REKAP[[#This Row],[Stok Awal]]+REKAP[[#This Row],[Masuk]]-REKAP[[#This Row],[Keluar]]</f>
        <v>0</v>
      </c>
      <c r="P2019" s="42">
        <f>REKAP[[#This Row],[Harga Satuan]]*REKAP[[#This Row],[Stok Akhir]]</f>
        <v>0</v>
      </c>
      <c r="Q2019" s="47" t="str">
        <f>IF(REKAP[[#This Row],[Stok Aktual]]&lt;&gt;"",REKAP[[#This Row],[Stok Akhir]]-REKAP[[#This Row],[Stok Aktual]],"")</f>
        <v/>
      </c>
    </row>
    <row r="2020" spans="1:17" x14ac:dyDescent="0.25">
      <c r="A2020" s="20"/>
      <c r="B2020" s="20"/>
      <c r="C2020" s="20"/>
      <c r="D2020" s="23"/>
      <c r="E2020" s="23"/>
      <c r="F2020" s="20"/>
      <c r="G2020" s="20"/>
      <c r="H2020" s="22"/>
      <c r="I2020" s="57" t="str">
        <f>IF(COUNTIF(MASUK[Kode Barang],REKAP[[#This Row],[ID
Barang]])=0,"",COUNTIF(MASUK[Kode Barang],REKAP[[#This Row],[ID
Barang]]))</f>
        <v/>
      </c>
      <c r="J2020" s="58" t="str">
        <f>IF(COUNTIF(MASUK8[Kode Barang],REKAP[[#This Row],[ID
Barang]])=0,"",COUNTIF(MASUK8[Kode Barang],REKAP[[#This Row],[ID
Barang]]))</f>
        <v/>
      </c>
      <c r="K2020" s="20"/>
      <c r="L2020" s="47">
        <f>SUMIF(MASUK!$C:$C,DATA!$A2020,MASUK!$H:$H)</f>
        <v>0</v>
      </c>
      <c r="M2020" s="47">
        <f>SUMIF(KELUAR!C:C,REKAP[[#This Row],[ID
Barang]],KELUAR!$H:$H)</f>
        <v>0</v>
      </c>
      <c r="N2020" s="47">
        <f>REKAP[[#This Row],[Stok Awal]]+REKAP[[#This Row],[Masuk]]-REKAP[[#This Row],[Keluar]]</f>
        <v>0</v>
      </c>
      <c r="P2020" s="42">
        <f>REKAP[[#This Row],[Harga Satuan]]*REKAP[[#This Row],[Stok Akhir]]</f>
        <v>0</v>
      </c>
      <c r="Q2020" s="47" t="str">
        <f>IF(REKAP[[#This Row],[Stok Aktual]]&lt;&gt;"",REKAP[[#This Row],[Stok Akhir]]-REKAP[[#This Row],[Stok Aktual]],"")</f>
        <v/>
      </c>
    </row>
    <row r="2021" spans="1:17" x14ac:dyDescent="0.25">
      <c r="A2021" s="20"/>
      <c r="B2021" s="20"/>
      <c r="C2021" s="20"/>
      <c r="D2021" s="23"/>
      <c r="E2021" s="23"/>
      <c r="F2021" s="20"/>
      <c r="G2021" s="20"/>
      <c r="H2021" s="22"/>
      <c r="I2021" s="57" t="str">
        <f>IF(COUNTIF(MASUK[Kode Barang],REKAP[[#This Row],[ID
Barang]])=0,"",COUNTIF(MASUK[Kode Barang],REKAP[[#This Row],[ID
Barang]]))</f>
        <v/>
      </c>
      <c r="J2021" s="58" t="str">
        <f>IF(COUNTIF(MASUK8[Kode Barang],REKAP[[#This Row],[ID
Barang]])=0,"",COUNTIF(MASUK8[Kode Barang],REKAP[[#This Row],[ID
Barang]]))</f>
        <v/>
      </c>
      <c r="K2021" s="20"/>
      <c r="L2021" s="47">
        <f>SUMIF(MASUK!$C:$C,DATA!$A2021,MASUK!$H:$H)</f>
        <v>0</v>
      </c>
      <c r="M2021" s="47">
        <f>SUMIF(KELUAR!C:C,REKAP[[#This Row],[ID
Barang]],KELUAR!$H:$H)</f>
        <v>0</v>
      </c>
      <c r="N2021" s="47">
        <f>REKAP[[#This Row],[Stok Awal]]+REKAP[[#This Row],[Masuk]]-REKAP[[#This Row],[Keluar]]</f>
        <v>0</v>
      </c>
      <c r="P2021" s="42">
        <f>REKAP[[#This Row],[Harga Satuan]]*REKAP[[#This Row],[Stok Akhir]]</f>
        <v>0</v>
      </c>
      <c r="Q2021" s="47" t="str">
        <f>IF(REKAP[[#This Row],[Stok Aktual]]&lt;&gt;"",REKAP[[#This Row],[Stok Akhir]]-REKAP[[#This Row],[Stok Aktual]],"")</f>
        <v/>
      </c>
    </row>
    <row r="2022" spans="1:17" x14ac:dyDescent="0.25">
      <c r="A2022" s="20"/>
      <c r="B2022" s="20"/>
      <c r="C2022" s="20"/>
      <c r="D2022" s="23"/>
      <c r="E2022" s="23"/>
      <c r="F2022" s="20"/>
      <c r="G2022" s="20"/>
      <c r="H2022" s="22"/>
      <c r="I2022" s="57" t="str">
        <f>IF(COUNTIF(MASUK[Kode Barang],REKAP[[#This Row],[ID
Barang]])=0,"",COUNTIF(MASUK[Kode Barang],REKAP[[#This Row],[ID
Barang]]))</f>
        <v/>
      </c>
      <c r="J2022" s="58" t="str">
        <f>IF(COUNTIF(MASUK8[Kode Barang],REKAP[[#This Row],[ID
Barang]])=0,"",COUNTIF(MASUK8[Kode Barang],REKAP[[#This Row],[ID
Barang]]))</f>
        <v/>
      </c>
      <c r="K2022" s="20"/>
      <c r="L2022" s="47">
        <f>SUMIF(MASUK!$C:$C,DATA!$A2022,MASUK!$H:$H)</f>
        <v>0</v>
      </c>
      <c r="M2022" s="47">
        <f>SUMIF(KELUAR!C:C,REKAP[[#This Row],[ID
Barang]],KELUAR!$H:$H)</f>
        <v>0</v>
      </c>
      <c r="N2022" s="47">
        <f>REKAP[[#This Row],[Stok Awal]]+REKAP[[#This Row],[Masuk]]-REKAP[[#This Row],[Keluar]]</f>
        <v>0</v>
      </c>
      <c r="P2022" s="42">
        <f>REKAP[[#This Row],[Harga Satuan]]*REKAP[[#This Row],[Stok Akhir]]</f>
        <v>0</v>
      </c>
      <c r="Q2022" s="47" t="str">
        <f>IF(REKAP[[#This Row],[Stok Aktual]]&lt;&gt;"",REKAP[[#This Row],[Stok Akhir]]-REKAP[[#This Row],[Stok Aktual]],"")</f>
        <v/>
      </c>
    </row>
    <row r="2023" spans="1:17" x14ac:dyDescent="0.25">
      <c r="A2023" s="20"/>
      <c r="B2023" s="20"/>
      <c r="C2023" s="20"/>
      <c r="D2023" s="23"/>
      <c r="E2023" s="23"/>
      <c r="F2023" s="20"/>
      <c r="G2023" s="20"/>
      <c r="H2023" s="22"/>
      <c r="I2023" s="57" t="str">
        <f>IF(COUNTIF(MASUK[Kode Barang],REKAP[[#This Row],[ID
Barang]])=0,"",COUNTIF(MASUK[Kode Barang],REKAP[[#This Row],[ID
Barang]]))</f>
        <v/>
      </c>
      <c r="J2023" s="58" t="str">
        <f>IF(COUNTIF(MASUK8[Kode Barang],REKAP[[#This Row],[ID
Barang]])=0,"",COUNTIF(MASUK8[Kode Barang],REKAP[[#This Row],[ID
Barang]]))</f>
        <v/>
      </c>
      <c r="K2023" s="20"/>
      <c r="L2023" s="47">
        <f>SUMIF(MASUK!$C:$C,DATA!$A2023,MASUK!$H:$H)</f>
        <v>0</v>
      </c>
      <c r="M2023" s="47">
        <f>SUMIF(KELUAR!C:C,REKAP[[#This Row],[ID
Barang]],KELUAR!$H:$H)</f>
        <v>0</v>
      </c>
      <c r="N2023" s="47">
        <f>REKAP[[#This Row],[Stok Awal]]+REKAP[[#This Row],[Masuk]]-REKAP[[#This Row],[Keluar]]</f>
        <v>0</v>
      </c>
      <c r="P2023" s="42">
        <f>REKAP[[#This Row],[Harga Satuan]]*REKAP[[#This Row],[Stok Akhir]]</f>
        <v>0</v>
      </c>
      <c r="Q2023" s="47" t="str">
        <f>IF(REKAP[[#This Row],[Stok Aktual]]&lt;&gt;"",REKAP[[#This Row],[Stok Akhir]]-REKAP[[#This Row],[Stok Aktual]],"")</f>
        <v/>
      </c>
    </row>
    <row r="2024" spans="1:17" x14ac:dyDescent="0.25">
      <c r="A2024" s="20"/>
      <c r="B2024" s="20"/>
      <c r="C2024" s="20"/>
      <c r="D2024" s="23"/>
      <c r="E2024" s="23"/>
      <c r="F2024" s="20"/>
      <c r="G2024" s="20"/>
      <c r="H2024" s="22"/>
      <c r="I2024" s="57" t="str">
        <f>IF(COUNTIF(MASUK[Kode Barang],REKAP[[#This Row],[ID
Barang]])=0,"",COUNTIF(MASUK[Kode Barang],REKAP[[#This Row],[ID
Barang]]))</f>
        <v/>
      </c>
      <c r="J2024" s="58" t="str">
        <f>IF(COUNTIF(MASUK8[Kode Barang],REKAP[[#This Row],[ID
Barang]])=0,"",COUNTIF(MASUK8[Kode Barang],REKAP[[#This Row],[ID
Barang]]))</f>
        <v/>
      </c>
      <c r="K2024" s="20"/>
      <c r="L2024" s="47">
        <f>SUMIF(MASUK!$C:$C,DATA!$A2024,MASUK!$H:$H)</f>
        <v>0</v>
      </c>
      <c r="M2024" s="47">
        <f>SUMIF(KELUAR!C:C,REKAP[[#This Row],[ID
Barang]],KELUAR!$H:$H)</f>
        <v>0</v>
      </c>
      <c r="N2024" s="47">
        <f>REKAP[[#This Row],[Stok Awal]]+REKAP[[#This Row],[Masuk]]-REKAP[[#This Row],[Keluar]]</f>
        <v>0</v>
      </c>
      <c r="P2024" s="42">
        <f>REKAP[[#This Row],[Harga Satuan]]*REKAP[[#This Row],[Stok Akhir]]</f>
        <v>0</v>
      </c>
      <c r="Q2024" s="47" t="str">
        <f>IF(REKAP[[#This Row],[Stok Aktual]]&lt;&gt;"",REKAP[[#This Row],[Stok Akhir]]-REKAP[[#This Row],[Stok Aktual]],"")</f>
        <v/>
      </c>
    </row>
    <row r="2025" spans="1:17" x14ac:dyDescent="0.25">
      <c r="A2025" s="20"/>
      <c r="B2025" s="20"/>
      <c r="C2025" s="20"/>
      <c r="D2025" s="23"/>
      <c r="E2025" s="23"/>
      <c r="F2025" s="20"/>
      <c r="G2025" s="20"/>
      <c r="H2025" s="22"/>
      <c r="I2025" s="57" t="str">
        <f>IF(COUNTIF(MASUK[Kode Barang],REKAP[[#This Row],[ID
Barang]])=0,"",COUNTIF(MASUK[Kode Barang],REKAP[[#This Row],[ID
Barang]]))</f>
        <v/>
      </c>
      <c r="J2025" s="58" t="str">
        <f>IF(COUNTIF(MASUK8[Kode Barang],REKAP[[#This Row],[ID
Barang]])=0,"",COUNTIF(MASUK8[Kode Barang],REKAP[[#This Row],[ID
Barang]]))</f>
        <v/>
      </c>
      <c r="K2025" s="20"/>
      <c r="L2025" s="47">
        <f>SUMIF(MASUK!$C:$C,DATA!$A2025,MASUK!$H:$H)</f>
        <v>0</v>
      </c>
      <c r="M2025" s="47">
        <f>SUMIF(KELUAR!C:C,REKAP[[#This Row],[ID
Barang]],KELUAR!$H:$H)</f>
        <v>0</v>
      </c>
      <c r="N2025" s="47">
        <f>REKAP[[#This Row],[Stok Awal]]+REKAP[[#This Row],[Masuk]]-REKAP[[#This Row],[Keluar]]</f>
        <v>0</v>
      </c>
      <c r="P2025" s="42">
        <f>REKAP[[#This Row],[Harga Satuan]]*REKAP[[#This Row],[Stok Akhir]]</f>
        <v>0</v>
      </c>
      <c r="Q2025" s="47" t="str">
        <f>IF(REKAP[[#This Row],[Stok Aktual]]&lt;&gt;"",REKAP[[#This Row],[Stok Akhir]]-REKAP[[#This Row],[Stok Aktual]],"")</f>
        <v/>
      </c>
    </row>
    <row r="2026" spans="1:17" x14ac:dyDescent="0.25">
      <c r="A2026" s="20"/>
      <c r="B2026" s="20"/>
      <c r="C2026" s="20"/>
      <c r="D2026" s="23"/>
      <c r="E2026" s="23"/>
      <c r="F2026" s="20"/>
      <c r="G2026" s="20"/>
      <c r="H2026" s="22"/>
      <c r="I2026" s="57" t="str">
        <f>IF(COUNTIF(MASUK[Kode Barang],REKAP[[#This Row],[ID
Barang]])=0,"",COUNTIF(MASUK[Kode Barang],REKAP[[#This Row],[ID
Barang]]))</f>
        <v/>
      </c>
      <c r="J2026" s="58" t="str">
        <f>IF(COUNTIF(MASUK8[Kode Barang],REKAP[[#This Row],[ID
Barang]])=0,"",COUNTIF(MASUK8[Kode Barang],REKAP[[#This Row],[ID
Barang]]))</f>
        <v/>
      </c>
      <c r="K2026" s="20"/>
      <c r="L2026" s="47">
        <f>SUMIF(MASUK!$C:$C,DATA!$A2026,MASUK!$H:$H)</f>
        <v>0</v>
      </c>
      <c r="M2026" s="47">
        <f>SUMIF(KELUAR!C:C,REKAP[[#This Row],[ID
Barang]],KELUAR!$H:$H)</f>
        <v>0</v>
      </c>
      <c r="N2026" s="47">
        <f>REKAP[[#This Row],[Stok Awal]]+REKAP[[#This Row],[Masuk]]-REKAP[[#This Row],[Keluar]]</f>
        <v>0</v>
      </c>
      <c r="P2026" s="42">
        <f>REKAP[[#This Row],[Harga Satuan]]*REKAP[[#This Row],[Stok Akhir]]</f>
        <v>0</v>
      </c>
      <c r="Q2026" s="47" t="str">
        <f>IF(REKAP[[#This Row],[Stok Aktual]]&lt;&gt;"",REKAP[[#This Row],[Stok Akhir]]-REKAP[[#This Row],[Stok Aktual]],"")</f>
        <v/>
      </c>
    </row>
    <row r="2027" spans="1:17" x14ac:dyDescent="0.25">
      <c r="A2027" s="20"/>
      <c r="B2027" s="20"/>
      <c r="C2027" s="20"/>
      <c r="D2027" s="23"/>
      <c r="E2027" s="23"/>
      <c r="F2027" s="20"/>
      <c r="G2027" s="20"/>
      <c r="H2027" s="22"/>
      <c r="I2027" s="57" t="str">
        <f>IF(COUNTIF(MASUK[Kode Barang],REKAP[[#This Row],[ID
Barang]])=0,"",COUNTIF(MASUK[Kode Barang],REKAP[[#This Row],[ID
Barang]]))</f>
        <v/>
      </c>
      <c r="J2027" s="58" t="str">
        <f>IF(COUNTIF(MASUK8[Kode Barang],REKAP[[#This Row],[ID
Barang]])=0,"",COUNTIF(MASUK8[Kode Barang],REKAP[[#This Row],[ID
Barang]]))</f>
        <v/>
      </c>
      <c r="K2027" s="20"/>
      <c r="L2027" s="47">
        <f>SUMIF(MASUK!$C:$C,DATA!$A2027,MASUK!$H:$H)</f>
        <v>0</v>
      </c>
      <c r="M2027" s="47">
        <f>SUMIF(KELUAR!C:C,REKAP[[#This Row],[ID
Barang]],KELUAR!$H:$H)</f>
        <v>0</v>
      </c>
      <c r="N2027" s="47">
        <f>REKAP[[#This Row],[Stok Awal]]+REKAP[[#This Row],[Masuk]]-REKAP[[#This Row],[Keluar]]</f>
        <v>0</v>
      </c>
      <c r="P2027" s="42">
        <f>REKAP[[#This Row],[Harga Satuan]]*REKAP[[#This Row],[Stok Akhir]]</f>
        <v>0</v>
      </c>
      <c r="Q2027" s="47" t="str">
        <f>IF(REKAP[[#This Row],[Stok Aktual]]&lt;&gt;"",REKAP[[#This Row],[Stok Akhir]]-REKAP[[#This Row],[Stok Aktual]],"")</f>
        <v/>
      </c>
    </row>
    <row r="2028" spans="1:17" x14ac:dyDescent="0.25">
      <c r="A2028" s="20"/>
      <c r="B2028" s="20"/>
      <c r="C2028" s="20"/>
      <c r="D2028" s="23"/>
      <c r="E2028" s="23"/>
      <c r="F2028" s="20"/>
      <c r="G2028" s="20"/>
      <c r="H2028" s="22"/>
      <c r="I2028" s="57" t="str">
        <f>IF(COUNTIF(MASUK[Kode Barang],REKAP[[#This Row],[ID
Barang]])=0,"",COUNTIF(MASUK[Kode Barang],REKAP[[#This Row],[ID
Barang]]))</f>
        <v/>
      </c>
      <c r="J2028" s="58" t="str">
        <f>IF(COUNTIF(MASUK8[Kode Barang],REKAP[[#This Row],[ID
Barang]])=0,"",COUNTIF(MASUK8[Kode Barang],REKAP[[#This Row],[ID
Barang]]))</f>
        <v/>
      </c>
      <c r="K2028" s="20"/>
      <c r="L2028" s="47">
        <f>SUMIF(MASUK!$C:$C,DATA!$A2028,MASUK!$H:$H)</f>
        <v>0</v>
      </c>
      <c r="M2028" s="47">
        <f>SUMIF(KELUAR!C:C,REKAP[[#This Row],[ID
Barang]],KELUAR!$H:$H)</f>
        <v>0</v>
      </c>
      <c r="N2028" s="47">
        <f>REKAP[[#This Row],[Stok Awal]]+REKAP[[#This Row],[Masuk]]-REKAP[[#This Row],[Keluar]]</f>
        <v>0</v>
      </c>
      <c r="P2028" s="42">
        <f>REKAP[[#This Row],[Harga Satuan]]*REKAP[[#This Row],[Stok Akhir]]</f>
        <v>0</v>
      </c>
      <c r="Q2028" s="47" t="str">
        <f>IF(REKAP[[#This Row],[Stok Aktual]]&lt;&gt;"",REKAP[[#This Row],[Stok Akhir]]-REKAP[[#This Row],[Stok Aktual]],"")</f>
        <v/>
      </c>
    </row>
    <row r="2029" spans="1:17" x14ac:dyDescent="0.25">
      <c r="A2029" s="20"/>
      <c r="B2029" s="20"/>
      <c r="C2029" s="20"/>
      <c r="D2029" s="23"/>
      <c r="E2029" s="23"/>
      <c r="F2029" s="20"/>
      <c r="G2029" s="20"/>
      <c r="H2029" s="22"/>
      <c r="I2029" s="57" t="str">
        <f>IF(COUNTIF(MASUK[Kode Barang],REKAP[[#This Row],[ID
Barang]])=0,"",COUNTIF(MASUK[Kode Barang],REKAP[[#This Row],[ID
Barang]]))</f>
        <v/>
      </c>
      <c r="J2029" s="58" t="str">
        <f>IF(COUNTIF(MASUK8[Kode Barang],REKAP[[#This Row],[ID
Barang]])=0,"",COUNTIF(MASUK8[Kode Barang],REKAP[[#This Row],[ID
Barang]]))</f>
        <v/>
      </c>
      <c r="K2029" s="20"/>
      <c r="L2029" s="47">
        <f>SUMIF(MASUK!$C:$C,DATA!$A2029,MASUK!$H:$H)</f>
        <v>0</v>
      </c>
      <c r="M2029" s="47">
        <f>SUMIF(KELUAR!C:C,REKAP[[#This Row],[ID
Barang]],KELUAR!$H:$H)</f>
        <v>0</v>
      </c>
      <c r="N2029" s="47">
        <f>REKAP[[#This Row],[Stok Awal]]+REKAP[[#This Row],[Masuk]]-REKAP[[#This Row],[Keluar]]</f>
        <v>0</v>
      </c>
      <c r="P2029" s="42">
        <f>REKAP[[#This Row],[Harga Satuan]]*REKAP[[#This Row],[Stok Akhir]]</f>
        <v>0</v>
      </c>
      <c r="Q2029" s="47" t="str">
        <f>IF(REKAP[[#This Row],[Stok Aktual]]&lt;&gt;"",REKAP[[#This Row],[Stok Akhir]]-REKAP[[#This Row],[Stok Aktual]],"")</f>
        <v/>
      </c>
    </row>
    <row r="2030" spans="1:17" x14ac:dyDescent="0.25">
      <c r="A2030" s="20"/>
      <c r="B2030" s="20"/>
      <c r="C2030" s="20"/>
      <c r="D2030" s="23"/>
      <c r="E2030" s="23"/>
      <c r="F2030" s="20"/>
      <c r="G2030" s="20"/>
      <c r="H2030" s="22"/>
      <c r="I2030" s="57" t="str">
        <f>IF(COUNTIF(MASUK[Kode Barang],REKAP[[#This Row],[ID
Barang]])=0,"",COUNTIF(MASUK[Kode Barang],REKAP[[#This Row],[ID
Barang]]))</f>
        <v/>
      </c>
      <c r="J2030" s="58" t="str">
        <f>IF(COUNTIF(MASUK8[Kode Barang],REKAP[[#This Row],[ID
Barang]])=0,"",COUNTIF(MASUK8[Kode Barang],REKAP[[#This Row],[ID
Barang]]))</f>
        <v/>
      </c>
      <c r="K2030" s="20"/>
      <c r="L2030" s="47">
        <f>SUMIF(MASUK!$C:$C,DATA!$A2030,MASUK!$H:$H)</f>
        <v>0</v>
      </c>
      <c r="M2030" s="47">
        <f>SUMIF(KELUAR!C:C,REKAP[[#This Row],[ID
Barang]],KELUAR!$H:$H)</f>
        <v>0</v>
      </c>
      <c r="N2030" s="47">
        <f>REKAP[[#This Row],[Stok Awal]]+REKAP[[#This Row],[Masuk]]-REKAP[[#This Row],[Keluar]]</f>
        <v>0</v>
      </c>
      <c r="P2030" s="42">
        <f>REKAP[[#This Row],[Harga Satuan]]*REKAP[[#This Row],[Stok Akhir]]</f>
        <v>0</v>
      </c>
      <c r="Q2030" s="47" t="str">
        <f>IF(REKAP[[#This Row],[Stok Aktual]]&lt;&gt;"",REKAP[[#This Row],[Stok Akhir]]-REKAP[[#This Row],[Stok Aktual]],"")</f>
        <v/>
      </c>
    </row>
    <row r="2031" spans="1:17" x14ac:dyDescent="0.25">
      <c r="A2031" s="20"/>
      <c r="B2031" s="20"/>
      <c r="C2031" s="20"/>
      <c r="D2031" s="23"/>
      <c r="E2031" s="23"/>
      <c r="F2031" s="20"/>
      <c r="G2031" s="20"/>
      <c r="H2031" s="22"/>
      <c r="I2031" s="57" t="str">
        <f>IF(COUNTIF(MASUK[Kode Barang],REKAP[[#This Row],[ID
Barang]])=0,"",COUNTIF(MASUK[Kode Barang],REKAP[[#This Row],[ID
Barang]]))</f>
        <v/>
      </c>
      <c r="J2031" s="58" t="str">
        <f>IF(COUNTIF(MASUK8[Kode Barang],REKAP[[#This Row],[ID
Barang]])=0,"",COUNTIF(MASUK8[Kode Barang],REKAP[[#This Row],[ID
Barang]]))</f>
        <v/>
      </c>
      <c r="K2031" s="20"/>
      <c r="L2031" s="47">
        <f>SUMIF(MASUK!$C:$C,DATA!$A2031,MASUK!$H:$H)</f>
        <v>0</v>
      </c>
      <c r="M2031" s="47">
        <f>SUMIF(KELUAR!C:C,REKAP[[#This Row],[ID
Barang]],KELUAR!$H:$H)</f>
        <v>0</v>
      </c>
      <c r="N2031" s="47">
        <f>REKAP[[#This Row],[Stok Awal]]+REKAP[[#This Row],[Masuk]]-REKAP[[#This Row],[Keluar]]</f>
        <v>0</v>
      </c>
      <c r="P2031" s="42">
        <f>REKAP[[#This Row],[Harga Satuan]]*REKAP[[#This Row],[Stok Akhir]]</f>
        <v>0</v>
      </c>
      <c r="Q2031" s="47" t="str">
        <f>IF(REKAP[[#This Row],[Stok Aktual]]&lt;&gt;"",REKAP[[#This Row],[Stok Akhir]]-REKAP[[#This Row],[Stok Aktual]],"")</f>
        <v/>
      </c>
    </row>
    <row r="2032" spans="1:17" x14ac:dyDescent="0.25">
      <c r="A2032" s="20"/>
      <c r="B2032" s="20"/>
      <c r="C2032" s="20"/>
      <c r="D2032" s="23"/>
      <c r="E2032" s="23"/>
      <c r="F2032" s="20"/>
      <c r="G2032" s="20"/>
      <c r="H2032" s="22"/>
      <c r="I2032" s="57" t="str">
        <f>IF(COUNTIF(MASUK[Kode Barang],REKAP[[#This Row],[ID
Barang]])=0,"",COUNTIF(MASUK[Kode Barang],REKAP[[#This Row],[ID
Barang]]))</f>
        <v/>
      </c>
      <c r="J2032" s="58" t="str">
        <f>IF(COUNTIF(MASUK8[Kode Barang],REKAP[[#This Row],[ID
Barang]])=0,"",COUNTIF(MASUK8[Kode Barang],REKAP[[#This Row],[ID
Barang]]))</f>
        <v/>
      </c>
      <c r="K2032" s="20"/>
      <c r="L2032" s="47">
        <f>SUMIF(MASUK!$C:$C,DATA!$A2032,MASUK!$H:$H)</f>
        <v>0</v>
      </c>
      <c r="M2032" s="47">
        <f>SUMIF(KELUAR!C:C,REKAP[[#This Row],[ID
Barang]],KELUAR!$H:$H)</f>
        <v>0</v>
      </c>
      <c r="N2032" s="47">
        <f>REKAP[[#This Row],[Stok Awal]]+REKAP[[#This Row],[Masuk]]-REKAP[[#This Row],[Keluar]]</f>
        <v>0</v>
      </c>
      <c r="P2032" s="42">
        <f>REKAP[[#This Row],[Harga Satuan]]*REKAP[[#This Row],[Stok Akhir]]</f>
        <v>0</v>
      </c>
      <c r="Q2032" s="47" t="str">
        <f>IF(REKAP[[#This Row],[Stok Aktual]]&lt;&gt;"",REKAP[[#This Row],[Stok Akhir]]-REKAP[[#This Row],[Stok Aktual]],"")</f>
        <v/>
      </c>
    </row>
    <row r="2033" spans="1:17" x14ac:dyDescent="0.25">
      <c r="A2033" s="20"/>
      <c r="B2033" s="20"/>
      <c r="C2033" s="20"/>
      <c r="D2033" s="23"/>
      <c r="E2033" s="23"/>
      <c r="F2033" s="20"/>
      <c r="G2033" s="20"/>
      <c r="H2033" s="22"/>
      <c r="I2033" s="57" t="str">
        <f>IF(COUNTIF(MASUK[Kode Barang],REKAP[[#This Row],[ID
Barang]])=0,"",COUNTIF(MASUK[Kode Barang],REKAP[[#This Row],[ID
Barang]]))</f>
        <v/>
      </c>
      <c r="J2033" s="58" t="str">
        <f>IF(COUNTIF(MASUK8[Kode Barang],REKAP[[#This Row],[ID
Barang]])=0,"",COUNTIF(MASUK8[Kode Barang],REKAP[[#This Row],[ID
Barang]]))</f>
        <v/>
      </c>
      <c r="K2033" s="20"/>
      <c r="L2033" s="47">
        <f>SUMIF(MASUK!$C:$C,DATA!$A2033,MASUK!$H:$H)</f>
        <v>0</v>
      </c>
      <c r="M2033" s="47">
        <f>SUMIF(KELUAR!C:C,REKAP[[#This Row],[ID
Barang]],KELUAR!$H:$H)</f>
        <v>0</v>
      </c>
      <c r="N2033" s="47">
        <f>REKAP[[#This Row],[Stok Awal]]+REKAP[[#This Row],[Masuk]]-REKAP[[#This Row],[Keluar]]</f>
        <v>0</v>
      </c>
      <c r="P2033" s="42">
        <f>REKAP[[#This Row],[Harga Satuan]]*REKAP[[#This Row],[Stok Akhir]]</f>
        <v>0</v>
      </c>
      <c r="Q2033" s="47" t="str">
        <f>IF(REKAP[[#This Row],[Stok Aktual]]&lt;&gt;"",REKAP[[#This Row],[Stok Akhir]]-REKAP[[#This Row],[Stok Aktual]],"")</f>
        <v/>
      </c>
    </row>
    <row r="2034" spans="1:17" x14ac:dyDescent="0.25">
      <c r="A2034" s="20"/>
      <c r="B2034" s="20"/>
      <c r="C2034" s="20"/>
      <c r="D2034" s="23"/>
      <c r="E2034" s="23"/>
      <c r="F2034" s="20"/>
      <c r="G2034" s="20"/>
      <c r="H2034" s="22"/>
      <c r="I2034" s="57" t="str">
        <f>IF(COUNTIF(MASUK[Kode Barang],REKAP[[#This Row],[ID
Barang]])=0,"",COUNTIF(MASUK[Kode Barang],REKAP[[#This Row],[ID
Barang]]))</f>
        <v/>
      </c>
      <c r="J2034" s="58" t="str">
        <f>IF(COUNTIF(MASUK8[Kode Barang],REKAP[[#This Row],[ID
Barang]])=0,"",COUNTIF(MASUK8[Kode Barang],REKAP[[#This Row],[ID
Barang]]))</f>
        <v/>
      </c>
      <c r="K2034" s="20"/>
      <c r="L2034" s="47">
        <f>SUMIF(MASUK!$C:$C,DATA!$A2034,MASUK!$H:$H)</f>
        <v>0</v>
      </c>
      <c r="M2034" s="47">
        <f>SUMIF(KELUAR!C:C,REKAP[[#This Row],[ID
Barang]],KELUAR!$H:$H)</f>
        <v>0</v>
      </c>
      <c r="N2034" s="47">
        <f>REKAP[[#This Row],[Stok Awal]]+REKAP[[#This Row],[Masuk]]-REKAP[[#This Row],[Keluar]]</f>
        <v>0</v>
      </c>
      <c r="P2034" s="42">
        <f>REKAP[[#This Row],[Harga Satuan]]*REKAP[[#This Row],[Stok Akhir]]</f>
        <v>0</v>
      </c>
      <c r="Q2034" s="47" t="str">
        <f>IF(REKAP[[#This Row],[Stok Aktual]]&lt;&gt;"",REKAP[[#This Row],[Stok Akhir]]-REKAP[[#This Row],[Stok Aktual]],"")</f>
        <v/>
      </c>
    </row>
    <row r="2035" spans="1:17" x14ac:dyDescent="0.25">
      <c r="A2035" s="20"/>
      <c r="B2035" s="20"/>
      <c r="C2035" s="20"/>
      <c r="D2035" s="23"/>
      <c r="E2035" s="23"/>
      <c r="F2035" s="20"/>
      <c r="G2035" s="20"/>
      <c r="H2035" s="22"/>
      <c r="I2035" s="57" t="str">
        <f>IF(COUNTIF(MASUK[Kode Barang],REKAP[[#This Row],[ID
Barang]])=0,"",COUNTIF(MASUK[Kode Barang],REKAP[[#This Row],[ID
Barang]]))</f>
        <v/>
      </c>
      <c r="J2035" s="58" t="str">
        <f>IF(COUNTIF(MASUK8[Kode Barang],REKAP[[#This Row],[ID
Barang]])=0,"",COUNTIF(MASUK8[Kode Barang],REKAP[[#This Row],[ID
Barang]]))</f>
        <v/>
      </c>
      <c r="K2035" s="20"/>
      <c r="L2035" s="47">
        <f>SUMIF(MASUK!$C:$C,DATA!$A2035,MASUK!$H:$H)</f>
        <v>0</v>
      </c>
      <c r="M2035" s="47">
        <f>SUMIF(KELUAR!C:C,REKAP[[#This Row],[ID
Barang]],KELUAR!$H:$H)</f>
        <v>0</v>
      </c>
      <c r="N2035" s="47">
        <f>REKAP[[#This Row],[Stok Awal]]+REKAP[[#This Row],[Masuk]]-REKAP[[#This Row],[Keluar]]</f>
        <v>0</v>
      </c>
      <c r="P2035" s="42">
        <f>REKAP[[#This Row],[Harga Satuan]]*REKAP[[#This Row],[Stok Akhir]]</f>
        <v>0</v>
      </c>
      <c r="Q2035" s="47" t="str">
        <f>IF(REKAP[[#This Row],[Stok Aktual]]&lt;&gt;"",REKAP[[#This Row],[Stok Akhir]]-REKAP[[#This Row],[Stok Aktual]],"")</f>
        <v/>
      </c>
    </row>
    <row r="2036" spans="1:17" x14ac:dyDescent="0.25">
      <c r="A2036" s="20"/>
      <c r="B2036" s="20"/>
      <c r="C2036" s="20"/>
      <c r="D2036" s="23"/>
      <c r="E2036" s="23"/>
      <c r="F2036" s="20"/>
      <c r="G2036" s="20"/>
      <c r="H2036" s="22"/>
      <c r="I2036" s="57" t="str">
        <f>IF(COUNTIF(MASUK[Kode Barang],REKAP[[#This Row],[ID
Barang]])=0,"",COUNTIF(MASUK[Kode Barang],REKAP[[#This Row],[ID
Barang]]))</f>
        <v/>
      </c>
      <c r="J2036" s="58" t="str">
        <f>IF(COUNTIF(MASUK8[Kode Barang],REKAP[[#This Row],[ID
Barang]])=0,"",COUNTIF(MASUK8[Kode Barang],REKAP[[#This Row],[ID
Barang]]))</f>
        <v/>
      </c>
      <c r="K2036" s="20"/>
      <c r="L2036" s="47">
        <f>SUMIF(MASUK!$C:$C,DATA!$A2036,MASUK!$H:$H)</f>
        <v>0</v>
      </c>
      <c r="M2036" s="47">
        <f>SUMIF(KELUAR!C:C,REKAP[[#This Row],[ID
Barang]],KELUAR!$H:$H)</f>
        <v>0</v>
      </c>
      <c r="N2036" s="47">
        <f>REKAP[[#This Row],[Stok Awal]]+REKAP[[#This Row],[Masuk]]-REKAP[[#This Row],[Keluar]]</f>
        <v>0</v>
      </c>
      <c r="P2036" s="42">
        <f>REKAP[[#This Row],[Harga Satuan]]*REKAP[[#This Row],[Stok Akhir]]</f>
        <v>0</v>
      </c>
      <c r="Q2036" s="47" t="str">
        <f>IF(REKAP[[#This Row],[Stok Aktual]]&lt;&gt;"",REKAP[[#This Row],[Stok Akhir]]-REKAP[[#This Row],[Stok Aktual]],"")</f>
        <v/>
      </c>
    </row>
    <row r="2037" spans="1:17" x14ac:dyDescent="0.25">
      <c r="A2037" s="20"/>
      <c r="B2037" s="20"/>
      <c r="C2037" s="20"/>
      <c r="D2037" s="23"/>
      <c r="E2037" s="23"/>
      <c r="F2037" s="20"/>
      <c r="G2037" s="20"/>
      <c r="H2037" s="22"/>
      <c r="I2037" s="57" t="str">
        <f>IF(COUNTIF(MASUK[Kode Barang],REKAP[[#This Row],[ID
Barang]])=0,"",COUNTIF(MASUK[Kode Barang],REKAP[[#This Row],[ID
Barang]]))</f>
        <v/>
      </c>
      <c r="J2037" s="58" t="str">
        <f>IF(COUNTIF(MASUK8[Kode Barang],REKAP[[#This Row],[ID
Barang]])=0,"",COUNTIF(MASUK8[Kode Barang],REKAP[[#This Row],[ID
Barang]]))</f>
        <v/>
      </c>
      <c r="K2037" s="20"/>
      <c r="L2037" s="47">
        <f>SUMIF(MASUK!$C:$C,DATA!$A2037,MASUK!$H:$H)</f>
        <v>0</v>
      </c>
      <c r="M2037" s="47">
        <f>SUMIF(KELUAR!C:C,REKAP[[#This Row],[ID
Barang]],KELUAR!$H:$H)</f>
        <v>0</v>
      </c>
      <c r="N2037" s="47">
        <f>REKAP[[#This Row],[Stok Awal]]+REKAP[[#This Row],[Masuk]]-REKAP[[#This Row],[Keluar]]</f>
        <v>0</v>
      </c>
      <c r="P2037" s="42">
        <f>REKAP[[#This Row],[Harga Satuan]]*REKAP[[#This Row],[Stok Akhir]]</f>
        <v>0</v>
      </c>
      <c r="Q2037" s="47" t="str">
        <f>IF(REKAP[[#This Row],[Stok Aktual]]&lt;&gt;"",REKAP[[#This Row],[Stok Akhir]]-REKAP[[#This Row],[Stok Aktual]],"")</f>
        <v/>
      </c>
    </row>
    <row r="2038" spans="1:17" x14ac:dyDescent="0.25">
      <c r="A2038" s="20"/>
      <c r="B2038" s="20"/>
      <c r="C2038" s="20"/>
      <c r="D2038" s="23"/>
      <c r="E2038" s="23"/>
      <c r="F2038" s="20"/>
      <c r="G2038" s="20"/>
      <c r="H2038" s="22"/>
      <c r="I2038" s="57" t="str">
        <f>IF(COUNTIF(MASUK[Kode Barang],REKAP[[#This Row],[ID
Barang]])=0,"",COUNTIF(MASUK[Kode Barang],REKAP[[#This Row],[ID
Barang]]))</f>
        <v/>
      </c>
      <c r="J2038" s="58" t="str">
        <f>IF(COUNTIF(MASUK8[Kode Barang],REKAP[[#This Row],[ID
Barang]])=0,"",COUNTIF(MASUK8[Kode Barang],REKAP[[#This Row],[ID
Barang]]))</f>
        <v/>
      </c>
      <c r="K2038" s="20"/>
      <c r="L2038" s="47">
        <f>SUMIF(MASUK!$C:$C,DATA!$A2038,MASUK!$H:$H)</f>
        <v>0</v>
      </c>
      <c r="M2038" s="47">
        <f>SUMIF(KELUAR!C:C,REKAP[[#This Row],[ID
Barang]],KELUAR!$H:$H)</f>
        <v>0</v>
      </c>
      <c r="N2038" s="47">
        <f>REKAP[[#This Row],[Stok Awal]]+REKAP[[#This Row],[Masuk]]-REKAP[[#This Row],[Keluar]]</f>
        <v>0</v>
      </c>
      <c r="P2038" s="42">
        <f>REKAP[[#This Row],[Harga Satuan]]*REKAP[[#This Row],[Stok Akhir]]</f>
        <v>0</v>
      </c>
      <c r="Q2038" s="47" t="str">
        <f>IF(REKAP[[#This Row],[Stok Aktual]]&lt;&gt;"",REKAP[[#This Row],[Stok Akhir]]-REKAP[[#This Row],[Stok Aktual]],"")</f>
        <v/>
      </c>
    </row>
    <row r="2039" spans="1:17" x14ac:dyDescent="0.25">
      <c r="A2039" s="20"/>
      <c r="B2039" s="20"/>
      <c r="C2039" s="20"/>
      <c r="D2039" s="23"/>
      <c r="E2039" s="23"/>
      <c r="F2039" s="20"/>
      <c r="G2039" s="20"/>
      <c r="H2039" s="22"/>
      <c r="I2039" s="57" t="str">
        <f>IF(COUNTIF(MASUK[Kode Barang],REKAP[[#This Row],[ID
Barang]])=0,"",COUNTIF(MASUK[Kode Barang],REKAP[[#This Row],[ID
Barang]]))</f>
        <v/>
      </c>
      <c r="J2039" s="58" t="str">
        <f>IF(COUNTIF(MASUK8[Kode Barang],REKAP[[#This Row],[ID
Barang]])=0,"",COUNTIF(MASUK8[Kode Barang],REKAP[[#This Row],[ID
Barang]]))</f>
        <v/>
      </c>
      <c r="K2039" s="20"/>
      <c r="L2039" s="47">
        <f>SUMIF(MASUK!$C:$C,DATA!$A2039,MASUK!$H:$H)</f>
        <v>0</v>
      </c>
      <c r="M2039" s="47">
        <f>SUMIF(KELUAR!C:C,REKAP[[#This Row],[ID
Barang]],KELUAR!$H:$H)</f>
        <v>0</v>
      </c>
      <c r="N2039" s="47">
        <f>REKAP[[#This Row],[Stok Awal]]+REKAP[[#This Row],[Masuk]]-REKAP[[#This Row],[Keluar]]</f>
        <v>0</v>
      </c>
      <c r="P2039" s="42">
        <f>REKAP[[#This Row],[Harga Satuan]]*REKAP[[#This Row],[Stok Akhir]]</f>
        <v>0</v>
      </c>
      <c r="Q2039" s="47" t="str">
        <f>IF(REKAP[[#This Row],[Stok Aktual]]&lt;&gt;"",REKAP[[#This Row],[Stok Akhir]]-REKAP[[#This Row],[Stok Aktual]],"")</f>
        <v/>
      </c>
    </row>
    <row r="2040" spans="1:17" x14ac:dyDescent="0.25">
      <c r="A2040" s="20"/>
      <c r="B2040" s="20"/>
      <c r="C2040" s="20"/>
      <c r="D2040" s="23"/>
      <c r="E2040" s="23"/>
      <c r="F2040" s="20"/>
      <c r="G2040" s="20"/>
      <c r="H2040" s="22"/>
      <c r="I2040" s="57" t="str">
        <f>IF(COUNTIF(MASUK[Kode Barang],REKAP[[#This Row],[ID
Barang]])=0,"",COUNTIF(MASUK[Kode Barang],REKAP[[#This Row],[ID
Barang]]))</f>
        <v/>
      </c>
      <c r="J2040" s="58" t="str">
        <f>IF(COUNTIF(MASUK8[Kode Barang],REKAP[[#This Row],[ID
Barang]])=0,"",COUNTIF(MASUK8[Kode Barang],REKAP[[#This Row],[ID
Barang]]))</f>
        <v/>
      </c>
      <c r="K2040" s="20"/>
      <c r="L2040" s="47">
        <f>SUMIF(MASUK!$C:$C,DATA!$A2040,MASUK!$H:$H)</f>
        <v>0</v>
      </c>
      <c r="M2040" s="47">
        <f>SUMIF(KELUAR!C:C,REKAP[[#This Row],[ID
Barang]],KELUAR!$H:$H)</f>
        <v>0</v>
      </c>
      <c r="N2040" s="47">
        <f>REKAP[[#This Row],[Stok Awal]]+REKAP[[#This Row],[Masuk]]-REKAP[[#This Row],[Keluar]]</f>
        <v>0</v>
      </c>
      <c r="P2040" s="42">
        <f>REKAP[[#This Row],[Harga Satuan]]*REKAP[[#This Row],[Stok Akhir]]</f>
        <v>0</v>
      </c>
      <c r="Q2040" s="47" t="str">
        <f>IF(REKAP[[#This Row],[Stok Aktual]]&lt;&gt;"",REKAP[[#This Row],[Stok Akhir]]-REKAP[[#This Row],[Stok Aktual]],"")</f>
        <v/>
      </c>
    </row>
    <row r="2041" spans="1:17" x14ac:dyDescent="0.25">
      <c r="A2041" s="20"/>
      <c r="B2041" s="20"/>
      <c r="C2041" s="20"/>
      <c r="D2041" s="23"/>
      <c r="E2041" s="23"/>
      <c r="F2041" s="20"/>
      <c r="G2041" s="20"/>
      <c r="H2041" s="22"/>
      <c r="I2041" s="57" t="str">
        <f>IF(COUNTIF(MASUK[Kode Barang],REKAP[[#This Row],[ID
Barang]])=0,"",COUNTIF(MASUK[Kode Barang],REKAP[[#This Row],[ID
Barang]]))</f>
        <v/>
      </c>
      <c r="J2041" s="58" t="str">
        <f>IF(COUNTIF(MASUK8[Kode Barang],REKAP[[#This Row],[ID
Barang]])=0,"",COUNTIF(MASUK8[Kode Barang],REKAP[[#This Row],[ID
Barang]]))</f>
        <v/>
      </c>
      <c r="K2041" s="20"/>
      <c r="L2041" s="47">
        <f>SUMIF(MASUK!$C:$C,DATA!$A2041,MASUK!$H:$H)</f>
        <v>0</v>
      </c>
      <c r="M2041" s="47">
        <f>SUMIF(KELUAR!C:C,REKAP[[#This Row],[ID
Barang]],KELUAR!$H:$H)</f>
        <v>0</v>
      </c>
      <c r="N2041" s="47">
        <f>REKAP[[#This Row],[Stok Awal]]+REKAP[[#This Row],[Masuk]]-REKAP[[#This Row],[Keluar]]</f>
        <v>0</v>
      </c>
      <c r="P2041" s="42">
        <f>REKAP[[#This Row],[Harga Satuan]]*REKAP[[#This Row],[Stok Akhir]]</f>
        <v>0</v>
      </c>
      <c r="Q2041" s="47" t="str">
        <f>IF(REKAP[[#This Row],[Stok Aktual]]&lt;&gt;"",REKAP[[#This Row],[Stok Akhir]]-REKAP[[#This Row],[Stok Aktual]],"")</f>
        <v/>
      </c>
    </row>
    <row r="2042" spans="1:17" x14ac:dyDescent="0.25">
      <c r="A2042" s="20"/>
      <c r="B2042" s="20"/>
      <c r="C2042" s="20"/>
      <c r="D2042" s="23"/>
      <c r="E2042" s="23"/>
      <c r="F2042" s="20"/>
      <c r="G2042" s="20"/>
      <c r="H2042" s="22"/>
      <c r="I2042" s="57" t="str">
        <f>IF(COUNTIF(MASUK[Kode Barang],REKAP[[#This Row],[ID
Barang]])=0,"",COUNTIF(MASUK[Kode Barang],REKAP[[#This Row],[ID
Barang]]))</f>
        <v/>
      </c>
      <c r="J2042" s="58" t="str">
        <f>IF(COUNTIF(MASUK8[Kode Barang],REKAP[[#This Row],[ID
Barang]])=0,"",COUNTIF(MASUK8[Kode Barang],REKAP[[#This Row],[ID
Barang]]))</f>
        <v/>
      </c>
      <c r="K2042" s="20"/>
      <c r="L2042" s="47">
        <f>SUMIF(MASUK!$C:$C,DATA!$A2042,MASUK!$H:$H)</f>
        <v>0</v>
      </c>
      <c r="M2042" s="47">
        <f>SUMIF(KELUAR!C:C,REKAP[[#This Row],[ID
Barang]],KELUAR!$H:$H)</f>
        <v>0</v>
      </c>
      <c r="N2042" s="47">
        <f>REKAP[[#This Row],[Stok Awal]]+REKAP[[#This Row],[Masuk]]-REKAP[[#This Row],[Keluar]]</f>
        <v>0</v>
      </c>
      <c r="P2042" s="42">
        <f>REKAP[[#This Row],[Harga Satuan]]*REKAP[[#This Row],[Stok Akhir]]</f>
        <v>0</v>
      </c>
      <c r="Q2042" s="47" t="str">
        <f>IF(REKAP[[#This Row],[Stok Aktual]]&lt;&gt;"",REKAP[[#This Row],[Stok Akhir]]-REKAP[[#This Row],[Stok Aktual]],"")</f>
        <v/>
      </c>
    </row>
    <row r="2043" spans="1:17" x14ac:dyDescent="0.25">
      <c r="A2043" s="20"/>
      <c r="B2043" s="20"/>
      <c r="C2043" s="20"/>
      <c r="D2043" s="23"/>
      <c r="E2043" s="23"/>
      <c r="F2043" s="20"/>
      <c r="G2043" s="20"/>
      <c r="H2043" s="22"/>
      <c r="I2043" s="57" t="str">
        <f>IF(COUNTIF(MASUK[Kode Barang],REKAP[[#This Row],[ID
Barang]])=0,"",COUNTIF(MASUK[Kode Barang],REKAP[[#This Row],[ID
Barang]]))</f>
        <v/>
      </c>
      <c r="J2043" s="58" t="str">
        <f>IF(COUNTIF(MASUK8[Kode Barang],REKAP[[#This Row],[ID
Barang]])=0,"",COUNTIF(MASUK8[Kode Barang],REKAP[[#This Row],[ID
Barang]]))</f>
        <v/>
      </c>
      <c r="K2043" s="20"/>
      <c r="L2043" s="47">
        <f>SUMIF(MASUK!$C:$C,DATA!$A2043,MASUK!$H:$H)</f>
        <v>0</v>
      </c>
      <c r="M2043" s="47">
        <f>SUMIF(KELUAR!C:C,REKAP[[#This Row],[ID
Barang]],KELUAR!$H:$H)</f>
        <v>0</v>
      </c>
      <c r="N2043" s="47">
        <f>REKAP[[#This Row],[Stok Awal]]+REKAP[[#This Row],[Masuk]]-REKAP[[#This Row],[Keluar]]</f>
        <v>0</v>
      </c>
      <c r="P2043" s="42">
        <f>REKAP[[#This Row],[Harga Satuan]]*REKAP[[#This Row],[Stok Akhir]]</f>
        <v>0</v>
      </c>
      <c r="Q2043" s="47" t="str">
        <f>IF(REKAP[[#This Row],[Stok Aktual]]&lt;&gt;"",REKAP[[#This Row],[Stok Akhir]]-REKAP[[#This Row],[Stok Aktual]],"")</f>
        <v/>
      </c>
    </row>
    <row r="2044" spans="1:17" x14ac:dyDescent="0.25">
      <c r="A2044" s="20"/>
      <c r="B2044" s="20"/>
      <c r="C2044" s="20"/>
      <c r="D2044" s="23"/>
      <c r="E2044" s="23"/>
      <c r="F2044" s="20"/>
      <c r="G2044" s="20"/>
      <c r="H2044" s="22"/>
      <c r="I2044" s="57" t="str">
        <f>IF(COUNTIF(MASUK[Kode Barang],REKAP[[#This Row],[ID
Barang]])=0,"",COUNTIF(MASUK[Kode Barang],REKAP[[#This Row],[ID
Barang]]))</f>
        <v/>
      </c>
      <c r="J2044" s="58" t="str">
        <f>IF(COUNTIF(MASUK8[Kode Barang],REKAP[[#This Row],[ID
Barang]])=0,"",COUNTIF(MASUK8[Kode Barang],REKAP[[#This Row],[ID
Barang]]))</f>
        <v/>
      </c>
      <c r="K2044" s="20"/>
      <c r="L2044" s="47">
        <f>SUMIF(MASUK!$C:$C,DATA!$A2044,MASUK!$H:$H)</f>
        <v>0</v>
      </c>
      <c r="M2044" s="47">
        <f>SUMIF(KELUAR!C:C,REKAP[[#This Row],[ID
Barang]],KELUAR!$H:$H)</f>
        <v>0</v>
      </c>
      <c r="N2044" s="47">
        <f>REKAP[[#This Row],[Stok Awal]]+REKAP[[#This Row],[Masuk]]-REKAP[[#This Row],[Keluar]]</f>
        <v>0</v>
      </c>
      <c r="P2044" s="42">
        <f>REKAP[[#This Row],[Harga Satuan]]*REKAP[[#This Row],[Stok Akhir]]</f>
        <v>0</v>
      </c>
      <c r="Q2044" s="47" t="str">
        <f>IF(REKAP[[#This Row],[Stok Aktual]]&lt;&gt;"",REKAP[[#This Row],[Stok Akhir]]-REKAP[[#This Row],[Stok Aktual]],"")</f>
        <v/>
      </c>
    </row>
    <row r="2045" spans="1:17" x14ac:dyDescent="0.25">
      <c r="A2045" s="20"/>
      <c r="B2045" s="20"/>
      <c r="C2045" s="20"/>
      <c r="D2045" s="23"/>
      <c r="E2045" s="23"/>
      <c r="F2045" s="20"/>
      <c r="G2045" s="20"/>
      <c r="H2045" s="22"/>
      <c r="I2045" s="57" t="str">
        <f>IF(COUNTIF(MASUK[Kode Barang],REKAP[[#This Row],[ID
Barang]])=0,"",COUNTIF(MASUK[Kode Barang],REKAP[[#This Row],[ID
Barang]]))</f>
        <v/>
      </c>
      <c r="J2045" s="58" t="str">
        <f>IF(COUNTIF(MASUK8[Kode Barang],REKAP[[#This Row],[ID
Barang]])=0,"",COUNTIF(MASUK8[Kode Barang],REKAP[[#This Row],[ID
Barang]]))</f>
        <v/>
      </c>
      <c r="K2045" s="20"/>
      <c r="L2045" s="47">
        <f>SUMIF(MASUK!$C:$C,DATA!$A2045,MASUK!$H:$H)</f>
        <v>0</v>
      </c>
      <c r="M2045" s="47">
        <f>SUMIF(KELUAR!C:C,REKAP[[#This Row],[ID
Barang]],KELUAR!$H:$H)</f>
        <v>0</v>
      </c>
      <c r="N2045" s="47">
        <f>REKAP[[#This Row],[Stok Awal]]+REKAP[[#This Row],[Masuk]]-REKAP[[#This Row],[Keluar]]</f>
        <v>0</v>
      </c>
      <c r="P2045" s="42">
        <f>REKAP[[#This Row],[Harga Satuan]]*REKAP[[#This Row],[Stok Akhir]]</f>
        <v>0</v>
      </c>
      <c r="Q2045" s="47" t="str">
        <f>IF(REKAP[[#This Row],[Stok Aktual]]&lt;&gt;"",REKAP[[#This Row],[Stok Akhir]]-REKAP[[#This Row],[Stok Aktual]],"")</f>
        <v/>
      </c>
    </row>
    <row r="2046" spans="1:17" x14ac:dyDescent="0.25">
      <c r="A2046" s="20"/>
      <c r="B2046" s="20"/>
      <c r="C2046" s="20"/>
      <c r="D2046" s="23"/>
      <c r="E2046" s="23"/>
      <c r="F2046" s="20"/>
      <c r="G2046" s="20"/>
      <c r="H2046" s="22"/>
      <c r="I2046" s="57" t="str">
        <f>IF(COUNTIF(MASUK[Kode Barang],REKAP[[#This Row],[ID
Barang]])=0,"",COUNTIF(MASUK[Kode Barang],REKAP[[#This Row],[ID
Barang]]))</f>
        <v/>
      </c>
      <c r="J2046" s="58" t="str">
        <f>IF(COUNTIF(MASUK8[Kode Barang],REKAP[[#This Row],[ID
Barang]])=0,"",COUNTIF(MASUK8[Kode Barang],REKAP[[#This Row],[ID
Barang]]))</f>
        <v/>
      </c>
      <c r="K2046" s="20"/>
      <c r="L2046" s="47">
        <f>SUMIF(MASUK!$C:$C,DATA!$A2046,MASUK!$H:$H)</f>
        <v>0</v>
      </c>
      <c r="M2046" s="47">
        <f>SUMIF(KELUAR!C:C,REKAP[[#This Row],[ID
Barang]],KELUAR!$H:$H)</f>
        <v>0</v>
      </c>
      <c r="N2046" s="47">
        <f>REKAP[[#This Row],[Stok Awal]]+REKAP[[#This Row],[Masuk]]-REKAP[[#This Row],[Keluar]]</f>
        <v>0</v>
      </c>
      <c r="P2046" s="42">
        <f>REKAP[[#This Row],[Harga Satuan]]*REKAP[[#This Row],[Stok Akhir]]</f>
        <v>0</v>
      </c>
      <c r="Q2046" s="47" t="str">
        <f>IF(REKAP[[#This Row],[Stok Aktual]]&lt;&gt;"",REKAP[[#This Row],[Stok Akhir]]-REKAP[[#This Row],[Stok Aktual]],"")</f>
        <v/>
      </c>
    </row>
    <row r="2047" spans="1:17" x14ac:dyDescent="0.25">
      <c r="A2047" s="20"/>
      <c r="B2047" s="20"/>
      <c r="C2047" s="20"/>
      <c r="D2047" s="23"/>
      <c r="E2047" s="23"/>
      <c r="F2047" s="20"/>
      <c r="G2047" s="20"/>
      <c r="H2047" s="22"/>
      <c r="I2047" s="57" t="str">
        <f>IF(COUNTIF(MASUK[Kode Barang],REKAP[[#This Row],[ID
Barang]])=0,"",COUNTIF(MASUK[Kode Barang],REKAP[[#This Row],[ID
Barang]]))</f>
        <v/>
      </c>
      <c r="J2047" s="58" t="str">
        <f>IF(COUNTIF(MASUK8[Kode Barang],REKAP[[#This Row],[ID
Barang]])=0,"",COUNTIF(MASUK8[Kode Barang],REKAP[[#This Row],[ID
Barang]]))</f>
        <v/>
      </c>
      <c r="K2047" s="20"/>
      <c r="L2047" s="47">
        <f>SUMIF(MASUK!$C:$C,DATA!$A2047,MASUK!$H:$H)</f>
        <v>0</v>
      </c>
      <c r="M2047" s="47">
        <f>SUMIF(KELUAR!C:C,REKAP[[#This Row],[ID
Barang]],KELUAR!$H:$H)</f>
        <v>0</v>
      </c>
      <c r="N2047" s="47">
        <f>REKAP[[#This Row],[Stok Awal]]+REKAP[[#This Row],[Masuk]]-REKAP[[#This Row],[Keluar]]</f>
        <v>0</v>
      </c>
      <c r="P2047" s="42">
        <f>REKAP[[#This Row],[Harga Satuan]]*REKAP[[#This Row],[Stok Akhir]]</f>
        <v>0</v>
      </c>
      <c r="Q2047" s="47" t="str">
        <f>IF(REKAP[[#This Row],[Stok Aktual]]&lt;&gt;"",REKAP[[#This Row],[Stok Akhir]]-REKAP[[#This Row],[Stok Aktual]],"")</f>
        <v/>
      </c>
    </row>
    <row r="2048" spans="1:17" x14ac:dyDescent="0.25">
      <c r="A2048" s="20"/>
      <c r="B2048" s="20"/>
      <c r="C2048" s="20"/>
      <c r="D2048" s="23"/>
      <c r="E2048" s="23"/>
      <c r="F2048" s="20"/>
      <c r="G2048" s="20"/>
      <c r="H2048" s="22"/>
      <c r="I2048" s="57" t="str">
        <f>IF(COUNTIF(MASUK[Kode Barang],REKAP[[#This Row],[ID
Barang]])=0,"",COUNTIF(MASUK[Kode Barang],REKAP[[#This Row],[ID
Barang]]))</f>
        <v/>
      </c>
      <c r="J2048" s="58" t="str">
        <f>IF(COUNTIF(MASUK8[Kode Barang],REKAP[[#This Row],[ID
Barang]])=0,"",COUNTIF(MASUK8[Kode Barang],REKAP[[#This Row],[ID
Barang]]))</f>
        <v/>
      </c>
      <c r="K2048" s="20"/>
      <c r="L2048" s="47">
        <f>SUMIF(MASUK!$C:$C,DATA!$A2048,MASUK!$H:$H)</f>
        <v>0</v>
      </c>
      <c r="M2048" s="47">
        <f>SUMIF(KELUAR!C:C,REKAP[[#This Row],[ID
Barang]],KELUAR!$H:$H)</f>
        <v>0</v>
      </c>
      <c r="N2048" s="47">
        <f>REKAP[[#This Row],[Stok Awal]]+REKAP[[#This Row],[Masuk]]-REKAP[[#This Row],[Keluar]]</f>
        <v>0</v>
      </c>
      <c r="P2048" s="42">
        <f>REKAP[[#This Row],[Harga Satuan]]*REKAP[[#This Row],[Stok Akhir]]</f>
        <v>0</v>
      </c>
      <c r="Q2048" s="47" t="str">
        <f>IF(REKAP[[#This Row],[Stok Aktual]]&lt;&gt;"",REKAP[[#This Row],[Stok Akhir]]-REKAP[[#This Row],[Stok Aktual]],"")</f>
        <v/>
      </c>
    </row>
    <row r="2049" spans="1:17" x14ac:dyDescent="0.25">
      <c r="A2049" s="20"/>
      <c r="B2049" s="20"/>
      <c r="C2049" s="20"/>
      <c r="D2049" s="23"/>
      <c r="E2049" s="23"/>
      <c r="F2049" s="20"/>
      <c r="G2049" s="20"/>
      <c r="H2049" s="22"/>
      <c r="I2049" s="57" t="str">
        <f>IF(COUNTIF(MASUK[Kode Barang],REKAP[[#This Row],[ID
Barang]])=0,"",COUNTIF(MASUK[Kode Barang],REKAP[[#This Row],[ID
Barang]]))</f>
        <v/>
      </c>
      <c r="J2049" s="58" t="str">
        <f>IF(COUNTIF(MASUK8[Kode Barang],REKAP[[#This Row],[ID
Barang]])=0,"",COUNTIF(MASUK8[Kode Barang],REKAP[[#This Row],[ID
Barang]]))</f>
        <v/>
      </c>
      <c r="K2049" s="20"/>
      <c r="L2049" s="47">
        <f>SUMIF(MASUK!$C:$C,DATA!$A2049,MASUK!$H:$H)</f>
        <v>0</v>
      </c>
      <c r="M2049" s="47">
        <f>SUMIF(KELUAR!C:C,REKAP[[#This Row],[ID
Barang]],KELUAR!$H:$H)</f>
        <v>0</v>
      </c>
      <c r="N2049" s="47">
        <f>REKAP[[#This Row],[Stok Awal]]+REKAP[[#This Row],[Masuk]]-REKAP[[#This Row],[Keluar]]</f>
        <v>0</v>
      </c>
      <c r="P2049" s="42">
        <f>REKAP[[#This Row],[Harga Satuan]]*REKAP[[#This Row],[Stok Akhir]]</f>
        <v>0</v>
      </c>
      <c r="Q2049" s="47" t="str">
        <f>IF(REKAP[[#This Row],[Stok Aktual]]&lt;&gt;"",REKAP[[#This Row],[Stok Akhir]]-REKAP[[#This Row],[Stok Aktual]],"")</f>
        <v/>
      </c>
    </row>
    <row r="2050" spans="1:17" x14ac:dyDescent="0.25">
      <c r="A2050" s="20"/>
      <c r="B2050" s="20"/>
      <c r="C2050" s="20"/>
      <c r="D2050" s="23"/>
      <c r="E2050" s="23"/>
      <c r="F2050" s="20"/>
      <c r="G2050" s="20"/>
      <c r="H2050" s="22"/>
      <c r="I2050" s="57" t="str">
        <f>IF(COUNTIF(MASUK[Kode Barang],REKAP[[#This Row],[ID
Barang]])=0,"",COUNTIF(MASUK[Kode Barang],REKAP[[#This Row],[ID
Barang]]))</f>
        <v/>
      </c>
      <c r="J2050" s="58" t="str">
        <f>IF(COUNTIF(MASUK8[Kode Barang],REKAP[[#This Row],[ID
Barang]])=0,"",COUNTIF(MASUK8[Kode Barang],REKAP[[#This Row],[ID
Barang]]))</f>
        <v/>
      </c>
      <c r="K2050" s="20"/>
      <c r="L2050" s="47">
        <f>SUMIF(MASUK!$C:$C,DATA!$A2050,MASUK!$H:$H)</f>
        <v>0</v>
      </c>
      <c r="M2050" s="47">
        <f>SUMIF(KELUAR!C:C,REKAP[[#This Row],[ID
Barang]],KELUAR!$H:$H)</f>
        <v>0</v>
      </c>
      <c r="N2050" s="47">
        <f>REKAP[[#This Row],[Stok Awal]]+REKAP[[#This Row],[Masuk]]-REKAP[[#This Row],[Keluar]]</f>
        <v>0</v>
      </c>
      <c r="P2050" s="42">
        <f>REKAP[[#This Row],[Harga Satuan]]*REKAP[[#This Row],[Stok Akhir]]</f>
        <v>0</v>
      </c>
      <c r="Q2050" s="47" t="str">
        <f>IF(REKAP[[#This Row],[Stok Aktual]]&lt;&gt;"",REKAP[[#This Row],[Stok Akhir]]-REKAP[[#This Row],[Stok Aktual]],"")</f>
        <v/>
      </c>
    </row>
    <row r="2051" spans="1:17" x14ac:dyDescent="0.25">
      <c r="A2051" s="20"/>
      <c r="B2051" s="20"/>
      <c r="C2051" s="20"/>
      <c r="D2051" s="23"/>
      <c r="E2051" s="23"/>
      <c r="F2051" s="20"/>
      <c r="G2051" s="20"/>
      <c r="H2051" s="22"/>
      <c r="I2051" s="57" t="str">
        <f>IF(COUNTIF(MASUK[Kode Barang],REKAP[[#This Row],[ID
Barang]])=0,"",COUNTIF(MASUK[Kode Barang],REKAP[[#This Row],[ID
Barang]]))</f>
        <v/>
      </c>
      <c r="J2051" s="58" t="str">
        <f>IF(COUNTIF(MASUK8[Kode Barang],REKAP[[#This Row],[ID
Barang]])=0,"",COUNTIF(MASUK8[Kode Barang],REKAP[[#This Row],[ID
Barang]]))</f>
        <v/>
      </c>
      <c r="K2051" s="20"/>
      <c r="L2051" s="47">
        <f>SUMIF(MASUK!$C:$C,DATA!$A2051,MASUK!$H:$H)</f>
        <v>0</v>
      </c>
      <c r="M2051" s="47">
        <f>SUMIF(KELUAR!C:C,REKAP[[#This Row],[ID
Barang]],KELUAR!$H:$H)</f>
        <v>0</v>
      </c>
      <c r="N2051" s="47">
        <f>REKAP[[#This Row],[Stok Awal]]+REKAP[[#This Row],[Masuk]]-REKAP[[#This Row],[Keluar]]</f>
        <v>0</v>
      </c>
      <c r="P2051" s="42">
        <f>REKAP[[#This Row],[Harga Satuan]]*REKAP[[#This Row],[Stok Akhir]]</f>
        <v>0</v>
      </c>
      <c r="Q2051" s="47" t="str">
        <f>IF(REKAP[[#This Row],[Stok Aktual]]&lt;&gt;"",REKAP[[#This Row],[Stok Akhir]]-REKAP[[#This Row],[Stok Aktual]],"")</f>
        <v/>
      </c>
    </row>
    <row r="2052" spans="1:17" x14ac:dyDescent="0.25">
      <c r="A2052" s="20"/>
      <c r="B2052" s="20"/>
      <c r="C2052" s="20"/>
      <c r="D2052" s="23"/>
      <c r="E2052" s="23"/>
      <c r="F2052" s="20"/>
      <c r="G2052" s="20"/>
      <c r="H2052" s="22"/>
      <c r="I2052" s="57" t="str">
        <f>IF(COUNTIF(MASUK[Kode Barang],REKAP[[#This Row],[ID
Barang]])=0,"",COUNTIF(MASUK[Kode Barang],REKAP[[#This Row],[ID
Barang]]))</f>
        <v/>
      </c>
      <c r="J2052" s="58" t="str">
        <f>IF(COUNTIF(MASUK8[Kode Barang],REKAP[[#This Row],[ID
Barang]])=0,"",COUNTIF(MASUK8[Kode Barang],REKAP[[#This Row],[ID
Barang]]))</f>
        <v/>
      </c>
      <c r="K2052" s="20"/>
      <c r="L2052" s="47">
        <f>SUMIF(MASUK!$C:$C,DATA!$A2052,MASUK!$H:$H)</f>
        <v>0</v>
      </c>
      <c r="M2052" s="47">
        <f>SUMIF(KELUAR!C:C,REKAP[[#This Row],[ID
Barang]],KELUAR!$H:$H)</f>
        <v>0</v>
      </c>
      <c r="N2052" s="47">
        <f>REKAP[[#This Row],[Stok Awal]]+REKAP[[#This Row],[Masuk]]-REKAP[[#This Row],[Keluar]]</f>
        <v>0</v>
      </c>
      <c r="P2052" s="42">
        <f>REKAP[[#This Row],[Harga Satuan]]*REKAP[[#This Row],[Stok Akhir]]</f>
        <v>0</v>
      </c>
      <c r="Q2052" s="47" t="str">
        <f>IF(REKAP[[#This Row],[Stok Aktual]]&lt;&gt;"",REKAP[[#This Row],[Stok Akhir]]-REKAP[[#This Row],[Stok Aktual]],"")</f>
        <v/>
      </c>
    </row>
    <row r="2053" spans="1:17" x14ac:dyDescent="0.25">
      <c r="A2053" s="20"/>
      <c r="B2053" s="20"/>
      <c r="C2053" s="20"/>
      <c r="D2053" s="23"/>
      <c r="E2053" s="23"/>
      <c r="F2053" s="20"/>
      <c r="G2053" s="20"/>
      <c r="H2053" s="22"/>
      <c r="I2053" s="57" t="str">
        <f>IF(COUNTIF(MASUK[Kode Barang],REKAP[[#This Row],[ID
Barang]])=0,"",COUNTIF(MASUK[Kode Barang],REKAP[[#This Row],[ID
Barang]]))</f>
        <v/>
      </c>
      <c r="J2053" s="58" t="str">
        <f>IF(COUNTIF(MASUK8[Kode Barang],REKAP[[#This Row],[ID
Barang]])=0,"",COUNTIF(MASUK8[Kode Barang],REKAP[[#This Row],[ID
Barang]]))</f>
        <v/>
      </c>
      <c r="K2053" s="20"/>
      <c r="L2053" s="47">
        <f>SUMIF(MASUK!$C:$C,DATA!$A2053,MASUK!$H:$H)</f>
        <v>0</v>
      </c>
      <c r="M2053" s="47">
        <f>SUMIF(KELUAR!C:C,REKAP[[#This Row],[ID
Barang]],KELUAR!$H:$H)</f>
        <v>0</v>
      </c>
      <c r="N2053" s="47">
        <f>REKAP[[#This Row],[Stok Awal]]+REKAP[[#This Row],[Masuk]]-REKAP[[#This Row],[Keluar]]</f>
        <v>0</v>
      </c>
      <c r="P2053" s="42">
        <f>REKAP[[#This Row],[Harga Satuan]]*REKAP[[#This Row],[Stok Akhir]]</f>
        <v>0</v>
      </c>
      <c r="Q2053" s="47" t="str">
        <f>IF(REKAP[[#This Row],[Stok Aktual]]&lt;&gt;"",REKAP[[#This Row],[Stok Akhir]]-REKAP[[#This Row],[Stok Aktual]],"")</f>
        <v/>
      </c>
    </row>
    <row r="2054" spans="1:17" x14ac:dyDescent="0.25">
      <c r="A2054" s="20"/>
      <c r="B2054" s="20"/>
      <c r="C2054" s="20"/>
      <c r="D2054" s="23"/>
      <c r="E2054" s="23"/>
      <c r="F2054" s="20"/>
      <c r="G2054" s="20"/>
      <c r="H2054" s="22"/>
      <c r="I2054" s="57" t="str">
        <f>IF(COUNTIF(MASUK[Kode Barang],REKAP[[#This Row],[ID
Barang]])=0,"",COUNTIF(MASUK[Kode Barang],REKAP[[#This Row],[ID
Barang]]))</f>
        <v/>
      </c>
      <c r="J2054" s="58" t="str">
        <f>IF(COUNTIF(MASUK8[Kode Barang],REKAP[[#This Row],[ID
Barang]])=0,"",COUNTIF(MASUK8[Kode Barang],REKAP[[#This Row],[ID
Barang]]))</f>
        <v/>
      </c>
      <c r="K2054" s="20"/>
      <c r="L2054" s="47">
        <f>SUMIF(MASUK!$C:$C,DATA!$A2054,MASUK!$H:$H)</f>
        <v>0</v>
      </c>
      <c r="M2054" s="47">
        <f>SUMIF(KELUAR!C:C,REKAP[[#This Row],[ID
Barang]],KELUAR!$H:$H)</f>
        <v>0</v>
      </c>
      <c r="N2054" s="47">
        <f>REKAP[[#This Row],[Stok Awal]]+REKAP[[#This Row],[Masuk]]-REKAP[[#This Row],[Keluar]]</f>
        <v>0</v>
      </c>
      <c r="P2054" s="42">
        <f>REKAP[[#This Row],[Harga Satuan]]*REKAP[[#This Row],[Stok Akhir]]</f>
        <v>0</v>
      </c>
      <c r="Q2054" s="47" t="str">
        <f>IF(REKAP[[#This Row],[Stok Aktual]]&lt;&gt;"",REKAP[[#This Row],[Stok Akhir]]-REKAP[[#This Row],[Stok Aktual]],"")</f>
        <v/>
      </c>
    </row>
    <row r="2055" spans="1:17" x14ac:dyDescent="0.25">
      <c r="A2055" s="20"/>
      <c r="B2055" s="20"/>
      <c r="C2055" s="20"/>
      <c r="D2055" s="23"/>
      <c r="E2055" s="23"/>
      <c r="F2055" s="20"/>
      <c r="G2055" s="20"/>
      <c r="H2055" s="22"/>
      <c r="I2055" s="57" t="str">
        <f>IF(COUNTIF(MASUK[Kode Barang],REKAP[[#This Row],[ID
Barang]])=0,"",COUNTIF(MASUK[Kode Barang],REKAP[[#This Row],[ID
Barang]]))</f>
        <v/>
      </c>
      <c r="J2055" s="58" t="str">
        <f>IF(COUNTIF(MASUK8[Kode Barang],REKAP[[#This Row],[ID
Barang]])=0,"",COUNTIF(MASUK8[Kode Barang],REKAP[[#This Row],[ID
Barang]]))</f>
        <v/>
      </c>
      <c r="K2055" s="20"/>
      <c r="L2055" s="47">
        <f>SUMIF(MASUK!$C:$C,DATA!$A2055,MASUK!$H:$H)</f>
        <v>0</v>
      </c>
      <c r="M2055" s="47">
        <f>SUMIF(KELUAR!C:C,REKAP[[#This Row],[ID
Barang]],KELUAR!$H:$H)</f>
        <v>0</v>
      </c>
      <c r="N2055" s="47">
        <f>REKAP[[#This Row],[Stok Awal]]+REKAP[[#This Row],[Masuk]]-REKAP[[#This Row],[Keluar]]</f>
        <v>0</v>
      </c>
      <c r="P2055" s="42">
        <f>REKAP[[#This Row],[Harga Satuan]]*REKAP[[#This Row],[Stok Akhir]]</f>
        <v>0</v>
      </c>
      <c r="Q2055" s="47" t="str">
        <f>IF(REKAP[[#This Row],[Stok Aktual]]&lt;&gt;"",REKAP[[#This Row],[Stok Akhir]]-REKAP[[#This Row],[Stok Aktual]],"")</f>
        <v/>
      </c>
    </row>
    <row r="2056" spans="1:17" x14ac:dyDescent="0.25">
      <c r="A2056" s="20"/>
      <c r="B2056" s="20"/>
      <c r="C2056" s="20"/>
      <c r="D2056" s="23"/>
      <c r="E2056" s="23"/>
      <c r="F2056" s="20"/>
      <c r="G2056" s="20"/>
      <c r="H2056" s="22"/>
      <c r="I2056" s="57" t="str">
        <f>IF(COUNTIF(MASUK[Kode Barang],REKAP[[#This Row],[ID
Barang]])=0,"",COUNTIF(MASUK[Kode Barang],REKAP[[#This Row],[ID
Barang]]))</f>
        <v/>
      </c>
      <c r="J2056" s="58" t="str">
        <f>IF(COUNTIF(MASUK8[Kode Barang],REKAP[[#This Row],[ID
Barang]])=0,"",COUNTIF(MASUK8[Kode Barang],REKAP[[#This Row],[ID
Barang]]))</f>
        <v/>
      </c>
      <c r="K2056" s="20"/>
      <c r="L2056" s="47">
        <f>SUMIF(MASUK!$C:$C,DATA!$A2056,MASUK!$H:$H)</f>
        <v>0</v>
      </c>
      <c r="M2056" s="47">
        <f>SUMIF(KELUAR!C:C,REKAP[[#This Row],[ID
Barang]],KELUAR!$H:$H)</f>
        <v>0</v>
      </c>
      <c r="N2056" s="47">
        <f>REKAP[[#This Row],[Stok Awal]]+REKAP[[#This Row],[Masuk]]-REKAP[[#This Row],[Keluar]]</f>
        <v>0</v>
      </c>
      <c r="P2056" s="42">
        <f>REKAP[[#This Row],[Harga Satuan]]*REKAP[[#This Row],[Stok Akhir]]</f>
        <v>0</v>
      </c>
      <c r="Q2056" s="47" t="str">
        <f>IF(REKAP[[#This Row],[Stok Aktual]]&lt;&gt;"",REKAP[[#This Row],[Stok Akhir]]-REKAP[[#This Row],[Stok Aktual]],"")</f>
        <v/>
      </c>
    </row>
    <row r="2057" spans="1:17" x14ac:dyDescent="0.25">
      <c r="A2057" s="20"/>
      <c r="B2057" s="20"/>
      <c r="C2057" s="20"/>
      <c r="D2057" s="23"/>
      <c r="E2057" s="23"/>
      <c r="F2057" s="20"/>
      <c r="G2057" s="20"/>
      <c r="H2057" s="22"/>
      <c r="I2057" s="57" t="str">
        <f>IF(COUNTIF(MASUK[Kode Barang],REKAP[[#This Row],[ID
Barang]])=0,"",COUNTIF(MASUK[Kode Barang],REKAP[[#This Row],[ID
Barang]]))</f>
        <v/>
      </c>
      <c r="J2057" s="58" t="str">
        <f>IF(COUNTIF(MASUK8[Kode Barang],REKAP[[#This Row],[ID
Barang]])=0,"",COUNTIF(MASUK8[Kode Barang],REKAP[[#This Row],[ID
Barang]]))</f>
        <v/>
      </c>
      <c r="K2057" s="20"/>
      <c r="L2057" s="47">
        <f>SUMIF(MASUK!$C:$C,DATA!$A2057,MASUK!$H:$H)</f>
        <v>0</v>
      </c>
      <c r="M2057" s="47">
        <f>SUMIF(KELUAR!C:C,REKAP[[#This Row],[ID
Barang]],KELUAR!$H:$H)</f>
        <v>0</v>
      </c>
      <c r="N2057" s="47">
        <f>REKAP[[#This Row],[Stok Awal]]+REKAP[[#This Row],[Masuk]]-REKAP[[#This Row],[Keluar]]</f>
        <v>0</v>
      </c>
      <c r="P2057" s="42">
        <f>REKAP[[#This Row],[Harga Satuan]]*REKAP[[#This Row],[Stok Akhir]]</f>
        <v>0</v>
      </c>
      <c r="Q2057" s="47" t="str">
        <f>IF(REKAP[[#This Row],[Stok Aktual]]&lt;&gt;"",REKAP[[#This Row],[Stok Akhir]]-REKAP[[#This Row],[Stok Aktual]],"")</f>
        <v/>
      </c>
    </row>
    <row r="2058" spans="1:17" x14ac:dyDescent="0.25">
      <c r="A2058" s="20"/>
      <c r="B2058" s="20"/>
      <c r="C2058" s="20"/>
      <c r="D2058" s="23"/>
      <c r="E2058" s="23"/>
      <c r="F2058" s="20"/>
      <c r="G2058" s="20"/>
      <c r="H2058" s="22"/>
      <c r="I2058" s="57" t="str">
        <f>IF(COUNTIF(MASUK[Kode Barang],REKAP[[#This Row],[ID
Barang]])=0,"",COUNTIF(MASUK[Kode Barang],REKAP[[#This Row],[ID
Barang]]))</f>
        <v/>
      </c>
      <c r="J2058" s="58" t="str">
        <f>IF(COUNTIF(MASUK8[Kode Barang],REKAP[[#This Row],[ID
Barang]])=0,"",COUNTIF(MASUK8[Kode Barang],REKAP[[#This Row],[ID
Barang]]))</f>
        <v/>
      </c>
      <c r="K2058" s="20"/>
      <c r="L2058" s="47">
        <f>SUMIF(MASUK!$C:$C,DATA!$A2058,MASUK!$H:$H)</f>
        <v>0</v>
      </c>
      <c r="M2058" s="47">
        <f>SUMIF(KELUAR!C:C,REKAP[[#This Row],[ID
Barang]],KELUAR!$H:$H)</f>
        <v>0</v>
      </c>
      <c r="N2058" s="47">
        <f>REKAP[[#This Row],[Stok Awal]]+REKAP[[#This Row],[Masuk]]-REKAP[[#This Row],[Keluar]]</f>
        <v>0</v>
      </c>
      <c r="P2058" s="42">
        <f>REKAP[[#This Row],[Harga Satuan]]*REKAP[[#This Row],[Stok Akhir]]</f>
        <v>0</v>
      </c>
      <c r="Q2058" s="47" t="str">
        <f>IF(REKAP[[#This Row],[Stok Aktual]]&lt;&gt;"",REKAP[[#This Row],[Stok Akhir]]-REKAP[[#This Row],[Stok Aktual]],"")</f>
        <v/>
      </c>
    </row>
    <row r="2059" spans="1:17" x14ac:dyDescent="0.25">
      <c r="A2059" s="20"/>
      <c r="B2059" s="20"/>
      <c r="C2059" s="20"/>
      <c r="D2059" s="23"/>
      <c r="E2059" s="23"/>
      <c r="F2059" s="20"/>
      <c r="G2059" s="20"/>
      <c r="H2059" s="22"/>
      <c r="I2059" s="57" t="str">
        <f>IF(COUNTIF(MASUK[Kode Barang],REKAP[[#This Row],[ID
Barang]])=0,"",COUNTIF(MASUK[Kode Barang],REKAP[[#This Row],[ID
Barang]]))</f>
        <v/>
      </c>
      <c r="J2059" s="58" t="str">
        <f>IF(COUNTIF(MASUK8[Kode Barang],REKAP[[#This Row],[ID
Barang]])=0,"",COUNTIF(MASUK8[Kode Barang],REKAP[[#This Row],[ID
Barang]]))</f>
        <v/>
      </c>
      <c r="K2059" s="20"/>
      <c r="L2059" s="47">
        <f>SUMIF(MASUK!$C:$C,DATA!$A2059,MASUK!$H:$H)</f>
        <v>0</v>
      </c>
      <c r="M2059" s="47">
        <f>SUMIF(KELUAR!C:C,REKAP[[#This Row],[ID
Barang]],KELUAR!$H:$H)</f>
        <v>0</v>
      </c>
      <c r="N2059" s="47">
        <f>REKAP[[#This Row],[Stok Awal]]+REKAP[[#This Row],[Masuk]]-REKAP[[#This Row],[Keluar]]</f>
        <v>0</v>
      </c>
      <c r="P2059" s="42">
        <f>REKAP[[#This Row],[Harga Satuan]]*REKAP[[#This Row],[Stok Akhir]]</f>
        <v>0</v>
      </c>
      <c r="Q2059" s="47" t="str">
        <f>IF(REKAP[[#This Row],[Stok Aktual]]&lt;&gt;"",REKAP[[#This Row],[Stok Akhir]]-REKAP[[#This Row],[Stok Aktual]],"")</f>
        <v/>
      </c>
    </row>
    <row r="2060" spans="1:17" x14ac:dyDescent="0.25">
      <c r="A2060" s="20"/>
      <c r="B2060" s="20"/>
      <c r="C2060" s="20"/>
      <c r="D2060" s="23"/>
      <c r="E2060" s="23"/>
      <c r="F2060" s="20"/>
      <c r="G2060" s="20"/>
      <c r="H2060" s="22"/>
      <c r="I2060" s="57" t="str">
        <f>IF(COUNTIF(MASUK[Kode Barang],REKAP[[#This Row],[ID
Barang]])=0,"",COUNTIF(MASUK[Kode Barang],REKAP[[#This Row],[ID
Barang]]))</f>
        <v/>
      </c>
      <c r="J2060" s="58" t="str">
        <f>IF(COUNTIF(MASUK8[Kode Barang],REKAP[[#This Row],[ID
Barang]])=0,"",COUNTIF(MASUK8[Kode Barang],REKAP[[#This Row],[ID
Barang]]))</f>
        <v/>
      </c>
      <c r="K2060" s="20"/>
      <c r="L2060" s="47">
        <f>SUMIF(MASUK!$C:$C,DATA!$A2060,MASUK!$H:$H)</f>
        <v>0</v>
      </c>
      <c r="M2060" s="47">
        <f>SUMIF(KELUAR!C:C,REKAP[[#This Row],[ID
Barang]],KELUAR!$H:$H)</f>
        <v>0</v>
      </c>
      <c r="N2060" s="47">
        <f>REKAP[[#This Row],[Stok Awal]]+REKAP[[#This Row],[Masuk]]-REKAP[[#This Row],[Keluar]]</f>
        <v>0</v>
      </c>
      <c r="P2060" s="42">
        <f>REKAP[[#This Row],[Harga Satuan]]*REKAP[[#This Row],[Stok Akhir]]</f>
        <v>0</v>
      </c>
      <c r="Q2060" s="47" t="str">
        <f>IF(REKAP[[#This Row],[Stok Aktual]]&lt;&gt;"",REKAP[[#This Row],[Stok Akhir]]-REKAP[[#This Row],[Stok Aktual]],"")</f>
        <v/>
      </c>
    </row>
    <row r="2061" spans="1:17" x14ac:dyDescent="0.25">
      <c r="A2061" s="20"/>
      <c r="B2061" s="20"/>
      <c r="C2061" s="20"/>
      <c r="D2061" s="23"/>
      <c r="E2061" s="23"/>
      <c r="F2061" s="20"/>
      <c r="G2061" s="20"/>
      <c r="H2061" s="22"/>
      <c r="I2061" s="57" t="str">
        <f>IF(COUNTIF(MASUK[Kode Barang],REKAP[[#This Row],[ID
Barang]])=0,"",COUNTIF(MASUK[Kode Barang],REKAP[[#This Row],[ID
Barang]]))</f>
        <v/>
      </c>
      <c r="J2061" s="58" t="str">
        <f>IF(COUNTIF(MASUK8[Kode Barang],REKAP[[#This Row],[ID
Barang]])=0,"",COUNTIF(MASUK8[Kode Barang],REKAP[[#This Row],[ID
Barang]]))</f>
        <v/>
      </c>
      <c r="K2061" s="20"/>
      <c r="L2061" s="47">
        <f>SUMIF(MASUK!$C:$C,DATA!$A2061,MASUK!$H:$H)</f>
        <v>0</v>
      </c>
      <c r="M2061" s="47">
        <f>SUMIF(KELUAR!C:C,REKAP[[#This Row],[ID
Barang]],KELUAR!$H:$H)</f>
        <v>0</v>
      </c>
      <c r="N2061" s="47">
        <f>REKAP[[#This Row],[Stok Awal]]+REKAP[[#This Row],[Masuk]]-REKAP[[#This Row],[Keluar]]</f>
        <v>0</v>
      </c>
      <c r="P2061" s="42">
        <f>REKAP[[#This Row],[Harga Satuan]]*REKAP[[#This Row],[Stok Akhir]]</f>
        <v>0</v>
      </c>
      <c r="Q2061" s="47" t="str">
        <f>IF(REKAP[[#This Row],[Stok Aktual]]&lt;&gt;"",REKAP[[#This Row],[Stok Akhir]]-REKAP[[#This Row],[Stok Aktual]],"")</f>
        <v/>
      </c>
    </row>
    <row r="2062" spans="1:17" x14ac:dyDescent="0.25">
      <c r="A2062" s="20"/>
      <c r="B2062" s="20"/>
      <c r="C2062" s="20"/>
      <c r="D2062" s="23"/>
      <c r="E2062" s="23"/>
      <c r="F2062" s="20"/>
      <c r="G2062" s="20"/>
      <c r="H2062" s="22"/>
      <c r="I2062" s="57" t="str">
        <f>IF(COUNTIF(MASUK[Kode Barang],REKAP[[#This Row],[ID
Barang]])=0,"",COUNTIF(MASUK[Kode Barang],REKAP[[#This Row],[ID
Barang]]))</f>
        <v/>
      </c>
      <c r="J2062" s="58" t="str">
        <f>IF(COUNTIF(MASUK8[Kode Barang],REKAP[[#This Row],[ID
Barang]])=0,"",COUNTIF(MASUK8[Kode Barang],REKAP[[#This Row],[ID
Barang]]))</f>
        <v/>
      </c>
      <c r="K2062" s="20"/>
      <c r="L2062" s="47">
        <f>SUMIF(MASUK!$C:$C,DATA!$A2062,MASUK!$H:$H)</f>
        <v>0</v>
      </c>
      <c r="M2062" s="47">
        <f>SUMIF(KELUAR!C:C,REKAP[[#This Row],[ID
Barang]],KELUAR!$H:$H)</f>
        <v>0</v>
      </c>
      <c r="N2062" s="47">
        <f>REKAP[[#This Row],[Stok Awal]]+REKAP[[#This Row],[Masuk]]-REKAP[[#This Row],[Keluar]]</f>
        <v>0</v>
      </c>
      <c r="P2062" s="42">
        <f>REKAP[[#This Row],[Harga Satuan]]*REKAP[[#This Row],[Stok Akhir]]</f>
        <v>0</v>
      </c>
      <c r="Q2062" s="47" t="str">
        <f>IF(REKAP[[#This Row],[Stok Aktual]]&lt;&gt;"",REKAP[[#This Row],[Stok Akhir]]-REKAP[[#This Row],[Stok Aktual]],"")</f>
        <v/>
      </c>
    </row>
    <row r="2063" spans="1:17" x14ac:dyDescent="0.25">
      <c r="A2063" s="20"/>
      <c r="B2063" s="20"/>
      <c r="C2063" s="20"/>
      <c r="D2063" s="23"/>
      <c r="E2063" s="23"/>
      <c r="F2063" s="20"/>
      <c r="G2063" s="20"/>
      <c r="H2063" s="22"/>
      <c r="I2063" s="57" t="str">
        <f>IF(COUNTIF(MASUK[Kode Barang],REKAP[[#This Row],[ID
Barang]])=0,"",COUNTIF(MASUK[Kode Barang],REKAP[[#This Row],[ID
Barang]]))</f>
        <v/>
      </c>
      <c r="J2063" s="58" t="str">
        <f>IF(COUNTIF(MASUK8[Kode Barang],REKAP[[#This Row],[ID
Barang]])=0,"",COUNTIF(MASUK8[Kode Barang],REKAP[[#This Row],[ID
Barang]]))</f>
        <v/>
      </c>
      <c r="K2063" s="20"/>
      <c r="L2063" s="47">
        <f>SUMIF(MASUK!$C:$C,DATA!$A2063,MASUK!$H:$H)</f>
        <v>0</v>
      </c>
      <c r="M2063" s="47">
        <f>SUMIF(KELUAR!C:C,REKAP[[#This Row],[ID
Barang]],KELUAR!$H:$H)</f>
        <v>0</v>
      </c>
      <c r="N2063" s="47">
        <f>REKAP[[#This Row],[Stok Awal]]+REKAP[[#This Row],[Masuk]]-REKAP[[#This Row],[Keluar]]</f>
        <v>0</v>
      </c>
      <c r="P2063" s="42">
        <f>REKAP[[#This Row],[Harga Satuan]]*REKAP[[#This Row],[Stok Akhir]]</f>
        <v>0</v>
      </c>
      <c r="Q2063" s="47" t="str">
        <f>IF(REKAP[[#This Row],[Stok Aktual]]&lt;&gt;"",REKAP[[#This Row],[Stok Akhir]]-REKAP[[#This Row],[Stok Aktual]],"")</f>
        <v/>
      </c>
    </row>
    <row r="2064" spans="1:17" x14ac:dyDescent="0.25">
      <c r="A2064" s="20"/>
      <c r="B2064" s="20"/>
      <c r="C2064" s="20"/>
      <c r="D2064" s="23"/>
      <c r="E2064" s="23"/>
      <c r="F2064" s="20"/>
      <c r="G2064" s="20"/>
      <c r="H2064" s="22"/>
      <c r="I2064" s="57" t="str">
        <f>IF(COUNTIF(MASUK[Kode Barang],REKAP[[#This Row],[ID
Barang]])=0,"",COUNTIF(MASUK[Kode Barang],REKAP[[#This Row],[ID
Barang]]))</f>
        <v/>
      </c>
      <c r="J2064" s="58" t="str">
        <f>IF(COUNTIF(MASUK8[Kode Barang],REKAP[[#This Row],[ID
Barang]])=0,"",COUNTIF(MASUK8[Kode Barang],REKAP[[#This Row],[ID
Barang]]))</f>
        <v/>
      </c>
      <c r="K2064" s="20"/>
      <c r="L2064" s="47">
        <f>SUMIF(MASUK!$C:$C,DATA!$A2064,MASUK!$H:$H)</f>
        <v>0</v>
      </c>
      <c r="M2064" s="47">
        <f>SUMIF(KELUAR!C:C,REKAP[[#This Row],[ID
Barang]],KELUAR!$H:$H)</f>
        <v>0</v>
      </c>
      <c r="N2064" s="47">
        <f>REKAP[[#This Row],[Stok Awal]]+REKAP[[#This Row],[Masuk]]-REKAP[[#This Row],[Keluar]]</f>
        <v>0</v>
      </c>
      <c r="P2064" s="42">
        <f>REKAP[[#This Row],[Harga Satuan]]*REKAP[[#This Row],[Stok Akhir]]</f>
        <v>0</v>
      </c>
      <c r="Q2064" s="47" t="str">
        <f>IF(REKAP[[#This Row],[Stok Aktual]]&lt;&gt;"",REKAP[[#This Row],[Stok Akhir]]-REKAP[[#This Row],[Stok Aktual]],"")</f>
        <v/>
      </c>
    </row>
    <row r="2065" spans="1:17" x14ac:dyDescent="0.25">
      <c r="A2065" s="20"/>
      <c r="B2065" s="20"/>
      <c r="C2065" s="20"/>
      <c r="D2065" s="23"/>
      <c r="E2065" s="23"/>
      <c r="F2065" s="20"/>
      <c r="G2065" s="20"/>
      <c r="H2065" s="22"/>
      <c r="I2065" s="57" t="str">
        <f>IF(COUNTIF(MASUK[Kode Barang],REKAP[[#This Row],[ID
Barang]])=0,"",COUNTIF(MASUK[Kode Barang],REKAP[[#This Row],[ID
Barang]]))</f>
        <v/>
      </c>
      <c r="J2065" s="58" t="str">
        <f>IF(COUNTIF(MASUK8[Kode Barang],REKAP[[#This Row],[ID
Barang]])=0,"",COUNTIF(MASUK8[Kode Barang],REKAP[[#This Row],[ID
Barang]]))</f>
        <v/>
      </c>
      <c r="K2065" s="20"/>
      <c r="L2065" s="47">
        <f>SUMIF(MASUK!$C:$C,DATA!$A2065,MASUK!$H:$H)</f>
        <v>0</v>
      </c>
      <c r="M2065" s="47">
        <f>SUMIF(KELUAR!C:C,REKAP[[#This Row],[ID
Barang]],KELUAR!$H:$H)</f>
        <v>0</v>
      </c>
      <c r="N2065" s="47">
        <f>REKAP[[#This Row],[Stok Awal]]+REKAP[[#This Row],[Masuk]]-REKAP[[#This Row],[Keluar]]</f>
        <v>0</v>
      </c>
      <c r="P2065" s="42">
        <f>REKAP[[#This Row],[Harga Satuan]]*REKAP[[#This Row],[Stok Akhir]]</f>
        <v>0</v>
      </c>
      <c r="Q2065" s="47" t="str">
        <f>IF(REKAP[[#This Row],[Stok Aktual]]&lt;&gt;"",REKAP[[#This Row],[Stok Akhir]]-REKAP[[#This Row],[Stok Aktual]],"")</f>
        <v/>
      </c>
    </row>
    <row r="2066" spans="1:17" x14ac:dyDescent="0.25">
      <c r="A2066" s="20"/>
      <c r="B2066" s="20"/>
      <c r="C2066" s="20"/>
      <c r="D2066" s="23"/>
      <c r="E2066" s="23"/>
      <c r="F2066" s="20"/>
      <c r="G2066" s="20"/>
      <c r="H2066" s="22"/>
      <c r="I2066" s="57" t="str">
        <f>IF(COUNTIF(MASUK[Kode Barang],REKAP[[#This Row],[ID
Barang]])=0,"",COUNTIF(MASUK[Kode Barang],REKAP[[#This Row],[ID
Barang]]))</f>
        <v/>
      </c>
      <c r="J2066" s="58" t="str">
        <f>IF(COUNTIF(MASUK8[Kode Barang],REKAP[[#This Row],[ID
Barang]])=0,"",COUNTIF(MASUK8[Kode Barang],REKAP[[#This Row],[ID
Barang]]))</f>
        <v/>
      </c>
      <c r="K2066" s="20"/>
      <c r="L2066" s="47">
        <f>SUMIF(MASUK!$C:$C,DATA!$A2066,MASUK!$H:$H)</f>
        <v>0</v>
      </c>
      <c r="M2066" s="47">
        <f>SUMIF(KELUAR!C:C,REKAP[[#This Row],[ID
Barang]],KELUAR!$H:$H)</f>
        <v>0</v>
      </c>
      <c r="N2066" s="47">
        <f>REKAP[[#This Row],[Stok Awal]]+REKAP[[#This Row],[Masuk]]-REKAP[[#This Row],[Keluar]]</f>
        <v>0</v>
      </c>
      <c r="P2066" s="42">
        <f>REKAP[[#This Row],[Harga Satuan]]*REKAP[[#This Row],[Stok Akhir]]</f>
        <v>0</v>
      </c>
      <c r="Q2066" s="47" t="str">
        <f>IF(REKAP[[#This Row],[Stok Aktual]]&lt;&gt;"",REKAP[[#This Row],[Stok Akhir]]-REKAP[[#This Row],[Stok Aktual]],"")</f>
        <v/>
      </c>
    </row>
    <row r="2067" spans="1:17" x14ac:dyDescent="0.25">
      <c r="A2067" s="20"/>
      <c r="B2067" s="20"/>
      <c r="C2067" s="20"/>
      <c r="D2067" s="23"/>
      <c r="E2067" s="23"/>
      <c r="F2067" s="20"/>
      <c r="G2067" s="20"/>
      <c r="H2067" s="22"/>
      <c r="I2067" s="57" t="str">
        <f>IF(COUNTIF(MASUK[Kode Barang],REKAP[[#This Row],[ID
Barang]])=0,"",COUNTIF(MASUK[Kode Barang],REKAP[[#This Row],[ID
Barang]]))</f>
        <v/>
      </c>
      <c r="J2067" s="58" t="str">
        <f>IF(COUNTIF(MASUK8[Kode Barang],REKAP[[#This Row],[ID
Barang]])=0,"",COUNTIF(MASUK8[Kode Barang],REKAP[[#This Row],[ID
Barang]]))</f>
        <v/>
      </c>
      <c r="K2067" s="20"/>
      <c r="L2067" s="47">
        <f>SUMIF(MASUK!$C:$C,DATA!$A2067,MASUK!$H:$H)</f>
        <v>0</v>
      </c>
      <c r="M2067" s="47">
        <f>SUMIF(KELUAR!C:C,REKAP[[#This Row],[ID
Barang]],KELUAR!$H:$H)</f>
        <v>0</v>
      </c>
      <c r="N2067" s="47">
        <f>REKAP[[#This Row],[Stok Awal]]+REKAP[[#This Row],[Masuk]]-REKAP[[#This Row],[Keluar]]</f>
        <v>0</v>
      </c>
      <c r="P2067" s="42">
        <f>REKAP[[#This Row],[Harga Satuan]]*REKAP[[#This Row],[Stok Akhir]]</f>
        <v>0</v>
      </c>
      <c r="Q2067" s="47" t="str">
        <f>IF(REKAP[[#This Row],[Stok Aktual]]&lt;&gt;"",REKAP[[#This Row],[Stok Akhir]]-REKAP[[#This Row],[Stok Aktual]],"")</f>
        <v/>
      </c>
    </row>
    <row r="2068" spans="1:17" x14ac:dyDescent="0.25">
      <c r="A2068" s="20"/>
      <c r="B2068" s="20"/>
      <c r="C2068" s="20"/>
      <c r="D2068" s="23"/>
      <c r="E2068" s="23"/>
      <c r="F2068" s="20"/>
      <c r="G2068" s="20"/>
      <c r="H2068" s="22"/>
      <c r="I2068" s="57" t="str">
        <f>IF(COUNTIF(MASUK[Kode Barang],REKAP[[#This Row],[ID
Barang]])=0,"",COUNTIF(MASUK[Kode Barang],REKAP[[#This Row],[ID
Barang]]))</f>
        <v/>
      </c>
      <c r="J2068" s="58" t="str">
        <f>IF(COUNTIF(MASUK8[Kode Barang],REKAP[[#This Row],[ID
Barang]])=0,"",COUNTIF(MASUK8[Kode Barang],REKAP[[#This Row],[ID
Barang]]))</f>
        <v/>
      </c>
      <c r="K2068" s="20"/>
      <c r="L2068" s="47">
        <f>SUMIF(MASUK!$C:$C,DATA!$A2068,MASUK!$H:$H)</f>
        <v>0</v>
      </c>
      <c r="M2068" s="47">
        <f>SUMIF(KELUAR!C:C,REKAP[[#This Row],[ID
Barang]],KELUAR!$H:$H)</f>
        <v>0</v>
      </c>
      <c r="N2068" s="47">
        <f>REKAP[[#This Row],[Stok Awal]]+REKAP[[#This Row],[Masuk]]-REKAP[[#This Row],[Keluar]]</f>
        <v>0</v>
      </c>
      <c r="P2068" s="42">
        <f>REKAP[[#This Row],[Harga Satuan]]*REKAP[[#This Row],[Stok Akhir]]</f>
        <v>0</v>
      </c>
      <c r="Q2068" s="47" t="str">
        <f>IF(REKAP[[#This Row],[Stok Aktual]]&lt;&gt;"",REKAP[[#This Row],[Stok Akhir]]-REKAP[[#This Row],[Stok Aktual]],"")</f>
        <v/>
      </c>
    </row>
    <row r="2069" spans="1:17" x14ac:dyDescent="0.25">
      <c r="A2069" s="20"/>
      <c r="B2069" s="20"/>
      <c r="C2069" s="20"/>
      <c r="D2069" s="23"/>
      <c r="E2069" s="23"/>
      <c r="F2069" s="20"/>
      <c r="G2069" s="20"/>
      <c r="H2069" s="22"/>
      <c r="I2069" s="57" t="str">
        <f>IF(COUNTIF(MASUK[Kode Barang],REKAP[[#This Row],[ID
Barang]])=0,"",COUNTIF(MASUK[Kode Barang],REKAP[[#This Row],[ID
Barang]]))</f>
        <v/>
      </c>
      <c r="J2069" s="58" t="str">
        <f>IF(COUNTIF(MASUK8[Kode Barang],REKAP[[#This Row],[ID
Barang]])=0,"",COUNTIF(MASUK8[Kode Barang],REKAP[[#This Row],[ID
Barang]]))</f>
        <v/>
      </c>
      <c r="K2069" s="20"/>
      <c r="L2069" s="47">
        <f>SUMIF(MASUK!$C:$C,DATA!$A2069,MASUK!$H:$H)</f>
        <v>0</v>
      </c>
      <c r="M2069" s="47">
        <f>SUMIF(KELUAR!C:C,REKAP[[#This Row],[ID
Barang]],KELUAR!$H:$H)</f>
        <v>0</v>
      </c>
      <c r="N2069" s="47">
        <f>REKAP[[#This Row],[Stok Awal]]+REKAP[[#This Row],[Masuk]]-REKAP[[#This Row],[Keluar]]</f>
        <v>0</v>
      </c>
      <c r="P2069" s="42">
        <f>REKAP[[#This Row],[Harga Satuan]]*REKAP[[#This Row],[Stok Akhir]]</f>
        <v>0</v>
      </c>
      <c r="Q2069" s="47" t="str">
        <f>IF(REKAP[[#This Row],[Stok Aktual]]&lt;&gt;"",REKAP[[#This Row],[Stok Akhir]]-REKAP[[#This Row],[Stok Aktual]],"")</f>
        <v/>
      </c>
    </row>
    <row r="2070" spans="1:17" x14ac:dyDescent="0.25">
      <c r="A2070" s="20"/>
      <c r="B2070" s="20"/>
      <c r="C2070" s="20"/>
      <c r="D2070" s="23"/>
      <c r="E2070" s="23"/>
      <c r="F2070" s="20"/>
      <c r="G2070" s="20"/>
      <c r="H2070" s="22"/>
      <c r="I2070" s="57" t="str">
        <f>IF(COUNTIF(MASUK[Kode Barang],REKAP[[#This Row],[ID
Barang]])=0,"",COUNTIF(MASUK[Kode Barang],REKAP[[#This Row],[ID
Barang]]))</f>
        <v/>
      </c>
      <c r="J2070" s="58" t="str">
        <f>IF(COUNTIF(MASUK8[Kode Barang],REKAP[[#This Row],[ID
Barang]])=0,"",COUNTIF(MASUK8[Kode Barang],REKAP[[#This Row],[ID
Barang]]))</f>
        <v/>
      </c>
      <c r="K2070" s="20"/>
      <c r="L2070" s="47">
        <f>SUMIF(MASUK!$C:$C,DATA!$A2070,MASUK!$H:$H)</f>
        <v>0</v>
      </c>
      <c r="M2070" s="47">
        <f>SUMIF(KELUAR!C:C,REKAP[[#This Row],[ID
Barang]],KELUAR!$H:$H)</f>
        <v>0</v>
      </c>
      <c r="N2070" s="47">
        <f>REKAP[[#This Row],[Stok Awal]]+REKAP[[#This Row],[Masuk]]-REKAP[[#This Row],[Keluar]]</f>
        <v>0</v>
      </c>
      <c r="P2070" s="42">
        <f>REKAP[[#This Row],[Harga Satuan]]*REKAP[[#This Row],[Stok Akhir]]</f>
        <v>0</v>
      </c>
      <c r="Q2070" s="47" t="str">
        <f>IF(REKAP[[#This Row],[Stok Aktual]]&lt;&gt;"",REKAP[[#This Row],[Stok Akhir]]-REKAP[[#This Row],[Stok Aktual]],"")</f>
        <v/>
      </c>
    </row>
    <row r="2071" spans="1:17" x14ac:dyDescent="0.25">
      <c r="A2071" s="20"/>
      <c r="B2071" s="20"/>
      <c r="C2071" s="20"/>
      <c r="D2071" s="23"/>
      <c r="E2071" s="23"/>
      <c r="F2071" s="20"/>
      <c r="G2071" s="20"/>
      <c r="H2071" s="22"/>
      <c r="I2071" s="57" t="str">
        <f>IF(COUNTIF(MASUK[Kode Barang],REKAP[[#This Row],[ID
Barang]])=0,"",COUNTIF(MASUK[Kode Barang],REKAP[[#This Row],[ID
Barang]]))</f>
        <v/>
      </c>
      <c r="J2071" s="58" t="str">
        <f>IF(COUNTIF(MASUK8[Kode Barang],REKAP[[#This Row],[ID
Barang]])=0,"",COUNTIF(MASUK8[Kode Barang],REKAP[[#This Row],[ID
Barang]]))</f>
        <v/>
      </c>
      <c r="K2071" s="20"/>
      <c r="L2071" s="47">
        <f>SUMIF(MASUK!$C:$C,DATA!$A2071,MASUK!$H:$H)</f>
        <v>0</v>
      </c>
      <c r="M2071" s="47">
        <f>SUMIF(KELUAR!C:C,REKAP[[#This Row],[ID
Barang]],KELUAR!$H:$H)</f>
        <v>0</v>
      </c>
      <c r="N2071" s="47">
        <f>REKAP[[#This Row],[Stok Awal]]+REKAP[[#This Row],[Masuk]]-REKAP[[#This Row],[Keluar]]</f>
        <v>0</v>
      </c>
      <c r="P2071" s="42">
        <f>REKAP[[#This Row],[Harga Satuan]]*REKAP[[#This Row],[Stok Akhir]]</f>
        <v>0</v>
      </c>
      <c r="Q2071" s="47" t="str">
        <f>IF(REKAP[[#This Row],[Stok Aktual]]&lt;&gt;"",REKAP[[#This Row],[Stok Akhir]]-REKAP[[#This Row],[Stok Aktual]],"")</f>
        <v/>
      </c>
    </row>
    <row r="2072" spans="1:17" x14ac:dyDescent="0.25">
      <c r="A2072" s="20"/>
      <c r="B2072" s="20"/>
      <c r="C2072" s="20"/>
      <c r="D2072" s="23"/>
      <c r="E2072" s="23"/>
      <c r="F2072" s="20"/>
      <c r="G2072" s="20"/>
      <c r="H2072" s="22"/>
      <c r="I2072" s="57" t="str">
        <f>IF(COUNTIF(MASUK[Kode Barang],REKAP[[#This Row],[ID
Barang]])=0,"",COUNTIF(MASUK[Kode Barang],REKAP[[#This Row],[ID
Barang]]))</f>
        <v/>
      </c>
      <c r="J2072" s="58" t="str">
        <f>IF(COUNTIF(MASUK8[Kode Barang],REKAP[[#This Row],[ID
Barang]])=0,"",COUNTIF(MASUK8[Kode Barang],REKAP[[#This Row],[ID
Barang]]))</f>
        <v/>
      </c>
      <c r="K2072" s="20"/>
      <c r="L2072" s="47">
        <f>SUMIF(MASUK!$C:$C,DATA!$A2072,MASUK!$H:$H)</f>
        <v>0</v>
      </c>
      <c r="M2072" s="47">
        <f>SUMIF(KELUAR!C:C,REKAP[[#This Row],[ID
Barang]],KELUAR!$H:$H)</f>
        <v>0</v>
      </c>
      <c r="N2072" s="47">
        <f>REKAP[[#This Row],[Stok Awal]]+REKAP[[#This Row],[Masuk]]-REKAP[[#This Row],[Keluar]]</f>
        <v>0</v>
      </c>
      <c r="P2072" s="42">
        <f>REKAP[[#This Row],[Harga Satuan]]*REKAP[[#This Row],[Stok Akhir]]</f>
        <v>0</v>
      </c>
      <c r="Q2072" s="47" t="str">
        <f>IF(REKAP[[#This Row],[Stok Aktual]]&lt;&gt;"",REKAP[[#This Row],[Stok Akhir]]-REKAP[[#This Row],[Stok Aktual]],"")</f>
        <v/>
      </c>
    </row>
    <row r="2073" spans="1:17" x14ac:dyDescent="0.25">
      <c r="A2073" s="20"/>
      <c r="B2073" s="20"/>
      <c r="C2073" s="20"/>
      <c r="D2073" s="23"/>
      <c r="E2073" s="23"/>
      <c r="F2073" s="20"/>
      <c r="G2073" s="20"/>
      <c r="H2073" s="22"/>
      <c r="I2073" s="57" t="str">
        <f>IF(COUNTIF(MASUK[Kode Barang],REKAP[[#This Row],[ID
Barang]])=0,"",COUNTIF(MASUK[Kode Barang],REKAP[[#This Row],[ID
Barang]]))</f>
        <v/>
      </c>
      <c r="J2073" s="58" t="str">
        <f>IF(COUNTIF(MASUK8[Kode Barang],REKAP[[#This Row],[ID
Barang]])=0,"",COUNTIF(MASUK8[Kode Barang],REKAP[[#This Row],[ID
Barang]]))</f>
        <v/>
      </c>
      <c r="K2073" s="20"/>
      <c r="L2073" s="47">
        <f>SUMIF(MASUK!$C:$C,DATA!$A2073,MASUK!$H:$H)</f>
        <v>0</v>
      </c>
      <c r="M2073" s="47">
        <f>SUMIF(KELUAR!C:C,REKAP[[#This Row],[ID
Barang]],KELUAR!$H:$H)</f>
        <v>0</v>
      </c>
      <c r="N2073" s="47">
        <f>REKAP[[#This Row],[Stok Awal]]+REKAP[[#This Row],[Masuk]]-REKAP[[#This Row],[Keluar]]</f>
        <v>0</v>
      </c>
      <c r="P2073" s="42">
        <f>REKAP[[#This Row],[Harga Satuan]]*REKAP[[#This Row],[Stok Akhir]]</f>
        <v>0</v>
      </c>
      <c r="Q2073" s="47" t="str">
        <f>IF(REKAP[[#This Row],[Stok Aktual]]&lt;&gt;"",REKAP[[#This Row],[Stok Akhir]]-REKAP[[#This Row],[Stok Aktual]],"")</f>
        <v/>
      </c>
    </row>
    <row r="2074" spans="1:17" x14ac:dyDescent="0.25">
      <c r="A2074" s="20"/>
      <c r="B2074" s="20"/>
      <c r="C2074" s="20"/>
      <c r="D2074" s="23"/>
      <c r="E2074" s="23"/>
      <c r="F2074" s="20"/>
      <c r="G2074" s="20"/>
      <c r="H2074" s="22"/>
      <c r="I2074" s="57" t="str">
        <f>IF(COUNTIF(MASUK[Kode Barang],REKAP[[#This Row],[ID
Barang]])=0,"",COUNTIF(MASUK[Kode Barang],REKAP[[#This Row],[ID
Barang]]))</f>
        <v/>
      </c>
      <c r="J2074" s="58" t="str">
        <f>IF(COUNTIF(MASUK8[Kode Barang],REKAP[[#This Row],[ID
Barang]])=0,"",COUNTIF(MASUK8[Kode Barang],REKAP[[#This Row],[ID
Barang]]))</f>
        <v/>
      </c>
      <c r="K2074" s="20"/>
      <c r="L2074" s="47">
        <f>SUMIF(MASUK!$C:$C,DATA!$A2074,MASUK!$H:$H)</f>
        <v>0</v>
      </c>
      <c r="M2074" s="47">
        <f>SUMIF(KELUAR!C:C,REKAP[[#This Row],[ID
Barang]],KELUAR!$H:$H)</f>
        <v>0</v>
      </c>
      <c r="N2074" s="47">
        <f>REKAP[[#This Row],[Stok Awal]]+REKAP[[#This Row],[Masuk]]-REKAP[[#This Row],[Keluar]]</f>
        <v>0</v>
      </c>
      <c r="P2074" s="42">
        <f>REKAP[[#This Row],[Harga Satuan]]*REKAP[[#This Row],[Stok Akhir]]</f>
        <v>0</v>
      </c>
      <c r="Q2074" s="47" t="str">
        <f>IF(REKAP[[#This Row],[Stok Aktual]]&lt;&gt;"",REKAP[[#This Row],[Stok Akhir]]-REKAP[[#This Row],[Stok Aktual]],"")</f>
        <v/>
      </c>
    </row>
    <row r="2075" spans="1:17" x14ac:dyDescent="0.25">
      <c r="A2075" s="20"/>
      <c r="B2075" s="20"/>
      <c r="C2075" s="20"/>
      <c r="D2075" s="23"/>
      <c r="E2075" s="23"/>
      <c r="F2075" s="20"/>
      <c r="G2075" s="20"/>
      <c r="H2075" s="22"/>
      <c r="I2075" s="57" t="str">
        <f>IF(COUNTIF(MASUK[Kode Barang],REKAP[[#This Row],[ID
Barang]])=0,"",COUNTIF(MASUK[Kode Barang],REKAP[[#This Row],[ID
Barang]]))</f>
        <v/>
      </c>
      <c r="J2075" s="58" t="str">
        <f>IF(COUNTIF(MASUK8[Kode Barang],REKAP[[#This Row],[ID
Barang]])=0,"",COUNTIF(MASUK8[Kode Barang],REKAP[[#This Row],[ID
Barang]]))</f>
        <v/>
      </c>
      <c r="K2075" s="20"/>
      <c r="L2075" s="47">
        <f>SUMIF(MASUK!$C:$C,DATA!$A2075,MASUK!$H:$H)</f>
        <v>0</v>
      </c>
      <c r="M2075" s="47">
        <f>SUMIF(KELUAR!C:C,REKAP[[#This Row],[ID
Barang]],KELUAR!$H:$H)</f>
        <v>0</v>
      </c>
      <c r="N2075" s="47">
        <f>REKAP[[#This Row],[Stok Awal]]+REKAP[[#This Row],[Masuk]]-REKAP[[#This Row],[Keluar]]</f>
        <v>0</v>
      </c>
      <c r="P2075" s="42">
        <f>REKAP[[#This Row],[Harga Satuan]]*REKAP[[#This Row],[Stok Akhir]]</f>
        <v>0</v>
      </c>
      <c r="Q2075" s="47" t="str">
        <f>IF(REKAP[[#This Row],[Stok Aktual]]&lt;&gt;"",REKAP[[#This Row],[Stok Akhir]]-REKAP[[#This Row],[Stok Aktual]],"")</f>
        <v/>
      </c>
    </row>
    <row r="2076" spans="1:17" x14ac:dyDescent="0.25">
      <c r="A2076" s="20"/>
      <c r="B2076" s="20"/>
      <c r="C2076" s="20"/>
      <c r="D2076" s="23"/>
      <c r="E2076" s="23"/>
      <c r="F2076" s="20"/>
      <c r="G2076" s="20"/>
      <c r="H2076" s="22"/>
      <c r="I2076" s="57" t="str">
        <f>IF(COUNTIF(MASUK[Kode Barang],REKAP[[#This Row],[ID
Barang]])=0,"",COUNTIF(MASUK[Kode Barang],REKAP[[#This Row],[ID
Barang]]))</f>
        <v/>
      </c>
      <c r="J2076" s="58" t="str">
        <f>IF(COUNTIF(MASUK8[Kode Barang],REKAP[[#This Row],[ID
Barang]])=0,"",COUNTIF(MASUK8[Kode Barang],REKAP[[#This Row],[ID
Barang]]))</f>
        <v/>
      </c>
      <c r="K2076" s="20"/>
      <c r="L2076" s="47">
        <f>SUMIF(MASUK!$C:$C,DATA!$A2076,MASUK!$H:$H)</f>
        <v>0</v>
      </c>
      <c r="M2076" s="47">
        <f>SUMIF(KELUAR!C:C,REKAP[[#This Row],[ID
Barang]],KELUAR!$H:$H)</f>
        <v>0</v>
      </c>
      <c r="N2076" s="47">
        <f>REKAP[[#This Row],[Stok Awal]]+REKAP[[#This Row],[Masuk]]-REKAP[[#This Row],[Keluar]]</f>
        <v>0</v>
      </c>
      <c r="P2076" s="42">
        <f>REKAP[[#This Row],[Harga Satuan]]*REKAP[[#This Row],[Stok Akhir]]</f>
        <v>0</v>
      </c>
      <c r="Q2076" s="47" t="str">
        <f>IF(REKAP[[#This Row],[Stok Aktual]]&lt;&gt;"",REKAP[[#This Row],[Stok Akhir]]-REKAP[[#This Row],[Stok Aktual]],"")</f>
        <v/>
      </c>
    </row>
    <row r="2077" spans="1:17" x14ac:dyDescent="0.25">
      <c r="A2077" s="20"/>
      <c r="B2077" s="20"/>
      <c r="C2077" s="20"/>
      <c r="D2077" s="23"/>
      <c r="E2077" s="23"/>
      <c r="F2077" s="20"/>
      <c r="G2077" s="20"/>
      <c r="H2077" s="22"/>
      <c r="I2077" s="57" t="str">
        <f>IF(COUNTIF(MASUK[Kode Barang],REKAP[[#This Row],[ID
Barang]])=0,"",COUNTIF(MASUK[Kode Barang],REKAP[[#This Row],[ID
Barang]]))</f>
        <v/>
      </c>
      <c r="J2077" s="58" t="str">
        <f>IF(COUNTIF(MASUK8[Kode Barang],REKAP[[#This Row],[ID
Barang]])=0,"",COUNTIF(MASUK8[Kode Barang],REKAP[[#This Row],[ID
Barang]]))</f>
        <v/>
      </c>
      <c r="K2077" s="20"/>
      <c r="L2077" s="47">
        <f>SUMIF(MASUK!$C:$C,DATA!$A2077,MASUK!$H:$H)</f>
        <v>0</v>
      </c>
      <c r="M2077" s="47">
        <f>SUMIF(KELUAR!C:C,REKAP[[#This Row],[ID
Barang]],KELUAR!$H:$H)</f>
        <v>0</v>
      </c>
      <c r="N2077" s="47">
        <f>REKAP[[#This Row],[Stok Awal]]+REKAP[[#This Row],[Masuk]]-REKAP[[#This Row],[Keluar]]</f>
        <v>0</v>
      </c>
      <c r="P2077" s="42">
        <f>REKAP[[#This Row],[Harga Satuan]]*REKAP[[#This Row],[Stok Akhir]]</f>
        <v>0</v>
      </c>
      <c r="Q2077" s="47" t="str">
        <f>IF(REKAP[[#This Row],[Stok Aktual]]&lt;&gt;"",REKAP[[#This Row],[Stok Akhir]]-REKAP[[#This Row],[Stok Aktual]],"")</f>
        <v/>
      </c>
    </row>
    <row r="2078" spans="1:17" x14ac:dyDescent="0.25">
      <c r="A2078" s="20"/>
      <c r="B2078" s="20"/>
      <c r="C2078" s="20"/>
      <c r="D2078" s="23"/>
      <c r="E2078" s="23"/>
      <c r="F2078" s="20"/>
      <c r="G2078" s="20"/>
      <c r="H2078" s="22"/>
      <c r="I2078" s="57" t="str">
        <f>IF(COUNTIF(MASUK[Kode Barang],REKAP[[#This Row],[ID
Barang]])=0,"",COUNTIF(MASUK[Kode Barang],REKAP[[#This Row],[ID
Barang]]))</f>
        <v/>
      </c>
      <c r="J2078" s="58" t="str">
        <f>IF(COUNTIF(MASUK8[Kode Barang],REKAP[[#This Row],[ID
Barang]])=0,"",COUNTIF(MASUK8[Kode Barang],REKAP[[#This Row],[ID
Barang]]))</f>
        <v/>
      </c>
      <c r="K2078" s="20"/>
      <c r="L2078" s="47">
        <f>SUMIF(MASUK!$C:$C,DATA!$A2078,MASUK!$H:$H)</f>
        <v>0</v>
      </c>
      <c r="M2078" s="47">
        <f>SUMIF(KELUAR!C:C,REKAP[[#This Row],[ID
Barang]],KELUAR!$H:$H)</f>
        <v>0</v>
      </c>
      <c r="N2078" s="47">
        <f>REKAP[[#This Row],[Stok Awal]]+REKAP[[#This Row],[Masuk]]-REKAP[[#This Row],[Keluar]]</f>
        <v>0</v>
      </c>
      <c r="P2078" s="42">
        <f>REKAP[[#This Row],[Harga Satuan]]*REKAP[[#This Row],[Stok Akhir]]</f>
        <v>0</v>
      </c>
      <c r="Q2078" s="47" t="str">
        <f>IF(REKAP[[#This Row],[Stok Aktual]]&lt;&gt;"",REKAP[[#This Row],[Stok Akhir]]-REKAP[[#This Row],[Stok Aktual]],"")</f>
        <v/>
      </c>
    </row>
    <row r="2079" spans="1:17" x14ac:dyDescent="0.25">
      <c r="A2079" s="20"/>
      <c r="B2079" s="20"/>
      <c r="C2079" s="20"/>
      <c r="D2079" s="23"/>
      <c r="E2079" s="23"/>
      <c r="F2079" s="20"/>
      <c r="G2079" s="20"/>
      <c r="H2079" s="22"/>
      <c r="I2079" s="57" t="str">
        <f>IF(COUNTIF(MASUK[Kode Barang],REKAP[[#This Row],[ID
Barang]])=0,"",COUNTIF(MASUK[Kode Barang],REKAP[[#This Row],[ID
Barang]]))</f>
        <v/>
      </c>
      <c r="J2079" s="58" t="str">
        <f>IF(COUNTIF(MASUK8[Kode Barang],REKAP[[#This Row],[ID
Barang]])=0,"",COUNTIF(MASUK8[Kode Barang],REKAP[[#This Row],[ID
Barang]]))</f>
        <v/>
      </c>
      <c r="K2079" s="20"/>
      <c r="L2079" s="47">
        <f>SUMIF(MASUK!$C:$C,DATA!$A2079,MASUK!$H:$H)</f>
        <v>0</v>
      </c>
      <c r="M2079" s="47">
        <f>SUMIF(KELUAR!C:C,REKAP[[#This Row],[ID
Barang]],KELUAR!$H:$H)</f>
        <v>0</v>
      </c>
      <c r="N2079" s="47">
        <f>REKAP[[#This Row],[Stok Awal]]+REKAP[[#This Row],[Masuk]]-REKAP[[#This Row],[Keluar]]</f>
        <v>0</v>
      </c>
      <c r="P2079" s="42">
        <f>REKAP[[#This Row],[Harga Satuan]]*REKAP[[#This Row],[Stok Akhir]]</f>
        <v>0</v>
      </c>
      <c r="Q2079" s="47" t="str">
        <f>IF(REKAP[[#This Row],[Stok Aktual]]&lt;&gt;"",REKAP[[#This Row],[Stok Akhir]]-REKAP[[#This Row],[Stok Aktual]],"")</f>
        <v/>
      </c>
    </row>
    <row r="2080" spans="1:17" x14ac:dyDescent="0.25">
      <c r="A2080" s="20"/>
      <c r="B2080" s="20"/>
      <c r="C2080" s="20"/>
      <c r="D2080" s="23"/>
      <c r="E2080" s="23"/>
      <c r="F2080" s="20"/>
      <c r="G2080" s="20"/>
      <c r="H2080" s="22"/>
      <c r="I2080" s="57" t="str">
        <f>IF(COUNTIF(MASUK[Kode Barang],REKAP[[#This Row],[ID
Barang]])=0,"",COUNTIF(MASUK[Kode Barang],REKAP[[#This Row],[ID
Barang]]))</f>
        <v/>
      </c>
      <c r="J2080" s="58" t="str">
        <f>IF(COUNTIF(MASUK8[Kode Barang],REKAP[[#This Row],[ID
Barang]])=0,"",COUNTIF(MASUK8[Kode Barang],REKAP[[#This Row],[ID
Barang]]))</f>
        <v/>
      </c>
      <c r="K2080" s="20"/>
      <c r="L2080" s="47">
        <f>SUMIF(MASUK!$C:$C,DATA!$A2080,MASUK!$H:$H)</f>
        <v>0</v>
      </c>
      <c r="M2080" s="47">
        <f>SUMIF(KELUAR!C:C,REKAP[[#This Row],[ID
Barang]],KELUAR!$H:$H)</f>
        <v>0</v>
      </c>
      <c r="N2080" s="47">
        <f>REKAP[[#This Row],[Stok Awal]]+REKAP[[#This Row],[Masuk]]-REKAP[[#This Row],[Keluar]]</f>
        <v>0</v>
      </c>
      <c r="P2080" s="42">
        <f>REKAP[[#This Row],[Harga Satuan]]*REKAP[[#This Row],[Stok Akhir]]</f>
        <v>0</v>
      </c>
      <c r="Q2080" s="47" t="str">
        <f>IF(REKAP[[#This Row],[Stok Aktual]]&lt;&gt;"",REKAP[[#This Row],[Stok Akhir]]-REKAP[[#This Row],[Stok Aktual]],"")</f>
        <v/>
      </c>
    </row>
    <row r="2081" spans="1:17" x14ac:dyDescent="0.25">
      <c r="A2081" s="20"/>
      <c r="B2081" s="20"/>
      <c r="C2081" s="20"/>
      <c r="D2081" s="23"/>
      <c r="E2081" s="23"/>
      <c r="F2081" s="20"/>
      <c r="G2081" s="20"/>
      <c r="H2081" s="22"/>
      <c r="I2081" s="57" t="str">
        <f>IF(COUNTIF(MASUK[Kode Barang],REKAP[[#This Row],[ID
Barang]])=0,"",COUNTIF(MASUK[Kode Barang],REKAP[[#This Row],[ID
Barang]]))</f>
        <v/>
      </c>
      <c r="J2081" s="58" t="str">
        <f>IF(COUNTIF(MASUK8[Kode Barang],REKAP[[#This Row],[ID
Barang]])=0,"",COUNTIF(MASUK8[Kode Barang],REKAP[[#This Row],[ID
Barang]]))</f>
        <v/>
      </c>
      <c r="K2081" s="20"/>
      <c r="L2081" s="47">
        <f>SUMIF(MASUK!$C:$C,DATA!$A2081,MASUK!$H:$H)</f>
        <v>0</v>
      </c>
      <c r="M2081" s="47">
        <f>SUMIF(KELUAR!C:C,REKAP[[#This Row],[ID
Barang]],KELUAR!$H:$H)</f>
        <v>0</v>
      </c>
      <c r="N2081" s="47">
        <f>REKAP[[#This Row],[Stok Awal]]+REKAP[[#This Row],[Masuk]]-REKAP[[#This Row],[Keluar]]</f>
        <v>0</v>
      </c>
      <c r="P2081" s="42">
        <f>REKAP[[#This Row],[Harga Satuan]]*REKAP[[#This Row],[Stok Akhir]]</f>
        <v>0</v>
      </c>
      <c r="Q2081" s="47" t="str">
        <f>IF(REKAP[[#This Row],[Stok Aktual]]&lt;&gt;"",REKAP[[#This Row],[Stok Akhir]]-REKAP[[#This Row],[Stok Aktual]],"")</f>
        <v/>
      </c>
    </row>
    <row r="2082" spans="1:17" x14ac:dyDescent="0.25">
      <c r="A2082" s="20"/>
      <c r="B2082" s="20"/>
      <c r="C2082" s="20"/>
      <c r="D2082" s="23"/>
      <c r="E2082" s="23"/>
      <c r="F2082" s="20"/>
      <c r="G2082" s="20"/>
      <c r="H2082" s="22"/>
      <c r="I2082" s="57" t="str">
        <f>IF(COUNTIF(MASUK[Kode Barang],REKAP[[#This Row],[ID
Barang]])=0,"",COUNTIF(MASUK[Kode Barang],REKAP[[#This Row],[ID
Barang]]))</f>
        <v/>
      </c>
      <c r="J2082" s="58" t="str">
        <f>IF(COUNTIF(MASUK8[Kode Barang],REKAP[[#This Row],[ID
Barang]])=0,"",COUNTIF(MASUK8[Kode Barang],REKAP[[#This Row],[ID
Barang]]))</f>
        <v/>
      </c>
      <c r="K2082" s="20"/>
      <c r="L2082" s="47">
        <f>SUMIF(MASUK!$C:$C,DATA!$A2082,MASUK!$H:$H)</f>
        <v>0</v>
      </c>
      <c r="M2082" s="47">
        <f>SUMIF(KELUAR!C:C,REKAP[[#This Row],[ID
Barang]],KELUAR!$H:$H)</f>
        <v>0</v>
      </c>
      <c r="N2082" s="47">
        <f>REKAP[[#This Row],[Stok Awal]]+REKAP[[#This Row],[Masuk]]-REKAP[[#This Row],[Keluar]]</f>
        <v>0</v>
      </c>
      <c r="P2082" s="42">
        <f>REKAP[[#This Row],[Harga Satuan]]*REKAP[[#This Row],[Stok Akhir]]</f>
        <v>0</v>
      </c>
      <c r="Q2082" s="47" t="str">
        <f>IF(REKAP[[#This Row],[Stok Aktual]]&lt;&gt;"",REKAP[[#This Row],[Stok Akhir]]-REKAP[[#This Row],[Stok Aktual]],"")</f>
        <v/>
      </c>
    </row>
    <row r="2083" spans="1:17" x14ac:dyDescent="0.25">
      <c r="A2083" s="20"/>
      <c r="B2083" s="20"/>
      <c r="C2083" s="20"/>
      <c r="D2083" s="23"/>
      <c r="E2083" s="23"/>
      <c r="F2083" s="20"/>
      <c r="G2083" s="20"/>
      <c r="H2083" s="22"/>
      <c r="I2083" s="57" t="str">
        <f>IF(COUNTIF(MASUK[Kode Barang],REKAP[[#This Row],[ID
Barang]])=0,"",COUNTIF(MASUK[Kode Barang],REKAP[[#This Row],[ID
Barang]]))</f>
        <v/>
      </c>
      <c r="J2083" s="58" t="str">
        <f>IF(COUNTIF(MASUK8[Kode Barang],REKAP[[#This Row],[ID
Barang]])=0,"",COUNTIF(MASUK8[Kode Barang],REKAP[[#This Row],[ID
Barang]]))</f>
        <v/>
      </c>
      <c r="K2083" s="20"/>
      <c r="L2083" s="47">
        <f>SUMIF(MASUK!$C:$C,DATA!$A2083,MASUK!$H:$H)</f>
        <v>0</v>
      </c>
      <c r="M2083" s="47">
        <f>SUMIF(KELUAR!C:C,REKAP[[#This Row],[ID
Barang]],KELUAR!$H:$H)</f>
        <v>0</v>
      </c>
      <c r="N2083" s="47">
        <f>REKAP[[#This Row],[Stok Awal]]+REKAP[[#This Row],[Masuk]]-REKAP[[#This Row],[Keluar]]</f>
        <v>0</v>
      </c>
      <c r="P2083" s="42">
        <f>REKAP[[#This Row],[Harga Satuan]]*REKAP[[#This Row],[Stok Akhir]]</f>
        <v>0</v>
      </c>
      <c r="Q2083" s="47" t="str">
        <f>IF(REKAP[[#This Row],[Stok Aktual]]&lt;&gt;"",REKAP[[#This Row],[Stok Akhir]]-REKAP[[#This Row],[Stok Aktual]],"")</f>
        <v/>
      </c>
    </row>
    <row r="2084" spans="1:17" x14ac:dyDescent="0.25">
      <c r="A2084" s="20"/>
      <c r="B2084" s="20"/>
      <c r="C2084" s="20"/>
      <c r="D2084" s="23"/>
      <c r="E2084" s="23"/>
      <c r="F2084" s="20"/>
      <c r="G2084" s="20"/>
      <c r="H2084" s="22"/>
      <c r="I2084" s="57" t="str">
        <f>IF(COUNTIF(MASUK[Kode Barang],REKAP[[#This Row],[ID
Barang]])=0,"",COUNTIF(MASUK[Kode Barang],REKAP[[#This Row],[ID
Barang]]))</f>
        <v/>
      </c>
      <c r="J2084" s="58" t="str">
        <f>IF(COUNTIF(MASUK8[Kode Barang],REKAP[[#This Row],[ID
Barang]])=0,"",COUNTIF(MASUK8[Kode Barang],REKAP[[#This Row],[ID
Barang]]))</f>
        <v/>
      </c>
      <c r="K2084" s="20"/>
      <c r="L2084" s="47">
        <f>SUMIF(MASUK!$C:$C,DATA!$A2084,MASUK!$H:$H)</f>
        <v>0</v>
      </c>
      <c r="M2084" s="47">
        <f>SUMIF(KELUAR!C:C,REKAP[[#This Row],[ID
Barang]],KELUAR!$H:$H)</f>
        <v>0</v>
      </c>
      <c r="N2084" s="47">
        <f>REKAP[[#This Row],[Stok Awal]]+REKAP[[#This Row],[Masuk]]-REKAP[[#This Row],[Keluar]]</f>
        <v>0</v>
      </c>
      <c r="P2084" s="42">
        <f>REKAP[[#This Row],[Harga Satuan]]*REKAP[[#This Row],[Stok Akhir]]</f>
        <v>0</v>
      </c>
      <c r="Q2084" s="47" t="str">
        <f>IF(REKAP[[#This Row],[Stok Aktual]]&lt;&gt;"",REKAP[[#This Row],[Stok Akhir]]-REKAP[[#This Row],[Stok Aktual]],"")</f>
        <v/>
      </c>
    </row>
    <row r="2085" spans="1:17" x14ac:dyDescent="0.25">
      <c r="A2085" s="20"/>
      <c r="B2085" s="20"/>
      <c r="C2085" s="20"/>
      <c r="D2085" s="23"/>
      <c r="E2085" s="23"/>
      <c r="F2085" s="20"/>
      <c r="G2085" s="20"/>
      <c r="H2085" s="22"/>
      <c r="I2085" s="57" t="str">
        <f>IF(COUNTIF(MASUK[Kode Barang],REKAP[[#This Row],[ID
Barang]])=0,"",COUNTIF(MASUK[Kode Barang],REKAP[[#This Row],[ID
Barang]]))</f>
        <v/>
      </c>
      <c r="J2085" s="58" t="str">
        <f>IF(COUNTIF(MASUK8[Kode Barang],REKAP[[#This Row],[ID
Barang]])=0,"",COUNTIF(MASUK8[Kode Barang],REKAP[[#This Row],[ID
Barang]]))</f>
        <v/>
      </c>
      <c r="K2085" s="20"/>
      <c r="L2085" s="47">
        <f>SUMIF(MASUK!$C:$C,DATA!$A2085,MASUK!$H:$H)</f>
        <v>0</v>
      </c>
      <c r="M2085" s="47">
        <f>SUMIF(KELUAR!C:C,REKAP[[#This Row],[ID
Barang]],KELUAR!$H:$H)</f>
        <v>0</v>
      </c>
      <c r="N2085" s="47">
        <f>REKAP[[#This Row],[Stok Awal]]+REKAP[[#This Row],[Masuk]]-REKAP[[#This Row],[Keluar]]</f>
        <v>0</v>
      </c>
      <c r="P2085" s="42">
        <f>REKAP[[#This Row],[Harga Satuan]]*REKAP[[#This Row],[Stok Akhir]]</f>
        <v>0</v>
      </c>
      <c r="Q2085" s="47" t="str">
        <f>IF(REKAP[[#This Row],[Stok Aktual]]&lt;&gt;"",REKAP[[#This Row],[Stok Akhir]]-REKAP[[#This Row],[Stok Aktual]],"")</f>
        <v/>
      </c>
    </row>
    <row r="2086" spans="1:17" x14ac:dyDescent="0.25">
      <c r="A2086" s="20"/>
      <c r="B2086" s="20"/>
      <c r="C2086" s="20"/>
      <c r="D2086" s="23"/>
      <c r="E2086" s="23"/>
      <c r="F2086" s="20"/>
      <c r="G2086" s="20"/>
      <c r="H2086" s="22"/>
      <c r="I2086" s="57" t="str">
        <f>IF(COUNTIF(MASUK[Kode Barang],REKAP[[#This Row],[ID
Barang]])=0,"",COUNTIF(MASUK[Kode Barang],REKAP[[#This Row],[ID
Barang]]))</f>
        <v/>
      </c>
      <c r="J2086" s="58" t="str">
        <f>IF(COUNTIF(MASUK8[Kode Barang],REKAP[[#This Row],[ID
Barang]])=0,"",COUNTIF(MASUK8[Kode Barang],REKAP[[#This Row],[ID
Barang]]))</f>
        <v/>
      </c>
      <c r="K2086" s="20"/>
      <c r="L2086" s="47">
        <f>SUMIF(MASUK!$C:$C,DATA!$A2086,MASUK!$H:$H)</f>
        <v>0</v>
      </c>
      <c r="M2086" s="47">
        <f>SUMIF(KELUAR!C:C,REKAP[[#This Row],[ID
Barang]],KELUAR!$H:$H)</f>
        <v>0</v>
      </c>
      <c r="N2086" s="47">
        <f>REKAP[[#This Row],[Stok Awal]]+REKAP[[#This Row],[Masuk]]-REKAP[[#This Row],[Keluar]]</f>
        <v>0</v>
      </c>
      <c r="P2086" s="42">
        <f>REKAP[[#This Row],[Harga Satuan]]*REKAP[[#This Row],[Stok Akhir]]</f>
        <v>0</v>
      </c>
      <c r="Q2086" s="47" t="str">
        <f>IF(REKAP[[#This Row],[Stok Aktual]]&lt;&gt;"",REKAP[[#This Row],[Stok Akhir]]-REKAP[[#This Row],[Stok Aktual]],"")</f>
        <v/>
      </c>
    </row>
    <row r="2087" spans="1:17" x14ac:dyDescent="0.25">
      <c r="A2087" s="20"/>
      <c r="B2087" s="20"/>
      <c r="C2087" s="20"/>
      <c r="D2087" s="23"/>
      <c r="E2087" s="23"/>
      <c r="F2087" s="20"/>
      <c r="G2087" s="20"/>
      <c r="H2087" s="22"/>
      <c r="I2087" s="57" t="str">
        <f>IF(COUNTIF(MASUK[Kode Barang],REKAP[[#This Row],[ID
Barang]])=0,"",COUNTIF(MASUK[Kode Barang],REKAP[[#This Row],[ID
Barang]]))</f>
        <v/>
      </c>
      <c r="J2087" s="58" t="str">
        <f>IF(COUNTIF(MASUK8[Kode Barang],REKAP[[#This Row],[ID
Barang]])=0,"",COUNTIF(MASUK8[Kode Barang],REKAP[[#This Row],[ID
Barang]]))</f>
        <v/>
      </c>
      <c r="K2087" s="20"/>
      <c r="L2087" s="47">
        <f>SUMIF(MASUK!$C:$C,DATA!$A2087,MASUK!$H:$H)</f>
        <v>0</v>
      </c>
      <c r="M2087" s="47">
        <f>SUMIF(KELUAR!C:C,REKAP[[#This Row],[ID
Barang]],KELUAR!$H:$H)</f>
        <v>0</v>
      </c>
      <c r="N2087" s="47">
        <f>REKAP[[#This Row],[Stok Awal]]+REKAP[[#This Row],[Masuk]]-REKAP[[#This Row],[Keluar]]</f>
        <v>0</v>
      </c>
      <c r="P2087" s="42">
        <f>REKAP[[#This Row],[Harga Satuan]]*REKAP[[#This Row],[Stok Akhir]]</f>
        <v>0</v>
      </c>
      <c r="Q2087" s="47" t="str">
        <f>IF(REKAP[[#This Row],[Stok Aktual]]&lt;&gt;"",REKAP[[#This Row],[Stok Akhir]]-REKAP[[#This Row],[Stok Aktual]],"")</f>
        <v/>
      </c>
    </row>
    <row r="2088" spans="1:17" x14ac:dyDescent="0.25">
      <c r="A2088" s="20"/>
      <c r="B2088" s="20"/>
      <c r="C2088" s="20"/>
      <c r="D2088" s="23"/>
      <c r="E2088" s="23"/>
      <c r="F2088" s="20"/>
      <c r="G2088" s="20"/>
      <c r="H2088" s="22"/>
      <c r="I2088" s="57" t="str">
        <f>IF(COUNTIF(MASUK[Kode Barang],REKAP[[#This Row],[ID
Barang]])=0,"",COUNTIF(MASUK[Kode Barang],REKAP[[#This Row],[ID
Barang]]))</f>
        <v/>
      </c>
      <c r="J2088" s="58" t="str">
        <f>IF(COUNTIF(MASUK8[Kode Barang],REKAP[[#This Row],[ID
Barang]])=0,"",COUNTIF(MASUK8[Kode Barang],REKAP[[#This Row],[ID
Barang]]))</f>
        <v/>
      </c>
      <c r="K2088" s="20"/>
      <c r="L2088" s="47">
        <f>SUMIF(MASUK!$C:$C,DATA!$A2088,MASUK!$H:$H)</f>
        <v>0</v>
      </c>
      <c r="M2088" s="47">
        <f>SUMIF(KELUAR!C:C,REKAP[[#This Row],[ID
Barang]],KELUAR!$H:$H)</f>
        <v>0</v>
      </c>
      <c r="N2088" s="47">
        <f>REKAP[[#This Row],[Stok Awal]]+REKAP[[#This Row],[Masuk]]-REKAP[[#This Row],[Keluar]]</f>
        <v>0</v>
      </c>
      <c r="P2088" s="42">
        <f>REKAP[[#This Row],[Harga Satuan]]*REKAP[[#This Row],[Stok Akhir]]</f>
        <v>0</v>
      </c>
      <c r="Q2088" s="47" t="str">
        <f>IF(REKAP[[#This Row],[Stok Aktual]]&lt;&gt;"",REKAP[[#This Row],[Stok Akhir]]-REKAP[[#This Row],[Stok Aktual]],"")</f>
        <v/>
      </c>
    </row>
    <row r="2089" spans="1:17" x14ac:dyDescent="0.25">
      <c r="A2089" s="20"/>
      <c r="B2089" s="20"/>
      <c r="C2089" s="20"/>
      <c r="D2089" s="23"/>
      <c r="E2089" s="23"/>
      <c r="F2089" s="20"/>
      <c r="G2089" s="20"/>
      <c r="H2089" s="22"/>
      <c r="I2089" s="57" t="str">
        <f>IF(COUNTIF(MASUK[Kode Barang],REKAP[[#This Row],[ID
Barang]])=0,"",COUNTIF(MASUK[Kode Barang],REKAP[[#This Row],[ID
Barang]]))</f>
        <v/>
      </c>
      <c r="J2089" s="58" t="str">
        <f>IF(COUNTIF(MASUK8[Kode Barang],REKAP[[#This Row],[ID
Barang]])=0,"",COUNTIF(MASUK8[Kode Barang],REKAP[[#This Row],[ID
Barang]]))</f>
        <v/>
      </c>
      <c r="K2089" s="20"/>
      <c r="L2089" s="47">
        <f>SUMIF(MASUK!$C:$C,DATA!$A2089,MASUK!$H:$H)</f>
        <v>0</v>
      </c>
      <c r="M2089" s="47">
        <f>SUMIF(KELUAR!C:C,REKAP[[#This Row],[ID
Barang]],KELUAR!$H:$H)</f>
        <v>0</v>
      </c>
      <c r="N2089" s="47">
        <f>REKAP[[#This Row],[Stok Awal]]+REKAP[[#This Row],[Masuk]]-REKAP[[#This Row],[Keluar]]</f>
        <v>0</v>
      </c>
      <c r="P2089" s="42">
        <f>REKAP[[#This Row],[Harga Satuan]]*REKAP[[#This Row],[Stok Akhir]]</f>
        <v>0</v>
      </c>
      <c r="Q2089" s="47" t="str">
        <f>IF(REKAP[[#This Row],[Stok Aktual]]&lt;&gt;"",REKAP[[#This Row],[Stok Akhir]]-REKAP[[#This Row],[Stok Aktual]],"")</f>
        <v/>
      </c>
    </row>
    <row r="2090" spans="1:17" x14ac:dyDescent="0.25">
      <c r="A2090" s="20"/>
      <c r="B2090" s="20"/>
      <c r="C2090" s="20"/>
      <c r="D2090" s="23"/>
      <c r="E2090" s="23"/>
      <c r="F2090" s="20"/>
      <c r="G2090" s="20"/>
      <c r="H2090" s="22"/>
      <c r="I2090" s="57" t="str">
        <f>IF(COUNTIF(MASUK[Kode Barang],REKAP[[#This Row],[ID
Barang]])=0,"",COUNTIF(MASUK[Kode Barang],REKAP[[#This Row],[ID
Barang]]))</f>
        <v/>
      </c>
      <c r="J2090" s="58" t="str">
        <f>IF(COUNTIF(MASUK8[Kode Barang],REKAP[[#This Row],[ID
Barang]])=0,"",COUNTIF(MASUK8[Kode Barang],REKAP[[#This Row],[ID
Barang]]))</f>
        <v/>
      </c>
      <c r="K2090" s="20"/>
      <c r="L2090" s="47">
        <f>SUMIF(MASUK!$C:$C,DATA!$A2090,MASUK!$H:$H)</f>
        <v>0</v>
      </c>
      <c r="M2090" s="47">
        <f>SUMIF(KELUAR!C:C,REKAP[[#This Row],[ID
Barang]],KELUAR!$H:$H)</f>
        <v>0</v>
      </c>
      <c r="N2090" s="47">
        <f>REKAP[[#This Row],[Stok Awal]]+REKAP[[#This Row],[Masuk]]-REKAP[[#This Row],[Keluar]]</f>
        <v>0</v>
      </c>
      <c r="P2090" s="42">
        <f>REKAP[[#This Row],[Harga Satuan]]*REKAP[[#This Row],[Stok Akhir]]</f>
        <v>0</v>
      </c>
      <c r="Q2090" s="47" t="str">
        <f>IF(REKAP[[#This Row],[Stok Aktual]]&lt;&gt;"",REKAP[[#This Row],[Stok Akhir]]-REKAP[[#This Row],[Stok Aktual]],"")</f>
        <v/>
      </c>
    </row>
    <row r="2091" spans="1:17" x14ac:dyDescent="0.25">
      <c r="A2091" s="20"/>
      <c r="B2091" s="20"/>
      <c r="C2091" s="20"/>
      <c r="D2091" s="23"/>
      <c r="E2091" s="23"/>
      <c r="F2091" s="20"/>
      <c r="G2091" s="20"/>
      <c r="H2091" s="22"/>
      <c r="I2091" s="57" t="str">
        <f>IF(COUNTIF(MASUK[Kode Barang],REKAP[[#This Row],[ID
Barang]])=0,"",COUNTIF(MASUK[Kode Barang],REKAP[[#This Row],[ID
Barang]]))</f>
        <v/>
      </c>
      <c r="J2091" s="58" t="str">
        <f>IF(COUNTIF(MASUK8[Kode Barang],REKAP[[#This Row],[ID
Barang]])=0,"",COUNTIF(MASUK8[Kode Barang],REKAP[[#This Row],[ID
Barang]]))</f>
        <v/>
      </c>
      <c r="K2091" s="20"/>
      <c r="L2091" s="47">
        <f>SUMIF(MASUK!$C:$C,DATA!$A2091,MASUK!$H:$H)</f>
        <v>0</v>
      </c>
      <c r="M2091" s="47">
        <f>SUMIF(KELUAR!C:C,REKAP[[#This Row],[ID
Barang]],KELUAR!$H:$H)</f>
        <v>0</v>
      </c>
      <c r="N2091" s="47">
        <f>REKAP[[#This Row],[Stok Awal]]+REKAP[[#This Row],[Masuk]]-REKAP[[#This Row],[Keluar]]</f>
        <v>0</v>
      </c>
      <c r="P2091" s="42">
        <f>REKAP[[#This Row],[Harga Satuan]]*REKAP[[#This Row],[Stok Akhir]]</f>
        <v>0</v>
      </c>
      <c r="Q2091" s="47" t="str">
        <f>IF(REKAP[[#This Row],[Stok Aktual]]&lt;&gt;"",REKAP[[#This Row],[Stok Akhir]]-REKAP[[#This Row],[Stok Aktual]],"")</f>
        <v/>
      </c>
    </row>
    <row r="2092" spans="1:17" x14ac:dyDescent="0.25">
      <c r="A2092" s="20"/>
      <c r="B2092" s="20"/>
      <c r="C2092" s="20"/>
      <c r="D2092" s="23"/>
      <c r="E2092" s="23"/>
      <c r="F2092" s="20"/>
      <c r="G2092" s="20"/>
      <c r="H2092" s="22"/>
      <c r="I2092" s="57" t="str">
        <f>IF(COUNTIF(MASUK[Kode Barang],REKAP[[#This Row],[ID
Barang]])=0,"",COUNTIF(MASUK[Kode Barang],REKAP[[#This Row],[ID
Barang]]))</f>
        <v/>
      </c>
      <c r="J2092" s="58" t="str">
        <f>IF(COUNTIF(MASUK8[Kode Barang],REKAP[[#This Row],[ID
Barang]])=0,"",COUNTIF(MASUK8[Kode Barang],REKAP[[#This Row],[ID
Barang]]))</f>
        <v/>
      </c>
      <c r="K2092" s="20"/>
      <c r="L2092" s="47">
        <f>SUMIF(MASUK!$C:$C,DATA!$A2092,MASUK!$H:$H)</f>
        <v>0</v>
      </c>
      <c r="M2092" s="47">
        <f>SUMIF(KELUAR!C:C,REKAP[[#This Row],[ID
Barang]],KELUAR!$H:$H)</f>
        <v>0</v>
      </c>
      <c r="N2092" s="47">
        <f>REKAP[[#This Row],[Stok Awal]]+REKAP[[#This Row],[Masuk]]-REKAP[[#This Row],[Keluar]]</f>
        <v>0</v>
      </c>
      <c r="P2092" s="42">
        <f>REKAP[[#This Row],[Harga Satuan]]*REKAP[[#This Row],[Stok Akhir]]</f>
        <v>0</v>
      </c>
      <c r="Q2092" s="47" t="str">
        <f>IF(REKAP[[#This Row],[Stok Aktual]]&lt;&gt;"",REKAP[[#This Row],[Stok Akhir]]-REKAP[[#This Row],[Stok Aktual]],"")</f>
        <v/>
      </c>
    </row>
    <row r="2093" spans="1:17" x14ac:dyDescent="0.25">
      <c r="A2093" s="20"/>
      <c r="B2093" s="20"/>
      <c r="C2093" s="20"/>
      <c r="D2093" s="23"/>
      <c r="E2093" s="23"/>
      <c r="F2093" s="20"/>
      <c r="G2093" s="20"/>
      <c r="H2093" s="22"/>
      <c r="I2093" s="57" t="str">
        <f>IF(COUNTIF(MASUK[Kode Barang],REKAP[[#This Row],[ID
Barang]])=0,"",COUNTIF(MASUK[Kode Barang],REKAP[[#This Row],[ID
Barang]]))</f>
        <v/>
      </c>
      <c r="J2093" s="58" t="str">
        <f>IF(COUNTIF(MASUK8[Kode Barang],REKAP[[#This Row],[ID
Barang]])=0,"",COUNTIF(MASUK8[Kode Barang],REKAP[[#This Row],[ID
Barang]]))</f>
        <v/>
      </c>
      <c r="K2093" s="20"/>
      <c r="L2093" s="47">
        <f>SUMIF(MASUK!$C:$C,DATA!$A2093,MASUK!$H:$H)</f>
        <v>0</v>
      </c>
      <c r="M2093" s="47">
        <f>SUMIF(KELUAR!C:C,REKAP[[#This Row],[ID
Barang]],KELUAR!$H:$H)</f>
        <v>0</v>
      </c>
      <c r="N2093" s="47">
        <f>REKAP[[#This Row],[Stok Awal]]+REKAP[[#This Row],[Masuk]]-REKAP[[#This Row],[Keluar]]</f>
        <v>0</v>
      </c>
      <c r="P2093" s="42">
        <f>REKAP[[#This Row],[Harga Satuan]]*REKAP[[#This Row],[Stok Akhir]]</f>
        <v>0</v>
      </c>
      <c r="Q2093" s="47" t="str">
        <f>IF(REKAP[[#This Row],[Stok Aktual]]&lt;&gt;"",REKAP[[#This Row],[Stok Akhir]]-REKAP[[#This Row],[Stok Aktual]],"")</f>
        <v/>
      </c>
    </row>
    <row r="2094" spans="1:17" x14ac:dyDescent="0.25">
      <c r="A2094" s="20"/>
      <c r="B2094" s="20"/>
      <c r="C2094" s="20"/>
      <c r="D2094" s="23"/>
      <c r="E2094" s="23"/>
      <c r="F2094" s="20"/>
      <c r="G2094" s="20"/>
      <c r="H2094" s="22"/>
      <c r="I2094" s="57" t="str">
        <f>IF(COUNTIF(MASUK[Kode Barang],REKAP[[#This Row],[ID
Barang]])=0,"",COUNTIF(MASUK[Kode Barang],REKAP[[#This Row],[ID
Barang]]))</f>
        <v/>
      </c>
      <c r="J2094" s="58" t="str">
        <f>IF(COUNTIF(MASUK8[Kode Barang],REKAP[[#This Row],[ID
Barang]])=0,"",COUNTIF(MASUK8[Kode Barang],REKAP[[#This Row],[ID
Barang]]))</f>
        <v/>
      </c>
      <c r="K2094" s="20"/>
      <c r="L2094" s="47">
        <f>SUMIF(MASUK!$C:$C,DATA!$A2094,MASUK!$H:$H)</f>
        <v>0</v>
      </c>
      <c r="M2094" s="47">
        <f>SUMIF(KELUAR!C:C,REKAP[[#This Row],[ID
Barang]],KELUAR!$H:$H)</f>
        <v>0</v>
      </c>
      <c r="N2094" s="47">
        <f>REKAP[[#This Row],[Stok Awal]]+REKAP[[#This Row],[Masuk]]-REKAP[[#This Row],[Keluar]]</f>
        <v>0</v>
      </c>
      <c r="P2094" s="42">
        <f>REKAP[[#This Row],[Harga Satuan]]*REKAP[[#This Row],[Stok Akhir]]</f>
        <v>0</v>
      </c>
      <c r="Q2094" s="47" t="str">
        <f>IF(REKAP[[#This Row],[Stok Aktual]]&lt;&gt;"",REKAP[[#This Row],[Stok Akhir]]-REKAP[[#This Row],[Stok Aktual]],"")</f>
        <v/>
      </c>
    </row>
    <row r="2095" spans="1:17" x14ac:dyDescent="0.25">
      <c r="A2095" s="20"/>
      <c r="B2095" s="20"/>
      <c r="C2095" s="20"/>
      <c r="D2095" s="23"/>
      <c r="E2095" s="23"/>
      <c r="F2095" s="20"/>
      <c r="G2095" s="20"/>
      <c r="H2095" s="22"/>
      <c r="I2095" s="57" t="str">
        <f>IF(COUNTIF(MASUK[Kode Barang],REKAP[[#This Row],[ID
Barang]])=0,"",COUNTIF(MASUK[Kode Barang],REKAP[[#This Row],[ID
Barang]]))</f>
        <v/>
      </c>
      <c r="J2095" s="58" t="str">
        <f>IF(COUNTIF(MASUK8[Kode Barang],REKAP[[#This Row],[ID
Barang]])=0,"",COUNTIF(MASUK8[Kode Barang],REKAP[[#This Row],[ID
Barang]]))</f>
        <v/>
      </c>
      <c r="K2095" s="20"/>
      <c r="L2095" s="47">
        <f>SUMIF(MASUK!$C:$C,DATA!$A2095,MASUK!$H:$H)</f>
        <v>0</v>
      </c>
      <c r="M2095" s="47">
        <f>SUMIF(KELUAR!C:C,REKAP[[#This Row],[ID
Barang]],KELUAR!$H:$H)</f>
        <v>0</v>
      </c>
      <c r="N2095" s="47">
        <f>REKAP[[#This Row],[Stok Awal]]+REKAP[[#This Row],[Masuk]]-REKAP[[#This Row],[Keluar]]</f>
        <v>0</v>
      </c>
      <c r="P2095" s="42">
        <f>REKAP[[#This Row],[Harga Satuan]]*REKAP[[#This Row],[Stok Akhir]]</f>
        <v>0</v>
      </c>
      <c r="Q2095" s="47" t="str">
        <f>IF(REKAP[[#This Row],[Stok Aktual]]&lt;&gt;"",REKAP[[#This Row],[Stok Akhir]]-REKAP[[#This Row],[Stok Aktual]],"")</f>
        <v/>
      </c>
    </row>
    <row r="2096" spans="1:17" x14ac:dyDescent="0.25">
      <c r="A2096" s="20"/>
      <c r="B2096" s="20"/>
      <c r="C2096" s="20"/>
      <c r="D2096" s="23"/>
      <c r="E2096" s="23"/>
      <c r="F2096" s="20"/>
      <c r="G2096" s="20"/>
      <c r="H2096" s="22"/>
      <c r="I2096" s="57" t="str">
        <f>IF(COUNTIF(MASUK[Kode Barang],REKAP[[#This Row],[ID
Barang]])=0,"",COUNTIF(MASUK[Kode Barang],REKAP[[#This Row],[ID
Barang]]))</f>
        <v/>
      </c>
      <c r="J2096" s="58" t="str">
        <f>IF(COUNTIF(MASUK8[Kode Barang],REKAP[[#This Row],[ID
Barang]])=0,"",COUNTIF(MASUK8[Kode Barang],REKAP[[#This Row],[ID
Barang]]))</f>
        <v/>
      </c>
      <c r="K2096" s="20"/>
      <c r="L2096" s="47">
        <f>SUMIF(MASUK!$C:$C,DATA!$A2096,MASUK!$H:$H)</f>
        <v>0</v>
      </c>
      <c r="M2096" s="47">
        <f>SUMIF(KELUAR!C:C,REKAP[[#This Row],[ID
Barang]],KELUAR!$H:$H)</f>
        <v>0</v>
      </c>
      <c r="N2096" s="47">
        <f>REKAP[[#This Row],[Stok Awal]]+REKAP[[#This Row],[Masuk]]-REKAP[[#This Row],[Keluar]]</f>
        <v>0</v>
      </c>
      <c r="P2096" s="42">
        <f>REKAP[[#This Row],[Harga Satuan]]*REKAP[[#This Row],[Stok Akhir]]</f>
        <v>0</v>
      </c>
      <c r="Q2096" s="47" t="str">
        <f>IF(REKAP[[#This Row],[Stok Aktual]]&lt;&gt;"",REKAP[[#This Row],[Stok Akhir]]-REKAP[[#This Row],[Stok Aktual]],"")</f>
        <v/>
      </c>
    </row>
    <row r="2097" spans="1:17" x14ac:dyDescent="0.25">
      <c r="A2097" s="20"/>
      <c r="B2097" s="20"/>
      <c r="C2097" s="20"/>
      <c r="D2097" s="23"/>
      <c r="E2097" s="23"/>
      <c r="F2097" s="20"/>
      <c r="G2097" s="20"/>
      <c r="H2097" s="22"/>
      <c r="I2097" s="57" t="str">
        <f>IF(COUNTIF(MASUK[Kode Barang],REKAP[[#This Row],[ID
Barang]])=0,"",COUNTIF(MASUK[Kode Barang],REKAP[[#This Row],[ID
Barang]]))</f>
        <v/>
      </c>
      <c r="J2097" s="58" t="str">
        <f>IF(COUNTIF(MASUK8[Kode Barang],REKAP[[#This Row],[ID
Barang]])=0,"",COUNTIF(MASUK8[Kode Barang],REKAP[[#This Row],[ID
Barang]]))</f>
        <v/>
      </c>
      <c r="K2097" s="20"/>
      <c r="L2097" s="47">
        <f>SUMIF(MASUK!$C:$C,DATA!$A2097,MASUK!$H:$H)</f>
        <v>0</v>
      </c>
      <c r="M2097" s="47">
        <f>SUMIF(KELUAR!C:C,REKAP[[#This Row],[ID
Barang]],KELUAR!$H:$H)</f>
        <v>0</v>
      </c>
      <c r="N2097" s="47">
        <f>REKAP[[#This Row],[Stok Awal]]+REKAP[[#This Row],[Masuk]]-REKAP[[#This Row],[Keluar]]</f>
        <v>0</v>
      </c>
      <c r="P2097" s="42">
        <f>REKAP[[#This Row],[Harga Satuan]]*REKAP[[#This Row],[Stok Akhir]]</f>
        <v>0</v>
      </c>
      <c r="Q2097" s="47" t="str">
        <f>IF(REKAP[[#This Row],[Stok Aktual]]&lt;&gt;"",REKAP[[#This Row],[Stok Akhir]]-REKAP[[#This Row],[Stok Aktual]],"")</f>
        <v/>
      </c>
    </row>
    <row r="2098" spans="1:17" x14ac:dyDescent="0.25">
      <c r="A2098" s="20"/>
      <c r="B2098" s="20"/>
      <c r="C2098" s="20"/>
      <c r="D2098" s="23"/>
      <c r="E2098" s="23"/>
      <c r="F2098" s="20"/>
      <c r="G2098" s="20"/>
      <c r="H2098" s="22"/>
      <c r="I2098" s="57" t="str">
        <f>IF(COUNTIF(MASUK[Kode Barang],REKAP[[#This Row],[ID
Barang]])=0,"",COUNTIF(MASUK[Kode Barang],REKAP[[#This Row],[ID
Barang]]))</f>
        <v/>
      </c>
      <c r="J2098" s="58" t="str">
        <f>IF(COUNTIF(MASUK8[Kode Barang],REKAP[[#This Row],[ID
Barang]])=0,"",COUNTIF(MASUK8[Kode Barang],REKAP[[#This Row],[ID
Barang]]))</f>
        <v/>
      </c>
      <c r="K2098" s="20"/>
      <c r="L2098" s="47">
        <f>SUMIF(MASUK!$C:$C,DATA!$A2098,MASUK!$H:$H)</f>
        <v>0</v>
      </c>
      <c r="M2098" s="47">
        <f>SUMIF(KELUAR!C:C,REKAP[[#This Row],[ID
Barang]],KELUAR!$H:$H)</f>
        <v>0</v>
      </c>
      <c r="N2098" s="47">
        <f>REKAP[[#This Row],[Stok Awal]]+REKAP[[#This Row],[Masuk]]-REKAP[[#This Row],[Keluar]]</f>
        <v>0</v>
      </c>
      <c r="P2098" s="42">
        <f>REKAP[[#This Row],[Harga Satuan]]*REKAP[[#This Row],[Stok Akhir]]</f>
        <v>0</v>
      </c>
      <c r="Q2098" s="47" t="str">
        <f>IF(REKAP[[#This Row],[Stok Aktual]]&lt;&gt;"",REKAP[[#This Row],[Stok Akhir]]-REKAP[[#This Row],[Stok Aktual]],"")</f>
        <v/>
      </c>
    </row>
    <row r="2099" spans="1:17" x14ac:dyDescent="0.25">
      <c r="A2099" s="20"/>
      <c r="B2099" s="20"/>
      <c r="C2099" s="20"/>
      <c r="D2099" s="23"/>
      <c r="E2099" s="23"/>
      <c r="F2099" s="20"/>
      <c r="G2099" s="20"/>
      <c r="H2099" s="22"/>
      <c r="I2099" s="57" t="str">
        <f>IF(COUNTIF(MASUK[Kode Barang],REKAP[[#This Row],[ID
Barang]])=0,"",COUNTIF(MASUK[Kode Barang],REKAP[[#This Row],[ID
Barang]]))</f>
        <v/>
      </c>
      <c r="J2099" s="58" t="str">
        <f>IF(COUNTIF(MASUK8[Kode Barang],REKAP[[#This Row],[ID
Barang]])=0,"",COUNTIF(MASUK8[Kode Barang],REKAP[[#This Row],[ID
Barang]]))</f>
        <v/>
      </c>
      <c r="K2099" s="20"/>
      <c r="L2099" s="47">
        <f>SUMIF(MASUK!$C:$C,DATA!$A2099,MASUK!$H:$H)</f>
        <v>0</v>
      </c>
      <c r="M2099" s="47">
        <f>SUMIF(KELUAR!C:C,REKAP[[#This Row],[ID
Barang]],KELUAR!$H:$H)</f>
        <v>0</v>
      </c>
      <c r="N2099" s="47">
        <f>REKAP[[#This Row],[Stok Awal]]+REKAP[[#This Row],[Masuk]]-REKAP[[#This Row],[Keluar]]</f>
        <v>0</v>
      </c>
      <c r="P2099" s="42">
        <f>REKAP[[#This Row],[Harga Satuan]]*REKAP[[#This Row],[Stok Akhir]]</f>
        <v>0</v>
      </c>
      <c r="Q2099" s="47" t="str">
        <f>IF(REKAP[[#This Row],[Stok Aktual]]&lt;&gt;"",REKAP[[#This Row],[Stok Akhir]]-REKAP[[#This Row],[Stok Aktual]],"")</f>
        <v/>
      </c>
    </row>
    <row r="2100" spans="1:17" x14ac:dyDescent="0.25">
      <c r="A2100" s="20"/>
      <c r="B2100" s="20"/>
      <c r="C2100" s="20"/>
      <c r="D2100" s="23"/>
      <c r="E2100" s="23"/>
      <c r="F2100" s="20"/>
      <c r="G2100" s="20"/>
      <c r="H2100" s="22"/>
      <c r="I2100" s="57" t="str">
        <f>IF(COUNTIF(MASUK[Kode Barang],REKAP[[#This Row],[ID
Barang]])=0,"",COUNTIF(MASUK[Kode Barang],REKAP[[#This Row],[ID
Barang]]))</f>
        <v/>
      </c>
      <c r="J2100" s="58" t="str">
        <f>IF(COUNTIF(MASUK8[Kode Barang],REKAP[[#This Row],[ID
Barang]])=0,"",COUNTIF(MASUK8[Kode Barang],REKAP[[#This Row],[ID
Barang]]))</f>
        <v/>
      </c>
      <c r="K2100" s="20"/>
      <c r="L2100" s="47">
        <f>SUMIF(MASUK!$C:$C,DATA!$A2100,MASUK!$H:$H)</f>
        <v>0</v>
      </c>
      <c r="M2100" s="47">
        <f>SUMIF(KELUAR!C:C,REKAP[[#This Row],[ID
Barang]],KELUAR!$H:$H)</f>
        <v>0</v>
      </c>
      <c r="N2100" s="47">
        <f>REKAP[[#This Row],[Stok Awal]]+REKAP[[#This Row],[Masuk]]-REKAP[[#This Row],[Keluar]]</f>
        <v>0</v>
      </c>
      <c r="P2100" s="42">
        <f>REKAP[[#This Row],[Harga Satuan]]*REKAP[[#This Row],[Stok Akhir]]</f>
        <v>0</v>
      </c>
      <c r="Q2100" s="47" t="str">
        <f>IF(REKAP[[#This Row],[Stok Aktual]]&lt;&gt;"",REKAP[[#This Row],[Stok Akhir]]-REKAP[[#This Row],[Stok Aktual]],"")</f>
        <v/>
      </c>
    </row>
    <row r="2101" spans="1:17" x14ac:dyDescent="0.25">
      <c r="A2101" s="20"/>
      <c r="B2101" s="20"/>
      <c r="C2101" s="20"/>
      <c r="D2101" s="23"/>
      <c r="E2101" s="23"/>
      <c r="F2101" s="20"/>
      <c r="G2101" s="20"/>
      <c r="H2101" s="22"/>
      <c r="I2101" s="57" t="str">
        <f>IF(COUNTIF(MASUK[Kode Barang],REKAP[[#This Row],[ID
Barang]])=0,"",COUNTIF(MASUK[Kode Barang],REKAP[[#This Row],[ID
Barang]]))</f>
        <v/>
      </c>
      <c r="J2101" s="58" t="str">
        <f>IF(COUNTIF(MASUK8[Kode Barang],REKAP[[#This Row],[ID
Barang]])=0,"",COUNTIF(MASUK8[Kode Barang],REKAP[[#This Row],[ID
Barang]]))</f>
        <v/>
      </c>
      <c r="K2101" s="20"/>
      <c r="L2101" s="47">
        <f>SUMIF(MASUK!$C:$C,DATA!$A2101,MASUK!$H:$H)</f>
        <v>0</v>
      </c>
      <c r="M2101" s="47">
        <f>SUMIF(KELUAR!C:C,REKAP[[#This Row],[ID
Barang]],KELUAR!$H:$H)</f>
        <v>0</v>
      </c>
      <c r="N2101" s="47">
        <f>REKAP[[#This Row],[Stok Awal]]+REKAP[[#This Row],[Masuk]]-REKAP[[#This Row],[Keluar]]</f>
        <v>0</v>
      </c>
      <c r="P2101" s="42">
        <f>REKAP[[#This Row],[Harga Satuan]]*REKAP[[#This Row],[Stok Akhir]]</f>
        <v>0</v>
      </c>
      <c r="Q2101" s="47" t="str">
        <f>IF(REKAP[[#This Row],[Stok Aktual]]&lt;&gt;"",REKAP[[#This Row],[Stok Akhir]]-REKAP[[#This Row],[Stok Aktual]],"")</f>
        <v/>
      </c>
    </row>
    <row r="2102" spans="1:17" x14ac:dyDescent="0.25">
      <c r="A2102" s="20"/>
      <c r="B2102" s="20"/>
      <c r="C2102" s="20"/>
      <c r="D2102" s="23"/>
      <c r="E2102" s="23"/>
      <c r="F2102" s="20"/>
      <c r="G2102" s="20"/>
      <c r="H2102" s="22"/>
      <c r="I2102" s="57" t="str">
        <f>IF(COUNTIF(MASUK[Kode Barang],REKAP[[#This Row],[ID
Barang]])=0,"",COUNTIF(MASUK[Kode Barang],REKAP[[#This Row],[ID
Barang]]))</f>
        <v/>
      </c>
      <c r="J2102" s="58" t="str">
        <f>IF(COUNTIF(MASUK8[Kode Barang],REKAP[[#This Row],[ID
Barang]])=0,"",COUNTIF(MASUK8[Kode Barang],REKAP[[#This Row],[ID
Barang]]))</f>
        <v/>
      </c>
      <c r="K2102" s="20"/>
      <c r="L2102" s="47">
        <f>SUMIF(MASUK!$C:$C,DATA!$A2102,MASUK!$H:$H)</f>
        <v>0</v>
      </c>
      <c r="M2102" s="47">
        <f>SUMIF(KELUAR!C:C,REKAP[[#This Row],[ID
Barang]],KELUAR!$H:$H)</f>
        <v>0</v>
      </c>
      <c r="N2102" s="47">
        <f>REKAP[[#This Row],[Stok Awal]]+REKAP[[#This Row],[Masuk]]-REKAP[[#This Row],[Keluar]]</f>
        <v>0</v>
      </c>
      <c r="P2102" s="42">
        <f>REKAP[[#This Row],[Harga Satuan]]*REKAP[[#This Row],[Stok Akhir]]</f>
        <v>0</v>
      </c>
      <c r="Q2102" s="47" t="str">
        <f>IF(REKAP[[#This Row],[Stok Aktual]]&lt;&gt;"",REKAP[[#This Row],[Stok Akhir]]-REKAP[[#This Row],[Stok Aktual]],"")</f>
        <v/>
      </c>
    </row>
    <row r="2103" spans="1:17" x14ac:dyDescent="0.25">
      <c r="A2103" s="20"/>
      <c r="B2103" s="20"/>
      <c r="C2103" s="20"/>
      <c r="D2103" s="23"/>
      <c r="E2103" s="23"/>
      <c r="F2103" s="20"/>
      <c r="G2103" s="20"/>
      <c r="H2103" s="22"/>
      <c r="I2103" s="57" t="str">
        <f>IF(COUNTIF(MASUK[Kode Barang],REKAP[[#This Row],[ID
Barang]])=0,"",COUNTIF(MASUK[Kode Barang],REKAP[[#This Row],[ID
Barang]]))</f>
        <v/>
      </c>
      <c r="J2103" s="58" t="str">
        <f>IF(COUNTIF(MASUK8[Kode Barang],REKAP[[#This Row],[ID
Barang]])=0,"",COUNTIF(MASUK8[Kode Barang],REKAP[[#This Row],[ID
Barang]]))</f>
        <v/>
      </c>
      <c r="K2103" s="20"/>
      <c r="L2103" s="47">
        <f>SUMIF(MASUK!$C:$C,DATA!$A2103,MASUK!$H:$H)</f>
        <v>0</v>
      </c>
      <c r="M2103" s="47">
        <f>SUMIF(KELUAR!C:C,REKAP[[#This Row],[ID
Barang]],KELUAR!$H:$H)</f>
        <v>0</v>
      </c>
      <c r="N2103" s="47">
        <f>REKAP[[#This Row],[Stok Awal]]+REKAP[[#This Row],[Masuk]]-REKAP[[#This Row],[Keluar]]</f>
        <v>0</v>
      </c>
      <c r="P2103" s="42">
        <f>REKAP[[#This Row],[Harga Satuan]]*REKAP[[#This Row],[Stok Akhir]]</f>
        <v>0</v>
      </c>
      <c r="Q2103" s="47" t="str">
        <f>IF(REKAP[[#This Row],[Stok Aktual]]&lt;&gt;"",REKAP[[#This Row],[Stok Akhir]]-REKAP[[#This Row],[Stok Aktual]],"")</f>
        <v/>
      </c>
    </row>
    <row r="2104" spans="1:17" x14ac:dyDescent="0.25">
      <c r="A2104" s="20"/>
      <c r="B2104" s="20"/>
      <c r="C2104" s="20"/>
      <c r="D2104" s="23"/>
      <c r="E2104" s="23"/>
      <c r="F2104" s="20"/>
      <c r="G2104" s="20"/>
      <c r="H2104" s="22"/>
      <c r="I2104" s="57" t="str">
        <f>IF(COUNTIF(MASUK[Kode Barang],REKAP[[#This Row],[ID
Barang]])=0,"",COUNTIF(MASUK[Kode Barang],REKAP[[#This Row],[ID
Barang]]))</f>
        <v/>
      </c>
      <c r="J2104" s="58" t="str">
        <f>IF(COUNTIF(MASUK8[Kode Barang],REKAP[[#This Row],[ID
Barang]])=0,"",COUNTIF(MASUK8[Kode Barang],REKAP[[#This Row],[ID
Barang]]))</f>
        <v/>
      </c>
      <c r="K2104" s="20"/>
      <c r="L2104" s="47">
        <f>SUMIF(MASUK!$C:$C,DATA!$A2104,MASUK!$H:$H)</f>
        <v>0</v>
      </c>
      <c r="M2104" s="47">
        <f>SUMIF(KELUAR!C:C,REKAP[[#This Row],[ID
Barang]],KELUAR!$H:$H)</f>
        <v>0</v>
      </c>
      <c r="N2104" s="47">
        <f>REKAP[[#This Row],[Stok Awal]]+REKAP[[#This Row],[Masuk]]-REKAP[[#This Row],[Keluar]]</f>
        <v>0</v>
      </c>
      <c r="P2104" s="42">
        <f>REKAP[[#This Row],[Harga Satuan]]*REKAP[[#This Row],[Stok Akhir]]</f>
        <v>0</v>
      </c>
      <c r="Q2104" s="47" t="str">
        <f>IF(REKAP[[#This Row],[Stok Aktual]]&lt;&gt;"",REKAP[[#This Row],[Stok Akhir]]-REKAP[[#This Row],[Stok Aktual]],"")</f>
        <v/>
      </c>
    </row>
    <row r="2105" spans="1:17" x14ac:dyDescent="0.25">
      <c r="A2105" s="20"/>
      <c r="B2105" s="20"/>
      <c r="C2105" s="20"/>
      <c r="D2105" s="23"/>
      <c r="E2105" s="23"/>
      <c r="F2105" s="20"/>
      <c r="G2105" s="20"/>
      <c r="H2105" s="22"/>
      <c r="I2105" s="57" t="str">
        <f>IF(COUNTIF(MASUK[Kode Barang],REKAP[[#This Row],[ID
Barang]])=0,"",COUNTIF(MASUK[Kode Barang],REKAP[[#This Row],[ID
Barang]]))</f>
        <v/>
      </c>
      <c r="J2105" s="58" t="str">
        <f>IF(COUNTIF(MASUK8[Kode Barang],REKAP[[#This Row],[ID
Barang]])=0,"",COUNTIF(MASUK8[Kode Barang],REKAP[[#This Row],[ID
Barang]]))</f>
        <v/>
      </c>
      <c r="K2105" s="20"/>
      <c r="L2105" s="47">
        <f>SUMIF(MASUK!$C:$C,DATA!$A2105,MASUK!$H:$H)</f>
        <v>0</v>
      </c>
      <c r="M2105" s="47">
        <f>SUMIF(KELUAR!C:C,REKAP[[#This Row],[ID
Barang]],KELUAR!$H:$H)</f>
        <v>0</v>
      </c>
      <c r="N2105" s="47">
        <f>REKAP[[#This Row],[Stok Awal]]+REKAP[[#This Row],[Masuk]]-REKAP[[#This Row],[Keluar]]</f>
        <v>0</v>
      </c>
      <c r="P2105" s="42">
        <f>REKAP[[#This Row],[Harga Satuan]]*REKAP[[#This Row],[Stok Akhir]]</f>
        <v>0</v>
      </c>
      <c r="Q2105" s="47" t="str">
        <f>IF(REKAP[[#This Row],[Stok Aktual]]&lt;&gt;"",REKAP[[#This Row],[Stok Akhir]]-REKAP[[#This Row],[Stok Aktual]],"")</f>
        <v/>
      </c>
    </row>
    <row r="2106" spans="1:17" x14ac:dyDescent="0.25">
      <c r="A2106" s="20"/>
      <c r="B2106" s="20"/>
      <c r="C2106" s="20"/>
      <c r="D2106" s="23"/>
      <c r="E2106" s="23"/>
      <c r="F2106" s="20"/>
      <c r="G2106" s="20"/>
      <c r="H2106" s="22"/>
      <c r="I2106" s="57" t="str">
        <f>IF(COUNTIF(MASUK[Kode Barang],REKAP[[#This Row],[ID
Barang]])=0,"",COUNTIF(MASUK[Kode Barang],REKAP[[#This Row],[ID
Barang]]))</f>
        <v/>
      </c>
      <c r="J2106" s="58" t="str">
        <f>IF(COUNTIF(MASUK8[Kode Barang],REKAP[[#This Row],[ID
Barang]])=0,"",COUNTIF(MASUK8[Kode Barang],REKAP[[#This Row],[ID
Barang]]))</f>
        <v/>
      </c>
      <c r="K2106" s="20"/>
      <c r="L2106" s="47">
        <f>SUMIF(MASUK!$C:$C,DATA!$A2106,MASUK!$H:$H)</f>
        <v>0</v>
      </c>
      <c r="M2106" s="47">
        <f>SUMIF(KELUAR!C:C,REKAP[[#This Row],[ID
Barang]],KELUAR!$H:$H)</f>
        <v>0</v>
      </c>
      <c r="N2106" s="47">
        <f>REKAP[[#This Row],[Stok Awal]]+REKAP[[#This Row],[Masuk]]-REKAP[[#This Row],[Keluar]]</f>
        <v>0</v>
      </c>
      <c r="P2106" s="42">
        <f>REKAP[[#This Row],[Harga Satuan]]*REKAP[[#This Row],[Stok Akhir]]</f>
        <v>0</v>
      </c>
      <c r="Q2106" s="47" t="str">
        <f>IF(REKAP[[#This Row],[Stok Aktual]]&lt;&gt;"",REKAP[[#This Row],[Stok Akhir]]-REKAP[[#This Row],[Stok Aktual]],"")</f>
        <v/>
      </c>
    </row>
    <row r="2107" spans="1:17" x14ac:dyDescent="0.25">
      <c r="A2107" s="20"/>
      <c r="B2107" s="20"/>
      <c r="C2107" s="20"/>
      <c r="D2107" s="23"/>
      <c r="E2107" s="23"/>
      <c r="F2107" s="20"/>
      <c r="G2107" s="20"/>
      <c r="H2107" s="22"/>
      <c r="I2107" s="57" t="str">
        <f>IF(COUNTIF(MASUK[Kode Barang],REKAP[[#This Row],[ID
Barang]])=0,"",COUNTIF(MASUK[Kode Barang],REKAP[[#This Row],[ID
Barang]]))</f>
        <v/>
      </c>
      <c r="J2107" s="58" t="str">
        <f>IF(COUNTIF(MASUK8[Kode Barang],REKAP[[#This Row],[ID
Barang]])=0,"",COUNTIF(MASUK8[Kode Barang],REKAP[[#This Row],[ID
Barang]]))</f>
        <v/>
      </c>
      <c r="K2107" s="20"/>
      <c r="L2107" s="47">
        <f>SUMIF(MASUK!$C:$C,DATA!$A2107,MASUK!$H:$H)</f>
        <v>0</v>
      </c>
      <c r="M2107" s="47">
        <f>SUMIF(KELUAR!C:C,REKAP[[#This Row],[ID
Barang]],KELUAR!$H:$H)</f>
        <v>0</v>
      </c>
      <c r="N2107" s="47">
        <f>REKAP[[#This Row],[Stok Awal]]+REKAP[[#This Row],[Masuk]]-REKAP[[#This Row],[Keluar]]</f>
        <v>0</v>
      </c>
      <c r="P2107" s="42">
        <f>REKAP[[#This Row],[Harga Satuan]]*REKAP[[#This Row],[Stok Akhir]]</f>
        <v>0</v>
      </c>
      <c r="Q2107" s="47" t="str">
        <f>IF(REKAP[[#This Row],[Stok Aktual]]&lt;&gt;"",REKAP[[#This Row],[Stok Akhir]]-REKAP[[#This Row],[Stok Aktual]],"")</f>
        <v/>
      </c>
    </row>
    <row r="2108" spans="1:17" x14ac:dyDescent="0.25">
      <c r="A2108" s="20"/>
      <c r="B2108" s="20"/>
      <c r="C2108" s="20"/>
      <c r="D2108" s="23"/>
      <c r="E2108" s="23"/>
      <c r="F2108" s="20"/>
      <c r="G2108" s="20"/>
      <c r="H2108" s="22"/>
      <c r="I2108" s="57" t="str">
        <f>IF(COUNTIF(MASUK[Kode Barang],REKAP[[#This Row],[ID
Barang]])=0,"",COUNTIF(MASUK[Kode Barang],REKAP[[#This Row],[ID
Barang]]))</f>
        <v/>
      </c>
      <c r="J2108" s="58" t="str">
        <f>IF(COUNTIF(MASUK8[Kode Barang],REKAP[[#This Row],[ID
Barang]])=0,"",COUNTIF(MASUK8[Kode Barang],REKAP[[#This Row],[ID
Barang]]))</f>
        <v/>
      </c>
      <c r="K2108" s="20"/>
      <c r="L2108" s="47">
        <f>SUMIF(MASUK!$C:$C,DATA!$A2108,MASUK!$H:$H)</f>
        <v>0</v>
      </c>
      <c r="M2108" s="47">
        <f>SUMIF(KELUAR!C:C,REKAP[[#This Row],[ID
Barang]],KELUAR!$H:$H)</f>
        <v>0</v>
      </c>
      <c r="N2108" s="47">
        <f>REKAP[[#This Row],[Stok Awal]]+REKAP[[#This Row],[Masuk]]-REKAP[[#This Row],[Keluar]]</f>
        <v>0</v>
      </c>
      <c r="P2108" s="42">
        <f>REKAP[[#This Row],[Harga Satuan]]*REKAP[[#This Row],[Stok Akhir]]</f>
        <v>0</v>
      </c>
      <c r="Q2108" s="47" t="str">
        <f>IF(REKAP[[#This Row],[Stok Aktual]]&lt;&gt;"",REKAP[[#This Row],[Stok Akhir]]-REKAP[[#This Row],[Stok Aktual]],"")</f>
        <v/>
      </c>
    </row>
    <row r="2109" spans="1:17" x14ac:dyDescent="0.25">
      <c r="A2109" s="20"/>
      <c r="B2109" s="20"/>
      <c r="C2109" s="20"/>
      <c r="D2109" s="23"/>
      <c r="E2109" s="23"/>
      <c r="F2109" s="20"/>
      <c r="G2109" s="20"/>
      <c r="H2109" s="22"/>
      <c r="I2109" s="57" t="str">
        <f>IF(COUNTIF(MASUK[Kode Barang],REKAP[[#This Row],[ID
Barang]])=0,"",COUNTIF(MASUK[Kode Barang],REKAP[[#This Row],[ID
Barang]]))</f>
        <v/>
      </c>
      <c r="J2109" s="58" t="str">
        <f>IF(COUNTIF(MASUK8[Kode Barang],REKAP[[#This Row],[ID
Barang]])=0,"",COUNTIF(MASUK8[Kode Barang],REKAP[[#This Row],[ID
Barang]]))</f>
        <v/>
      </c>
      <c r="K2109" s="20"/>
      <c r="L2109" s="47">
        <f>SUMIF(MASUK!$C:$C,DATA!$A2109,MASUK!$H:$H)</f>
        <v>0</v>
      </c>
      <c r="M2109" s="47">
        <f>SUMIF(KELUAR!C:C,REKAP[[#This Row],[ID
Barang]],KELUAR!$H:$H)</f>
        <v>0</v>
      </c>
      <c r="N2109" s="47">
        <f>REKAP[[#This Row],[Stok Awal]]+REKAP[[#This Row],[Masuk]]-REKAP[[#This Row],[Keluar]]</f>
        <v>0</v>
      </c>
      <c r="P2109" s="42">
        <f>REKAP[[#This Row],[Harga Satuan]]*REKAP[[#This Row],[Stok Akhir]]</f>
        <v>0</v>
      </c>
      <c r="Q2109" s="47" t="str">
        <f>IF(REKAP[[#This Row],[Stok Aktual]]&lt;&gt;"",REKAP[[#This Row],[Stok Akhir]]-REKAP[[#This Row],[Stok Aktual]],"")</f>
        <v/>
      </c>
    </row>
    <row r="2110" spans="1:17" x14ac:dyDescent="0.25">
      <c r="A2110" s="20"/>
      <c r="B2110" s="20"/>
      <c r="C2110" s="20"/>
      <c r="D2110" s="23"/>
      <c r="E2110" s="23"/>
      <c r="F2110" s="20"/>
      <c r="G2110" s="20"/>
      <c r="H2110" s="22"/>
      <c r="I2110" s="57" t="str">
        <f>IF(COUNTIF(MASUK[Kode Barang],REKAP[[#This Row],[ID
Barang]])=0,"",COUNTIF(MASUK[Kode Barang],REKAP[[#This Row],[ID
Barang]]))</f>
        <v/>
      </c>
      <c r="J2110" s="58" t="str">
        <f>IF(COUNTIF(MASUK8[Kode Barang],REKAP[[#This Row],[ID
Barang]])=0,"",COUNTIF(MASUK8[Kode Barang],REKAP[[#This Row],[ID
Barang]]))</f>
        <v/>
      </c>
      <c r="K2110" s="20"/>
      <c r="L2110" s="47">
        <f>SUMIF(MASUK!$C:$C,DATA!$A2110,MASUK!$H:$H)</f>
        <v>0</v>
      </c>
      <c r="M2110" s="47">
        <f>SUMIF(KELUAR!C:C,REKAP[[#This Row],[ID
Barang]],KELUAR!$H:$H)</f>
        <v>0</v>
      </c>
      <c r="N2110" s="47">
        <f>REKAP[[#This Row],[Stok Awal]]+REKAP[[#This Row],[Masuk]]-REKAP[[#This Row],[Keluar]]</f>
        <v>0</v>
      </c>
      <c r="P2110" s="42">
        <f>REKAP[[#This Row],[Harga Satuan]]*REKAP[[#This Row],[Stok Akhir]]</f>
        <v>0</v>
      </c>
      <c r="Q2110" s="47" t="str">
        <f>IF(REKAP[[#This Row],[Stok Aktual]]&lt;&gt;"",REKAP[[#This Row],[Stok Akhir]]-REKAP[[#This Row],[Stok Aktual]],"")</f>
        <v/>
      </c>
    </row>
    <row r="2111" spans="1:17" x14ac:dyDescent="0.25">
      <c r="A2111" s="20"/>
      <c r="B2111" s="20"/>
      <c r="C2111" s="20"/>
      <c r="D2111" s="23"/>
      <c r="E2111" s="23"/>
      <c r="F2111" s="20"/>
      <c r="G2111" s="20"/>
      <c r="H2111" s="22"/>
      <c r="I2111" s="57" t="str">
        <f>IF(COUNTIF(MASUK[Kode Barang],REKAP[[#This Row],[ID
Barang]])=0,"",COUNTIF(MASUK[Kode Barang],REKAP[[#This Row],[ID
Barang]]))</f>
        <v/>
      </c>
      <c r="J2111" s="58" t="str">
        <f>IF(COUNTIF(MASUK8[Kode Barang],REKAP[[#This Row],[ID
Barang]])=0,"",COUNTIF(MASUK8[Kode Barang],REKAP[[#This Row],[ID
Barang]]))</f>
        <v/>
      </c>
      <c r="K2111" s="20"/>
      <c r="L2111" s="47">
        <f>SUMIF(MASUK!$C:$C,DATA!$A2111,MASUK!$H:$H)</f>
        <v>0</v>
      </c>
      <c r="M2111" s="47">
        <f>SUMIF(KELUAR!C:C,REKAP[[#This Row],[ID
Barang]],KELUAR!$H:$H)</f>
        <v>0</v>
      </c>
      <c r="N2111" s="47">
        <f>REKAP[[#This Row],[Stok Awal]]+REKAP[[#This Row],[Masuk]]-REKAP[[#This Row],[Keluar]]</f>
        <v>0</v>
      </c>
      <c r="P2111" s="42">
        <f>REKAP[[#This Row],[Harga Satuan]]*REKAP[[#This Row],[Stok Akhir]]</f>
        <v>0</v>
      </c>
      <c r="Q2111" s="47" t="str">
        <f>IF(REKAP[[#This Row],[Stok Aktual]]&lt;&gt;"",REKAP[[#This Row],[Stok Akhir]]-REKAP[[#This Row],[Stok Aktual]],"")</f>
        <v/>
      </c>
    </row>
    <row r="2112" spans="1:17" x14ac:dyDescent="0.25">
      <c r="A2112" s="20"/>
      <c r="B2112" s="20"/>
      <c r="C2112" s="20"/>
      <c r="D2112" s="23"/>
      <c r="E2112" s="23"/>
      <c r="F2112" s="20"/>
      <c r="G2112" s="20"/>
      <c r="H2112" s="22"/>
      <c r="I2112" s="57" t="str">
        <f>IF(COUNTIF(MASUK[Kode Barang],REKAP[[#This Row],[ID
Barang]])=0,"",COUNTIF(MASUK[Kode Barang],REKAP[[#This Row],[ID
Barang]]))</f>
        <v/>
      </c>
      <c r="J2112" s="58" t="str">
        <f>IF(COUNTIF(MASUK8[Kode Barang],REKAP[[#This Row],[ID
Barang]])=0,"",COUNTIF(MASUK8[Kode Barang],REKAP[[#This Row],[ID
Barang]]))</f>
        <v/>
      </c>
      <c r="K2112" s="20"/>
      <c r="L2112" s="47">
        <f>SUMIF(MASUK!$C:$C,DATA!$A2112,MASUK!$H:$H)</f>
        <v>0</v>
      </c>
      <c r="M2112" s="47">
        <f>SUMIF(KELUAR!C:C,REKAP[[#This Row],[ID
Barang]],KELUAR!$H:$H)</f>
        <v>0</v>
      </c>
      <c r="N2112" s="47">
        <f>REKAP[[#This Row],[Stok Awal]]+REKAP[[#This Row],[Masuk]]-REKAP[[#This Row],[Keluar]]</f>
        <v>0</v>
      </c>
      <c r="P2112" s="42">
        <f>REKAP[[#This Row],[Harga Satuan]]*REKAP[[#This Row],[Stok Akhir]]</f>
        <v>0</v>
      </c>
      <c r="Q2112" s="47" t="str">
        <f>IF(REKAP[[#This Row],[Stok Aktual]]&lt;&gt;"",REKAP[[#This Row],[Stok Akhir]]-REKAP[[#This Row],[Stok Aktual]],"")</f>
        <v/>
      </c>
    </row>
    <row r="2113" spans="1:17" x14ac:dyDescent="0.25">
      <c r="A2113" s="20"/>
      <c r="B2113" s="20"/>
      <c r="C2113" s="20"/>
      <c r="D2113" s="23"/>
      <c r="E2113" s="23"/>
      <c r="F2113" s="20"/>
      <c r="G2113" s="20"/>
      <c r="H2113" s="22"/>
      <c r="I2113" s="57" t="str">
        <f>IF(COUNTIF(MASUK[Kode Barang],REKAP[[#This Row],[ID
Barang]])=0,"",COUNTIF(MASUK[Kode Barang],REKAP[[#This Row],[ID
Barang]]))</f>
        <v/>
      </c>
      <c r="J2113" s="58" t="str">
        <f>IF(COUNTIF(MASUK8[Kode Barang],REKAP[[#This Row],[ID
Barang]])=0,"",COUNTIF(MASUK8[Kode Barang],REKAP[[#This Row],[ID
Barang]]))</f>
        <v/>
      </c>
      <c r="K2113" s="20"/>
      <c r="L2113" s="47">
        <f>SUMIF(MASUK!$C:$C,DATA!$A2113,MASUK!$H:$H)</f>
        <v>0</v>
      </c>
      <c r="M2113" s="47">
        <f>SUMIF(KELUAR!C:C,REKAP[[#This Row],[ID
Barang]],KELUAR!$H:$H)</f>
        <v>0</v>
      </c>
      <c r="N2113" s="47">
        <f>REKAP[[#This Row],[Stok Awal]]+REKAP[[#This Row],[Masuk]]-REKAP[[#This Row],[Keluar]]</f>
        <v>0</v>
      </c>
      <c r="P2113" s="42">
        <f>REKAP[[#This Row],[Harga Satuan]]*REKAP[[#This Row],[Stok Akhir]]</f>
        <v>0</v>
      </c>
      <c r="Q2113" s="47" t="str">
        <f>IF(REKAP[[#This Row],[Stok Aktual]]&lt;&gt;"",REKAP[[#This Row],[Stok Akhir]]-REKAP[[#This Row],[Stok Aktual]],"")</f>
        <v/>
      </c>
    </row>
    <row r="2114" spans="1:17" x14ac:dyDescent="0.25">
      <c r="A2114" s="20"/>
      <c r="B2114" s="20"/>
      <c r="C2114" s="20"/>
      <c r="D2114" s="23"/>
      <c r="E2114" s="23"/>
      <c r="F2114" s="20"/>
      <c r="G2114" s="20"/>
      <c r="H2114" s="22"/>
      <c r="I2114" s="57" t="str">
        <f>IF(COUNTIF(MASUK[Kode Barang],REKAP[[#This Row],[ID
Barang]])=0,"",COUNTIF(MASUK[Kode Barang],REKAP[[#This Row],[ID
Barang]]))</f>
        <v/>
      </c>
      <c r="J2114" s="58" t="str">
        <f>IF(COUNTIF(MASUK8[Kode Barang],REKAP[[#This Row],[ID
Barang]])=0,"",COUNTIF(MASUK8[Kode Barang],REKAP[[#This Row],[ID
Barang]]))</f>
        <v/>
      </c>
      <c r="K2114" s="20"/>
      <c r="L2114" s="47">
        <f>SUMIF(MASUK!$C:$C,DATA!$A2114,MASUK!$H:$H)</f>
        <v>0</v>
      </c>
      <c r="M2114" s="47">
        <f>SUMIF(KELUAR!C:C,REKAP[[#This Row],[ID
Barang]],KELUAR!$H:$H)</f>
        <v>0</v>
      </c>
      <c r="N2114" s="47">
        <f>REKAP[[#This Row],[Stok Awal]]+REKAP[[#This Row],[Masuk]]-REKAP[[#This Row],[Keluar]]</f>
        <v>0</v>
      </c>
      <c r="P2114" s="42">
        <f>REKAP[[#This Row],[Harga Satuan]]*REKAP[[#This Row],[Stok Akhir]]</f>
        <v>0</v>
      </c>
      <c r="Q2114" s="47" t="str">
        <f>IF(REKAP[[#This Row],[Stok Aktual]]&lt;&gt;"",REKAP[[#This Row],[Stok Akhir]]-REKAP[[#This Row],[Stok Aktual]],"")</f>
        <v/>
      </c>
    </row>
    <row r="2115" spans="1:17" x14ac:dyDescent="0.25">
      <c r="A2115" s="20"/>
      <c r="B2115" s="20"/>
      <c r="C2115" s="20"/>
      <c r="D2115" s="23"/>
      <c r="E2115" s="23"/>
      <c r="F2115" s="20"/>
      <c r="G2115" s="20"/>
      <c r="H2115" s="22"/>
      <c r="I2115" s="57" t="str">
        <f>IF(COUNTIF(MASUK[Kode Barang],REKAP[[#This Row],[ID
Barang]])=0,"",COUNTIF(MASUK[Kode Barang],REKAP[[#This Row],[ID
Barang]]))</f>
        <v/>
      </c>
      <c r="J2115" s="58" t="str">
        <f>IF(COUNTIF(MASUK8[Kode Barang],REKAP[[#This Row],[ID
Barang]])=0,"",COUNTIF(MASUK8[Kode Barang],REKAP[[#This Row],[ID
Barang]]))</f>
        <v/>
      </c>
      <c r="K2115" s="20"/>
      <c r="L2115" s="47">
        <f>SUMIF(MASUK!$C:$C,DATA!$A2115,MASUK!$H:$H)</f>
        <v>0</v>
      </c>
      <c r="M2115" s="47">
        <f>SUMIF(KELUAR!C:C,REKAP[[#This Row],[ID
Barang]],KELUAR!$H:$H)</f>
        <v>0</v>
      </c>
      <c r="N2115" s="47">
        <f>REKAP[[#This Row],[Stok Awal]]+REKAP[[#This Row],[Masuk]]-REKAP[[#This Row],[Keluar]]</f>
        <v>0</v>
      </c>
      <c r="P2115" s="42">
        <f>REKAP[[#This Row],[Harga Satuan]]*REKAP[[#This Row],[Stok Akhir]]</f>
        <v>0</v>
      </c>
      <c r="Q2115" s="47" t="str">
        <f>IF(REKAP[[#This Row],[Stok Aktual]]&lt;&gt;"",REKAP[[#This Row],[Stok Akhir]]-REKAP[[#This Row],[Stok Aktual]],"")</f>
        <v/>
      </c>
    </row>
    <row r="2116" spans="1:17" x14ac:dyDescent="0.25">
      <c r="A2116" s="20"/>
      <c r="B2116" s="20"/>
      <c r="C2116" s="20"/>
      <c r="D2116" s="23"/>
      <c r="E2116" s="23"/>
      <c r="F2116" s="20"/>
      <c r="G2116" s="20"/>
      <c r="H2116" s="22"/>
      <c r="I2116" s="57" t="str">
        <f>IF(COUNTIF(MASUK[Kode Barang],REKAP[[#This Row],[ID
Barang]])=0,"",COUNTIF(MASUK[Kode Barang],REKAP[[#This Row],[ID
Barang]]))</f>
        <v/>
      </c>
      <c r="J2116" s="58" t="str">
        <f>IF(COUNTIF(MASUK8[Kode Barang],REKAP[[#This Row],[ID
Barang]])=0,"",COUNTIF(MASUK8[Kode Barang],REKAP[[#This Row],[ID
Barang]]))</f>
        <v/>
      </c>
      <c r="K2116" s="20"/>
      <c r="L2116" s="47">
        <f>SUMIF(MASUK!$C:$C,DATA!$A2116,MASUK!$H:$H)</f>
        <v>0</v>
      </c>
      <c r="M2116" s="47">
        <f>SUMIF(KELUAR!C:C,REKAP[[#This Row],[ID
Barang]],KELUAR!$H:$H)</f>
        <v>0</v>
      </c>
      <c r="N2116" s="47">
        <f>REKAP[[#This Row],[Stok Awal]]+REKAP[[#This Row],[Masuk]]-REKAP[[#This Row],[Keluar]]</f>
        <v>0</v>
      </c>
      <c r="P2116" s="42">
        <f>REKAP[[#This Row],[Harga Satuan]]*REKAP[[#This Row],[Stok Akhir]]</f>
        <v>0</v>
      </c>
      <c r="Q2116" s="47" t="str">
        <f>IF(REKAP[[#This Row],[Stok Aktual]]&lt;&gt;"",REKAP[[#This Row],[Stok Akhir]]-REKAP[[#This Row],[Stok Aktual]],"")</f>
        <v/>
      </c>
    </row>
    <row r="2117" spans="1:17" x14ac:dyDescent="0.25">
      <c r="A2117" s="20"/>
      <c r="B2117" s="20"/>
      <c r="C2117" s="20"/>
      <c r="D2117" s="23"/>
      <c r="E2117" s="23"/>
      <c r="F2117" s="20"/>
      <c r="G2117" s="20"/>
      <c r="H2117" s="22"/>
      <c r="I2117" s="57" t="str">
        <f>IF(COUNTIF(MASUK[Kode Barang],REKAP[[#This Row],[ID
Barang]])=0,"",COUNTIF(MASUK[Kode Barang],REKAP[[#This Row],[ID
Barang]]))</f>
        <v/>
      </c>
      <c r="J2117" s="58" t="str">
        <f>IF(COUNTIF(MASUK8[Kode Barang],REKAP[[#This Row],[ID
Barang]])=0,"",COUNTIF(MASUK8[Kode Barang],REKAP[[#This Row],[ID
Barang]]))</f>
        <v/>
      </c>
      <c r="K2117" s="20"/>
      <c r="L2117" s="47">
        <f>SUMIF(MASUK!$C:$C,DATA!$A2117,MASUK!$H:$H)</f>
        <v>0</v>
      </c>
      <c r="M2117" s="47">
        <f>SUMIF(KELUAR!C:C,REKAP[[#This Row],[ID
Barang]],KELUAR!$H:$H)</f>
        <v>0</v>
      </c>
      <c r="N2117" s="47">
        <f>REKAP[[#This Row],[Stok Awal]]+REKAP[[#This Row],[Masuk]]-REKAP[[#This Row],[Keluar]]</f>
        <v>0</v>
      </c>
      <c r="P2117" s="42">
        <f>REKAP[[#This Row],[Harga Satuan]]*REKAP[[#This Row],[Stok Akhir]]</f>
        <v>0</v>
      </c>
      <c r="Q2117" s="47" t="str">
        <f>IF(REKAP[[#This Row],[Stok Aktual]]&lt;&gt;"",REKAP[[#This Row],[Stok Akhir]]-REKAP[[#This Row],[Stok Aktual]],"")</f>
        <v/>
      </c>
    </row>
    <row r="2118" spans="1:17" x14ac:dyDescent="0.25">
      <c r="A2118" s="20"/>
      <c r="B2118" s="20"/>
      <c r="C2118" s="20"/>
      <c r="D2118" s="23"/>
      <c r="E2118" s="23"/>
      <c r="F2118" s="20"/>
      <c r="G2118" s="20"/>
      <c r="H2118" s="22"/>
      <c r="I2118" s="57" t="str">
        <f>IF(COUNTIF(MASUK[Kode Barang],REKAP[[#This Row],[ID
Barang]])=0,"",COUNTIF(MASUK[Kode Barang],REKAP[[#This Row],[ID
Barang]]))</f>
        <v/>
      </c>
      <c r="J2118" s="58" t="str">
        <f>IF(COUNTIF(MASUK8[Kode Barang],REKAP[[#This Row],[ID
Barang]])=0,"",COUNTIF(MASUK8[Kode Barang],REKAP[[#This Row],[ID
Barang]]))</f>
        <v/>
      </c>
      <c r="K2118" s="20"/>
      <c r="L2118" s="47">
        <f>SUMIF(MASUK!$C:$C,DATA!$A2118,MASUK!$H:$H)</f>
        <v>0</v>
      </c>
      <c r="M2118" s="47">
        <f>SUMIF(KELUAR!C:C,REKAP[[#This Row],[ID
Barang]],KELUAR!$H:$H)</f>
        <v>0</v>
      </c>
      <c r="N2118" s="47">
        <f>REKAP[[#This Row],[Stok Awal]]+REKAP[[#This Row],[Masuk]]-REKAP[[#This Row],[Keluar]]</f>
        <v>0</v>
      </c>
      <c r="P2118" s="42">
        <f>REKAP[[#This Row],[Harga Satuan]]*REKAP[[#This Row],[Stok Akhir]]</f>
        <v>0</v>
      </c>
      <c r="Q2118" s="47" t="str">
        <f>IF(REKAP[[#This Row],[Stok Aktual]]&lt;&gt;"",REKAP[[#This Row],[Stok Akhir]]-REKAP[[#This Row],[Stok Aktual]],"")</f>
        <v/>
      </c>
    </row>
    <row r="2119" spans="1:17" x14ac:dyDescent="0.25">
      <c r="A2119" s="20"/>
      <c r="B2119" s="20"/>
      <c r="C2119" s="20"/>
      <c r="D2119" s="23"/>
      <c r="E2119" s="23"/>
      <c r="F2119" s="20"/>
      <c r="G2119" s="20"/>
      <c r="H2119" s="22"/>
      <c r="I2119" s="57" t="str">
        <f>IF(COUNTIF(MASUK[Kode Barang],REKAP[[#This Row],[ID
Barang]])=0,"",COUNTIF(MASUK[Kode Barang],REKAP[[#This Row],[ID
Barang]]))</f>
        <v/>
      </c>
      <c r="J2119" s="58" t="str">
        <f>IF(COUNTIF(MASUK8[Kode Barang],REKAP[[#This Row],[ID
Barang]])=0,"",COUNTIF(MASUK8[Kode Barang],REKAP[[#This Row],[ID
Barang]]))</f>
        <v/>
      </c>
      <c r="K2119" s="20"/>
      <c r="L2119" s="47">
        <f>SUMIF(MASUK!$C:$C,DATA!$A2119,MASUK!$H:$H)</f>
        <v>0</v>
      </c>
      <c r="M2119" s="47">
        <f>SUMIF(KELUAR!C:C,REKAP[[#This Row],[ID
Barang]],KELUAR!$H:$H)</f>
        <v>0</v>
      </c>
      <c r="N2119" s="47">
        <f>REKAP[[#This Row],[Stok Awal]]+REKAP[[#This Row],[Masuk]]-REKAP[[#This Row],[Keluar]]</f>
        <v>0</v>
      </c>
      <c r="P2119" s="42">
        <f>REKAP[[#This Row],[Harga Satuan]]*REKAP[[#This Row],[Stok Akhir]]</f>
        <v>0</v>
      </c>
      <c r="Q2119" s="47" t="str">
        <f>IF(REKAP[[#This Row],[Stok Aktual]]&lt;&gt;"",REKAP[[#This Row],[Stok Akhir]]-REKAP[[#This Row],[Stok Aktual]],"")</f>
        <v/>
      </c>
    </row>
    <row r="2120" spans="1:17" x14ac:dyDescent="0.25">
      <c r="A2120" s="20"/>
      <c r="B2120" s="20"/>
      <c r="C2120" s="20"/>
      <c r="D2120" s="23"/>
      <c r="E2120" s="23"/>
      <c r="F2120" s="20"/>
      <c r="G2120" s="20"/>
      <c r="H2120" s="22"/>
      <c r="I2120" s="57" t="str">
        <f>IF(COUNTIF(MASUK[Kode Barang],REKAP[[#This Row],[ID
Barang]])=0,"",COUNTIF(MASUK[Kode Barang],REKAP[[#This Row],[ID
Barang]]))</f>
        <v/>
      </c>
      <c r="J2120" s="58" t="str">
        <f>IF(COUNTIF(MASUK8[Kode Barang],REKAP[[#This Row],[ID
Barang]])=0,"",COUNTIF(MASUK8[Kode Barang],REKAP[[#This Row],[ID
Barang]]))</f>
        <v/>
      </c>
      <c r="K2120" s="20"/>
      <c r="L2120" s="47">
        <f>SUMIF(MASUK!$C:$C,DATA!$A2120,MASUK!$H:$H)</f>
        <v>0</v>
      </c>
      <c r="M2120" s="47">
        <f>SUMIF(KELUAR!C:C,REKAP[[#This Row],[ID
Barang]],KELUAR!$H:$H)</f>
        <v>0</v>
      </c>
      <c r="N2120" s="47">
        <f>REKAP[[#This Row],[Stok Awal]]+REKAP[[#This Row],[Masuk]]-REKAP[[#This Row],[Keluar]]</f>
        <v>0</v>
      </c>
      <c r="P2120" s="42">
        <f>REKAP[[#This Row],[Harga Satuan]]*REKAP[[#This Row],[Stok Akhir]]</f>
        <v>0</v>
      </c>
      <c r="Q2120" s="47" t="str">
        <f>IF(REKAP[[#This Row],[Stok Aktual]]&lt;&gt;"",REKAP[[#This Row],[Stok Akhir]]-REKAP[[#This Row],[Stok Aktual]],"")</f>
        <v/>
      </c>
    </row>
    <row r="2121" spans="1:17" x14ac:dyDescent="0.25">
      <c r="A2121" s="20"/>
      <c r="B2121" s="20"/>
      <c r="C2121" s="20"/>
      <c r="D2121" s="23"/>
      <c r="E2121" s="23"/>
      <c r="F2121" s="20"/>
      <c r="G2121" s="20"/>
      <c r="H2121" s="22"/>
      <c r="I2121" s="57" t="str">
        <f>IF(COUNTIF(MASUK[Kode Barang],REKAP[[#This Row],[ID
Barang]])=0,"",COUNTIF(MASUK[Kode Barang],REKAP[[#This Row],[ID
Barang]]))</f>
        <v/>
      </c>
      <c r="J2121" s="58" t="str">
        <f>IF(COUNTIF(MASUK8[Kode Barang],REKAP[[#This Row],[ID
Barang]])=0,"",COUNTIF(MASUK8[Kode Barang],REKAP[[#This Row],[ID
Barang]]))</f>
        <v/>
      </c>
      <c r="K2121" s="20"/>
      <c r="L2121" s="47">
        <f>SUMIF(MASUK!$C:$C,DATA!$A2121,MASUK!$H:$H)</f>
        <v>0</v>
      </c>
      <c r="M2121" s="47">
        <f>SUMIF(KELUAR!C:C,REKAP[[#This Row],[ID
Barang]],KELUAR!$H:$H)</f>
        <v>0</v>
      </c>
      <c r="N2121" s="47">
        <f>REKAP[[#This Row],[Stok Awal]]+REKAP[[#This Row],[Masuk]]-REKAP[[#This Row],[Keluar]]</f>
        <v>0</v>
      </c>
      <c r="P2121" s="42">
        <f>REKAP[[#This Row],[Harga Satuan]]*REKAP[[#This Row],[Stok Akhir]]</f>
        <v>0</v>
      </c>
      <c r="Q2121" s="47" t="str">
        <f>IF(REKAP[[#This Row],[Stok Aktual]]&lt;&gt;"",REKAP[[#This Row],[Stok Akhir]]-REKAP[[#This Row],[Stok Aktual]],"")</f>
        <v/>
      </c>
    </row>
    <row r="2122" spans="1:17" x14ac:dyDescent="0.25">
      <c r="A2122" s="20"/>
      <c r="B2122" s="20"/>
      <c r="C2122" s="20"/>
      <c r="D2122" s="23"/>
      <c r="E2122" s="23"/>
      <c r="F2122" s="20"/>
      <c r="G2122" s="20"/>
      <c r="H2122" s="22"/>
      <c r="I2122" s="57" t="str">
        <f>IF(COUNTIF(MASUK[Kode Barang],REKAP[[#This Row],[ID
Barang]])=0,"",COUNTIF(MASUK[Kode Barang],REKAP[[#This Row],[ID
Barang]]))</f>
        <v/>
      </c>
      <c r="J2122" s="58" t="str">
        <f>IF(COUNTIF(MASUK8[Kode Barang],REKAP[[#This Row],[ID
Barang]])=0,"",COUNTIF(MASUK8[Kode Barang],REKAP[[#This Row],[ID
Barang]]))</f>
        <v/>
      </c>
      <c r="K2122" s="20"/>
      <c r="L2122" s="47">
        <f>SUMIF(MASUK!$C:$C,DATA!$A2122,MASUK!$H:$H)</f>
        <v>0</v>
      </c>
      <c r="M2122" s="47">
        <f>SUMIF(KELUAR!C:C,REKAP[[#This Row],[ID
Barang]],KELUAR!$H:$H)</f>
        <v>0</v>
      </c>
      <c r="N2122" s="47">
        <f>REKAP[[#This Row],[Stok Awal]]+REKAP[[#This Row],[Masuk]]-REKAP[[#This Row],[Keluar]]</f>
        <v>0</v>
      </c>
      <c r="P2122" s="42">
        <f>REKAP[[#This Row],[Harga Satuan]]*REKAP[[#This Row],[Stok Akhir]]</f>
        <v>0</v>
      </c>
      <c r="Q2122" s="47" t="str">
        <f>IF(REKAP[[#This Row],[Stok Aktual]]&lt;&gt;"",REKAP[[#This Row],[Stok Akhir]]-REKAP[[#This Row],[Stok Aktual]],"")</f>
        <v/>
      </c>
    </row>
    <row r="2123" spans="1:17" x14ac:dyDescent="0.25">
      <c r="A2123" s="20"/>
      <c r="B2123" s="20"/>
      <c r="C2123" s="20"/>
      <c r="D2123" s="23"/>
      <c r="E2123" s="23"/>
      <c r="F2123" s="20"/>
      <c r="G2123" s="20"/>
      <c r="H2123" s="22"/>
      <c r="I2123" s="57" t="str">
        <f>IF(COUNTIF(MASUK[Kode Barang],REKAP[[#This Row],[ID
Barang]])=0,"",COUNTIF(MASUK[Kode Barang],REKAP[[#This Row],[ID
Barang]]))</f>
        <v/>
      </c>
      <c r="J2123" s="58" t="str">
        <f>IF(COUNTIF(MASUK8[Kode Barang],REKAP[[#This Row],[ID
Barang]])=0,"",COUNTIF(MASUK8[Kode Barang],REKAP[[#This Row],[ID
Barang]]))</f>
        <v/>
      </c>
      <c r="K2123" s="20"/>
      <c r="L2123" s="47">
        <f>SUMIF(MASUK!$C:$C,DATA!$A2123,MASUK!$H:$H)</f>
        <v>0</v>
      </c>
      <c r="M2123" s="47">
        <f>SUMIF(KELUAR!C:C,REKAP[[#This Row],[ID
Barang]],KELUAR!$H:$H)</f>
        <v>0</v>
      </c>
      <c r="N2123" s="47">
        <f>REKAP[[#This Row],[Stok Awal]]+REKAP[[#This Row],[Masuk]]-REKAP[[#This Row],[Keluar]]</f>
        <v>0</v>
      </c>
      <c r="P2123" s="42">
        <f>REKAP[[#This Row],[Harga Satuan]]*REKAP[[#This Row],[Stok Akhir]]</f>
        <v>0</v>
      </c>
      <c r="Q2123" s="47" t="str">
        <f>IF(REKAP[[#This Row],[Stok Aktual]]&lt;&gt;"",REKAP[[#This Row],[Stok Akhir]]-REKAP[[#This Row],[Stok Aktual]],"")</f>
        <v/>
      </c>
    </row>
    <row r="2124" spans="1:17" x14ac:dyDescent="0.25">
      <c r="A2124" s="20"/>
      <c r="B2124" s="20"/>
      <c r="C2124" s="20"/>
      <c r="D2124" s="23"/>
      <c r="E2124" s="23"/>
      <c r="F2124" s="20"/>
      <c r="G2124" s="20"/>
      <c r="H2124" s="22"/>
      <c r="I2124" s="57" t="str">
        <f>IF(COUNTIF(MASUK[Kode Barang],REKAP[[#This Row],[ID
Barang]])=0,"",COUNTIF(MASUK[Kode Barang],REKAP[[#This Row],[ID
Barang]]))</f>
        <v/>
      </c>
      <c r="J2124" s="58" t="str">
        <f>IF(COUNTIF(MASUK8[Kode Barang],REKAP[[#This Row],[ID
Barang]])=0,"",COUNTIF(MASUK8[Kode Barang],REKAP[[#This Row],[ID
Barang]]))</f>
        <v/>
      </c>
      <c r="K2124" s="20"/>
      <c r="L2124" s="47">
        <f>SUMIF(MASUK!$C:$C,DATA!$A2124,MASUK!$H:$H)</f>
        <v>0</v>
      </c>
      <c r="M2124" s="47">
        <f>SUMIF(KELUAR!C:C,REKAP[[#This Row],[ID
Barang]],KELUAR!$H:$H)</f>
        <v>0</v>
      </c>
      <c r="N2124" s="47">
        <f>REKAP[[#This Row],[Stok Awal]]+REKAP[[#This Row],[Masuk]]-REKAP[[#This Row],[Keluar]]</f>
        <v>0</v>
      </c>
      <c r="P2124" s="42">
        <f>REKAP[[#This Row],[Harga Satuan]]*REKAP[[#This Row],[Stok Akhir]]</f>
        <v>0</v>
      </c>
      <c r="Q2124" s="47" t="str">
        <f>IF(REKAP[[#This Row],[Stok Aktual]]&lt;&gt;"",REKAP[[#This Row],[Stok Akhir]]-REKAP[[#This Row],[Stok Aktual]],"")</f>
        <v/>
      </c>
    </row>
    <row r="2125" spans="1:17" x14ac:dyDescent="0.25">
      <c r="A2125" s="20"/>
      <c r="B2125" s="20"/>
      <c r="C2125" s="20"/>
      <c r="D2125" s="23"/>
      <c r="E2125" s="23"/>
      <c r="F2125" s="20"/>
      <c r="G2125" s="20"/>
      <c r="H2125" s="22"/>
      <c r="I2125" s="57" t="str">
        <f>IF(COUNTIF(MASUK[Kode Barang],REKAP[[#This Row],[ID
Barang]])=0,"",COUNTIF(MASUK[Kode Barang],REKAP[[#This Row],[ID
Barang]]))</f>
        <v/>
      </c>
      <c r="J2125" s="58" t="str">
        <f>IF(COUNTIF(MASUK8[Kode Barang],REKAP[[#This Row],[ID
Barang]])=0,"",COUNTIF(MASUK8[Kode Barang],REKAP[[#This Row],[ID
Barang]]))</f>
        <v/>
      </c>
      <c r="K2125" s="20"/>
      <c r="L2125" s="47">
        <f>SUMIF(MASUK!$C:$C,DATA!$A2125,MASUK!$H:$H)</f>
        <v>0</v>
      </c>
      <c r="M2125" s="47">
        <f>SUMIF(KELUAR!C:C,REKAP[[#This Row],[ID
Barang]],KELUAR!$H:$H)</f>
        <v>0</v>
      </c>
      <c r="N2125" s="47">
        <f>REKAP[[#This Row],[Stok Awal]]+REKAP[[#This Row],[Masuk]]-REKAP[[#This Row],[Keluar]]</f>
        <v>0</v>
      </c>
      <c r="P2125" s="42">
        <f>REKAP[[#This Row],[Harga Satuan]]*REKAP[[#This Row],[Stok Akhir]]</f>
        <v>0</v>
      </c>
      <c r="Q2125" s="47" t="str">
        <f>IF(REKAP[[#This Row],[Stok Aktual]]&lt;&gt;"",REKAP[[#This Row],[Stok Akhir]]-REKAP[[#This Row],[Stok Aktual]],"")</f>
        <v/>
      </c>
    </row>
    <row r="2126" spans="1:17" x14ac:dyDescent="0.25">
      <c r="A2126" s="20"/>
      <c r="B2126" s="20"/>
      <c r="C2126" s="20"/>
      <c r="D2126" s="23"/>
      <c r="E2126" s="23"/>
      <c r="F2126" s="20"/>
      <c r="G2126" s="20"/>
      <c r="H2126" s="22"/>
      <c r="I2126" s="57" t="str">
        <f>IF(COUNTIF(MASUK[Kode Barang],REKAP[[#This Row],[ID
Barang]])=0,"",COUNTIF(MASUK[Kode Barang],REKAP[[#This Row],[ID
Barang]]))</f>
        <v/>
      </c>
      <c r="J2126" s="58" t="str">
        <f>IF(COUNTIF(MASUK8[Kode Barang],REKAP[[#This Row],[ID
Barang]])=0,"",COUNTIF(MASUK8[Kode Barang],REKAP[[#This Row],[ID
Barang]]))</f>
        <v/>
      </c>
      <c r="K2126" s="20"/>
      <c r="L2126" s="47">
        <f>SUMIF(MASUK!$C:$C,DATA!$A2126,MASUK!$H:$H)</f>
        <v>0</v>
      </c>
      <c r="M2126" s="47">
        <f>SUMIF(KELUAR!C:C,REKAP[[#This Row],[ID
Barang]],KELUAR!$H:$H)</f>
        <v>0</v>
      </c>
      <c r="N2126" s="47">
        <f>REKAP[[#This Row],[Stok Awal]]+REKAP[[#This Row],[Masuk]]-REKAP[[#This Row],[Keluar]]</f>
        <v>0</v>
      </c>
      <c r="P2126" s="42">
        <f>REKAP[[#This Row],[Harga Satuan]]*REKAP[[#This Row],[Stok Akhir]]</f>
        <v>0</v>
      </c>
      <c r="Q2126" s="47" t="str">
        <f>IF(REKAP[[#This Row],[Stok Aktual]]&lt;&gt;"",REKAP[[#This Row],[Stok Akhir]]-REKAP[[#This Row],[Stok Aktual]],"")</f>
        <v/>
      </c>
    </row>
    <row r="2127" spans="1:17" x14ac:dyDescent="0.25">
      <c r="A2127" s="20"/>
      <c r="B2127" s="20"/>
      <c r="C2127" s="20"/>
      <c r="D2127" s="23"/>
      <c r="E2127" s="23"/>
      <c r="F2127" s="20"/>
      <c r="G2127" s="20"/>
      <c r="H2127" s="22"/>
      <c r="I2127" s="57" t="str">
        <f>IF(COUNTIF(MASUK[Kode Barang],REKAP[[#This Row],[ID
Barang]])=0,"",COUNTIF(MASUK[Kode Barang],REKAP[[#This Row],[ID
Barang]]))</f>
        <v/>
      </c>
      <c r="J2127" s="58" t="str">
        <f>IF(COUNTIF(MASUK8[Kode Barang],REKAP[[#This Row],[ID
Barang]])=0,"",COUNTIF(MASUK8[Kode Barang],REKAP[[#This Row],[ID
Barang]]))</f>
        <v/>
      </c>
      <c r="K2127" s="20"/>
      <c r="L2127" s="47">
        <f>SUMIF(MASUK!$C:$C,DATA!$A2127,MASUK!$H:$H)</f>
        <v>0</v>
      </c>
      <c r="M2127" s="47">
        <f>SUMIF(KELUAR!C:C,REKAP[[#This Row],[ID
Barang]],KELUAR!$H:$H)</f>
        <v>0</v>
      </c>
      <c r="N2127" s="47">
        <f>REKAP[[#This Row],[Stok Awal]]+REKAP[[#This Row],[Masuk]]-REKAP[[#This Row],[Keluar]]</f>
        <v>0</v>
      </c>
      <c r="P2127" s="42">
        <f>REKAP[[#This Row],[Harga Satuan]]*REKAP[[#This Row],[Stok Akhir]]</f>
        <v>0</v>
      </c>
      <c r="Q2127" s="47" t="str">
        <f>IF(REKAP[[#This Row],[Stok Aktual]]&lt;&gt;"",REKAP[[#This Row],[Stok Akhir]]-REKAP[[#This Row],[Stok Aktual]],"")</f>
        <v/>
      </c>
    </row>
    <row r="2128" spans="1:17" x14ac:dyDescent="0.25">
      <c r="A2128" s="20"/>
      <c r="B2128" s="20"/>
      <c r="C2128" s="20"/>
      <c r="D2128" s="23"/>
      <c r="E2128" s="23"/>
      <c r="F2128" s="20"/>
      <c r="G2128" s="20"/>
      <c r="H2128" s="22"/>
      <c r="I2128" s="57" t="str">
        <f>IF(COUNTIF(MASUK[Kode Barang],REKAP[[#This Row],[ID
Barang]])=0,"",COUNTIF(MASUK[Kode Barang],REKAP[[#This Row],[ID
Barang]]))</f>
        <v/>
      </c>
      <c r="J2128" s="58" t="str">
        <f>IF(COUNTIF(MASUK8[Kode Barang],REKAP[[#This Row],[ID
Barang]])=0,"",COUNTIF(MASUK8[Kode Barang],REKAP[[#This Row],[ID
Barang]]))</f>
        <v/>
      </c>
      <c r="K2128" s="20"/>
      <c r="L2128" s="47">
        <f>SUMIF(MASUK!$C:$C,DATA!$A2128,MASUK!$H:$H)</f>
        <v>0</v>
      </c>
      <c r="M2128" s="47">
        <f>SUMIF(KELUAR!C:C,REKAP[[#This Row],[ID
Barang]],KELUAR!$H:$H)</f>
        <v>0</v>
      </c>
      <c r="N2128" s="47">
        <f>REKAP[[#This Row],[Stok Awal]]+REKAP[[#This Row],[Masuk]]-REKAP[[#This Row],[Keluar]]</f>
        <v>0</v>
      </c>
      <c r="P2128" s="42">
        <f>REKAP[[#This Row],[Harga Satuan]]*REKAP[[#This Row],[Stok Akhir]]</f>
        <v>0</v>
      </c>
      <c r="Q2128" s="47" t="str">
        <f>IF(REKAP[[#This Row],[Stok Aktual]]&lt;&gt;"",REKAP[[#This Row],[Stok Akhir]]-REKAP[[#This Row],[Stok Aktual]],"")</f>
        <v/>
      </c>
    </row>
    <row r="2129" spans="1:17" x14ac:dyDescent="0.25">
      <c r="A2129" s="20"/>
      <c r="B2129" s="20"/>
      <c r="C2129" s="20"/>
      <c r="D2129" s="23"/>
      <c r="E2129" s="23"/>
      <c r="F2129" s="20"/>
      <c r="G2129" s="20"/>
      <c r="H2129" s="22"/>
      <c r="I2129" s="57" t="str">
        <f>IF(COUNTIF(MASUK[Kode Barang],REKAP[[#This Row],[ID
Barang]])=0,"",COUNTIF(MASUK[Kode Barang],REKAP[[#This Row],[ID
Barang]]))</f>
        <v/>
      </c>
      <c r="J2129" s="58" t="str">
        <f>IF(COUNTIF(MASUK8[Kode Barang],REKAP[[#This Row],[ID
Barang]])=0,"",COUNTIF(MASUK8[Kode Barang],REKAP[[#This Row],[ID
Barang]]))</f>
        <v/>
      </c>
      <c r="K2129" s="20"/>
      <c r="L2129" s="47">
        <f>SUMIF(MASUK!$C:$C,DATA!$A2129,MASUK!$H:$H)</f>
        <v>0</v>
      </c>
      <c r="M2129" s="47">
        <f>SUMIF(KELUAR!C:C,REKAP[[#This Row],[ID
Barang]],KELUAR!$H:$H)</f>
        <v>0</v>
      </c>
      <c r="N2129" s="47">
        <f>REKAP[[#This Row],[Stok Awal]]+REKAP[[#This Row],[Masuk]]-REKAP[[#This Row],[Keluar]]</f>
        <v>0</v>
      </c>
      <c r="P2129" s="42">
        <f>REKAP[[#This Row],[Harga Satuan]]*REKAP[[#This Row],[Stok Akhir]]</f>
        <v>0</v>
      </c>
      <c r="Q2129" s="47" t="str">
        <f>IF(REKAP[[#This Row],[Stok Aktual]]&lt;&gt;"",REKAP[[#This Row],[Stok Akhir]]-REKAP[[#This Row],[Stok Aktual]],"")</f>
        <v/>
      </c>
    </row>
    <row r="2130" spans="1:17" x14ac:dyDescent="0.25">
      <c r="A2130" s="20"/>
      <c r="B2130" s="20"/>
      <c r="C2130" s="20"/>
      <c r="D2130" s="23"/>
      <c r="E2130" s="23"/>
      <c r="F2130" s="20"/>
      <c r="G2130" s="20"/>
      <c r="H2130" s="22"/>
      <c r="I2130" s="57" t="str">
        <f>IF(COUNTIF(MASUK[Kode Barang],REKAP[[#This Row],[ID
Barang]])=0,"",COUNTIF(MASUK[Kode Barang],REKAP[[#This Row],[ID
Barang]]))</f>
        <v/>
      </c>
      <c r="J2130" s="58" t="str">
        <f>IF(COUNTIF(MASUK8[Kode Barang],REKAP[[#This Row],[ID
Barang]])=0,"",COUNTIF(MASUK8[Kode Barang],REKAP[[#This Row],[ID
Barang]]))</f>
        <v/>
      </c>
      <c r="K2130" s="20"/>
      <c r="L2130" s="47">
        <f>SUMIF(MASUK!$C:$C,DATA!$A2130,MASUK!$H:$H)</f>
        <v>0</v>
      </c>
      <c r="M2130" s="47">
        <f>SUMIF(KELUAR!C:C,REKAP[[#This Row],[ID
Barang]],KELUAR!$H:$H)</f>
        <v>0</v>
      </c>
      <c r="N2130" s="47">
        <f>REKAP[[#This Row],[Stok Awal]]+REKAP[[#This Row],[Masuk]]-REKAP[[#This Row],[Keluar]]</f>
        <v>0</v>
      </c>
      <c r="P2130" s="42">
        <f>REKAP[[#This Row],[Harga Satuan]]*REKAP[[#This Row],[Stok Akhir]]</f>
        <v>0</v>
      </c>
      <c r="Q2130" s="47" t="str">
        <f>IF(REKAP[[#This Row],[Stok Aktual]]&lt;&gt;"",REKAP[[#This Row],[Stok Akhir]]-REKAP[[#This Row],[Stok Aktual]],"")</f>
        <v/>
      </c>
    </row>
    <row r="2131" spans="1:17" x14ac:dyDescent="0.25">
      <c r="A2131" s="20"/>
      <c r="B2131" s="20"/>
      <c r="C2131" s="20"/>
      <c r="D2131" s="23"/>
      <c r="E2131" s="23"/>
      <c r="F2131" s="20"/>
      <c r="G2131" s="20"/>
      <c r="H2131" s="22"/>
      <c r="I2131" s="57" t="str">
        <f>IF(COUNTIF(MASUK[Kode Barang],REKAP[[#This Row],[ID
Barang]])=0,"",COUNTIF(MASUK[Kode Barang],REKAP[[#This Row],[ID
Barang]]))</f>
        <v/>
      </c>
      <c r="J2131" s="58" t="str">
        <f>IF(COUNTIF(MASUK8[Kode Barang],REKAP[[#This Row],[ID
Barang]])=0,"",COUNTIF(MASUK8[Kode Barang],REKAP[[#This Row],[ID
Barang]]))</f>
        <v/>
      </c>
      <c r="K2131" s="20"/>
      <c r="L2131" s="47">
        <f>SUMIF(MASUK!$C:$C,DATA!$A2131,MASUK!$H:$H)</f>
        <v>0</v>
      </c>
      <c r="M2131" s="47">
        <f>SUMIF(KELUAR!C:C,REKAP[[#This Row],[ID
Barang]],KELUAR!$H:$H)</f>
        <v>0</v>
      </c>
      <c r="N2131" s="47">
        <f>REKAP[[#This Row],[Stok Awal]]+REKAP[[#This Row],[Masuk]]-REKAP[[#This Row],[Keluar]]</f>
        <v>0</v>
      </c>
      <c r="P2131" s="42">
        <f>REKAP[[#This Row],[Harga Satuan]]*REKAP[[#This Row],[Stok Akhir]]</f>
        <v>0</v>
      </c>
      <c r="Q2131" s="47" t="str">
        <f>IF(REKAP[[#This Row],[Stok Aktual]]&lt;&gt;"",REKAP[[#This Row],[Stok Akhir]]-REKAP[[#This Row],[Stok Aktual]],"")</f>
        <v/>
      </c>
    </row>
    <row r="2132" spans="1:17" x14ac:dyDescent="0.25">
      <c r="A2132" s="20"/>
      <c r="B2132" s="20"/>
      <c r="C2132" s="20"/>
      <c r="D2132" s="23"/>
      <c r="E2132" s="23"/>
      <c r="F2132" s="20"/>
      <c r="G2132" s="20"/>
      <c r="H2132" s="22"/>
      <c r="I2132" s="57" t="str">
        <f>IF(COUNTIF(MASUK[Kode Barang],REKAP[[#This Row],[ID
Barang]])=0,"",COUNTIF(MASUK[Kode Barang],REKAP[[#This Row],[ID
Barang]]))</f>
        <v/>
      </c>
      <c r="J2132" s="58" t="str">
        <f>IF(COUNTIF(MASUK8[Kode Barang],REKAP[[#This Row],[ID
Barang]])=0,"",COUNTIF(MASUK8[Kode Barang],REKAP[[#This Row],[ID
Barang]]))</f>
        <v/>
      </c>
      <c r="K2132" s="20"/>
      <c r="L2132" s="47">
        <f>SUMIF(MASUK!$C:$C,DATA!$A2132,MASUK!$H:$H)</f>
        <v>0</v>
      </c>
      <c r="M2132" s="47">
        <f>SUMIF(KELUAR!C:C,REKAP[[#This Row],[ID
Barang]],KELUAR!$H:$H)</f>
        <v>0</v>
      </c>
      <c r="N2132" s="47">
        <f>REKAP[[#This Row],[Stok Awal]]+REKAP[[#This Row],[Masuk]]-REKAP[[#This Row],[Keluar]]</f>
        <v>0</v>
      </c>
      <c r="P2132" s="42">
        <f>REKAP[[#This Row],[Harga Satuan]]*REKAP[[#This Row],[Stok Akhir]]</f>
        <v>0</v>
      </c>
      <c r="Q2132" s="47" t="str">
        <f>IF(REKAP[[#This Row],[Stok Aktual]]&lt;&gt;"",REKAP[[#This Row],[Stok Akhir]]-REKAP[[#This Row],[Stok Aktual]],"")</f>
        <v/>
      </c>
    </row>
    <row r="2133" spans="1:17" x14ac:dyDescent="0.25">
      <c r="A2133" s="20"/>
      <c r="B2133" s="20"/>
      <c r="C2133" s="20"/>
      <c r="D2133" s="23"/>
      <c r="E2133" s="23"/>
      <c r="F2133" s="20"/>
      <c r="G2133" s="20"/>
      <c r="H2133" s="22"/>
      <c r="I2133" s="57" t="str">
        <f>IF(COUNTIF(MASUK[Kode Barang],REKAP[[#This Row],[ID
Barang]])=0,"",COUNTIF(MASUK[Kode Barang],REKAP[[#This Row],[ID
Barang]]))</f>
        <v/>
      </c>
      <c r="J2133" s="58" t="str">
        <f>IF(COUNTIF(MASUK8[Kode Barang],REKAP[[#This Row],[ID
Barang]])=0,"",COUNTIF(MASUK8[Kode Barang],REKAP[[#This Row],[ID
Barang]]))</f>
        <v/>
      </c>
      <c r="K2133" s="20"/>
      <c r="L2133" s="47">
        <f>SUMIF(MASUK!$C:$C,DATA!$A2133,MASUK!$H:$H)</f>
        <v>0</v>
      </c>
      <c r="M2133" s="47">
        <f>SUMIF(KELUAR!C:C,REKAP[[#This Row],[ID
Barang]],KELUAR!$H:$H)</f>
        <v>0</v>
      </c>
      <c r="N2133" s="47">
        <f>REKAP[[#This Row],[Stok Awal]]+REKAP[[#This Row],[Masuk]]-REKAP[[#This Row],[Keluar]]</f>
        <v>0</v>
      </c>
      <c r="P2133" s="42">
        <f>REKAP[[#This Row],[Harga Satuan]]*REKAP[[#This Row],[Stok Akhir]]</f>
        <v>0</v>
      </c>
      <c r="Q2133" s="47" t="str">
        <f>IF(REKAP[[#This Row],[Stok Aktual]]&lt;&gt;"",REKAP[[#This Row],[Stok Akhir]]-REKAP[[#This Row],[Stok Aktual]],"")</f>
        <v/>
      </c>
    </row>
    <row r="2134" spans="1:17" x14ac:dyDescent="0.25">
      <c r="A2134" s="20"/>
      <c r="B2134" s="20"/>
      <c r="C2134" s="20"/>
      <c r="D2134" s="23"/>
      <c r="E2134" s="23"/>
      <c r="F2134" s="20"/>
      <c r="G2134" s="20"/>
      <c r="H2134" s="22"/>
      <c r="I2134" s="57" t="str">
        <f>IF(COUNTIF(MASUK[Kode Barang],REKAP[[#This Row],[ID
Barang]])=0,"",COUNTIF(MASUK[Kode Barang],REKAP[[#This Row],[ID
Barang]]))</f>
        <v/>
      </c>
      <c r="J2134" s="58" t="str">
        <f>IF(COUNTIF(MASUK8[Kode Barang],REKAP[[#This Row],[ID
Barang]])=0,"",COUNTIF(MASUK8[Kode Barang],REKAP[[#This Row],[ID
Barang]]))</f>
        <v/>
      </c>
      <c r="K2134" s="20"/>
      <c r="L2134" s="47">
        <f>SUMIF(MASUK!$C:$C,DATA!$A2134,MASUK!$H:$H)</f>
        <v>0</v>
      </c>
      <c r="M2134" s="47">
        <f>SUMIF(KELUAR!C:C,REKAP[[#This Row],[ID
Barang]],KELUAR!$H:$H)</f>
        <v>0</v>
      </c>
      <c r="N2134" s="47">
        <f>REKAP[[#This Row],[Stok Awal]]+REKAP[[#This Row],[Masuk]]-REKAP[[#This Row],[Keluar]]</f>
        <v>0</v>
      </c>
      <c r="P2134" s="42">
        <f>REKAP[[#This Row],[Harga Satuan]]*REKAP[[#This Row],[Stok Akhir]]</f>
        <v>0</v>
      </c>
      <c r="Q2134" s="47" t="str">
        <f>IF(REKAP[[#This Row],[Stok Aktual]]&lt;&gt;"",REKAP[[#This Row],[Stok Akhir]]-REKAP[[#This Row],[Stok Aktual]],"")</f>
        <v/>
      </c>
    </row>
    <row r="2135" spans="1:17" x14ac:dyDescent="0.25">
      <c r="A2135" s="20"/>
      <c r="B2135" s="20"/>
      <c r="C2135" s="20"/>
      <c r="D2135" s="23"/>
      <c r="E2135" s="23"/>
      <c r="F2135" s="20"/>
      <c r="G2135" s="20"/>
      <c r="H2135" s="22"/>
      <c r="I2135" s="57" t="str">
        <f>IF(COUNTIF(MASUK[Kode Barang],REKAP[[#This Row],[ID
Barang]])=0,"",COUNTIF(MASUK[Kode Barang],REKAP[[#This Row],[ID
Barang]]))</f>
        <v/>
      </c>
      <c r="J2135" s="58" t="str">
        <f>IF(COUNTIF(MASUK8[Kode Barang],REKAP[[#This Row],[ID
Barang]])=0,"",COUNTIF(MASUK8[Kode Barang],REKAP[[#This Row],[ID
Barang]]))</f>
        <v/>
      </c>
      <c r="K2135" s="20"/>
      <c r="L2135" s="47">
        <f>SUMIF(MASUK!$C:$C,DATA!$A2135,MASUK!$H:$H)</f>
        <v>0</v>
      </c>
      <c r="M2135" s="47">
        <f>SUMIF(KELUAR!C:C,REKAP[[#This Row],[ID
Barang]],KELUAR!$H:$H)</f>
        <v>0</v>
      </c>
      <c r="N2135" s="47">
        <f>REKAP[[#This Row],[Stok Awal]]+REKAP[[#This Row],[Masuk]]-REKAP[[#This Row],[Keluar]]</f>
        <v>0</v>
      </c>
      <c r="P2135" s="42">
        <f>REKAP[[#This Row],[Harga Satuan]]*REKAP[[#This Row],[Stok Akhir]]</f>
        <v>0</v>
      </c>
      <c r="Q2135" s="47" t="str">
        <f>IF(REKAP[[#This Row],[Stok Aktual]]&lt;&gt;"",REKAP[[#This Row],[Stok Akhir]]-REKAP[[#This Row],[Stok Aktual]],"")</f>
        <v/>
      </c>
    </row>
    <row r="2136" spans="1:17" x14ac:dyDescent="0.25">
      <c r="A2136" s="20"/>
      <c r="B2136" s="20"/>
      <c r="C2136" s="20"/>
      <c r="D2136" s="23"/>
      <c r="E2136" s="23"/>
      <c r="F2136" s="20"/>
      <c r="G2136" s="20"/>
      <c r="H2136" s="22"/>
      <c r="I2136" s="57" t="str">
        <f>IF(COUNTIF(MASUK[Kode Barang],REKAP[[#This Row],[ID
Barang]])=0,"",COUNTIF(MASUK[Kode Barang],REKAP[[#This Row],[ID
Barang]]))</f>
        <v/>
      </c>
      <c r="J2136" s="58" t="str">
        <f>IF(COUNTIF(MASUK8[Kode Barang],REKAP[[#This Row],[ID
Barang]])=0,"",COUNTIF(MASUK8[Kode Barang],REKAP[[#This Row],[ID
Barang]]))</f>
        <v/>
      </c>
      <c r="K2136" s="20"/>
      <c r="L2136" s="47">
        <f>SUMIF(MASUK!$C:$C,DATA!$A2136,MASUK!$H:$H)</f>
        <v>0</v>
      </c>
      <c r="M2136" s="47">
        <f>SUMIF(KELUAR!C:C,REKAP[[#This Row],[ID
Barang]],KELUAR!$H:$H)</f>
        <v>0</v>
      </c>
      <c r="N2136" s="47">
        <f>REKAP[[#This Row],[Stok Awal]]+REKAP[[#This Row],[Masuk]]-REKAP[[#This Row],[Keluar]]</f>
        <v>0</v>
      </c>
      <c r="P2136" s="42">
        <f>REKAP[[#This Row],[Harga Satuan]]*REKAP[[#This Row],[Stok Akhir]]</f>
        <v>0</v>
      </c>
      <c r="Q2136" s="47" t="str">
        <f>IF(REKAP[[#This Row],[Stok Aktual]]&lt;&gt;"",REKAP[[#This Row],[Stok Akhir]]-REKAP[[#This Row],[Stok Aktual]],"")</f>
        <v/>
      </c>
    </row>
    <row r="2137" spans="1:17" x14ac:dyDescent="0.25">
      <c r="A2137" s="20"/>
      <c r="B2137" s="20"/>
      <c r="C2137" s="20"/>
      <c r="D2137" s="23"/>
      <c r="E2137" s="23"/>
      <c r="F2137" s="20"/>
      <c r="G2137" s="20"/>
      <c r="H2137" s="22"/>
      <c r="I2137" s="57" t="str">
        <f>IF(COUNTIF(MASUK[Kode Barang],REKAP[[#This Row],[ID
Barang]])=0,"",COUNTIF(MASUK[Kode Barang],REKAP[[#This Row],[ID
Barang]]))</f>
        <v/>
      </c>
      <c r="J2137" s="58" t="str">
        <f>IF(COUNTIF(MASUK8[Kode Barang],REKAP[[#This Row],[ID
Barang]])=0,"",COUNTIF(MASUK8[Kode Barang],REKAP[[#This Row],[ID
Barang]]))</f>
        <v/>
      </c>
      <c r="K2137" s="20"/>
      <c r="L2137" s="47">
        <f>SUMIF(MASUK!$C:$C,DATA!$A2137,MASUK!$H:$H)</f>
        <v>0</v>
      </c>
      <c r="M2137" s="47">
        <f>SUMIF(KELUAR!C:C,REKAP[[#This Row],[ID
Barang]],KELUAR!$H:$H)</f>
        <v>0</v>
      </c>
      <c r="N2137" s="47">
        <f>REKAP[[#This Row],[Stok Awal]]+REKAP[[#This Row],[Masuk]]-REKAP[[#This Row],[Keluar]]</f>
        <v>0</v>
      </c>
      <c r="P2137" s="42">
        <f>REKAP[[#This Row],[Harga Satuan]]*REKAP[[#This Row],[Stok Akhir]]</f>
        <v>0</v>
      </c>
      <c r="Q2137" s="47" t="str">
        <f>IF(REKAP[[#This Row],[Stok Aktual]]&lt;&gt;"",REKAP[[#This Row],[Stok Akhir]]-REKAP[[#This Row],[Stok Aktual]],"")</f>
        <v/>
      </c>
    </row>
    <row r="2138" spans="1:17" x14ac:dyDescent="0.25">
      <c r="A2138" s="20"/>
      <c r="B2138" s="20"/>
      <c r="C2138" s="20"/>
      <c r="D2138" s="23"/>
      <c r="E2138" s="23"/>
      <c r="F2138" s="20"/>
      <c r="G2138" s="20"/>
      <c r="H2138" s="22"/>
      <c r="I2138" s="57" t="str">
        <f>IF(COUNTIF(MASUK[Kode Barang],REKAP[[#This Row],[ID
Barang]])=0,"",COUNTIF(MASUK[Kode Barang],REKAP[[#This Row],[ID
Barang]]))</f>
        <v/>
      </c>
      <c r="J2138" s="58" t="str">
        <f>IF(COUNTIF(MASUK8[Kode Barang],REKAP[[#This Row],[ID
Barang]])=0,"",COUNTIF(MASUK8[Kode Barang],REKAP[[#This Row],[ID
Barang]]))</f>
        <v/>
      </c>
      <c r="K2138" s="20"/>
      <c r="L2138" s="47">
        <f>SUMIF(MASUK!$C:$C,DATA!$A2138,MASUK!$H:$H)</f>
        <v>0</v>
      </c>
      <c r="M2138" s="47">
        <f>SUMIF(KELUAR!C:C,REKAP[[#This Row],[ID
Barang]],KELUAR!$H:$H)</f>
        <v>0</v>
      </c>
      <c r="N2138" s="47">
        <f>REKAP[[#This Row],[Stok Awal]]+REKAP[[#This Row],[Masuk]]-REKAP[[#This Row],[Keluar]]</f>
        <v>0</v>
      </c>
      <c r="P2138" s="42">
        <f>REKAP[[#This Row],[Harga Satuan]]*REKAP[[#This Row],[Stok Akhir]]</f>
        <v>0</v>
      </c>
      <c r="Q2138" s="47" t="str">
        <f>IF(REKAP[[#This Row],[Stok Aktual]]&lt;&gt;"",REKAP[[#This Row],[Stok Akhir]]-REKAP[[#This Row],[Stok Aktual]],"")</f>
        <v/>
      </c>
    </row>
    <row r="2139" spans="1:17" x14ac:dyDescent="0.25">
      <c r="A2139" s="20"/>
      <c r="B2139" s="20"/>
      <c r="C2139" s="20"/>
      <c r="D2139" s="23"/>
      <c r="E2139" s="23"/>
      <c r="F2139" s="20"/>
      <c r="G2139" s="20"/>
      <c r="H2139" s="22"/>
      <c r="I2139" s="57" t="str">
        <f>IF(COUNTIF(MASUK[Kode Barang],REKAP[[#This Row],[ID
Barang]])=0,"",COUNTIF(MASUK[Kode Barang],REKAP[[#This Row],[ID
Barang]]))</f>
        <v/>
      </c>
      <c r="J2139" s="58" t="str">
        <f>IF(COUNTIF(MASUK8[Kode Barang],REKAP[[#This Row],[ID
Barang]])=0,"",COUNTIF(MASUK8[Kode Barang],REKAP[[#This Row],[ID
Barang]]))</f>
        <v/>
      </c>
      <c r="K2139" s="20"/>
      <c r="L2139" s="47">
        <f>SUMIF(MASUK!$C:$C,DATA!$A2139,MASUK!$H:$H)</f>
        <v>0</v>
      </c>
      <c r="M2139" s="47">
        <f>SUMIF(KELUAR!C:C,REKAP[[#This Row],[ID
Barang]],KELUAR!$H:$H)</f>
        <v>0</v>
      </c>
      <c r="N2139" s="47">
        <f>REKAP[[#This Row],[Stok Awal]]+REKAP[[#This Row],[Masuk]]-REKAP[[#This Row],[Keluar]]</f>
        <v>0</v>
      </c>
      <c r="P2139" s="42">
        <f>REKAP[[#This Row],[Harga Satuan]]*REKAP[[#This Row],[Stok Akhir]]</f>
        <v>0</v>
      </c>
      <c r="Q2139" s="47" t="str">
        <f>IF(REKAP[[#This Row],[Stok Aktual]]&lt;&gt;"",REKAP[[#This Row],[Stok Akhir]]-REKAP[[#This Row],[Stok Aktual]],"")</f>
        <v/>
      </c>
    </row>
    <row r="2140" spans="1:17" x14ac:dyDescent="0.25">
      <c r="A2140" s="20"/>
      <c r="B2140" s="20"/>
      <c r="C2140" s="20"/>
      <c r="D2140" s="23"/>
      <c r="E2140" s="23"/>
      <c r="F2140" s="20"/>
      <c r="G2140" s="20"/>
      <c r="H2140" s="22"/>
      <c r="I2140" s="57" t="str">
        <f>IF(COUNTIF(MASUK[Kode Barang],REKAP[[#This Row],[ID
Barang]])=0,"",COUNTIF(MASUK[Kode Barang],REKAP[[#This Row],[ID
Barang]]))</f>
        <v/>
      </c>
      <c r="J2140" s="58" t="str">
        <f>IF(COUNTIF(MASUK8[Kode Barang],REKAP[[#This Row],[ID
Barang]])=0,"",COUNTIF(MASUK8[Kode Barang],REKAP[[#This Row],[ID
Barang]]))</f>
        <v/>
      </c>
      <c r="K2140" s="20"/>
      <c r="L2140" s="47">
        <f>SUMIF(MASUK!$C:$C,DATA!$A2140,MASUK!$H:$H)</f>
        <v>0</v>
      </c>
      <c r="M2140" s="47">
        <f>SUMIF(KELUAR!C:C,REKAP[[#This Row],[ID
Barang]],KELUAR!$H:$H)</f>
        <v>0</v>
      </c>
      <c r="N2140" s="47">
        <f>REKAP[[#This Row],[Stok Awal]]+REKAP[[#This Row],[Masuk]]-REKAP[[#This Row],[Keluar]]</f>
        <v>0</v>
      </c>
      <c r="P2140" s="42">
        <f>REKAP[[#This Row],[Harga Satuan]]*REKAP[[#This Row],[Stok Akhir]]</f>
        <v>0</v>
      </c>
      <c r="Q2140" s="47" t="str">
        <f>IF(REKAP[[#This Row],[Stok Aktual]]&lt;&gt;"",REKAP[[#This Row],[Stok Akhir]]-REKAP[[#This Row],[Stok Aktual]],"")</f>
        <v/>
      </c>
    </row>
    <row r="2141" spans="1:17" x14ac:dyDescent="0.25">
      <c r="A2141" s="20"/>
      <c r="B2141" s="20"/>
      <c r="C2141" s="20"/>
      <c r="D2141" s="23"/>
      <c r="E2141" s="23"/>
      <c r="F2141" s="20"/>
      <c r="G2141" s="20"/>
      <c r="H2141" s="22"/>
      <c r="I2141" s="57" t="str">
        <f>IF(COUNTIF(MASUK[Kode Barang],REKAP[[#This Row],[ID
Barang]])=0,"",COUNTIF(MASUK[Kode Barang],REKAP[[#This Row],[ID
Barang]]))</f>
        <v/>
      </c>
      <c r="J2141" s="58" t="str">
        <f>IF(COUNTIF(MASUK8[Kode Barang],REKAP[[#This Row],[ID
Barang]])=0,"",COUNTIF(MASUK8[Kode Barang],REKAP[[#This Row],[ID
Barang]]))</f>
        <v/>
      </c>
      <c r="K2141" s="20"/>
      <c r="L2141" s="47">
        <f>SUMIF(MASUK!$C:$C,DATA!$A2141,MASUK!$H:$H)</f>
        <v>0</v>
      </c>
      <c r="M2141" s="47">
        <f>SUMIF(KELUAR!C:C,REKAP[[#This Row],[ID
Barang]],KELUAR!$H:$H)</f>
        <v>0</v>
      </c>
      <c r="N2141" s="47">
        <f>REKAP[[#This Row],[Stok Awal]]+REKAP[[#This Row],[Masuk]]-REKAP[[#This Row],[Keluar]]</f>
        <v>0</v>
      </c>
      <c r="P2141" s="42">
        <f>REKAP[[#This Row],[Harga Satuan]]*REKAP[[#This Row],[Stok Akhir]]</f>
        <v>0</v>
      </c>
      <c r="Q2141" s="47" t="str">
        <f>IF(REKAP[[#This Row],[Stok Aktual]]&lt;&gt;"",REKAP[[#This Row],[Stok Akhir]]-REKAP[[#This Row],[Stok Aktual]],"")</f>
        <v/>
      </c>
    </row>
    <row r="2142" spans="1:17" x14ac:dyDescent="0.25">
      <c r="A2142" s="20"/>
      <c r="B2142" s="20"/>
      <c r="C2142" s="20"/>
      <c r="D2142" s="23"/>
      <c r="E2142" s="23"/>
      <c r="F2142" s="20"/>
      <c r="G2142" s="20"/>
      <c r="H2142" s="22"/>
      <c r="I2142" s="57" t="str">
        <f>IF(COUNTIF(MASUK[Kode Barang],REKAP[[#This Row],[ID
Barang]])=0,"",COUNTIF(MASUK[Kode Barang],REKAP[[#This Row],[ID
Barang]]))</f>
        <v/>
      </c>
      <c r="J2142" s="58" t="str">
        <f>IF(COUNTIF(MASUK8[Kode Barang],REKAP[[#This Row],[ID
Barang]])=0,"",COUNTIF(MASUK8[Kode Barang],REKAP[[#This Row],[ID
Barang]]))</f>
        <v/>
      </c>
      <c r="K2142" s="20"/>
      <c r="L2142" s="47">
        <f>SUMIF(MASUK!$C:$C,DATA!$A2142,MASUK!$H:$H)</f>
        <v>0</v>
      </c>
      <c r="M2142" s="47">
        <f>SUMIF(KELUAR!C:C,REKAP[[#This Row],[ID
Barang]],KELUAR!$H:$H)</f>
        <v>0</v>
      </c>
      <c r="N2142" s="47">
        <f>REKAP[[#This Row],[Stok Awal]]+REKAP[[#This Row],[Masuk]]-REKAP[[#This Row],[Keluar]]</f>
        <v>0</v>
      </c>
      <c r="P2142" s="42">
        <f>REKAP[[#This Row],[Harga Satuan]]*REKAP[[#This Row],[Stok Akhir]]</f>
        <v>0</v>
      </c>
      <c r="Q2142" s="47" t="str">
        <f>IF(REKAP[[#This Row],[Stok Aktual]]&lt;&gt;"",REKAP[[#This Row],[Stok Akhir]]-REKAP[[#This Row],[Stok Aktual]],"")</f>
        <v/>
      </c>
    </row>
    <row r="2143" spans="1:17" x14ac:dyDescent="0.25">
      <c r="A2143" s="20"/>
      <c r="B2143" s="20"/>
      <c r="C2143" s="20"/>
      <c r="D2143" s="23"/>
      <c r="E2143" s="23"/>
      <c r="F2143" s="20"/>
      <c r="G2143" s="20"/>
      <c r="H2143" s="22"/>
      <c r="I2143" s="57" t="str">
        <f>IF(COUNTIF(MASUK[Kode Barang],REKAP[[#This Row],[ID
Barang]])=0,"",COUNTIF(MASUK[Kode Barang],REKAP[[#This Row],[ID
Barang]]))</f>
        <v/>
      </c>
      <c r="J2143" s="58" t="str">
        <f>IF(COUNTIF(MASUK8[Kode Barang],REKAP[[#This Row],[ID
Barang]])=0,"",COUNTIF(MASUK8[Kode Barang],REKAP[[#This Row],[ID
Barang]]))</f>
        <v/>
      </c>
      <c r="K2143" s="20"/>
      <c r="L2143" s="47">
        <f>SUMIF(MASUK!$C:$C,DATA!$A2143,MASUK!$H:$H)</f>
        <v>0</v>
      </c>
      <c r="M2143" s="47">
        <f>SUMIF(KELUAR!C:C,REKAP[[#This Row],[ID
Barang]],KELUAR!$H:$H)</f>
        <v>0</v>
      </c>
      <c r="N2143" s="47">
        <f>REKAP[[#This Row],[Stok Awal]]+REKAP[[#This Row],[Masuk]]-REKAP[[#This Row],[Keluar]]</f>
        <v>0</v>
      </c>
      <c r="P2143" s="42">
        <f>REKAP[[#This Row],[Harga Satuan]]*REKAP[[#This Row],[Stok Akhir]]</f>
        <v>0</v>
      </c>
      <c r="Q2143" s="47" t="str">
        <f>IF(REKAP[[#This Row],[Stok Aktual]]&lt;&gt;"",REKAP[[#This Row],[Stok Akhir]]-REKAP[[#This Row],[Stok Aktual]],"")</f>
        <v/>
      </c>
    </row>
    <row r="2144" spans="1:17" x14ac:dyDescent="0.25">
      <c r="A2144" s="20"/>
      <c r="B2144" s="20"/>
      <c r="C2144" s="20"/>
      <c r="D2144" s="23"/>
      <c r="E2144" s="23"/>
      <c r="F2144" s="20"/>
      <c r="G2144" s="20"/>
      <c r="H2144" s="22"/>
      <c r="I2144" s="57" t="str">
        <f>IF(COUNTIF(MASUK[Kode Barang],REKAP[[#This Row],[ID
Barang]])=0,"",COUNTIF(MASUK[Kode Barang],REKAP[[#This Row],[ID
Barang]]))</f>
        <v/>
      </c>
      <c r="J2144" s="58" t="str">
        <f>IF(COUNTIF(MASUK8[Kode Barang],REKAP[[#This Row],[ID
Barang]])=0,"",COUNTIF(MASUK8[Kode Barang],REKAP[[#This Row],[ID
Barang]]))</f>
        <v/>
      </c>
      <c r="K2144" s="20"/>
      <c r="L2144" s="47">
        <f>SUMIF(MASUK!$C:$C,DATA!$A2144,MASUK!$H:$H)</f>
        <v>0</v>
      </c>
      <c r="M2144" s="47">
        <f>SUMIF(KELUAR!C:C,REKAP[[#This Row],[ID
Barang]],KELUAR!$H:$H)</f>
        <v>0</v>
      </c>
      <c r="N2144" s="47">
        <f>REKAP[[#This Row],[Stok Awal]]+REKAP[[#This Row],[Masuk]]-REKAP[[#This Row],[Keluar]]</f>
        <v>0</v>
      </c>
      <c r="P2144" s="42">
        <f>REKAP[[#This Row],[Harga Satuan]]*REKAP[[#This Row],[Stok Akhir]]</f>
        <v>0</v>
      </c>
      <c r="Q2144" s="47" t="str">
        <f>IF(REKAP[[#This Row],[Stok Aktual]]&lt;&gt;"",REKAP[[#This Row],[Stok Akhir]]-REKAP[[#This Row],[Stok Aktual]],"")</f>
        <v/>
      </c>
    </row>
    <row r="2145" spans="1:17" x14ac:dyDescent="0.25">
      <c r="A2145" s="20"/>
      <c r="B2145" s="20"/>
      <c r="C2145" s="20"/>
      <c r="D2145" s="23"/>
      <c r="E2145" s="23"/>
      <c r="F2145" s="20"/>
      <c r="G2145" s="20"/>
      <c r="H2145" s="22"/>
      <c r="I2145" s="57" t="str">
        <f>IF(COUNTIF(MASUK[Kode Barang],REKAP[[#This Row],[ID
Barang]])=0,"",COUNTIF(MASUK[Kode Barang],REKAP[[#This Row],[ID
Barang]]))</f>
        <v/>
      </c>
      <c r="J2145" s="58" t="str">
        <f>IF(COUNTIF(MASUK8[Kode Barang],REKAP[[#This Row],[ID
Barang]])=0,"",COUNTIF(MASUK8[Kode Barang],REKAP[[#This Row],[ID
Barang]]))</f>
        <v/>
      </c>
      <c r="K2145" s="20"/>
      <c r="L2145" s="47">
        <f>SUMIF(MASUK!$C:$C,DATA!$A2145,MASUK!$H:$H)</f>
        <v>0</v>
      </c>
      <c r="M2145" s="47">
        <f>SUMIF(KELUAR!C:C,REKAP[[#This Row],[ID
Barang]],KELUAR!$H:$H)</f>
        <v>0</v>
      </c>
      <c r="N2145" s="47">
        <f>REKAP[[#This Row],[Stok Awal]]+REKAP[[#This Row],[Masuk]]-REKAP[[#This Row],[Keluar]]</f>
        <v>0</v>
      </c>
      <c r="P2145" s="42">
        <f>REKAP[[#This Row],[Harga Satuan]]*REKAP[[#This Row],[Stok Akhir]]</f>
        <v>0</v>
      </c>
      <c r="Q2145" s="47" t="str">
        <f>IF(REKAP[[#This Row],[Stok Aktual]]&lt;&gt;"",REKAP[[#This Row],[Stok Akhir]]-REKAP[[#This Row],[Stok Aktual]],"")</f>
        <v/>
      </c>
    </row>
    <row r="2146" spans="1:17" x14ac:dyDescent="0.25">
      <c r="A2146" s="20"/>
      <c r="B2146" s="20"/>
      <c r="C2146" s="20"/>
      <c r="D2146" s="23"/>
      <c r="E2146" s="23"/>
      <c r="F2146" s="20"/>
      <c r="G2146" s="20"/>
      <c r="H2146" s="22"/>
      <c r="I2146" s="57" t="str">
        <f>IF(COUNTIF(MASUK[Kode Barang],REKAP[[#This Row],[ID
Barang]])=0,"",COUNTIF(MASUK[Kode Barang],REKAP[[#This Row],[ID
Barang]]))</f>
        <v/>
      </c>
      <c r="J2146" s="58" t="str">
        <f>IF(COUNTIF(MASUK8[Kode Barang],REKAP[[#This Row],[ID
Barang]])=0,"",COUNTIF(MASUK8[Kode Barang],REKAP[[#This Row],[ID
Barang]]))</f>
        <v/>
      </c>
      <c r="K2146" s="20"/>
      <c r="L2146" s="47">
        <f>SUMIF(MASUK!$C:$C,DATA!$A2146,MASUK!$H:$H)</f>
        <v>0</v>
      </c>
      <c r="M2146" s="47">
        <f>SUMIF(KELUAR!C:C,REKAP[[#This Row],[ID
Barang]],KELUAR!$H:$H)</f>
        <v>0</v>
      </c>
      <c r="N2146" s="47">
        <f>REKAP[[#This Row],[Stok Awal]]+REKAP[[#This Row],[Masuk]]-REKAP[[#This Row],[Keluar]]</f>
        <v>0</v>
      </c>
      <c r="P2146" s="42">
        <f>REKAP[[#This Row],[Harga Satuan]]*REKAP[[#This Row],[Stok Akhir]]</f>
        <v>0</v>
      </c>
      <c r="Q2146" s="47" t="str">
        <f>IF(REKAP[[#This Row],[Stok Aktual]]&lt;&gt;"",REKAP[[#This Row],[Stok Akhir]]-REKAP[[#This Row],[Stok Aktual]],"")</f>
        <v/>
      </c>
    </row>
    <row r="2147" spans="1:17" x14ac:dyDescent="0.25">
      <c r="A2147" s="20"/>
      <c r="B2147" s="20"/>
      <c r="C2147" s="20"/>
      <c r="D2147" s="23"/>
      <c r="E2147" s="23"/>
      <c r="F2147" s="20"/>
      <c r="G2147" s="20"/>
      <c r="H2147" s="22"/>
      <c r="I2147" s="57" t="str">
        <f>IF(COUNTIF(MASUK[Kode Barang],REKAP[[#This Row],[ID
Barang]])=0,"",COUNTIF(MASUK[Kode Barang],REKAP[[#This Row],[ID
Barang]]))</f>
        <v/>
      </c>
      <c r="J2147" s="58" t="str">
        <f>IF(COUNTIF(MASUK8[Kode Barang],REKAP[[#This Row],[ID
Barang]])=0,"",COUNTIF(MASUK8[Kode Barang],REKAP[[#This Row],[ID
Barang]]))</f>
        <v/>
      </c>
      <c r="K2147" s="20"/>
      <c r="L2147" s="47">
        <f>SUMIF(MASUK!$C:$C,DATA!$A2147,MASUK!$H:$H)</f>
        <v>0</v>
      </c>
      <c r="M2147" s="47">
        <f>SUMIF(KELUAR!C:C,REKAP[[#This Row],[ID
Barang]],KELUAR!$H:$H)</f>
        <v>0</v>
      </c>
      <c r="N2147" s="47">
        <f>REKAP[[#This Row],[Stok Awal]]+REKAP[[#This Row],[Masuk]]-REKAP[[#This Row],[Keluar]]</f>
        <v>0</v>
      </c>
      <c r="P2147" s="42">
        <f>REKAP[[#This Row],[Harga Satuan]]*REKAP[[#This Row],[Stok Akhir]]</f>
        <v>0</v>
      </c>
      <c r="Q2147" s="47" t="str">
        <f>IF(REKAP[[#This Row],[Stok Aktual]]&lt;&gt;"",REKAP[[#This Row],[Stok Akhir]]-REKAP[[#This Row],[Stok Aktual]],"")</f>
        <v/>
      </c>
    </row>
    <row r="2148" spans="1:17" x14ac:dyDescent="0.25">
      <c r="A2148" s="20"/>
      <c r="B2148" s="20"/>
      <c r="C2148" s="20"/>
      <c r="D2148" s="23"/>
      <c r="E2148" s="23"/>
      <c r="F2148" s="20"/>
      <c r="G2148" s="20"/>
      <c r="H2148" s="22"/>
      <c r="I2148" s="57" t="str">
        <f>IF(COUNTIF(MASUK[Kode Barang],REKAP[[#This Row],[ID
Barang]])=0,"",COUNTIF(MASUK[Kode Barang],REKAP[[#This Row],[ID
Barang]]))</f>
        <v/>
      </c>
      <c r="J2148" s="58" t="str">
        <f>IF(COUNTIF(MASUK8[Kode Barang],REKAP[[#This Row],[ID
Barang]])=0,"",COUNTIF(MASUK8[Kode Barang],REKAP[[#This Row],[ID
Barang]]))</f>
        <v/>
      </c>
      <c r="K2148" s="20"/>
      <c r="L2148" s="47">
        <f>SUMIF(MASUK!$C:$C,DATA!$A2148,MASUK!$H:$H)</f>
        <v>0</v>
      </c>
      <c r="M2148" s="47">
        <f>SUMIF(KELUAR!C:C,REKAP[[#This Row],[ID
Barang]],KELUAR!$H:$H)</f>
        <v>0</v>
      </c>
      <c r="N2148" s="47">
        <f>REKAP[[#This Row],[Stok Awal]]+REKAP[[#This Row],[Masuk]]-REKAP[[#This Row],[Keluar]]</f>
        <v>0</v>
      </c>
      <c r="P2148" s="42">
        <f>REKAP[[#This Row],[Harga Satuan]]*REKAP[[#This Row],[Stok Akhir]]</f>
        <v>0</v>
      </c>
      <c r="Q2148" s="47" t="str">
        <f>IF(REKAP[[#This Row],[Stok Aktual]]&lt;&gt;"",REKAP[[#This Row],[Stok Akhir]]-REKAP[[#This Row],[Stok Aktual]],"")</f>
        <v/>
      </c>
    </row>
    <row r="2149" spans="1:17" x14ac:dyDescent="0.25">
      <c r="A2149" s="20"/>
      <c r="B2149" s="20"/>
      <c r="C2149" s="20"/>
      <c r="D2149" s="23"/>
      <c r="E2149" s="23"/>
      <c r="F2149" s="20"/>
      <c r="G2149" s="20"/>
      <c r="H2149" s="22"/>
      <c r="I2149" s="57" t="str">
        <f>IF(COUNTIF(MASUK[Kode Barang],REKAP[[#This Row],[ID
Barang]])=0,"",COUNTIF(MASUK[Kode Barang],REKAP[[#This Row],[ID
Barang]]))</f>
        <v/>
      </c>
      <c r="J2149" s="58" t="str">
        <f>IF(COUNTIF(MASUK8[Kode Barang],REKAP[[#This Row],[ID
Barang]])=0,"",COUNTIF(MASUK8[Kode Barang],REKAP[[#This Row],[ID
Barang]]))</f>
        <v/>
      </c>
      <c r="K2149" s="20"/>
      <c r="L2149" s="47">
        <f>SUMIF(MASUK!$C:$C,DATA!$A2149,MASUK!$H:$H)</f>
        <v>0</v>
      </c>
      <c r="M2149" s="47">
        <f>SUMIF(KELUAR!C:C,REKAP[[#This Row],[ID
Barang]],KELUAR!$H:$H)</f>
        <v>0</v>
      </c>
      <c r="N2149" s="47">
        <f>REKAP[[#This Row],[Stok Awal]]+REKAP[[#This Row],[Masuk]]-REKAP[[#This Row],[Keluar]]</f>
        <v>0</v>
      </c>
      <c r="P2149" s="42">
        <f>REKAP[[#This Row],[Harga Satuan]]*REKAP[[#This Row],[Stok Akhir]]</f>
        <v>0</v>
      </c>
      <c r="Q2149" s="47" t="str">
        <f>IF(REKAP[[#This Row],[Stok Aktual]]&lt;&gt;"",REKAP[[#This Row],[Stok Akhir]]-REKAP[[#This Row],[Stok Aktual]],"")</f>
        <v/>
      </c>
    </row>
    <row r="2150" spans="1:17" x14ac:dyDescent="0.25">
      <c r="A2150" s="20"/>
      <c r="B2150" s="20"/>
      <c r="C2150" s="20"/>
      <c r="D2150" s="23"/>
      <c r="E2150" s="23"/>
      <c r="F2150" s="20"/>
      <c r="G2150" s="20"/>
      <c r="H2150" s="22"/>
      <c r="I2150" s="57" t="str">
        <f>IF(COUNTIF(MASUK[Kode Barang],REKAP[[#This Row],[ID
Barang]])=0,"",COUNTIF(MASUK[Kode Barang],REKAP[[#This Row],[ID
Barang]]))</f>
        <v/>
      </c>
      <c r="J2150" s="58" t="str">
        <f>IF(COUNTIF(MASUK8[Kode Barang],REKAP[[#This Row],[ID
Barang]])=0,"",COUNTIF(MASUK8[Kode Barang],REKAP[[#This Row],[ID
Barang]]))</f>
        <v/>
      </c>
      <c r="K2150" s="20"/>
      <c r="L2150" s="47">
        <f>SUMIF(MASUK!$C:$C,DATA!$A2150,MASUK!$H:$H)</f>
        <v>0</v>
      </c>
      <c r="M2150" s="47">
        <f>SUMIF(KELUAR!C:C,REKAP[[#This Row],[ID
Barang]],KELUAR!$H:$H)</f>
        <v>0</v>
      </c>
      <c r="N2150" s="47">
        <f>REKAP[[#This Row],[Stok Awal]]+REKAP[[#This Row],[Masuk]]-REKAP[[#This Row],[Keluar]]</f>
        <v>0</v>
      </c>
      <c r="P2150" s="42">
        <f>REKAP[[#This Row],[Harga Satuan]]*REKAP[[#This Row],[Stok Akhir]]</f>
        <v>0</v>
      </c>
      <c r="Q2150" s="47" t="str">
        <f>IF(REKAP[[#This Row],[Stok Aktual]]&lt;&gt;"",REKAP[[#This Row],[Stok Akhir]]-REKAP[[#This Row],[Stok Aktual]],"")</f>
        <v/>
      </c>
    </row>
    <row r="2151" spans="1:17" x14ac:dyDescent="0.25">
      <c r="A2151" s="20"/>
      <c r="B2151" s="20"/>
      <c r="C2151" s="20"/>
      <c r="D2151" s="23"/>
      <c r="E2151" s="23"/>
      <c r="F2151" s="20"/>
      <c r="G2151" s="20"/>
      <c r="H2151" s="22"/>
      <c r="I2151" s="57" t="str">
        <f>IF(COUNTIF(MASUK[Kode Barang],REKAP[[#This Row],[ID
Barang]])=0,"",COUNTIF(MASUK[Kode Barang],REKAP[[#This Row],[ID
Barang]]))</f>
        <v/>
      </c>
      <c r="J2151" s="58" t="str">
        <f>IF(COUNTIF(MASUK8[Kode Barang],REKAP[[#This Row],[ID
Barang]])=0,"",COUNTIF(MASUK8[Kode Barang],REKAP[[#This Row],[ID
Barang]]))</f>
        <v/>
      </c>
      <c r="K2151" s="20"/>
      <c r="L2151" s="47">
        <f>SUMIF(MASUK!$C:$C,DATA!$A2151,MASUK!$H:$H)</f>
        <v>0</v>
      </c>
      <c r="M2151" s="47">
        <f>SUMIF(KELUAR!C:C,REKAP[[#This Row],[ID
Barang]],KELUAR!$H:$H)</f>
        <v>0</v>
      </c>
      <c r="N2151" s="47">
        <f>REKAP[[#This Row],[Stok Awal]]+REKAP[[#This Row],[Masuk]]-REKAP[[#This Row],[Keluar]]</f>
        <v>0</v>
      </c>
      <c r="P2151" s="42">
        <f>REKAP[[#This Row],[Harga Satuan]]*REKAP[[#This Row],[Stok Akhir]]</f>
        <v>0</v>
      </c>
      <c r="Q2151" s="47" t="str">
        <f>IF(REKAP[[#This Row],[Stok Aktual]]&lt;&gt;"",REKAP[[#This Row],[Stok Akhir]]-REKAP[[#This Row],[Stok Aktual]],"")</f>
        <v/>
      </c>
    </row>
    <row r="2152" spans="1:17" x14ac:dyDescent="0.25">
      <c r="A2152" s="20"/>
      <c r="B2152" s="20"/>
      <c r="C2152" s="20"/>
      <c r="D2152" s="23"/>
      <c r="E2152" s="23"/>
      <c r="F2152" s="20"/>
      <c r="G2152" s="20"/>
      <c r="H2152" s="22"/>
      <c r="I2152" s="57" t="str">
        <f>IF(COUNTIF(MASUK[Kode Barang],REKAP[[#This Row],[ID
Barang]])=0,"",COUNTIF(MASUK[Kode Barang],REKAP[[#This Row],[ID
Barang]]))</f>
        <v/>
      </c>
      <c r="J2152" s="58" t="str">
        <f>IF(COUNTIF(MASUK8[Kode Barang],REKAP[[#This Row],[ID
Barang]])=0,"",COUNTIF(MASUK8[Kode Barang],REKAP[[#This Row],[ID
Barang]]))</f>
        <v/>
      </c>
      <c r="K2152" s="20"/>
      <c r="L2152" s="47">
        <f>SUMIF(MASUK!$C:$C,DATA!$A2152,MASUK!$H:$H)</f>
        <v>0</v>
      </c>
      <c r="M2152" s="47">
        <f>SUMIF(KELUAR!C:C,REKAP[[#This Row],[ID
Barang]],KELUAR!$H:$H)</f>
        <v>0</v>
      </c>
      <c r="N2152" s="47">
        <f>REKAP[[#This Row],[Stok Awal]]+REKAP[[#This Row],[Masuk]]-REKAP[[#This Row],[Keluar]]</f>
        <v>0</v>
      </c>
      <c r="P2152" s="42">
        <f>REKAP[[#This Row],[Harga Satuan]]*REKAP[[#This Row],[Stok Akhir]]</f>
        <v>0</v>
      </c>
      <c r="Q2152" s="47" t="str">
        <f>IF(REKAP[[#This Row],[Stok Aktual]]&lt;&gt;"",REKAP[[#This Row],[Stok Akhir]]-REKAP[[#This Row],[Stok Aktual]],"")</f>
        <v/>
      </c>
    </row>
    <row r="2153" spans="1:17" x14ac:dyDescent="0.25">
      <c r="A2153" s="20"/>
      <c r="B2153" s="20"/>
      <c r="C2153" s="20"/>
      <c r="D2153" s="23"/>
      <c r="E2153" s="23"/>
      <c r="F2153" s="20"/>
      <c r="G2153" s="20"/>
      <c r="H2153" s="22"/>
      <c r="I2153" s="57" t="str">
        <f>IF(COUNTIF(MASUK[Kode Barang],REKAP[[#This Row],[ID
Barang]])=0,"",COUNTIF(MASUK[Kode Barang],REKAP[[#This Row],[ID
Barang]]))</f>
        <v/>
      </c>
      <c r="J2153" s="58" t="str">
        <f>IF(COUNTIF(MASUK8[Kode Barang],REKAP[[#This Row],[ID
Barang]])=0,"",COUNTIF(MASUK8[Kode Barang],REKAP[[#This Row],[ID
Barang]]))</f>
        <v/>
      </c>
      <c r="K2153" s="20"/>
      <c r="L2153" s="47">
        <f>SUMIF(MASUK!$C:$C,DATA!$A2153,MASUK!$H:$H)</f>
        <v>0</v>
      </c>
      <c r="M2153" s="47">
        <f>SUMIF(KELUAR!C:C,REKAP[[#This Row],[ID
Barang]],KELUAR!$H:$H)</f>
        <v>0</v>
      </c>
      <c r="N2153" s="47">
        <f>REKAP[[#This Row],[Stok Awal]]+REKAP[[#This Row],[Masuk]]-REKAP[[#This Row],[Keluar]]</f>
        <v>0</v>
      </c>
      <c r="P2153" s="42">
        <f>REKAP[[#This Row],[Harga Satuan]]*REKAP[[#This Row],[Stok Akhir]]</f>
        <v>0</v>
      </c>
      <c r="Q2153" s="47" t="str">
        <f>IF(REKAP[[#This Row],[Stok Aktual]]&lt;&gt;"",REKAP[[#This Row],[Stok Akhir]]-REKAP[[#This Row],[Stok Aktual]],"")</f>
        <v/>
      </c>
    </row>
    <row r="2154" spans="1:17" x14ac:dyDescent="0.25">
      <c r="A2154" s="20"/>
      <c r="B2154" s="20"/>
      <c r="C2154" s="20"/>
      <c r="D2154" s="23"/>
      <c r="E2154" s="23"/>
      <c r="F2154" s="20"/>
      <c r="G2154" s="20"/>
      <c r="H2154" s="22"/>
      <c r="I2154" s="57" t="str">
        <f>IF(COUNTIF(MASUK[Kode Barang],REKAP[[#This Row],[ID
Barang]])=0,"",COUNTIF(MASUK[Kode Barang],REKAP[[#This Row],[ID
Barang]]))</f>
        <v/>
      </c>
      <c r="J2154" s="58" t="str">
        <f>IF(COUNTIF(MASUK8[Kode Barang],REKAP[[#This Row],[ID
Barang]])=0,"",COUNTIF(MASUK8[Kode Barang],REKAP[[#This Row],[ID
Barang]]))</f>
        <v/>
      </c>
      <c r="K2154" s="20"/>
      <c r="L2154" s="47">
        <f>SUMIF(MASUK!$C:$C,DATA!$A2154,MASUK!$H:$H)</f>
        <v>0</v>
      </c>
      <c r="M2154" s="47">
        <f>SUMIF(KELUAR!C:C,REKAP[[#This Row],[ID
Barang]],KELUAR!$H:$H)</f>
        <v>0</v>
      </c>
      <c r="N2154" s="47">
        <f>REKAP[[#This Row],[Stok Awal]]+REKAP[[#This Row],[Masuk]]-REKAP[[#This Row],[Keluar]]</f>
        <v>0</v>
      </c>
      <c r="P2154" s="42">
        <f>REKAP[[#This Row],[Harga Satuan]]*REKAP[[#This Row],[Stok Akhir]]</f>
        <v>0</v>
      </c>
      <c r="Q2154" s="47" t="str">
        <f>IF(REKAP[[#This Row],[Stok Aktual]]&lt;&gt;"",REKAP[[#This Row],[Stok Akhir]]-REKAP[[#This Row],[Stok Aktual]],"")</f>
        <v/>
      </c>
    </row>
    <row r="2155" spans="1:17" x14ac:dyDescent="0.25">
      <c r="A2155" s="20"/>
      <c r="B2155" s="20"/>
      <c r="C2155" s="20"/>
      <c r="D2155" s="23"/>
      <c r="E2155" s="23"/>
      <c r="F2155" s="20"/>
      <c r="G2155" s="20"/>
      <c r="H2155" s="22"/>
      <c r="I2155" s="57" t="str">
        <f>IF(COUNTIF(MASUK[Kode Barang],REKAP[[#This Row],[ID
Barang]])=0,"",COUNTIF(MASUK[Kode Barang],REKAP[[#This Row],[ID
Barang]]))</f>
        <v/>
      </c>
      <c r="J2155" s="58" t="str">
        <f>IF(COUNTIF(MASUK8[Kode Barang],REKAP[[#This Row],[ID
Barang]])=0,"",COUNTIF(MASUK8[Kode Barang],REKAP[[#This Row],[ID
Barang]]))</f>
        <v/>
      </c>
      <c r="K2155" s="20"/>
      <c r="L2155" s="47">
        <f>SUMIF(MASUK!$C:$C,DATA!$A2155,MASUK!$H:$H)</f>
        <v>0</v>
      </c>
      <c r="M2155" s="47">
        <f>SUMIF(KELUAR!C:C,REKAP[[#This Row],[ID
Barang]],KELUAR!$H:$H)</f>
        <v>0</v>
      </c>
      <c r="N2155" s="47">
        <f>REKAP[[#This Row],[Stok Awal]]+REKAP[[#This Row],[Masuk]]-REKAP[[#This Row],[Keluar]]</f>
        <v>0</v>
      </c>
      <c r="P2155" s="42">
        <f>REKAP[[#This Row],[Harga Satuan]]*REKAP[[#This Row],[Stok Akhir]]</f>
        <v>0</v>
      </c>
      <c r="Q2155" s="47" t="str">
        <f>IF(REKAP[[#This Row],[Stok Aktual]]&lt;&gt;"",REKAP[[#This Row],[Stok Akhir]]-REKAP[[#This Row],[Stok Aktual]],"")</f>
        <v/>
      </c>
    </row>
    <row r="2156" spans="1:17" x14ac:dyDescent="0.25">
      <c r="A2156" s="20"/>
      <c r="B2156" s="20"/>
      <c r="C2156" s="20"/>
      <c r="D2156" s="23"/>
      <c r="E2156" s="23"/>
      <c r="F2156" s="20"/>
      <c r="G2156" s="20"/>
      <c r="H2156" s="22"/>
      <c r="I2156" s="57" t="str">
        <f>IF(COUNTIF(MASUK[Kode Barang],REKAP[[#This Row],[ID
Barang]])=0,"",COUNTIF(MASUK[Kode Barang],REKAP[[#This Row],[ID
Barang]]))</f>
        <v/>
      </c>
      <c r="J2156" s="58" t="str">
        <f>IF(COUNTIF(MASUK8[Kode Barang],REKAP[[#This Row],[ID
Barang]])=0,"",COUNTIF(MASUK8[Kode Barang],REKAP[[#This Row],[ID
Barang]]))</f>
        <v/>
      </c>
      <c r="K2156" s="20"/>
      <c r="L2156" s="47">
        <f>SUMIF(MASUK!$C:$C,DATA!$A2156,MASUK!$H:$H)</f>
        <v>0</v>
      </c>
      <c r="M2156" s="47">
        <f>SUMIF(KELUAR!C:C,REKAP[[#This Row],[ID
Barang]],KELUAR!$H:$H)</f>
        <v>0</v>
      </c>
      <c r="N2156" s="47">
        <f>REKAP[[#This Row],[Stok Awal]]+REKAP[[#This Row],[Masuk]]-REKAP[[#This Row],[Keluar]]</f>
        <v>0</v>
      </c>
      <c r="P2156" s="42">
        <f>REKAP[[#This Row],[Harga Satuan]]*REKAP[[#This Row],[Stok Akhir]]</f>
        <v>0</v>
      </c>
      <c r="Q2156" s="47" t="str">
        <f>IF(REKAP[[#This Row],[Stok Aktual]]&lt;&gt;"",REKAP[[#This Row],[Stok Akhir]]-REKAP[[#This Row],[Stok Aktual]],"")</f>
        <v/>
      </c>
    </row>
    <row r="2157" spans="1:17" x14ac:dyDescent="0.25">
      <c r="A2157" s="20"/>
      <c r="B2157" s="20"/>
      <c r="C2157" s="20"/>
      <c r="D2157" s="23"/>
      <c r="E2157" s="23"/>
      <c r="F2157" s="20"/>
      <c r="G2157" s="20"/>
      <c r="H2157" s="22"/>
      <c r="I2157" s="57" t="str">
        <f>IF(COUNTIF(MASUK[Kode Barang],REKAP[[#This Row],[ID
Barang]])=0,"",COUNTIF(MASUK[Kode Barang],REKAP[[#This Row],[ID
Barang]]))</f>
        <v/>
      </c>
      <c r="J2157" s="58" t="str">
        <f>IF(COUNTIF(MASUK8[Kode Barang],REKAP[[#This Row],[ID
Barang]])=0,"",COUNTIF(MASUK8[Kode Barang],REKAP[[#This Row],[ID
Barang]]))</f>
        <v/>
      </c>
      <c r="K2157" s="20"/>
      <c r="L2157" s="47">
        <f>SUMIF(MASUK!$C:$C,DATA!$A2157,MASUK!$H:$H)</f>
        <v>0</v>
      </c>
      <c r="M2157" s="47">
        <f>SUMIF(KELUAR!C:C,REKAP[[#This Row],[ID
Barang]],KELUAR!$H:$H)</f>
        <v>0</v>
      </c>
      <c r="N2157" s="47">
        <f>REKAP[[#This Row],[Stok Awal]]+REKAP[[#This Row],[Masuk]]-REKAP[[#This Row],[Keluar]]</f>
        <v>0</v>
      </c>
      <c r="P2157" s="42">
        <f>REKAP[[#This Row],[Harga Satuan]]*REKAP[[#This Row],[Stok Akhir]]</f>
        <v>0</v>
      </c>
      <c r="Q2157" s="47" t="str">
        <f>IF(REKAP[[#This Row],[Stok Aktual]]&lt;&gt;"",REKAP[[#This Row],[Stok Akhir]]-REKAP[[#This Row],[Stok Aktual]],"")</f>
        <v/>
      </c>
    </row>
    <row r="2158" spans="1:17" x14ac:dyDescent="0.25">
      <c r="A2158" s="20"/>
      <c r="B2158" s="20"/>
      <c r="C2158" s="20"/>
      <c r="D2158" s="23"/>
      <c r="E2158" s="23"/>
      <c r="F2158" s="20"/>
      <c r="G2158" s="20"/>
      <c r="H2158" s="22"/>
      <c r="I2158" s="57" t="str">
        <f>IF(COUNTIF(MASUK[Kode Barang],REKAP[[#This Row],[ID
Barang]])=0,"",COUNTIF(MASUK[Kode Barang],REKAP[[#This Row],[ID
Barang]]))</f>
        <v/>
      </c>
      <c r="J2158" s="58" t="str">
        <f>IF(COUNTIF(MASUK8[Kode Barang],REKAP[[#This Row],[ID
Barang]])=0,"",COUNTIF(MASUK8[Kode Barang],REKAP[[#This Row],[ID
Barang]]))</f>
        <v/>
      </c>
      <c r="K2158" s="20"/>
      <c r="L2158" s="47">
        <f>SUMIF(MASUK!$C:$C,DATA!$A2158,MASUK!$H:$H)</f>
        <v>0</v>
      </c>
      <c r="M2158" s="47">
        <f>SUMIF(KELUAR!C:C,REKAP[[#This Row],[ID
Barang]],KELUAR!$H:$H)</f>
        <v>0</v>
      </c>
      <c r="N2158" s="47">
        <f>REKAP[[#This Row],[Stok Awal]]+REKAP[[#This Row],[Masuk]]-REKAP[[#This Row],[Keluar]]</f>
        <v>0</v>
      </c>
      <c r="P2158" s="42">
        <f>REKAP[[#This Row],[Harga Satuan]]*REKAP[[#This Row],[Stok Akhir]]</f>
        <v>0</v>
      </c>
      <c r="Q2158" s="47" t="str">
        <f>IF(REKAP[[#This Row],[Stok Aktual]]&lt;&gt;"",REKAP[[#This Row],[Stok Akhir]]-REKAP[[#This Row],[Stok Aktual]],"")</f>
        <v/>
      </c>
    </row>
    <row r="2159" spans="1:17" x14ac:dyDescent="0.25">
      <c r="A2159" s="20"/>
      <c r="B2159" s="20"/>
      <c r="C2159" s="20"/>
      <c r="D2159" s="23"/>
      <c r="E2159" s="23"/>
      <c r="F2159" s="20"/>
      <c r="G2159" s="20"/>
      <c r="H2159" s="22"/>
      <c r="I2159" s="57" t="str">
        <f>IF(COUNTIF(MASUK[Kode Barang],REKAP[[#This Row],[ID
Barang]])=0,"",COUNTIF(MASUK[Kode Barang],REKAP[[#This Row],[ID
Barang]]))</f>
        <v/>
      </c>
      <c r="J2159" s="58" t="str">
        <f>IF(COUNTIF(MASUK8[Kode Barang],REKAP[[#This Row],[ID
Barang]])=0,"",COUNTIF(MASUK8[Kode Barang],REKAP[[#This Row],[ID
Barang]]))</f>
        <v/>
      </c>
      <c r="K2159" s="20"/>
      <c r="L2159" s="47">
        <f>SUMIF(MASUK!$C:$C,DATA!$A2159,MASUK!$H:$H)</f>
        <v>0</v>
      </c>
      <c r="M2159" s="47">
        <f>SUMIF(KELUAR!C:C,REKAP[[#This Row],[ID
Barang]],KELUAR!$H:$H)</f>
        <v>0</v>
      </c>
      <c r="N2159" s="47">
        <f>REKAP[[#This Row],[Stok Awal]]+REKAP[[#This Row],[Masuk]]-REKAP[[#This Row],[Keluar]]</f>
        <v>0</v>
      </c>
      <c r="P2159" s="42">
        <f>REKAP[[#This Row],[Harga Satuan]]*REKAP[[#This Row],[Stok Akhir]]</f>
        <v>0</v>
      </c>
      <c r="Q2159" s="47" t="str">
        <f>IF(REKAP[[#This Row],[Stok Aktual]]&lt;&gt;"",REKAP[[#This Row],[Stok Akhir]]-REKAP[[#This Row],[Stok Aktual]],"")</f>
        <v/>
      </c>
    </row>
    <row r="2160" spans="1:17" x14ac:dyDescent="0.25">
      <c r="A2160" s="20"/>
      <c r="B2160" s="20"/>
      <c r="C2160" s="20"/>
      <c r="D2160" s="23"/>
      <c r="E2160" s="23"/>
      <c r="F2160" s="20"/>
      <c r="G2160" s="20"/>
      <c r="H2160" s="22"/>
      <c r="I2160" s="57" t="str">
        <f>IF(COUNTIF(MASUK[Kode Barang],REKAP[[#This Row],[ID
Barang]])=0,"",COUNTIF(MASUK[Kode Barang],REKAP[[#This Row],[ID
Barang]]))</f>
        <v/>
      </c>
      <c r="J2160" s="58" t="str">
        <f>IF(COUNTIF(MASUK8[Kode Barang],REKAP[[#This Row],[ID
Barang]])=0,"",COUNTIF(MASUK8[Kode Barang],REKAP[[#This Row],[ID
Barang]]))</f>
        <v/>
      </c>
      <c r="K2160" s="20"/>
      <c r="L2160" s="47">
        <f>SUMIF(MASUK!$C:$C,DATA!$A2160,MASUK!$H:$H)</f>
        <v>0</v>
      </c>
      <c r="M2160" s="47">
        <f>SUMIF(KELUAR!C:C,REKAP[[#This Row],[ID
Barang]],KELUAR!$H:$H)</f>
        <v>0</v>
      </c>
      <c r="N2160" s="47">
        <f>REKAP[[#This Row],[Stok Awal]]+REKAP[[#This Row],[Masuk]]-REKAP[[#This Row],[Keluar]]</f>
        <v>0</v>
      </c>
      <c r="P2160" s="42">
        <f>REKAP[[#This Row],[Harga Satuan]]*REKAP[[#This Row],[Stok Akhir]]</f>
        <v>0</v>
      </c>
      <c r="Q2160" s="47" t="str">
        <f>IF(REKAP[[#This Row],[Stok Aktual]]&lt;&gt;"",REKAP[[#This Row],[Stok Akhir]]-REKAP[[#This Row],[Stok Aktual]],"")</f>
        <v/>
      </c>
    </row>
    <row r="2161" spans="1:17" x14ac:dyDescent="0.25">
      <c r="A2161" s="20"/>
      <c r="B2161" s="20"/>
      <c r="C2161" s="20"/>
      <c r="D2161" s="23"/>
      <c r="E2161" s="23"/>
      <c r="F2161" s="20"/>
      <c r="G2161" s="20"/>
      <c r="H2161" s="22"/>
      <c r="I2161" s="57" t="str">
        <f>IF(COUNTIF(MASUK[Kode Barang],REKAP[[#This Row],[ID
Barang]])=0,"",COUNTIF(MASUK[Kode Barang],REKAP[[#This Row],[ID
Barang]]))</f>
        <v/>
      </c>
      <c r="J2161" s="58" t="str">
        <f>IF(COUNTIF(MASUK8[Kode Barang],REKAP[[#This Row],[ID
Barang]])=0,"",COUNTIF(MASUK8[Kode Barang],REKAP[[#This Row],[ID
Barang]]))</f>
        <v/>
      </c>
      <c r="K2161" s="20"/>
      <c r="L2161" s="47">
        <f>SUMIF(MASUK!$C:$C,DATA!$A2161,MASUK!$H:$H)</f>
        <v>0</v>
      </c>
      <c r="M2161" s="47">
        <f>SUMIF(KELUAR!C:C,REKAP[[#This Row],[ID
Barang]],KELUAR!$H:$H)</f>
        <v>0</v>
      </c>
      <c r="N2161" s="47">
        <f>REKAP[[#This Row],[Stok Awal]]+REKAP[[#This Row],[Masuk]]-REKAP[[#This Row],[Keluar]]</f>
        <v>0</v>
      </c>
      <c r="P2161" s="42">
        <f>REKAP[[#This Row],[Harga Satuan]]*REKAP[[#This Row],[Stok Akhir]]</f>
        <v>0</v>
      </c>
      <c r="Q2161" s="47" t="str">
        <f>IF(REKAP[[#This Row],[Stok Aktual]]&lt;&gt;"",REKAP[[#This Row],[Stok Akhir]]-REKAP[[#This Row],[Stok Aktual]],"")</f>
        <v/>
      </c>
    </row>
    <row r="2162" spans="1:17" x14ac:dyDescent="0.25">
      <c r="A2162" s="20"/>
      <c r="B2162" s="20"/>
      <c r="C2162" s="20"/>
      <c r="D2162" s="23"/>
      <c r="E2162" s="23"/>
      <c r="F2162" s="20"/>
      <c r="G2162" s="20"/>
      <c r="H2162" s="22"/>
      <c r="I2162" s="57" t="str">
        <f>IF(COUNTIF(MASUK[Kode Barang],REKAP[[#This Row],[ID
Barang]])=0,"",COUNTIF(MASUK[Kode Barang],REKAP[[#This Row],[ID
Barang]]))</f>
        <v/>
      </c>
      <c r="J2162" s="58" t="str">
        <f>IF(COUNTIF(MASUK8[Kode Barang],REKAP[[#This Row],[ID
Barang]])=0,"",COUNTIF(MASUK8[Kode Barang],REKAP[[#This Row],[ID
Barang]]))</f>
        <v/>
      </c>
      <c r="K2162" s="20"/>
      <c r="L2162" s="47">
        <f>SUMIF(MASUK!$C:$C,DATA!$A2162,MASUK!$H:$H)</f>
        <v>0</v>
      </c>
      <c r="M2162" s="47">
        <f>SUMIF(KELUAR!C:C,REKAP[[#This Row],[ID
Barang]],KELUAR!$H:$H)</f>
        <v>0</v>
      </c>
      <c r="N2162" s="47">
        <f>REKAP[[#This Row],[Stok Awal]]+REKAP[[#This Row],[Masuk]]-REKAP[[#This Row],[Keluar]]</f>
        <v>0</v>
      </c>
      <c r="P2162" s="42">
        <f>REKAP[[#This Row],[Harga Satuan]]*REKAP[[#This Row],[Stok Akhir]]</f>
        <v>0</v>
      </c>
      <c r="Q2162" s="47" t="str">
        <f>IF(REKAP[[#This Row],[Stok Aktual]]&lt;&gt;"",REKAP[[#This Row],[Stok Akhir]]-REKAP[[#This Row],[Stok Aktual]],"")</f>
        <v/>
      </c>
    </row>
    <row r="2163" spans="1:17" x14ac:dyDescent="0.25">
      <c r="A2163" s="20"/>
      <c r="B2163" s="20"/>
      <c r="C2163" s="20"/>
      <c r="D2163" s="23"/>
      <c r="E2163" s="23"/>
      <c r="F2163" s="20"/>
      <c r="G2163" s="20"/>
      <c r="H2163" s="22"/>
      <c r="I2163" s="57" t="str">
        <f>IF(COUNTIF(MASUK[Kode Barang],REKAP[[#This Row],[ID
Barang]])=0,"",COUNTIF(MASUK[Kode Barang],REKAP[[#This Row],[ID
Barang]]))</f>
        <v/>
      </c>
      <c r="J2163" s="58" t="str">
        <f>IF(COUNTIF(MASUK8[Kode Barang],REKAP[[#This Row],[ID
Barang]])=0,"",COUNTIF(MASUK8[Kode Barang],REKAP[[#This Row],[ID
Barang]]))</f>
        <v/>
      </c>
      <c r="K2163" s="20"/>
      <c r="L2163" s="47">
        <f>SUMIF(MASUK!$C:$C,DATA!$A2163,MASUK!$H:$H)</f>
        <v>0</v>
      </c>
      <c r="M2163" s="47">
        <f>SUMIF(KELUAR!C:C,REKAP[[#This Row],[ID
Barang]],KELUAR!$H:$H)</f>
        <v>0</v>
      </c>
      <c r="N2163" s="47">
        <f>REKAP[[#This Row],[Stok Awal]]+REKAP[[#This Row],[Masuk]]-REKAP[[#This Row],[Keluar]]</f>
        <v>0</v>
      </c>
      <c r="P2163" s="42">
        <f>REKAP[[#This Row],[Harga Satuan]]*REKAP[[#This Row],[Stok Akhir]]</f>
        <v>0</v>
      </c>
      <c r="Q2163" s="47" t="str">
        <f>IF(REKAP[[#This Row],[Stok Aktual]]&lt;&gt;"",REKAP[[#This Row],[Stok Akhir]]-REKAP[[#This Row],[Stok Aktual]],"")</f>
        <v/>
      </c>
    </row>
    <row r="2164" spans="1:17" x14ac:dyDescent="0.25">
      <c r="A2164" s="20"/>
      <c r="B2164" s="20"/>
      <c r="C2164" s="20"/>
      <c r="D2164" s="23"/>
      <c r="E2164" s="23"/>
      <c r="F2164" s="20"/>
      <c r="G2164" s="20"/>
      <c r="H2164" s="22"/>
      <c r="I2164" s="57" t="str">
        <f>IF(COUNTIF(MASUK[Kode Barang],REKAP[[#This Row],[ID
Barang]])=0,"",COUNTIF(MASUK[Kode Barang],REKAP[[#This Row],[ID
Barang]]))</f>
        <v/>
      </c>
      <c r="J2164" s="58" t="str">
        <f>IF(COUNTIF(MASUK8[Kode Barang],REKAP[[#This Row],[ID
Barang]])=0,"",COUNTIF(MASUK8[Kode Barang],REKAP[[#This Row],[ID
Barang]]))</f>
        <v/>
      </c>
      <c r="K2164" s="20"/>
      <c r="L2164" s="47">
        <f>SUMIF(MASUK!$C:$C,DATA!$A2164,MASUK!$H:$H)</f>
        <v>0</v>
      </c>
      <c r="M2164" s="47">
        <f>SUMIF(KELUAR!C:C,REKAP[[#This Row],[ID
Barang]],KELUAR!$H:$H)</f>
        <v>0</v>
      </c>
      <c r="N2164" s="47">
        <f>REKAP[[#This Row],[Stok Awal]]+REKAP[[#This Row],[Masuk]]-REKAP[[#This Row],[Keluar]]</f>
        <v>0</v>
      </c>
      <c r="P2164" s="42">
        <f>REKAP[[#This Row],[Harga Satuan]]*REKAP[[#This Row],[Stok Akhir]]</f>
        <v>0</v>
      </c>
      <c r="Q2164" s="47" t="str">
        <f>IF(REKAP[[#This Row],[Stok Aktual]]&lt;&gt;"",REKAP[[#This Row],[Stok Akhir]]-REKAP[[#This Row],[Stok Aktual]],"")</f>
        <v/>
      </c>
    </row>
    <row r="2165" spans="1:17" x14ac:dyDescent="0.25">
      <c r="A2165" s="20"/>
      <c r="B2165" s="20"/>
      <c r="C2165" s="20"/>
      <c r="D2165" s="23"/>
      <c r="E2165" s="23"/>
      <c r="F2165" s="20"/>
      <c r="G2165" s="20"/>
      <c r="H2165" s="22"/>
      <c r="I2165" s="57" t="str">
        <f>IF(COUNTIF(MASUK[Kode Barang],REKAP[[#This Row],[ID
Barang]])=0,"",COUNTIF(MASUK[Kode Barang],REKAP[[#This Row],[ID
Barang]]))</f>
        <v/>
      </c>
      <c r="J2165" s="58" t="str">
        <f>IF(COUNTIF(MASUK8[Kode Barang],REKAP[[#This Row],[ID
Barang]])=0,"",COUNTIF(MASUK8[Kode Barang],REKAP[[#This Row],[ID
Barang]]))</f>
        <v/>
      </c>
      <c r="K2165" s="20"/>
      <c r="L2165" s="47">
        <f>SUMIF(MASUK!$C:$C,DATA!$A2165,MASUK!$H:$H)</f>
        <v>0</v>
      </c>
      <c r="M2165" s="47">
        <f>SUMIF(KELUAR!C:C,REKAP[[#This Row],[ID
Barang]],KELUAR!$H:$H)</f>
        <v>0</v>
      </c>
      <c r="N2165" s="47">
        <f>REKAP[[#This Row],[Stok Awal]]+REKAP[[#This Row],[Masuk]]-REKAP[[#This Row],[Keluar]]</f>
        <v>0</v>
      </c>
      <c r="P2165" s="42">
        <f>REKAP[[#This Row],[Harga Satuan]]*REKAP[[#This Row],[Stok Akhir]]</f>
        <v>0</v>
      </c>
      <c r="Q2165" s="47" t="str">
        <f>IF(REKAP[[#This Row],[Stok Aktual]]&lt;&gt;"",REKAP[[#This Row],[Stok Akhir]]-REKAP[[#This Row],[Stok Aktual]],"")</f>
        <v/>
      </c>
    </row>
    <row r="2166" spans="1:17" x14ac:dyDescent="0.25">
      <c r="A2166" s="20"/>
      <c r="B2166" s="20"/>
      <c r="C2166" s="20"/>
      <c r="D2166" s="23"/>
      <c r="E2166" s="23"/>
      <c r="F2166" s="20"/>
      <c r="G2166" s="20"/>
      <c r="H2166" s="22"/>
      <c r="I2166" s="57" t="str">
        <f>IF(COUNTIF(MASUK[Kode Barang],REKAP[[#This Row],[ID
Barang]])=0,"",COUNTIF(MASUK[Kode Barang],REKAP[[#This Row],[ID
Barang]]))</f>
        <v/>
      </c>
      <c r="J2166" s="58" t="str">
        <f>IF(COUNTIF(MASUK8[Kode Barang],REKAP[[#This Row],[ID
Barang]])=0,"",COUNTIF(MASUK8[Kode Barang],REKAP[[#This Row],[ID
Barang]]))</f>
        <v/>
      </c>
      <c r="K2166" s="20"/>
      <c r="L2166" s="47">
        <f>SUMIF(MASUK!$C:$C,DATA!$A2166,MASUK!$H:$H)</f>
        <v>0</v>
      </c>
      <c r="M2166" s="47">
        <f>SUMIF(KELUAR!C:C,REKAP[[#This Row],[ID
Barang]],KELUAR!$H:$H)</f>
        <v>0</v>
      </c>
      <c r="N2166" s="47">
        <f>REKAP[[#This Row],[Stok Awal]]+REKAP[[#This Row],[Masuk]]-REKAP[[#This Row],[Keluar]]</f>
        <v>0</v>
      </c>
      <c r="P2166" s="42">
        <f>REKAP[[#This Row],[Harga Satuan]]*REKAP[[#This Row],[Stok Akhir]]</f>
        <v>0</v>
      </c>
      <c r="Q2166" s="47" t="str">
        <f>IF(REKAP[[#This Row],[Stok Aktual]]&lt;&gt;"",REKAP[[#This Row],[Stok Akhir]]-REKAP[[#This Row],[Stok Aktual]],"")</f>
        <v/>
      </c>
    </row>
    <row r="2167" spans="1:17" x14ac:dyDescent="0.25">
      <c r="A2167" s="20"/>
      <c r="B2167" s="20"/>
      <c r="C2167" s="20"/>
      <c r="D2167" s="23"/>
      <c r="E2167" s="23"/>
      <c r="F2167" s="20"/>
      <c r="G2167" s="20"/>
      <c r="H2167" s="22"/>
      <c r="I2167" s="57" t="str">
        <f>IF(COUNTIF(MASUK[Kode Barang],REKAP[[#This Row],[ID
Barang]])=0,"",COUNTIF(MASUK[Kode Barang],REKAP[[#This Row],[ID
Barang]]))</f>
        <v/>
      </c>
      <c r="J2167" s="58" t="str">
        <f>IF(COUNTIF(MASUK8[Kode Barang],REKAP[[#This Row],[ID
Barang]])=0,"",COUNTIF(MASUK8[Kode Barang],REKAP[[#This Row],[ID
Barang]]))</f>
        <v/>
      </c>
      <c r="K2167" s="20"/>
      <c r="L2167" s="47">
        <f>SUMIF(MASUK!$C:$C,DATA!$A2167,MASUK!$H:$H)</f>
        <v>0</v>
      </c>
      <c r="M2167" s="47">
        <f>SUMIF(KELUAR!C:C,REKAP[[#This Row],[ID
Barang]],KELUAR!$H:$H)</f>
        <v>0</v>
      </c>
      <c r="N2167" s="47">
        <f>REKAP[[#This Row],[Stok Awal]]+REKAP[[#This Row],[Masuk]]-REKAP[[#This Row],[Keluar]]</f>
        <v>0</v>
      </c>
      <c r="P2167" s="42">
        <f>REKAP[[#This Row],[Harga Satuan]]*REKAP[[#This Row],[Stok Akhir]]</f>
        <v>0</v>
      </c>
      <c r="Q2167" s="47" t="str">
        <f>IF(REKAP[[#This Row],[Stok Aktual]]&lt;&gt;"",REKAP[[#This Row],[Stok Akhir]]-REKAP[[#This Row],[Stok Aktual]],"")</f>
        <v/>
      </c>
    </row>
    <row r="2168" spans="1:17" x14ac:dyDescent="0.25">
      <c r="A2168" s="20"/>
      <c r="B2168" s="20"/>
      <c r="C2168" s="20"/>
      <c r="D2168" s="23"/>
      <c r="E2168" s="23"/>
      <c r="F2168" s="20"/>
      <c r="G2168" s="20"/>
      <c r="H2168" s="22"/>
      <c r="I2168" s="57" t="str">
        <f>IF(COUNTIF(MASUK[Kode Barang],REKAP[[#This Row],[ID
Barang]])=0,"",COUNTIF(MASUK[Kode Barang],REKAP[[#This Row],[ID
Barang]]))</f>
        <v/>
      </c>
      <c r="J2168" s="58" t="str">
        <f>IF(COUNTIF(MASUK8[Kode Barang],REKAP[[#This Row],[ID
Barang]])=0,"",COUNTIF(MASUK8[Kode Barang],REKAP[[#This Row],[ID
Barang]]))</f>
        <v/>
      </c>
      <c r="K2168" s="20"/>
      <c r="L2168" s="47">
        <f>SUMIF(MASUK!$C:$C,DATA!$A2168,MASUK!$H:$H)</f>
        <v>0</v>
      </c>
      <c r="M2168" s="47">
        <f>SUMIF(KELUAR!C:C,REKAP[[#This Row],[ID
Barang]],KELUAR!$H:$H)</f>
        <v>0</v>
      </c>
      <c r="N2168" s="47">
        <f>REKAP[[#This Row],[Stok Awal]]+REKAP[[#This Row],[Masuk]]-REKAP[[#This Row],[Keluar]]</f>
        <v>0</v>
      </c>
      <c r="P2168" s="42">
        <f>REKAP[[#This Row],[Harga Satuan]]*REKAP[[#This Row],[Stok Akhir]]</f>
        <v>0</v>
      </c>
      <c r="Q2168" s="47" t="str">
        <f>IF(REKAP[[#This Row],[Stok Aktual]]&lt;&gt;"",REKAP[[#This Row],[Stok Akhir]]-REKAP[[#This Row],[Stok Aktual]],"")</f>
        <v/>
      </c>
    </row>
    <row r="2169" spans="1:17" x14ac:dyDescent="0.25">
      <c r="A2169" s="20"/>
      <c r="B2169" s="20"/>
      <c r="C2169" s="20"/>
      <c r="D2169" s="23"/>
      <c r="E2169" s="23"/>
      <c r="F2169" s="20"/>
      <c r="G2169" s="20"/>
      <c r="H2169" s="22"/>
      <c r="I2169" s="57" t="str">
        <f>IF(COUNTIF(MASUK[Kode Barang],REKAP[[#This Row],[ID
Barang]])=0,"",COUNTIF(MASUK[Kode Barang],REKAP[[#This Row],[ID
Barang]]))</f>
        <v/>
      </c>
      <c r="J2169" s="58" t="str">
        <f>IF(COUNTIF(MASUK8[Kode Barang],REKAP[[#This Row],[ID
Barang]])=0,"",COUNTIF(MASUK8[Kode Barang],REKAP[[#This Row],[ID
Barang]]))</f>
        <v/>
      </c>
      <c r="K2169" s="20"/>
      <c r="L2169" s="47">
        <f>SUMIF(MASUK!$C:$C,DATA!$A2169,MASUK!$H:$H)</f>
        <v>0</v>
      </c>
      <c r="M2169" s="47">
        <f>SUMIF(KELUAR!C:C,REKAP[[#This Row],[ID
Barang]],KELUAR!$H:$H)</f>
        <v>0</v>
      </c>
      <c r="N2169" s="47">
        <f>REKAP[[#This Row],[Stok Awal]]+REKAP[[#This Row],[Masuk]]-REKAP[[#This Row],[Keluar]]</f>
        <v>0</v>
      </c>
      <c r="P2169" s="42">
        <f>REKAP[[#This Row],[Harga Satuan]]*REKAP[[#This Row],[Stok Akhir]]</f>
        <v>0</v>
      </c>
      <c r="Q2169" s="47" t="str">
        <f>IF(REKAP[[#This Row],[Stok Aktual]]&lt;&gt;"",REKAP[[#This Row],[Stok Akhir]]-REKAP[[#This Row],[Stok Aktual]],"")</f>
        <v/>
      </c>
    </row>
    <row r="2170" spans="1:17" x14ac:dyDescent="0.25">
      <c r="A2170" s="20"/>
      <c r="B2170" s="20"/>
      <c r="C2170" s="20"/>
      <c r="D2170" s="23"/>
      <c r="E2170" s="23"/>
      <c r="F2170" s="20"/>
      <c r="G2170" s="20"/>
      <c r="H2170" s="22"/>
      <c r="I2170" s="57" t="str">
        <f>IF(COUNTIF(MASUK[Kode Barang],REKAP[[#This Row],[ID
Barang]])=0,"",COUNTIF(MASUK[Kode Barang],REKAP[[#This Row],[ID
Barang]]))</f>
        <v/>
      </c>
      <c r="J2170" s="58" t="str">
        <f>IF(COUNTIF(MASUK8[Kode Barang],REKAP[[#This Row],[ID
Barang]])=0,"",COUNTIF(MASUK8[Kode Barang],REKAP[[#This Row],[ID
Barang]]))</f>
        <v/>
      </c>
      <c r="K2170" s="20"/>
      <c r="L2170" s="47">
        <f>SUMIF(MASUK!$C:$C,DATA!$A2170,MASUK!$H:$H)</f>
        <v>0</v>
      </c>
      <c r="M2170" s="47">
        <f>SUMIF(KELUAR!C:C,REKAP[[#This Row],[ID
Barang]],KELUAR!$H:$H)</f>
        <v>0</v>
      </c>
      <c r="N2170" s="47">
        <f>REKAP[[#This Row],[Stok Awal]]+REKAP[[#This Row],[Masuk]]-REKAP[[#This Row],[Keluar]]</f>
        <v>0</v>
      </c>
      <c r="P2170" s="42">
        <f>REKAP[[#This Row],[Harga Satuan]]*REKAP[[#This Row],[Stok Akhir]]</f>
        <v>0</v>
      </c>
      <c r="Q2170" s="47" t="str">
        <f>IF(REKAP[[#This Row],[Stok Aktual]]&lt;&gt;"",REKAP[[#This Row],[Stok Akhir]]-REKAP[[#This Row],[Stok Aktual]],"")</f>
        <v/>
      </c>
    </row>
    <row r="2171" spans="1:17" x14ac:dyDescent="0.25">
      <c r="A2171" s="20"/>
      <c r="B2171" s="20"/>
      <c r="C2171" s="20"/>
      <c r="D2171" s="23"/>
      <c r="E2171" s="23"/>
      <c r="F2171" s="20"/>
      <c r="G2171" s="20"/>
      <c r="H2171" s="22"/>
      <c r="I2171" s="57" t="str">
        <f>IF(COUNTIF(MASUK[Kode Barang],REKAP[[#This Row],[ID
Barang]])=0,"",COUNTIF(MASUK[Kode Barang],REKAP[[#This Row],[ID
Barang]]))</f>
        <v/>
      </c>
      <c r="J2171" s="58" t="str">
        <f>IF(COUNTIF(MASUK8[Kode Barang],REKAP[[#This Row],[ID
Barang]])=0,"",COUNTIF(MASUK8[Kode Barang],REKAP[[#This Row],[ID
Barang]]))</f>
        <v/>
      </c>
      <c r="K2171" s="20"/>
      <c r="L2171" s="47">
        <f>SUMIF(MASUK!$C:$C,DATA!$A2171,MASUK!$H:$H)</f>
        <v>0</v>
      </c>
      <c r="M2171" s="47">
        <f>SUMIF(KELUAR!C:C,REKAP[[#This Row],[ID
Barang]],KELUAR!$H:$H)</f>
        <v>0</v>
      </c>
      <c r="N2171" s="47">
        <f>REKAP[[#This Row],[Stok Awal]]+REKAP[[#This Row],[Masuk]]-REKAP[[#This Row],[Keluar]]</f>
        <v>0</v>
      </c>
      <c r="P2171" s="42">
        <f>REKAP[[#This Row],[Harga Satuan]]*REKAP[[#This Row],[Stok Akhir]]</f>
        <v>0</v>
      </c>
      <c r="Q2171" s="47" t="str">
        <f>IF(REKAP[[#This Row],[Stok Aktual]]&lt;&gt;"",REKAP[[#This Row],[Stok Akhir]]-REKAP[[#This Row],[Stok Aktual]],"")</f>
        <v/>
      </c>
    </row>
    <row r="2172" spans="1:17" x14ac:dyDescent="0.25">
      <c r="A2172" s="20"/>
      <c r="B2172" s="20"/>
      <c r="C2172" s="20"/>
      <c r="D2172" s="23"/>
      <c r="E2172" s="23"/>
      <c r="F2172" s="20"/>
      <c r="G2172" s="20"/>
      <c r="H2172" s="22"/>
      <c r="I2172" s="57" t="str">
        <f>IF(COUNTIF(MASUK[Kode Barang],REKAP[[#This Row],[ID
Barang]])=0,"",COUNTIF(MASUK[Kode Barang],REKAP[[#This Row],[ID
Barang]]))</f>
        <v/>
      </c>
      <c r="J2172" s="58" t="str">
        <f>IF(COUNTIF(MASUK8[Kode Barang],REKAP[[#This Row],[ID
Barang]])=0,"",COUNTIF(MASUK8[Kode Barang],REKAP[[#This Row],[ID
Barang]]))</f>
        <v/>
      </c>
      <c r="K2172" s="20"/>
      <c r="L2172" s="47">
        <f>SUMIF(MASUK!$C:$C,DATA!$A2172,MASUK!$H:$H)</f>
        <v>0</v>
      </c>
      <c r="M2172" s="47">
        <f>SUMIF(KELUAR!C:C,REKAP[[#This Row],[ID
Barang]],KELUAR!$H:$H)</f>
        <v>0</v>
      </c>
      <c r="N2172" s="47">
        <f>REKAP[[#This Row],[Stok Awal]]+REKAP[[#This Row],[Masuk]]-REKAP[[#This Row],[Keluar]]</f>
        <v>0</v>
      </c>
      <c r="P2172" s="42">
        <f>REKAP[[#This Row],[Harga Satuan]]*REKAP[[#This Row],[Stok Akhir]]</f>
        <v>0</v>
      </c>
      <c r="Q2172" s="47" t="str">
        <f>IF(REKAP[[#This Row],[Stok Aktual]]&lt;&gt;"",REKAP[[#This Row],[Stok Akhir]]-REKAP[[#This Row],[Stok Aktual]],"")</f>
        <v/>
      </c>
    </row>
    <row r="2173" spans="1:17" x14ac:dyDescent="0.25">
      <c r="A2173" s="20"/>
      <c r="B2173" s="20"/>
      <c r="C2173" s="20"/>
      <c r="D2173" s="23"/>
      <c r="E2173" s="23"/>
      <c r="F2173" s="20"/>
      <c r="G2173" s="20"/>
      <c r="H2173" s="22"/>
      <c r="I2173" s="57" t="str">
        <f>IF(COUNTIF(MASUK[Kode Barang],REKAP[[#This Row],[ID
Barang]])=0,"",COUNTIF(MASUK[Kode Barang],REKAP[[#This Row],[ID
Barang]]))</f>
        <v/>
      </c>
      <c r="J2173" s="58" t="str">
        <f>IF(COUNTIF(MASUK8[Kode Barang],REKAP[[#This Row],[ID
Barang]])=0,"",COUNTIF(MASUK8[Kode Barang],REKAP[[#This Row],[ID
Barang]]))</f>
        <v/>
      </c>
      <c r="K2173" s="20"/>
      <c r="L2173" s="47">
        <f>SUMIF(MASUK!$C:$C,DATA!$A2173,MASUK!$H:$H)</f>
        <v>0</v>
      </c>
      <c r="M2173" s="47">
        <f>SUMIF(KELUAR!C:C,REKAP[[#This Row],[ID
Barang]],KELUAR!$H:$H)</f>
        <v>0</v>
      </c>
      <c r="N2173" s="47">
        <f>REKAP[[#This Row],[Stok Awal]]+REKAP[[#This Row],[Masuk]]-REKAP[[#This Row],[Keluar]]</f>
        <v>0</v>
      </c>
      <c r="P2173" s="42">
        <f>REKAP[[#This Row],[Harga Satuan]]*REKAP[[#This Row],[Stok Akhir]]</f>
        <v>0</v>
      </c>
      <c r="Q2173" s="47" t="str">
        <f>IF(REKAP[[#This Row],[Stok Aktual]]&lt;&gt;"",REKAP[[#This Row],[Stok Akhir]]-REKAP[[#This Row],[Stok Aktual]],"")</f>
        <v/>
      </c>
    </row>
    <row r="2174" spans="1:17" x14ac:dyDescent="0.25">
      <c r="A2174" s="20"/>
      <c r="B2174" s="20"/>
      <c r="C2174" s="20"/>
      <c r="D2174" s="23"/>
      <c r="E2174" s="23"/>
      <c r="F2174" s="20"/>
      <c r="G2174" s="20"/>
      <c r="H2174" s="22"/>
      <c r="I2174" s="57" t="str">
        <f>IF(COUNTIF(MASUK[Kode Barang],REKAP[[#This Row],[ID
Barang]])=0,"",COUNTIF(MASUK[Kode Barang],REKAP[[#This Row],[ID
Barang]]))</f>
        <v/>
      </c>
      <c r="J2174" s="58" t="str">
        <f>IF(COUNTIF(MASUK8[Kode Barang],REKAP[[#This Row],[ID
Barang]])=0,"",COUNTIF(MASUK8[Kode Barang],REKAP[[#This Row],[ID
Barang]]))</f>
        <v/>
      </c>
      <c r="K2174" s="20"/>
      <c r="L2174" s="47">
        <f>SUMIF(MASUK!$C:$C,DATA!$A2174,MASUK!$H:$H)</f>
        <v>0</v>
      </c>
      <c r="M2174" s="47">
        <f>SUMIF(KELUAR!C:C,REKAP[[#This Row],[ID
Barang]],KELUAR!$H:$H)</f>
        <v>0</v>
      </c>
      <c r="N2174" s="47">
        <f>REKAP[[#This Row],[Stok Awal]]+REKAP[[#This Row],[Masuk]]-REKAP[[#This Row],[Keluar]]</f>
        <v>0</v>
      </c>
      <c r="P2174" s="42">
        <f>REKAP[[#This Row],[Harga Satuan]]*REKAP[[#This Row],[Stok Akhir]]</f>
        <v>0</v>
      </c>
      <c r="Q2174" s="47" t="str">
        <f>IF(REKAP[[#This Row],[Stok Aktual]]&lt;&gt;"",REKAP[[#This Row],[Stok Akhir]]-REKAP[[#This Row],[Stok Aktual]],"")</f>
        <v/>
      </c>
    </row>
    <row r="2175" spans="1:17" x14ac:dyDescent="0.25">
      <c r="A2175" s="20"/>
      <c r="B2175" s="20"/>
      <c r="C2175" s="20"/>
      <c r="D2175" s="23"/>
      <c r="E2175" s="23"/>
      <c r="F2175" s="20"/>
      <c r="G2175" s="20"/>
      <c r="H2175" s="22"/>
      <c r="I2175" s="57" t="str">
        <f>IF(COUNTIF(MASUK[Kode Barang],REKAP[[#This Row],[ID
Barang]])=0,"",COUNTIF(MASUK[Kode Barang],REKAP[[#This Row],[ID
Barang]]))</f>
        <v/>
      </c>
      <c r="J2175" s="58" t="str">
        <f>IF(COUNTIF(MASUK8[Kode Barang],REKAP[[#This Row],[ID
Barang]])=0,"",COUNTIF(MASUK8[Kode Barang],REKAP[[#This Row],[ID
Barang]]))</f>
        <v/>
      </c>
      <c r="K2175" s="20"/>
      <c r="L2175" s="47">
        <f>SUMIF(MASUK!$C:$C,DATA!$A2175,MASUK!$H:$H)</f>
        <v>0</v>
      </c>
      <c r="M2175" s="47">
        <f>SUMIF(KELUAR!C:C,REKAP[[#This Row],[ID
Barang]],KELUAR!$H:$H)</f>
        <v>0</v>
      </c>
      <c r="N2175" s="47">
        <f>REKAP[[#This Row],[Stok Awal]]+REKAP[[#This Row],[Masuk]]-REKAP[[#This Row],[Keluar]]</f>
        <v>0</v>
      </c>
      <c r="P2175" s="42">
        <f>REKAP[[#This Row],[Harga Satuan]]*REKAP[[#This Row],[Stok Akhir]]</f>
        <v>0</v>
      </c>
      <c r="Q2175" s="47" t="str">
        <f>IF(REKAP[[#This Row],[Stok Aktual]]&lt;&gt;"",REKAP[[#This Row],[Stok Akhir]]-REKAP[[#This Row],[Stok Aktual]],"")</f>
        <v/>
      </c>
    </row>
    <row r="2176" spans="1:17" x14ac:dyDescent="0.25">
      <c r="A2176" s="20"/>
      <c r="B2176" s="20"/>
      <c r="C2176" s="20"/>
      <c r="D2176" s="23"/>
      <c r="E2176" s="23"/>
      <c r="F2176" s="20"/>
      <c r="G2176" s="20"/>
      <c r="H2176" s="22"/>
      <c r="I2176" s="57" t="str">
        <f>IF(COUNTIF(MASUK[Kode Barang],REKAP[[#This Row],[ID
Barang]])=0,"",COUNTIF(MASUK[Kode Barang],REKAP[[#This Row],[ID
Barang]]))</f>
        <v/>
      </c>
      <c r="J2176" s="58" t="str">
        <f>IF(COUNTIF(MASUK8[Kode Barang],REKAP[[#This Row],[ID
Barang]])=0,"",COUNTIF(MASUK8[Kode Barang],REKAP[[#This Row],[ID
Barang]]))</f>
        <v/>
      </c>
      <c r="K2176" s="20"/>
      <c r="L2176" s="47">
        <f>SUMIF(MASUK!$C:$C,DATA!$A2176,MASUK!$H:$H)</f>
        <v>0</v>
      </c>
      <c r="M2176" s="47">
        <f>SUMIF(KELUAR!C:C,REKAP[[#This Row],[ID
Barang]],KELUAR!$H:$H)</f>
        <v>0</v>
      </c>
      <c r="N2176" s="47">
        <f>REKAP[[#This Row],[Stok Awal]]+REKAP[[#This Row],[Masuk]]-REKAP[[#This Row],[Keluar]]</f>
        <v>0</v>
      </c>
      <c r="P2176" s="42">
        <f>REKAP[[#This Row],[Harga Satuan]]*REKAP[[#This Row],[Stok Akhir]]</f>
        <v>0</v>
      </c>
      <c r="Q2176" s="47" t="str">
        <f>IF(REKAP[[#This Row],[Stok Aktual]]&lt;&gt;"",REKAP[[#This Row],[Stok Akhir]]-REKAP[[#This Row],[Stok Aktual]],"")</f>
        <v/>
      </c>
    </row>
    <row r="2177" spans="1:17" x14ac:dyDescent="0.25">
      <c r="A2177" s="20"/>
      <c r="B2177" s="20"/>
      <c r="C2177" s="20"/>
      <c r="D2177" s="23"/>
      <c r="E2177" s="23"/>
      <c r="F2177" s="20"/>
      <c r="G2177" s="20"/>
      <c r="H2177" s="22"/>
      <c r="I2177" s="57" t="str">
        <f>IF(COUNTIF(MASUK[Kode Barang],REKAP[[#This Row],[ID
Barang]])=0,"",COUNTIF(MASUK[Kode Barang],REKAP[[#This Row],[ID
Barang]]))</f>
        <v/>
      </c>
      <c r="J2177" s="58" t="str">
        <f>IF(COUNTIF(MASUK8[Kode Barang],REKAP[[#This Row],[ID
Barang]])=0,"",COUNTIF(MASUK8[Kode Barang],REKAP[[#This Row],[ID
Barang]]))</f>
        <v/>
      </c>
      <c r="K2177" s="20"/>
      <c r="L2177" s="47">
        <f>SUMIF(MASUK!$C:$C,DATA!$A2177,MASUK!$H:$H)</f>
        <v>0</v>
      </c>
      <c r="M2177" s="47">
        <f>SUMIF(KELUAR!C:C,REKAP[[#This Row],[ID
Barang]],KELUAR!$H:$H)</f>
        <v>0</v>
      </c>
      <c r="N2177" s="47">
        <f>REKAP[[#This Row],[Stok Awal]]+REKAP[[#This Row],[Masuk]]-REKAP[[#This Row],[Keluar]]</f>
        <v>0</v>
      </c>
      <c r="P2177" s="42">
        <f>REKAP[[#This Row],[Harga Satuan]]*REKAP[[#This Row],[Stok Akhir]]</f>
        <v>0</v>
      </c>
      <c r="Q2177" s="47" t="str">
        <f>IF(REKAP[[#This Row],[Stok Aktual]]&lt;&gt;"",REKAP[[#This Row],[Stok Akhir]]-REKAP[[#This Row],[Stok Aktual]],"")</f>
        <v/>
      </c>
    </row>
    <row r="2178" spans="1:17" x14ac:dyDescent="0.25">
      <c r="A2178" s="20"/>
      <c r="B2178" s="20"/>
      <c r="C2178" s="20"/>
      <c r="D2178" s="23"/>
      <c r="E2178" s="23"/>
      <c r="F2178" s="20"/>
      <c r="G2178" s="20"/>
      <c r="H2178" s="22"/>
      <c r="I2178" s="57" t="str">
        <f>IF(COUNTIF(MASUK[Kode Barang],REKAP[[#This Row],[ID
Barang]])=0,"",COUNTIF(MASUK[Kode Barang],REKAP[[#This Row],[ID
Barang]]))</f>
        <v/>
      </c>
      <c r="J2178" s="58" t="str">
        <f>IF(COUNTIF(MASUK8[Kode Barang],REKAP[[#This Row],[ID
Barang]])=0,"",COUNTIF(MASUK8[Kode Barang],REKAP[[#This Row],[ID
Barang]]))</f>
        <v/>
      </c>
      <c r="K2178" s="20"/>
      <c r="L2178" s="47">
        <f>SUMIF(MASUK!$C:$C,DATA!$A2178,MASUK!$H:$H)</f>
        <v>0</v>
      </c>
      <c r="M2178" s="47">
        <f>SUMIF(KELUAR!C:C,REKAP[[#This Row],[ID
Barang]],KELUAR!$H:$H)</f>
        <v>0</v>
      </c>
      <c r="N2178" s="47">
        <f>REKAP[[#This Row],[Stok Awal]]+REKAP[[#This Row],[Masuk]]-REKAP[[#This Row],[Keluar]]</f>
        <v>0</v>
      </c>
      <c r="P2178" s="42">
        <f>REKAP[[#This Row],[Harga Satuan]]*REKAP[[#This Row],[Stok Akhir]]</f>
        <v>0</v>
      </c>
      <c r="Q2178" s="47" t="str">
        <f>IF(REKAP[[#This Row],[Stok Aktual]]&lt;&gt;"",REKAP[[#This Row],[Stok Akhir]]-REKAP[[#This Row],[Stok Aktual]],"")</f>
        <v/>
      </c>
    </row>
    <row r="2179" spans="1:17" x14ac:dyDescent="0.25">
      <c r="A2179" s="20"/>
      <c r="B2179" s="20"/>
      <c r="C2179" s="20"/>
      <c r="D2179" s="23"/>
      <c r="E2179" s="23"/>
      <c r="F2179" s="20"/>
      <c r="G2179" s="20"/>
      <c r="H2179" s="22"/>
      <c r="I2179" s="57" t="str">
        <f>IF(COUNTIF(MASUK[Kode Barang],REKAP[[#This Row],[ID
Barang]])=0,"",COUNTIF(MASUK[Kode Barang],REKAP[[#This Row],[ID
Barang]]))</f>
        <v/>
      </c>
      <c r="J2179" s="58" t="str">
        <f>IF(COUNTIF(MASUK8[Kode Barang],REKAP[[#This Row],[ID
Barang]])=0,"",COUNTIF(MASUK8[Kode Barang],REKAP[[#This Row],[ID
Barang]]))</f>
        <v/>
      </c>
      <c r="K2179" s="20"/>
      <c r="L2179" s="47">
        <f>SUMIF(MASUK!$C:$C,DATA!$A2179,MASUK!$H:$H)</f>
        <v>0</v>
      </c>
      <c r="M2179" s="47">
        <f>SUMIF(KELUAR!C:C,REKAP[[#This Row],[ID
Barang]],KELUAR!$H:$H)</f>
        <v>0</v>
      </c>
      <c r="N2179" s="47">
        <f>REKAP[[#This Row],[Stok Awal]]+REKAP[[#This Row],[Masuk]]-REKAP[[#This Row],[Keluar]]</f>
        <v>0</v>
      </c>
      <c r="P2179" s="42">
        <f>REKAP[[#This Row],[Harga Satuan]]*REKAP[[#This Row],[Stok Akhir]]</f>
        <v>0</v>
      </c>
      <c r="Q2179" s="47" t="str">
        <f>IF(REKAP[[#This Row],[Stok Aktual]]&lt;&gt;"",REKAP[[#This Row],[Stok Akhir]]-REKAP[[#This Row],[Stok Aktual]],"")</f>
        <v/>
      </c>
    </row>
    <row r="2180" spans="1:17" x14ac:dyDescent="0.25">
      <c r="A2180" s="20"/>
      <c r="B2180" s="20"/>
      <c r="C2180" s="20"/>
      <c r="D2180" s="23"/>
      <c r="E2180" s="23"/>
      <c r="F2180" s="20"/>
      <c r="G2180" s="20"/>
      <c r="H2180" s="22"/>
      <c r="I2180" s="57" t="str">
        <f>IF(COUNTIF(MASUK[Kode Barang],REKAP[[#This Row],[ID
Barang]])=0,"",COUNTIF(MASUK[Kode Barang],REKAP[[#This Row],[ID
Barang]]))</f>
        <v/>
      </c>
      <c r="J2180" s="58" t="str">
        <f>IF(COUNTIF(MASUK8[Kode Barang],REKAP[[#This Row],[ID
Barang]])=0,"",COUNTIF(MASUK8[Kode Barang],REKAP[[#This Row],[ID
Barang]]))</f>
        <v/>
      </c>
      <c r="K2180" s="20"/>
      <c r="L2180" s="47">
        <f>SUMIF(MASUK!$C:$C,DATA!$A2180,MASUK!$H:$H)</f>
        <v>0</v>
      </c>
      <c r="M2180" s="47">
        <f>SUMIF(KELUAR!C:C,REKAP[[#This Row],[ID
Barang]],KELUAR!$H:$H)</f>
        <v>0</v>
      </c>
      <c r="N2180" s="47">
        <f>REKAP[[#This Row],[Stok Awal]]+REKAP[[#This Row],[Masuk]]-REKAP[[#This Row],[Keluar]]</f>
        <v>0</v>
      </c>
      <c r="P2180" s="42">
        <f>REKAP[[#This Row],[Harga Satuan]]*REKAP[[#This Row],[Stok Akhir]]</f>
        <v>0</v>
      </c>
      <c r="Q2180" s="47" t="str">
        <f>IF(REKAP[[#This Row],[Stok Aktual]]&lt;&gt;"",REKAP[[#This Row],[Stok Akhir]]-REKAP[[#This Row],[Stok Aktual]],"")</f>
        <v/>
      </c>
    </row>
    <row r="2181" spans="1:17" x14ac:dyDescent="0.25">
      <c r="A2181" s="20"/>
      <c r="B2181" s="20"/>
      <c r="C2181" s="20"/>
      <c r="D2181" s="23"/>
      <c r="E2181" s="23"/>
      <c r="F2181" s="20"/>
      <c r="G2181" s="20"/>
      <c r="H2181" s="22"/>
      <c r="I2181" s="57" t="str">
        <f>IF(COUNTIF(MASUK[Kode Barang],REKAP[[#This Row],[ID
Barang]])=0,"",COUNTIF(MASUK[Kode Barang],REKAP[[#This Row],[ID
Barang]]))</f>
        <v/>
      </c>
      <c r="J2181" s="58" t="str">
        <f>IF(COUNTIF(MASUK8[Kode Barang],REKAP[[#This Row],[ID
Barang]])=0,"",COUNTIF(MASUK8[Kode Barang],REKAP[[#This Row],[ID
Barang]]))</f>
        <v/>
      </c>
      <c r="K2181" s="20"/>
      <c r="L2181" s="47">
        <f>SUMIF(MASUK!$C:$C,DATA!$A2181,MASUK!$H:$H)</f>
        <v>0</v>
      </c>
      <c r="M2181" s="47">
        <f>SUMIF(KELUAR!C:C,REKAP[[#This Row],[ID
Barang]],KELUAR!$H:$H)</f>
        <v>0</v>
      </c>
      <c r="N2181" s="47">
        <f>REKAP[[#This Row],[Stok Awal]]+REKAP[[#This Row],[Masuk]]-REKAP[[#This Row],[Keluar]]</f>
        <v>0</v>
      </c>
      <c r="P2181" s="42">
        <f>REKAP[[#This Row],[Harga Satuan]]*REKAP[[#This Row],[Stok Akhir]]</f>
        <v>0</v>
      </c>
      <c r="Q2181" s="47" t="str">
        <f>IF(REKAP[[#This Row],[Stok Aktual]]&lt;&gt;"",REKAP[[#This Row],[Stok Akhir]]-REKAP[[#This Row],[Stok Aktual]],"")</f>
        <v/>
      </c>
    </row>
    <row r="2182" spans="1:17" x14ac:dyDescent="0.25">
      <c r="A2182" s="20"/>
      <c r="B2182" s="20"/>
      <c r="C2182" s="20"/>
      <c r="D2182" s="23"/>
      <c r="E2182" s="23"/>
      <c r="F2182" s="20"/>
      <c r="G2182" s="20"/>
      <c r="H2182" s="22"/>
      <c r="I2182" s="57" t="str">
        <f>IF(COUNTIF(MASUK[Kode Barang],REKAP[[#This Row],[ID
Barang]])=0,"",COUNTIF(MASUK[Kode Barang],REKAP[[#This Row],[ID
Barang]]))</f>
        <v/>
      </c>
      <c r="J2182" s="58" t="str">
        <f>IF(COUNTIF(MASUK8[Kode Barang],REKAP[[#This Row],[ID
Barang]])=0,"",COUNTIF(MASUK8[Kode Barang],REKAP[[#This Row],[ID
Barang]]))</f>
        <v/>
      </c>
      <c r="K2182" s="20"/>
      <c r="L2182" s="47">
        <f>SUMIF(MASUK!$C:$C,DATA!$A2182,MASUK!$H:$H)</f>
        <v>0</v>
      </c>
      <c r="M2182" s="47">
        <f>SUMIF(KELUAR!C:C,REKAP[[#This Row],[ID
Barang]],KELUAR!$H:$H)</f>
        <v>0</v>
      </c>
      <c r="N2182" s="47">
        <f>REKAP[[#This Row],[Stok Awal]]+REKAP[[#This Row],[Masuk]]-REKAP[[#This Row],[Keluar]]</f>
        <v>0</v>
      </c>
      <c r="P2182" s="42">
        <f>REKAP[[#This Row],[Harga Satuan]]*REKAP[[#This Row],[Stok Akhir]]</f>
        <v>0</v>
      </c>
      <c r="Q2182" s="47" t="str">
        <f>IF(REKAP[[#This Row],[Stok Aktual]]&lt;&gt;"",REKAP[[#This Row],[Stok Akhir]]-REKAP[[#This Row],[Stok Aktual]],"")</f>
        <v/>
      </c>
    </row>
    <row r="2183" spans="1:17" x14ac:dyDescent="0.25">
      <c r="A2183" s="20"/>
      <c r="B2183" s="20"/>
      <c r="C2183" s="20"/>
      <c r="D2183" s="23"/>
      <c r="E2183" s="23"/>
      <c r="F2183" s="20"/>
      <c r="G2183" s="20"/>
      <c r="H2183" s="22"/>
      <c r="I2183" s="57" t="str">
        <f>IF(COUNTIF(MASUK[Kode Barang],REKAP[[#This Row],[ID
Barang]])=0,"",COUNTIF(MASUK[Kode Barang],REKAP[[#This Row],[ID
Barang]]))</f>
        <v/>
      </c>
      <c r="J2183" s="58" t="str">
        <f>IF(COUNTIF(MASUK8[Kode Barang],REKAP[[#This Row],[ID
Barang]])=0,"",COUNTIF(MASUK8[Kode Barang],REKAP[[#This Row],[ID
Barang]]))</f>
        <v/>
      </c>
      <c r="K2183" s="20"/>
      <c r="L2183" s="47">
        <f>SUMIF(MASUK!$C:$C,DATA!$A2183,MASUK!$H:$H)</f>
        <v>0</v>
      </c>
      <c r="M2183" s="47">
        <f>SUMIF(KELUAR!C:C,REKAP[[#This Row],[ID
Barang]],KELUAR!$H:$H)</f>
        <v>0</v>
      </c>
      <c r="N2183" s="47">
        <f>REKAP[[#This Row],[Stok Awal]]+REKAP[[#This Row],[Masuk]]-REKAP[[#This Row],[Keluar]]</f>
        <v>0</v>
      </c>
      <c r="P2183" s="42">
        <f>REKAP[[#This Row],[Harga Satuan]]*REKAP[[#This Row],[Stok Akhir]]</f>
        <v>0</v>
      </c>
      <c r="Q2183" s="47" t="str">
        <f>IF(REKAP[[#This Row],[Stok Aktual]]&lt;&gt;"",REKAP[[#This Row],[Stok Akhir]]-REKAP[[#This Row],[Stok Aktual]],"")</f>
        <v/>
      </c>
    </row>
    <row r="2184" spans="1:17" x14ac:dyDescent="0.25">
      <c r="A2184" s="20"/>
      <c r="B2184" s="20"/>
      <c r="C2184" s="20"/>
      <c r="D2184" s="23"/>
      <c r="E2184" s="23"/>
      <c r="F2184" s="20"/>
      <c r="G2184" s="20"/>
      <c r="H2184" s="22"/>
      <c r="I2184" s="57" t="str">
        <f>IF(COUNTIF(MASUK[Kode Barang],REKAP[[#This Row],[ID
Barang]])=0,"",COUNTIF(MASUK[Kode Barang],REKAP[[#This Row],[ID
Barang]]))</f>
        <v/>
      </c>
      <c r="J2184" s="58" t="str">
        <f>IF(COUNTIF(MASUK8[Kode Barang],REKAP[[#This Row],[ID
Barang]])=0,"",COUNTIF(MASUK8[Kode Barang],REKAP[[#This Row],[ID
Barang]]))</f>
        <v/>
      </c>
      <c r="K2184" s="20"/>
      <c r="L2184" s="47">
        <f>SUMIF(MASUK!$C:$C,DATA!$A2184,MASUK!$H:$H)</f>
        <v>0</v>
      </c>
      <c r="M2184" s="47">
        <f>SUMIF(KELUAR!C:C,REKAP[[#This Row],[ID
Barang]],KELUAR!$H:$H)</f>
        <v>0</v>
      </c>
      <c r="N2184" s="47">
        <f>REKAP[[#This Row],[Stok Awal]]+REKAP[[#This Row],[Masuk]]-REKAP[[#This Row],[Keluar]]</f>
        <v>0</v>
      </c>
      <c r="P2184" s="42">
        <f>REKAP[[#This Row],[Harga Satuan]]*REKAP[[#This Row],[Stok Akhir]]</f>
        <v>0</v>
      </c>
      <c r="Q2184" s="47" t="str">
        <f>IF(REKAP[[#This Row],[Stok Aktual]]&lt;&gt;"",REKAP[[#This Row],[Stok Akhir]]-REKAP[[#This Row],[Stok Aktual]],"")</f>
        <v/>
      </c>
    </row>
    <row r="2185" spans="1:17" x14ac:dyDescent="0.25">
      <c r="A2185" s="20"/>
      <c r="B2185" s="20"/>
      <c r="C2185" s="20"/>
      <c r="D2185" s="23"/>
      <c r="E2185" s="23"/>
      <c r="F2185" s="20"/>
      <c r="G2185" s="20"/>
      <c r="H2185" s="22"/>
      <c r="I2185" s="57" t="str">
        <f>IF(COUNTIF(MASUK[Kode Barang],REKAP[[#This Row],[ID
Barang]])=0,"",COUNTIF(MASUK[Kode Barang],REKAP[[#This Row],[ID
Barang]]))</f>
        <v/>
      </c>
      <c r="J2185" s="58" t="str">
        <f>IF(COUNTIF(MASUK8[Kode Barang],REKAP[[#This Row],[ID
Barang]])=0,"",COUNTIF(MASUK8[Kode Barang],REKAP[[#This Row],[ID
Barang]]))</f>
        <v/>
      </c>
      <c r="K2185" s="20"/>
      <c r="L2185" s="47">
        <f>SUMIF(MASUK!$C:$C,DATA!$A2185,MASUK!$H:$H)</f>
        <v>0</v>
      </c>
      <c r="M2185" s="47">
        <f>SUMIF(KELUAR!C:C,REKAP[[#This Row],[ID
Barang]],KELUAR!$H:$H)</f>
        <v>0</v>
      </c>
      <c r="N2185" s="47">
        <f>REKAP[[#This Row],[Stok Awal]]+REKAP[[#This Row],[Masuk]]-REKAP[[#This Row],[Keluar]]</f>
        <v>0</v>
      </c>
      <c r="P2185" s="42">
        <f>REKAP[[#This Row],[Harga Satuan]]*REKAP[[#This Row],[Stok Akhir]]</f>
        <v>0</v>
      </c>
      <c r="Q2185" s="47" t="str">
        <f>IF(REKAP[[#This Row],[Stok Aktual]]&lt;&gt;"",REKAP[[#This Row],[Stok Akhir]]-REKAP[[#This Row],[Stok Aktual]],"")</f>
        <v/>
      </c>
    </row>
    <row r="2186" spans="1:17" x14ac:dyDescent="0.25">
      <c r="A2186" s="20"/>
      <c r="B2186" s="20"/>
      <c r="C2186" s="20"/>
      <c r="D2186" s="23"/>
      <c r="E2186" s="23"/>
      <c r="F2186" s="20"/>
      <c r="G2186" s="20"/>
      <c r="H2186" s="22"/>
      <c r="I2186" s="57" t="str">
        <f>IF(COUNTIF(MASUK[Kode Barang],REKAP[[#This Row],[ID
Barang]])=0,"",COUNTIF(MASUK[Kode Barang],REKAP[[#This Row],[ID
Barang]]))</f>
        <v/>
      </c>
      <c r="J2186" s="58" t="str">
        <f>IF(COUNTIF(MASUK8[Kode Barang],REKAP[[#This Row],[ID
Barang]])=0,"",COUNTIF(MASUK8[Kode Barang],REKAP[[#This Row],[ID
Barang]]))</f>
        <v/>
      </c>
      <c r="K2186" s="20"/>
      <c r="L2186" s="47">
        <f>SUMIF(MASUK!$C:$C,DATA!$A2186,MASUK!$H:$H)</f>
        <v>0</v>
      </c>
      <c r="M2186" s="47">
        <f>SUMIF(KELUAR!C:C,REKAP[[#This Row],[ID
Barang]],KELUAR!$H:$H)</f>
        <v>0</v>
      </c>
      <c r="N2186" s="47">
        <f>REKAP[[#This Row],[Stok Awal]]+REKAP[[#This Row],[Masuk]]-REKAP[[#This Row],[Keluar]]</f>
        <v>0</v>
      </c>
      <c r="P2186" s="42">
        <f>REKAP[[#This Row],[Harga Satuan]]*REKAP[[#This Row],[Stok Akhir]]</f>
        <v>0</v>
      </c>
      <c r="Q2186" s="47" t="str">
        <f>IF(REKAP[[#This Row],[Stok Aktual]]&lt;&gt;"",REKAP[[#This Row],[Stok Akhir]]-REKAP[[#This Row],[Stok Aktual]],"")</f>
        <v/>
      </c>
    </row>
    <row r="2187" spans="1:17" x14ac:dyDescent="0.25">
      <c r="A2187" s="20"/>
      <c r="B2187" s="20"/>
      <c r="C2187" s="20"/>
      <c r="D2187" s="23"/>
      <c r="E2187" s="23"/>
      <c r="F2187" s="20"/>
      <c r="G2187" s="20"/>
      <c r="H2187" s="22"/>
      <c r="I2187" s="57" t="str">
        <f>IF(COUNTIF(MASUK[Kode Barang],REKAP[[#This Row],[ID
Barang]])=0,"",COUNTIF(MASUK[Kode Barang],REKAP[[#This Row],[ID
Barang]]))</f>
        <v/>
      </c>
      <c r="J2187" s="58" t="str">
        <f>IF(COUNTIF(MASUK8[Kode Barang],REKAP[[#This Row],[ID
Barang]])=0,"",COUNTIF(MASUK8[Kode Barang],REKAP[[#This Row],[ID
Barang]]))</f>
        <v/>
      </c>
      <c r="K2187" s="20"/>
      <c r="L2187" s="47">
        <f>SUMIF(MASUK!$C:$C,DATA!$A2187,MASUK!$H:$H)</f>
        <v>0</v>
      </c>
      <c r="M2187" s="47">
        <f>SUMIF(KELUAR!C:C,REKAP[[#This Row],[ID
Barang]],KELUAR!$H:$H)</f>
        <v>0</v>
      </c>
      <c r="N2187" s="47">
        <f>REKAP[[#This Row],[Stok Awal]]+REKAP[[#This Row],[Masuk]]-REKAP[[#This Row],[Keluar]]</f>
        <v>0</v>
      </c>
      <c r="P2187" s="42">
        <f>REKAP[[#This Row],[Harga Satuan]]*REKAP[[#This Row],[Stok Akhir]]</f>
        <v>0</v>
      </c>
      <c r="Q2187" s="47" t="str">
        <f>IF(REKAP[[#This Row],[Stok Aktual]]&lt;&gt;"",REKAP[[#This Row],[Stok Akhir]]-REKAP[[#This Row],[Stok Aktual]],"")</f>
        <v/>
      </c>
    </row>
    <row r="2188" spans="1:17" x14ac:dyDescent="0.25">
      <c r="A2188" s="20"/>
      <c r="B2188" s="20"/>
      <c r="C2188" s="20"/>
      <c r="D2188" s="23"/>
      <c r="E2188" s="23"/>
      <c r="F2188" s="20"/>
      <c r="G2188" s="20"/>
      <c r="H2188" s="22"/>
      <c r="I2188" s="57" t="str">
        <f>IF(COUNTIF(MASUK[Kode Barang],REKAP[[#This Row],[ID
Barang]])=0,"",COUNTIF(MASUK[Kode Barang],REKAP[[#This Row],[ID
Barang]]))</f>
        <v/>
      </c>
      <c r="J2188" s="58" t="str">
        <f>IF(COUNTIF(MASUK8[Kode Barang],REKAP[[#This Row],[ID
Barang]])=0,"",COUNTIF(MASUK8[Kode Barang],REKAP[[#This Row],[ID
Barang]]))</f>
        <v/>
      </c>
      <c r="K2188" s="20"/>
      <c r="L2188" s="47">
        <f>SUMIF(MASUK!$C:$C,DATA!$A2188,MASUK!$H:$H)</f>
        <v>0</v>
      </c>
      <c r="M2188" s="47">
        <f>SUMIF(KELUAR!C:C,REKAP[[#This Row],[ID
Barang]],KELUAR!$H:$H)</f>
        <v>0</v>
      </c>
      <c r="N2188" s="47">
        <f>REKAP[[#This Row],[Stok Awal]]+REKAP[[#This Row],[Masuk]]-REKAP[[#This Row],[Keluar]]</f>
        <v>0</v>
      </c>
      <c r="P2188" s="42">
        <f>REKAP[[#This Row],[Harga Satuan]]*REKAP[[#This Row],[Stok Akhir]]</f>
        <v>0</v>
      </c>
      <c r="Q2188" s="47" t="str">
        <f>IF(REKAP[[#This Row],[Stok Aktual]]&lt;&gt;"",REKAP[[#This Row],[Stok Akhir]]-REKAP[[#This Row],[Stok Aktual]],"")</f>
        <v/>
      </c>
    </row>
    <row r="2189" spans="1:17" x14ac:dyDescent="0.25">
      <c r="A2189" s="20"/>
      <c r="B2189" s="20"/>
      <c r="C2189" s="20"/>
      <c r="D2189" s="23"/>
      <c r="E2189" s="23"/>
      <c r="F2189" s="20"/>
      <c r="G2189" s="20"/>
      <c r="H2189" s="22"/>
      <c r="I2189" s="57" t="str">
        <f>IF(COUNTIF(MASUK[Kode Barang],REKAP[[#This Row],[ID
Barang]])=0,"",COUNTIF(MASUK[Kode Barang],REKAP[[#This Row],[ID
Barang]]))</f>
        <v/>
      </c>
      <c r="J2189" s="58" t="str">
        <f>IF(COUNTIF(MASUK8[Kode Barang],REKAP[[#This Row],[ID
Barang]])=0,"",COUNTIF(MASUK8[Kode Barang],REKAP[[#This Row],[ID
Barang]]))</f>
        <v/>
      </c>
      <c r="K2189" s="20"/>
      <c r="L2189" s="47">
        <f>SUMIF(MASUK!$C:$C,DATA!$A2189,MASUK!$H:$H)</f>
        <v>0</v>
      </c>
      <c r="M2189" s="47">
        <f>SUMIF(KELUAR!C:C,REKAP[[#This Row],[ID
Barang]],KELUAR!$H:$H)</f>
        <v>0</v>
      </c>
      <c r="N2189" s="47">
        <f>REKAP[[#This Row],[Stok Awal]]+REKAP[[#This Row],[Masuk]]-REKAP[[#This Row],[Keluar]]</f>
        <v>0</v>
      </c>
      <c r="P2189" s="42">
        <f>REKAP[[#This Row],[Harga Satuan]]*REKAP[[#This Row],[Stok Akhir]]</f>
        <v>0</v>
      </c>
      <c r="Q2189" s="47" t="str">
        <f>IF(REKAP[[#This Row],[Stok Aktual]]&lt;&gt;"",REKAP[[#This Row],[Stok Akhir]]-REKAP[[#This Row],[Stok Aktual]],"")</f>
        <v/>
      </c>
    </row>
    <row r="2190" spans="1:17" x14ac:dyDescent="0.25">
      <c r="A2190" s="20"/>
      <c r="B2190" s="20"/>
      <c r="C2190" s="20"/>
      <c r="D2190" s="23"/>
      <c r="E2190" s="23"/>
      <c r="F2190" s="20"/>
      <c r="G2190" s="20"/>
      <c r="H2190" s="22"/>
      <c r="I2190" s="57" t="str">
        <f>IF(COUNTIF(MASUK[Kode Barang],REKAP[[#This Row],[ID
Barang]])=0,"",COUNTIF(MASUK[Kode Barang],REKAP[[#This Row],[ID
Barang]]))</f>
        <v/>
      </c>
      <c r="J2190" s="58" t="str">
        <f>IF(COUNTIF(MASUK8[Kode Barang],REKAP[[#This Row],[ID
Barang]])=0,"",COUNTIF(MASUK8[Kode Barang],REKAP[[#This Row],[ID
Barang]]))</f>
        <v/>
      </c>
      <c r="K2190" s="20"/>
      <c r="L2190" s="47">
        <f>SUMIF(MASUK!$C:$C,DATA!$A2190,MASUK!$H:$H)</f>
        <v>0</v>
      </c>
      <c r="M2190" s="47">
        <f>SUMIF(KELUAR!C:C,REKAP[[#This Row],[ID
Barang]],KELUAR!$H:$H)</f>
        <v>0</v>
      </c>
      <c r="N2190" s="47">
        <f>REKAP[[#This Row],[Stok Awal]]+REKAP[[#This Row],[Masuk]]-REKAP[[#This Row],[Keluar]]</f>
        <v>0</v>
      </c>
      <c r="P2190" s="42">
        <f>REKAP[[#This Row],[Harga Satuan]]*REKAP[[#This Row],[Stok Akhir]]</f>
        <v>0</v>
      </c>
      <c r="Q2190" s="47" t="str">
        <f>IF(REKAP[[#This Row],[Stok Aktual]]&lt;&gt;"",REKAP[[#This Row],[Stok Akhir]]-REKAP[[#This Row],[Stok Aktual]],"")</f>
        <v/>
      </c>
    </row>
    <row r="2191" spans="1:17" x14ac:dyDescent="0.25">
      <c r="A2191" s="20"/>
      <c r="B2191" s="20"/>
      <c r="C2191" s="20"/>
      <c r="D2191" s="23"/>
      <c r="E2191" s="23"/>
      <c r="F2191" s="20"/>
      <c r="G2191" s="20"/>
      <c r="H2191" s="22"/>
      <c r="I2191" s="57" t="str">
        <f>IF(COUNTIF(MASUK[Kode Barang],REKAP[[#This Row],[ID
Barang]])=0,"",COUNTIF(MASUK[Kode Barang],REKAP[[#This Row],[ID
Barang]]))</f>
        <v/>
      </c>
      <c r="J2191" s="58" t="str">
        <f>IF(COUNTIF(MASUK8[Kode Barang],REKAP[[#This Row],[ID
Barang]])=0,"",COUNTIF(MASUK8[Kode Barang],REKAP[[#This Row],[ID
Barang]]))</f>
        <v/>
      </c>
      <c r="K2191" s="20"/>
      <c r="L2191" s="47">
        <f>SUMIF(MASUK!$C:$C,DATA!$A2191,MASUK!$H:$H)</f>
        <v>0</v>
      </c>
      <c r="M2191" s="47">
        <f>SUMIF(KELUAR!C:C,REKAP[[#This Row],[ID
Barang]],KELUAR!$H:$H)</f>
        <v>0</v>
      </c>
      <c r="N2191" s="47">
        <f>REKAP[[#This Row],[Stok Awal]]+REKAP[[#This Row],[Masuk]]-REKAP[[#This Row],[Keluar]]</f>
        <v>0</v>
      </c>
      <c r="P2191" s="42">
        <f>REKAP[[#This Row],[Harga Satuan]]*REKAP[[#This Row],[Stok Akhir]]</f>
        <v>0</v>
      </c>
      <c r="Q2191" s="47" t="str">
        <f>IF(REKAP[[#This Row],[Stok Aktual]]&lt;&gt;"",REKAP[[#This Row],[Stok Akhir]]-REKAP[[#This Row],[Stok Aktual]],"")</f>
        <v/>
      </c>
    </row>
    <row r="2192" spans="1:17" x14ac:dyDescent="0.25">
      <c r="A2192" s="20"/>
      <c r="B2192" s="20"/>
      <c r="C2192" s="20"/>
      <c r="D2192" s="23"/>
      <c r="E2192" s="23"/>
      <c r="F2192" s="20"/>
      <c r="G2192" s="20"/>
      <c r="H2192" s="22"/>
      <c r="I2192" s="57" t="str">
        <f>IF(COUNTIF(MASUK[Kode Barang],REKAP[[#This Row],[ID
Barang]])=0,"",COUNTIF(MASUK[Kode Barang],REKAP[[#This Row],[ID
Barang]]))</f>
        <v/>
      </c>
      <c r="J2192" s="58" t="str">
        <f>IF(COUNTIF(MASUK8[Kode Barang],REKAP[[#This Row],[ID
Barang]])=0,"",COUNTIF(MASUK8[Kode Barang],REKAP[[#This Row],[ID
Barang]]))</f>
        <v/>
      </c>
      <c r="K2192" s="20"/>
      <c r="L2192" s="47">
        <f>SUMIF(MASUK!$C:$C,DATA!$A2192,MASUK!$H:$H)</f>
        <v>0</v>
      </c>
      <c r="M2192" s="47">
        <f>SUMIF(KELUAR!C:C,REKAP[[#This Row],[ID
Barang]],KELUAR!$H:$H)</f>
        <v>0</v>
      </c>
      <c r="N2192" s="47">
        <f>REKAP[[#This Row],[Stok Awal]]+REKAP[[#This Row],[Masuk]]-REKAP[[#This Row],[Keluar]]</f>
        <v>0</v>
      </c>
      <c r="P2192" s="42">
        <f>REKAP[[#This Row],[Harga Satuan]]*REKAP[[#This Row],[Stok Akhir]]</f>
        <v>0</v>
      </c>
      <c r="Q2192" s="47" t="str">
        <f>IF(REKAP[[#This Row],[Stok Aktual]]&lt;&gt;"",REKAP[[#This Row],[Stok Akhir]]-REKAP[[#This Row],[Stok Aktual]],"")</f>
        <v/>
      </c>
    </row>
    <row r="2193" spans="1:17" x14ac:dyDescent="0.25">
      <c r="A2193" s="20"/>
      <c r="B2193" s="20"/>
      <c r="C2193" s="20"/>
      <c r="D2193" s="23"/>
      <c r="E2193" s="23"/>
      <c r="F2193" s="20"/>
      <c r="G2193" s="20"/>
      <c r="H2193" s="22"/>
      <c r="I2193" s="57" t="str">
        <f>IF(COUNTIF(MASUK[Kode Barang],REKAP[[#This Row],[ID
Barang]])=0,"",COUNTIF(MASUK[Kode Barang],REKAP[[#This Row],[ID
Barang]]))</f>
        <v/>
      </c>
      <c r="J2193" s="58" t="str">
        <f>IF(COUNTIF(MASUK8[Kode Barang],REKAP[[#This Row],[ID
Barang]])=0,"",COUNTIF(MASUK8[Kode Barang],REKAP[[#This Row],[ID
Barang]]))</f>
        <v/>
      </c>
      <c r="K2193" s="20"/>
      <c r="L2193" s="47">
        <f>SUMIF(MASUK!$C:$C,DATA!$A2193,MASUK!$H:$H)</f>
        <v>0</v>
      </c>
      <c r="M2193" s="47">
        <f>SUMIF(KELUAR!C:C,REKAP[[#This Row],[ID
Barang]],KELUAR!$H:$H)</f>
        <v>0</v>
      </c>
      <c r="N2193" s="47">
        <f>REKAP[[#This Row],[Stok Awal]]+REKAP[[#This Row],[Masuk]]-REKAP[[#This Row],[Keluar]]</f>
        <v>0</v>
      </c>
      <c r="P2193" s="42">
        <f>REKAP[[#This Row],[Harga Satuan]]*REKAP[[#This Row],[Stok Akhir]]</f>
        <v>0</v>
      </c>
      <c r="Q2193" s="47" t="str">
        <f>IF(REKAP[[#This Row],[Stok Aktual]]&lt;&gt;"",REKAP[[#This Row],[Stok Akhir]]-REKAP[[#This Row],[Stok Aktual]],"")</f>
        <v/>
      </c>
    </row>
    <row r="2194" spans="1:17" x14ac:dyDescent="0.25">
      <c r="A2194" s="20"/>
      <c r="B2194" s="20"/>
      <c r="C2194" s="20"/>
      <c r="D2194" s="23"/>
      <c r="E2194" s="23"/>
      <c r="F2194" s="20"/>
      <c r="G2194" s="20"/>
      <c r="H2194" s="22"/>
      <c r="I2194" s="57" t="str">
        <f>IF(COUNTIF(MASUK[Kode Barang],REKAP[[#This Row],[ID
Barang]])=0,"",COUNTIF(MASUK[Kode Barang],REKAP[[#This Row],[ID
Barang]]))</f>
        <v/>
      </c>
      <c r="J2194" s="58" t="str">
        <f>IF(COUNTIF(MASUK8[Kode Barang],REKAP[[#This Row],[ID
Barang]])=0,"",COUNTIF(MASUK8[Kode Barang],REKAP[[#This Row],[ID
Barang]]))</f>
        <v/>
      </c>
      <c r="K2194" s="20"/>
      <c r="L2194" s="47">
        <f>SUMIF(MASUK!$C:$C,DATA!$A2194,MASUK!$H:$H)</f>
        <v>0</v>
      </c>
      <c r="M2194" s="47">
        <f>SUMIF(KELUAR!C:C,REKAP[[#This Row],[ID
Barang]],KELUAR!$H:$H)</f>
        <v>0</v>
      </c>
      <c r="N2194" s="47">
        <f>REKAP[[#This Row],[Stok Awal]]+REKAP[[#This Row],[Masuk]]-REKAP[[#This Row],[Keluar]]</f>
        <v>0</v>
      </c>
      <c r="P2194" s="42">
        <f>REKAP[[#This Row],[Harga Satuan]]*REKAP[[#This Row],[Stok Akhir]]</f>
        <v>0</v>
      </c>
      <c r="Q2194" s="47" t="str">
        <f>IF(REKAP[[#This Row],[Stok Aktual]]&lt;&gt;"",REKAP[[#This Row],[Stok Akhir]]-REKAP[[#This Row],[Stok Aktual]],"")</f>
        <v/>
      </c>
    </row>
    <row r="2195" spans="1:17" x14ac:dyDescent="0.25">
      <c r="A2195" s="20"/>
      <c r="B2195" s="20"/>
      <c r="C2195" s="20"/>
      <c r="D2195" s="23"/>
      <c r="E2195" s="23"/>
      <c r="F2195" s="20"/>
      <c r="G2195" s="20"/>
      <c r="H2195" s="22"/>
      <c r="I2195" s="57" t="str">
        <f>IF(COUNTIF(MASUK[Kode Barang],REKAP[[#This Row],[ID
Barang]])=0,"",COUNTIF(MASUK[Kode Barang],REKAP[[#This Row],[ID
Barang]]))</f>
        <v/>
      </c>
      <c r="J2195" s="58" t="str">
        <f>IF(COUNTIF(MASUK8[Kode Barang],REKAP[[#This Row],[ID
Barang]])=0,"",COUNTIF(MASUK8[Kode Barang],REKAP[[#This Row],[ID
Barang]]))</f>
        <v/>
      </c>
      <c r="K2195" s="20"/>
      <c r="L2195" s="47">
        <f>SUMIF(MASUK!$C:$C,DATA!$A2195,MASUK!$H:$H)</f>
        <v>0</v>
      </c>
      <c r="M2195" s="47">
        <f>SUMIF(KELUAR!C:C,REKAP[[#This Row],[ID
Barang]],KELUAR!$H:$H)</f>
        <v>0</v>
      </c>
      <c r="N2195" s="47">
        <f>REKAP[[#This Row],[Stok Awal]]+REKAP[[#This Row],[Masuk]]-REKAP[[#This Row],[Keluar]]</f>
        <v>0</v>
      </c>
      <c r="P2195" s="42">
        <f>REKAP[[#This Row],[Harga Satuan]]*REKAP[[#This Row],[Stok Akhir]]</f>
        <v>0</v>
      </c>
      <c r="Q2195" s="47" t="str">
        <f>IF(REKAP[[#This Row],[Stok Aktual]]&lt;&gt;"",REKAP[[#This Row],[Stok Akhir]]-REKAP[[#This Row],[Stok Aktual]],"")</f>
        <v/>
      </c>
    </row>
    <row r="2196" spans="1:17" x14ac:dyDescent="0.25">
      <c r="A2196" s="20"/>
      <c r="B2196" s="20"/>
      <c r="C2196" s="20"/>
      <c r="D2196" s="23"/>
      <c r="E2196" s="23"/>
      <c r="F2196" s="20"/>
      <c r="G2196" s="20"/>
      <c r="H2196" s="22"/>
      <c r="I2196" s="57" t="str">
        <f>IF(COUNTIF(MASUK[Kode Barang],REKAP[[#This Row],[ID
Barang]])=0,"",COUNTIF(MASUK[Kode Barang],REKAP[[#This Row],[ID
Barang]]))</f>
        <v/>
      </c>
      <c r="J2196" s="58" t="str">
        <f>IF(COUNTIF(MASUK8[Kode Barang],REKAP[[#This Row],[ID
Barang]])=0,"",COUNTIF(MASUK8[Kode Barang],REKAP[[#This Row],[ID
Barang]]))</f>
        <v/>
      </c>
      <c r="K2196" s="20"/>
      <c r="L2196" s="47">
        <f>SUMIF(MASUK!$C:$C,DATA!$A2196,MASUK!$H:$H)</f>
        <v>0</v>
      </c>
      <c r="M2196" s="47">
        <f>SUMIF(KELUAR!C:C,REKAP[[#This Row],[ID
Barang]],KELUAR!$H:$H)</f>
        <v>0</v>
      </c>
      <c r="N2196" s="47">
        <f>REKAP[[#This Row],[Stok Awal]]+REKAP[[#This Row],[Masuk]]-REKAP[[#This Row],[Keluar]]</f>
        <v>0</v>
      </c>
      <c r="P2196" s="42">
        <f>REKAP[[#This Row],[Harga Satuan]]*REKAP[[#This Row],[Stok Akhir]]</f>
        <v>0</v>
      </c>
      <c r="Q2196" s="47" t="str">
        <f>IF(REKAP[[#This Row],[Stok Aktual]]&lt;&gt;"",REKAP[[#This Row],[Stok Akhir]]-REKAP[[#This Row],[Stok Aktual]],"")</f>
        <v/>
      </c>
    </row>
    <row r="2197" spans="1:17" x14ac:dyDescent="0.25">
      <c r="A2197" s="20"/>
      <c r="B2197" s="20"/>
      <c r="C2197" s="20"/>
      <c r="D2197" s="23"/>
      <c r="E2197" s="23"/>
      <c r="F2197" s="20"/>
      <c r="G2197" s="20"/>
      <c r="H2197" s="22"/>
      <c r="I2197" s="57" t="str">
        <f>IF(COUNTIF(MASUK[Kode Barang],REKAP[[#This Row],[ID
Barang]])=0,"",COUNTIF(MASUK[Kode Barang],REKAP[[#This Row],[ID
Barang]]))</f>
        <v/>
      </c>
      <c r="J2197" s="58" t="str">
        <f>IF(COUNTIF(MASUK8[Kode Barang],REKAP[[#This Row],[ID
Barang]])=0,"",COUNTIF(MASUK8[Kode Barang],REKAP[[#This Row],[ID
Barang]]))</f>
        <v/>
      </c>
      <c r="K2197" s="20"/>
      <c r="L2197" s="47">
        <f>SUMIF(MASUK!$C:$C,DATA!$A2197,MASUK!$H:$H)</f>
        <v>0</v>
      </c>
      <c r="M2197" s="47">
        <f>SUMIF(KELUAR!C:C,REKAP[[#This Row],[ID
Barang]],KELUAR!$H:$H)</f>
        <v>0</v>
      </c>
      <c r="N2197" s="47">
        <f>REKAP[[#This Row],[Stok Awal]]+REKAP[[#This Row],[Masuk]]-REKAP[[#This Row],[Keluar]]</f>
        <v>0</v>
      </c>
      <c r="P2197" s="42">
        <f>REKAP[[#This Row],[Harga Satuan]]*REKAP[[#This Row],[Stok Akhir]]</f>
        <v>0</v>
      </c>
      <c r="Q2197" s="47" t="str">
        <f>IF(REKAP[[#This Row],[Stok Aktual]]&lt;&gt;"",REKAP[[#This Row],[Stok Akhir]]-REKAP[[#This Row],[Stok Aktual]],"")</f>
        <v/>
      </c>
    </row>
    <row r="2198" spans="1:17" x14ac:dyDescent="0.25">
      <c r="A2198" s="20"/>
      <c r="B2198" s="20"/>
      <c r="C2198" s="20"/>
      <c r="D2198" s="23"/>
      <c r="E2198" s="23"/>
      <c r="F2198" s="20"/>
      <c r="G2198" s="20"/>
      <c r="H2198" s="22"/>
      <c r="I2198" s="57" t="str">
        <f>IF(COUNTIF(MASUK[Kode Barang],REKAP[[#This Row],[ID
Barang]])=0,"",COUNTIF(MASUK[Kode Barang],REKAP[[#This Row],[ID
Barang]]))</f>
        <v/>
      </c>
      <c r="J2198" s="58" t="str">
        <f>IF(COUNTIF(MASUK8[Kode Barang],REKAP[[#This Row],[ID
Barang]])=0,"",COUNTIF(MASUK8[Kode Barang],REKAP[[#This Row],[ID
Barang]]))</f>
        <v/>
      </c>
      <c r="K2198" s="20"/>
      <c r="L2198" s="47">
        <f>SUMIF(MASUK!$C:$C,DATA!$A2198,MASUK!$H:$H)</f>
        <v>0</v>
      </c>
      <c r="M2198" s="47">
        <f>SUMIF(KELUAR!C:C,REKAP[[#This Row],[ID
Barang]],KELUAR!$H:$H)</f>
        <v>0</v>
      </c>
      <c r="N2198" s="47">
        <f>REKAP[[#This Row],[Stok Awal]]+REKAP[[#This Row],[Masuk]]-REKAP[[#This Row],[Keluar]]</f>
        <v>0</v>
      </c>
      <c r="P2198" s="42">
        <f>REKAP[[#This Row],[Harga Satuan]]*REKAP[[#This Row],[Stok Akhir]]</f>
        <v>0</v>
      </c>
      <c r="Q2198" s="47" t="str">
        <f>IF(REKAP[[#This Row],[Stok Aktual]]&lt;&gt;"",REKAP[[#This Row],[Stok Akhir]]-REKAP[[#This Row],[Stok Aktual]],"")</f>
        <v/>
      </c>
    </row>
    <row r="2199" spans="1:17" x14ac:dyDescent="0.25">
      <c r="A2199" s="20"/>
      <c r="B2199" s="20"/>
      <c r="C2199" s="20"/>
      <c r="D2199" s="23"/>
      <c r="E2199" s="23"/>
      <c r="F2199" s="20"/>
      <c r="G2199" s="20"/>
      <c r="H2199" s="22"/>
      <c r="I2199" s="57" t="str">
        <f>IF(COUNTIF(MASUK[Kode Barang],REKAP[[#This Row],[ID
Barang]])=0,"",COUNTIF(MASUK[Kode Barang],REKAP[[#This Row],[ID
Barang]]))</f>
        <v/>
      </c>
      <c r="J2199" s="58" t="str">
        <f>IF(COUNTIF(MASUK8[Kode Barang],REKAP[[#This Row],[ID
Barang]])=0,"",COUNTIF(MASUK8[Kode Barang],REKAP[[#This Row],[ID
Barang]]))</f>
        <v/>
      </c>
      <c r="K2199" s="20"/>
      <c r="L2199" s="47">
        <f>SUMIF(MASUK!$C:$C,DATA!$A2199,MASUK!$H:$H)</f>
        <v>0</v>
      </c>
      <c r="M2199" s="47">
        <f>SUMIF(KELUAR!C:C,REKAP[[#This Row],[ID
Barang]],KELUAR!$H:$H)</f>
        <v>0</v>
      </c>
      <c r="N2199" s="47">
        <f>REKAP[[#This Row],[Stok Awal]]+REKAP[[#This Row],[Masuk]]-REKAP[[#This Row],[Keluar]]</f>
        <v>0</v>
      </c>
      <c r="P2199" s="42">
        <f>REKAP[[#This Row],[Harga Satuan]]*REKAP[[#This Row],[Stok Akhir]]</f>
        <v>0</v>
      </c>
      <c r="Q2199" s="47" t="str">
        <f>IF(REKAP[[#This Row],[Stok Aktual]]&lt;&gt;"",REKAP[[#This Row],[Stok Akhir]]-REKAP[[#This Row],[Stok Aktual]],"")</f>
        <v/>
      </c>
    </row>
    <row r="2200" spans="1:17" x14ac:dyDescent="0.25">
      <c r="A2200" s="20"/>
      <c r="B2200" s="20"/>
      <c r="C2200" s="20"/>
      <c r="D2200" s="23"/>
      <c r="E2200" s="23"/>
      <c r="F2200" s="20"/>
      <c r="G2200" s="20"/>
      <c r="H2200" s="22"/>
      <c r="I2200" s="57" t="str">
        <f>IF(COUNTIF(MASUK[Kode Barang],REKAP[[#This Row],[ID
Barang]])=0,"",COUNTIF(MASUK[Kode Barang],REKAP[[#This Row],[ID
Barang]]))</f>
        <v/>
      </c>
      <c r="J2200" s="58" t="str">
        <f>IF(COUNTIF(MASUK8[Kode Barang],REKAP[[#This Row],[ID
Barang]])=0,"",COUNTIF(MASUK8[Kode Barang],REKAP[[#This Row],[ID
Barang]]))</f>
        <v/>
      </c>
      <c r="K2200" s="20"/>
      <c r="L2200" s="47">
        <f>SUMIF(MASUK!$C:$C,DATA!$A2200,MASUK!$H:$H)</f>
        <v>0</v>
      </c>
      <c r="M2200" s="47">
        <f>SUMIF(KELUAR!C:C,REKAP[[#This Row],[ID
Barang]],KELUAR!$H:$H)</f>
        <v>0</v>
      </c>
      <c r="N2200" s="47">
        <f>REKAP[[#This Row],[Stok Awal]]+REKAP[[#This Row],[Masuk]]-REKAP[[#This Row],[Keluar]]</f>
        <v>0</v>
      </c>
      <c r="P2200" s="42">
        <f>REKAP[[#This Row],[Harga Satuan]]*REKAP[[#This Row],[Stok Akhir]]</f>
        <v>0</v>
      </c>
      <c r="Q2200" s="47" t="str">
        <f>IF(REKAP[[#This Row],[Stok Aktual]]&lt;&gt;"",REKAP[[#This Row],[Stok Akhir]]-REKAP[[#This Row],[Stok Aktual]],"")</f>
        <v/>
      </c>
    </row>
    <row r="2201" spans="1:17" x14ac:dyDescent="0.25">
      <c r="A2201" s="20"/>
      <c r="B2201" s="20"/>
      <c r="C2201" s="20"/>
      <c r="D2201" s="23"/>
      <c r="E2201" s="23"/>
      <c r="F2201" s="20"/>
      <c r="G2201" s="20"/>
      <c r="H2201" s="22"/>
      <c r="I2201" s="57" t="str">
        <f>IF(COUNTIF(MASUK[Kode Barang],REKAP[[#This Row],[ID
Barang]])=0,"",COUNTIF(MASUK[Kode Barang],REKAP[[#This Row],[ID
Barang]]))</f>
        <v/>
      </c>
      <c r="J2201" s="58" t="str">
        <f>IF(COUNTIF(MASUK8[Kode Barang],REKAP[[#This Row],[ID
Barang]])=0,"",COUNTIF(MASUK8[Kode Barang],REKAP[[#This Row],[ID
Barang]]))</f>
        <v/>
      </c>
      <c r="K2201" s="20"/>
      <c r="L2201" s="47">
        <f>SUMIF(MASUK!$C:$C,DATA!$A2201,MASUK!$H:$H)</f>
        <v>0</v>
      </c>
      <c r="M2201" s="47">
        <f>SUMIF(KELUAR!C:C,REKAP[[#This Row],[ID
Barang]],KELUAR!$H:$H)</f>
        <v>0</v>
      </c>
      <c r="N2201" s="47">
        <f>REKAP[[#This Row],[Stok Awal]]+REKAP[[#This Row],[Masuk]]-REKAP[[#This Row],[Keluar]]</f>
        <v>0</v>
      </c>
      <c r="P2201" s="42">
        <f>REKAP[[#This Row],[Harga Satuan]]*REKAP[[#This Row],[Stok Akhir]]</f>
        <v>0</v>
      </c>
      <c r="Q2201" s="47" t="str">
        <f>IF(REKAP[[#This Row],[Stok Aktual]]&lt;&gt;"",REKAP[[#This Row],[Stok Akhir]]-REKAP[[#This Row],[Stok Aktual]],"")</f>
        <v/>
      </c>
    </row>
    <row r="2202" spans="1:17" x14ac:dyDescent="0.25">
      <c r="A2202" s="20"/>
      <c r="B2202" s="20"/>
      <c r="C2202" s="20"/>
      <c r="D2202" s="23"/>
      <c r="E2202" s="23"/>
      <c r="F2202" s="20"/>
      <c r="G2202" s="20"/>
      <c r="H2202" s="22"/>
      <c r="I2202" s="57" t="str">
        <f>IF(COUNTIF(MASUK[Kode Barang],REKAP[[#This Row],[ID
Barang]])=0,"",COUNTIF(MASUK[Kode Barang],REKAP[[#This Row],[ID
Barang]]))</f>
        <v/>
      </c>
      <c r="J2202" s="58" t="str">
        <f>IF(COUNTIF(MASUK8[Kode Barang],REKAP[[#This Row],[ID
Barang]])=0,"",COUNTIF(MASUK8[Kode Barang],REKAP[[#This Row],[ID
Barang]]))</f>
        <v/>
      </c>
      <c r="K2202" s="20"/>
      <c r="L2202" s="47">
        <f>SUMIF(MASUK!$C:$C,DATA!$A2202,MASUK!$H:$H)</f>
        <v>0</v>
      </c>
      <c r="M2202" s="47">
        <f>SUMIF(KELUAR!C:C,REKAP[[#This Row],[ID
Barang]],KELUAR!$H:$H)</f>
        <v>0</v>
      </c>
      <c r="N2202" s="47">
        <f>REKAP[[#This Row],[Stok Awal]]+REKAP[[#This Row],[Masuk]]-REKAP[[#This Row],[Keluar]]</f>
        <v>0</v>
      </c>
      <c r="P2202" s="42">
        <f>REKAP[[#This Row],[Harga Satuan]]*REKAP[[#This Row],[Stok Akhir]]</f>
        <v>0</v>
      </c>
      <c r="Q2202" s="47" t="str">
        <f>IF(REKAP[[#This Row],[Stok Aktual]]&lt;&gt;"",REKAP[[#This Row],[Stok Akhir]]-REKAP[[#This Row],[Stok Aktual]],"")</f>
        <v/>
      </c>
    </row>
    <row r="2203" spans="1:17" x14ac:dyDescent="0.25">
      <c r="A2203" s="20"/>
      <c r="B2203" s="20"/>
      <c r="C2203" s="20"/>
      <c r="D2203" s="23"/>
      <c r="E2203" s="23"/>
      <c r="F2203" s="20"/>
      <c r="G2203" s="20"/>
      <c r="H2203" s="22"/>
      <c r="I2203" s="57" t="str">
        <f>IF(COUNTIF(MASUK[Kode Barang],REKAP[[#This Row],[ID
Barang]])=0,"",COUNTIF(MASUK[Kode Barang],REKAP[[#This Row],[ID
Barang]]))</f>
        <v/>
      </c>
      <c r="J2203" s="58" t="str">
        <f>IF(COUNTIF(MASUK8[Kode Barang],REKAP[[#This Row],[ID
Barang]])=0,"",COUNTIF(MASUK8[Kode Barang],REKAP[[#This Row],[ID
Barang]]))</f>
        <v/>
      </c>
      <c r="K2203" s="20"/>
      <c r="L2203" s="47">
        <f>SUMIF(MASUK!$C:$C,DATA!$A2203,MASUK!$H:$H)</f>
        <v>0</v>
      </c>
      <c r="M2203" s="47">
        <f>SUMIF(KELUAR!C:C,REKAP[[#This Row],[ID
Barang]],KELUAR!$H:$H)</f>
        <v>0</v>
      </c>
      <c r="N2203" s="47">
        <f>REKAP[[#This Row],[Stok Awal]]+REKAP[[#This Row],[Masuk]]-REKAP[[#This Row],[Keluar]]</f>
        <v>0</v>
      </c>
      <c r="P2203" s="42">
        <f>REKAP[[#This Row],[Harga Satuan]]*REKAP[[#This Row],[Stok Akhir]]</f>
        <v>0</v>
      </c>
      <c r="Q2203" s="47" t="str">
        <f>IF(REKAP[[#This Row],[Stok Aktual]]&lt;&gt;"",REKAP[[#This Row],[Stok Akhir]]-REKAP[[#This Row],[Stok Aktual]],"")</f>
        <v/>
      </c>
    </row>
    <row r="2204" spans="1:17" x14ac:dyDescent="0.25">
      <c r="A2204" s="20"/>
      <c r="B2204" s="20"/>
      <c r="C2204" s="20"/>
      <c r="D2204" s="23"/>
      <c r="E2204" s="23"/>
      <c r="F2204" s="20"/>
      <c r="G2204" s="20"/>
      <c r="H2204" s="22"/>
      <c r="I2204" s="57" t="str">
        <f>IF(COUNTIF(MASUK[Kode Barang],REKAP[[#This Row],[ID
Barang]])=0,"",COUNTIF(MASUK[Kode Barang],REKAP[[#This Row],[ID
Barang]]))</f>
        <v/>
      </c>
      <c r="J2204" s="58" t="str">
        <f>IF(COUNTIF(MASUK8[Kode Barang],REKAP[[#This Row],[ID
Barang]])=0,"",COUNTIF(MASUK8[Kode Barang],REKAP[[#This Row],[ID
Barang]]))</f>
        <v/>
      </c>
      <c r="K2204" s="20"/>
      <c r="L2204" s="47">
        <f>SUMIF(MASUK!$C:$C,DATA!$A2204,MASUK!$H:$H)</f>
        <v>0</v>
      </c>
      <c r="M2204" s="47">
        <f>SUMIF(KELUAR!C:C,REKAP[[#This Row],[ID
Barang]],KELUAR!$H:$H)</f>
        <v>0</v>
      </c>
      <c r="N2204" s="47">
        <f>REKAP[[#This Row],[Stok Awal]]+REKAP[[#This Row],[Masuk]]-REKAP[[#This Row],[Keluar]]</f>
        <v>0</v>
      </c>
      <c r="P2204" s="42">
        <f>REKAP[[#This Row],[Harga Satuan]]*REKAP[[#This Row],[Stok Akhir]]</f>
        <v>0</v>
      </c>
      <c r="Q2204" s="47" t="str">
        <f>IF(REKAP[[#This Row],[Stok Aktual]]&lt;&gt;"",REKAP[[#This Row],[Stok Akhir]]-REKAP[[#This Row],[Stok Aktual]],"")</f>
        <v/>
      </c>
    </row>
    <row r="2205" spans="1:17" x14ac:dyDescent="0.25">
      <c r="A2205" s="20"/>
      <c r="B2205" s="20"/>
      <c r="C2205" s="20"/>
      <c r="D2205" s="23"/>
      <c r="E2205" s="23"/>
      <c r="F2205" s="20"/>
      <c r="G2205" s="20"/>
      <c r="H2205" s="22"/>
      <c r="I2205" s="57" t="str">
        <f>IF(COUNTIF(MASUK[Kode Barang],REKAP[[#This Row],[ID
Barang]])=0,"",COUNTIF(MASUK[Kode Barang],REKAP[[#This Row],[ID
Barang]]))</f>
        <v/>
      </c>
      <c r="J2205" s="58" t="str">
        <f>IF(COUNTIF(MASUK8[Kode Barang],REKAP[[#This Row],[ID
Barang]])=0,"",COUNTIF(MASUK8[Kode Barang],REKAP[[#This Row],[ID
Barang]]))</f>
        <v/>
      </c>
      <c r="K2205" s="20"/>
      <c r="L2205" s="47">
        <f>SUMIF(MASUK!$C:$C,DATA!$A2205,MASUK!$H:$H)</f>
        <v>0</v>
      </c>
      <c r="M2205" s="47">
        <f>SUMIF(KELUAR!C:C,REKAP[[#This Row],[ID
Barang]],KELUAR!$H:$H)</f>
        <v>0</v>
      </c>
      <c r="N2205" s="47">
        <f>REKAP[[#This Row],[Stok Awal]]+REKAP[[#This Row],[Masuk]]-REKAP[[#This Row],[Keluar]]</f>
        <v>0</v>
      </c>
      <c r="P2205" s="42">
        <f>REKAP[[#This Row],[Harga Satuan]]*REKAP[[#This Row],[Stok Akhir]]</f>
        <v>0</v>
      </c>
      <c r="Q2205" s="47" t="str">
        <f>IF(REKAP[[#This Row],[Stok Aktual]]&lt;&gt;"",REKAP[[#This Row],[Stok Akhir]]-REKAP[[#This Row],[Stok Aktual]],"")</f>
        <v/>
      </c>
    </row>
    <row r="2206" spans="1:17" x14ac:dyDescent="0.25">
      <c r="A2206" s="20"/>
      <c r="B2206" s="20"/>
      <c r="C2206" s="20"/>
      <c r="D2206" s="23"/>
      <c r="E2206" s="23"/>
      <c r="F2206" s="20"/>
      <c r="G2206" s="20"/>
      <c r="H2206" s="22"/>
      <c r="I2206" s="57" t="str">
        <f>IF(COUNTIF(MASUK[Kode Barang],REKAP[[#This Row],[ID
Barang]])=0,"",COUNTIF(MASUK[Kode Barang],REKAP[[#This Row],[ID
Barang]]))</f>
        <v/>
      </c>
      <c r="J2206" s="58" t="str">
        <f>IF(COUNTIF(MASUK8[Kode Barang],REKAP[[#This Row],[ID
Barang]])=0,"",COUNTIF(MASUK8[Kode Barang],REKAP[[#This Row],[ID
Barang]]))</f>
        <v/>
      </c>
      <c r="K2206" s="20"/>
      <c r="L2206" s="47">
        <f>SUMIF(MASUK!$C:$C,DATA!$A2206,MASUK!$H:$H)</f>
        <v>0</v>
      </c>
      <c r="M2206" s="47">
        <f>SUMIF(KELUAR!C:C,REKAP[[#This Row],[ID
Barang]],KELUAR!$H:$H)</f>
        <v>0</v>
      </c>
      <c r="N2206" s="47">
        <f>REKAP[[#This Row],[Stok Awal]]+REKAP[[#This Row],[Masuk]]-REKAP[[#This Row],[Keluar]]</f>
        <v>0</v>
      </c>
      <c r="P2206" s="42">
        <f>REKAP[[#This Row],[Harga Satuan]]*REKAP[[#This Row],[Stok Akhir]]</f>
        <v>0</v>
      </c>
      <c r="Q2206" s="47" t="str">
        <f>IF(REKAP[[#This Row],[Stok Aktual]]&lt;&gt;"",REKAP[[#This Row],[Stok Akhir]]-REKAP[[#This Row],[Stok Aktual]],"")</f>
        <v/>
      </c>
    </row>
    <row r="2207" spans="1:17" x14ac:dyDescent="0.25">
      <c r="A2207" s="20"/>
      <c r="B2207" s="20"/>
      <c r="C2207" s="20"/>
      <c r="D2207" s="23"/>
      <c r="E2207" s="23"/>
      <c r="F2207" s="20"/>
      <c r="G2207" s="20"/>
      <c r="H2207" s="22"/>
      <c r="I2207" s="57" t="str">
        <f>IF(COUNTIF(MASUK[Kode Barang],REKAP[[#This Row],[ID
Barang]])=0,"",COUNTIF(MASUK[Kode Barang],REKAP[[#This Row],[ID
Barang]]))</f>
        <v/>
      </c>
      <c r="J2207" s="58" t="str">
        <f>IF(COUNTIF(MASUK8[Kode Barang],REKAP[[#This Row],[ID
Barang]])=0,"",COUNTIF(MASUK8[Kode Barang],REKAP[[#This Row],[ID
Barang]]))</f>
        <v/>
      </c>
      <c r="K2207" s="20"/>
      <c r="L2207" s="47">
        <f>SUMIF(MASUK!$C:$C,DATA!$A2207,MASUK!$H:$H)</f>
        <v>0</v>
      </c>
      <c r="M2207" s="47">
        <f>SUMIF(KELUAR!C:C,REKAP[[#This Row],[ID
Barang]],KELUAR!$H:$H)</f>
        <v>0</v>
      </c>
      <c r="N2207" s="47">
        <f>REKAP[[#This Row],[Stok Awal]]+REKAP[[#This Row],[Masuk]]-REKAP[[#This Row],[Keluar]]</f>
        <v>0</v>
      </c>
      <c r="P2207" s="42">
        <f>REKAP[[#This Row],[Harga Satuan]]*REKAP[[#This Row],[Stok Akhir]]</f>
        <v>0</v>
      </c>
      <c r="Q2207" s="47" t="str">
        <f>IF(REKAP[[#This Row],[Stok Aktual]]&lt;&gt;"",REKAP[[#This Row],[Stok Akhir]]-REKAP[[#This Row],[Stok Aktual]],"")</f>
        <v/>
      </c>
    </row>
    <row r="2208" spans="1:17" x14ac:dyDescent="0.25">
      <c r="A2208" s="20"/>
      <c r="B2208" s="20"/>
      <c r="C2208" s="20"/>
      <c r="D2208" s="23"/>
      <c r="E2208" s="23"/>
      <c r="F2208" s="20"/>
      <c r="G2208" s="20"/>
      <c r="H2208" s="22"/>
      <c r="I2208" s="57" t="str">
        <f>IF(COUNTIF(MASUK[Kode Barang],REKAP[[#This Row],[ID
Barang]])=0,"",COUNTIF(MASUK[Kode Barang],REKAP[[#This Row],[ID
Barang]]))</f>
        <v/>
      </c>
      <c r="J2208" s="58" t="str">
        <f>IF(COUNTIF(MASUK8[Kode Barang],REKAP[[#This Row],[ID
Barang]])=0,"",COUNTIF(MASUK8[Kode Barang],REKAP[[#This Row],[ID
Barang]]))</f>
        <v/>
      </c>
      <c r="K2208" s="20"/>
      <c r="L2208" s="47">
        <f>SUMIF(MASUK!$C:$C,DATA!$A2208,MASUK!$H:$H)</f>
        <v>0</v>
      </c>
      <c r="M2208" s="47">
        <f>SUMIF(KELUAR!C:C,REKAP[[#This Row],[ID
Barang]],KELUAR!$H:$H)</f>
        <v>0</v>
      </c>
      <c r="N2208" s="47">
        <f>REKAP[[#This Row],[Stok Awal]]+REKAP[[#This Row],[Masuk]]-REKAP[[#This Row],[Keluar]]</f>
        <v>0</v>
      </c>
      <c r="P2208" s="42">
        <f>REKAP[[#This Row],[Harga Satuan]]*REKAP[[#This Row],[Stok Akhir]]</f>
        <v>0</v>
      </c>
      <c r="Q2208" s="47" t="str">
        <f>IF(REKAP[[#This Row],[Stok Aktual]]&lt;&gt;"",REKAP[[#This Row],[Stok Akhir]]-REKAP[[#This Row],[Stok Aktual]],"")</f>
        <v/>
      </c>
    </row>
    <row r="2209" spans="1:17" x14ac:dyDescent="0.25">
      <c r="A2209" s="20"/>
      <c r="B2209" s="20"/>
      <c r="C2209" s="20"/>
      <c r="D2209" s="23"/>
      <c r="E2209" s="23"/>
      <c r="F2209" s="20"/>
      <c r="G2209" s="20"/>
      <c r="H2209" s="22"/>
      <c r="I2209" s="57" t="str">
        <f>IF(COUNTIF(MASUK[Kode Barang],REKAP[[#This Row],[ID
Barang]])=0,"",COUNTIF(MASUK[Kode Barang],REKAP[[#This Row],[ID
Barang]]))</f>
        <v/>
      </c>
      <c r="J2209" s="58" t="str">
        <f>IF(COUNTIF(MASUK8[Kode Barang],REKAP[[#This Row],[ID
Barang]])=0,"",COUNTIF(MASUK8[Kode Barang],REKAP[[#This Row],[ID
Barang]]))</f>
        <v/>
      </c>
      <c r="K2209" s="20"/>
      <c r="L2209" s="47">
        <f>SUMIF(MASUK!$C:$C,DATA!$A2209,MASUK!$H:$H)</f>
        <v>0</v>
      </c>
      <c r="M2209" s="47">
        <f>SUMIF(KELUAR!C:C,REKAP[[#This Row],[ID
Barang]],KELUAR!$H:$H)</f>
        <v>0</v>
      </c>
      <c r="N2209" s="47">
        <f>REKAP[[#This Row],[Stok Awal]]+REKAP[[#This Row],[Masuk]]-REKAP[[#This Row],[Keluar]]</f>
        <v>0</v>
      </c>
      <c r="P2209" s="42">
        <f>REKAP[[#This Row],[Harga Satuan]]*REKAP[[#This Row],[Stok Akhir]]</f>
        <v>0</v>
      </c>
      <c r="Q2209" s="47" t="str">
        <f>IF(REKAP[[#This Row],[Stok Aktual]]&lt;&gt;"",REKAP[[#This Row],[Stok Akhir]]-REKAP[[#This Row],[Stok Aktual]],"")</f>
        <v/>
      </c>
    </row>
    <row r="2210" spans="1:17" x14ac:dyDescent="0.25">
      <c r="A2210" s="20"/>
      <c r="B2210" s="20"/>
      <c r="C2210" s="20"/>
      <c r="D2210" s="23"/>
      <c r="E2210" s="23"/>
      <c r="F2210" s="20"/>
      <c r="G2210" s="20"/>
      <c r="H2210" s="22"/>
      <c r="I2210" s="57" t="str">
        <f>IF(COUNTIF(MASUK[Kode Barang],REKAP[[#This Row],[ID
Barang]])=0,"",COUNTIF(MASUK[Kode Barang],REKAP[[#This Row],[ID
Barang]]))</f>
        <v/>
      </c>
      <c r="J2210" s="58" t="str">
        <f>IF(COUNTIF(MASUK8[Kode Barang],REKAP[[#This Row],[ID
Barang]])=0,"",COUNTIF(MASUK8[Kode Barang],REKAP[[#This Row],[ID
Barang]]))</f>
        <v/>
      </c>
      <c r="K2210" s="20"/>
      <c r="L2210" s="47">
        <f>SUMIF(MASUK!$C:$C,DATA!$A2210,MASUK!$H:$H)</f>
        <v>0</v>
      </c>
      <c r="M2210" s="47">
        <f>SUMIF(KELUAR!C:C,REKAP[[#This Row],[ID
Barang]],KELUAR!$H:$H)</f>
        <v>0</v>
      </c>
      <c r="N2210" s="47">
        <f>REKAP[[#This Row],[Stok Awal]]+REKAP[[#This Row],[Masuk]]-REKAP[[#This Row],[Keluar]]</f>
        <v>0</v>
      </c>
      <c r="P2210" s="42">
        <f>REKAP[[#This Row],[Harga Satuan]]*REKAP[[#This Row],[Stok Akhir]]</f>
        <v>0</v>
      </c>
      <c r="Q2210" s="47" t="str">
        <f>IF(REKAP[[#This Row],[Stok Aktual]]&lt;&gt;"",REKAP[[#This Row],[Stok Akhir]]-REKAP[[#This Row],[Stok Aktual]],"")</f>
        <v/>
      </c>
    </row>
    <row r="2211" spans="1:17" x14ac:dyDescent="0.25">
      <c r="A2211" s="20"/>
      <c r="B2211" s="20"/>
      <c r="C2211" s="20"/>
      <c r="D2211" s="23"/>
      <c r="E2211" s="23"/>
      <c r="F2211" s="20"/>
      <c r="G2211" s="20"/>
      <c r="H2211" s="22"/>
      <c r="I2211" s="57" t="str">
        <f>IF(COUNTIF(MASUK[Kode Barang],REKAP[[#This Row],[ID
Barang]])=0,"",COUNTIF(MASUK[Kode Barang],REKAP[[#This Row],[ID
Barang]]))</f>
        <v/>
      </c>
      <c r="J2211" s="58" t="str">
        <f>IF(COUNTIF(MASUK8[Kode Barang],REKAP[[#This Row],[ID
Barang]])=0,"",COUNTIF(MASUK8[Kode Barang],REKAP[[#This Row],[ID
Barang]]))</f>
        <v/>
      </c>
      <c r="K2211" s="20"/>
      <c r="L2211" s="47">
        <f>SUMIF(MASUK!$C:$C,DATA!$A2211,MASUK!$H:$H)</f>
        <v>0</v>
      </c>
      <c r="M2211" s="47">
        <f>SUMIF(KELUAR!C:C,REKAP[[#This Row],[ID
Barang]],KELUAR!$H:$H)</f>
        <v>0</v>
      </c>
      <c r="N2211" s="47">
        <f>REKAP[[#This Row],[Stok Awal]]+REKAP[[#This Row],[Masuk]]-REKAP[[#This Row],[Keluar]]</f>
        <v>0</v>
      </c>
      <c r="P2211" s="42">
        <f>REKAP[[#This Row],[Harga Satuan]]*REKAP[[#This Row],[Stok Akhir]]</f>
        <v>0</v>
      </c>
      <c r="Q2211" s="47" t="str">
        <f>IF(REKAP[[#This Row],[Stok Aktual]]&lt;&gt;"",REKAP[[#This Row],[Stok Akhir]]-REKAP[[#This Row],[Stok Aktual]],"")</f>
        <v/>
      </c>
    </row>
    <row r="2212" spans="1:17" x14ac:dyDescent="0.25">
      <c r="A2212" s="20"/>
      <c r="B2212" s="20"/>
      <c r="C2212" s="20"/>
      <c r="D2212" s="23"/>
      <c r="E2212" s="23"/>
      <c r="F2212" s="20"/>
      <c r="G2212" s="20"/>
      <c r="H2212" s="22"/>
      <c r="I2212" s="57" t="str">
        <f>IF(COUNTIF(MASUK[Kode Barang],REKAP[[#This Row],[ID
Barang]])=0,"",COUNTIF(MASUK[Kode Barang],REKAP[[#This Row],[ID
Barang]]))</f>
        <v/>
      </c>
      <c r="J2212" s="58" t="str">
        <f>IF(COUNTIF(MASUK8[Kode Barang],REKAP[[#This Row],[ID
Barang]])=0,"",COUNTIF(MASUK8[Kode Barang],REKAP[[#This Row],[ID
Barang]]))</f>
        <v/>
      </c>
      <c r="K2212" s="20"/>
      <c r="L2212" s="47">
        <f>SUMIF(MASUK!$C:$C,DATA!$A2212,MASUK!$H:$H)</f>
        <v>0</v>
      </c>
      <c r="M2212" s="47">
        <f>SUMIF(KELUAR!C:C,REKAP[[#This Row],[ID
Barang]],KELUAR!$H:$H)</f>
        <v>0</v>
      </c>
      <c r="N2212" s="47">
        <f>REKAP[[#This Row],[Stok Awal]]+REKAP[[#This Row],[Masuk]]-REKAP[[#This Row],[Keluar]]</f>
        <v>0</v>
      </c>
      <c r="P2212" s="42">
        <f>REKAP[[#This Row],[Harga Satuan]]*REKAP[[#This Row],[Stok Akhir]]</f>
        <v>0</v>
      </c>
      <c r="Q2212" s="47" t="str">
        <f>IF(REKAP[[#This Row],[Stok Aktual]]&lt;&gt;"",REKAP[[#This Row],[Stok Akhir]]-REKAP[[#This Row],[Stok Aktual]],"")</f>
        <v/>
      </c>
    </row>
    <row r="2213" spans="1:17" x14ac:dyDescent="0.25">
      <c r="A2213" s="20"/>
      <c r="B2213" s="20"/>
      <c r="C2213" s="20"/>
      <c r="D2213" s="23"/>
      <c r="E2213" s="23"/>
      <c r="F2213" s="20"/>
      <c r="G2213" s="20"/>
      <c r="H2213" s="22"/>
      <c r="I2213" s="57" t="str">
        <f>IF(COUNTIF(MASUK[Kode Barang],REKAP[[#This Row],[ID
Barang]])=0,"",COUNTIF(MASUK[Kode Barang],REKAP[[#This Row],[ID
Barang]]))</f>
        <v/>
      </c>
      <c r="J2213" s="58" t="str">
        <f>IF(COUNTIF(MASUK8[Kode Barang],REKAP[[#This Row],[ID
Barang]])=0,"",COUNTIF(MASUK8[Kode Barang],REKAP[[#This Row],[ID
Barang]]))</f>
        <v/>
      </c>
      <c r="K2213" s="20"/>
      <c r="L2213" s="47">
        <f>SUMIF(MASUK!$C:$C,DATA!$A2213,MASUK!$H:$H)</f>
        <v>0</v>
      </c>
      <c r="M2213" s="47">
        <f>SUMIF(KELUAR!C:C,REKAP[[#This Row],[ID
Barang]],KELUAR!$H:$H)</f>
        <v>0</v>
      </c>
      <c r="N2213" s="47">
        <f>REKAP[[#This Row],[Stok Awal]]+REKAP[[#This Row],[Masuk]]-REKAP[[#This Row],[Keluar]]</f>
        <v>0</v>
      </c>
      <c r="P2213" s="42">
        <f>REKAP[[#This Row],[Harga Satuan]]*REKAP[[#This Row],[Stok Akhir]]</f>
        <v>0</v>
      </c>
      <c r="Q2213" s="47" t="str">
        <f>IF(REKAP[[#This Row],[Stok Aktual]]&lt;&gt;"",REKAP[[#This Row],[Stok Akhir]]-REKAP[[#This Row],[Stok Aktual]],"")</f>
        <v/>
      </c>
    </row>
    <row r="2214" spans="1:17" x14ac:dyDescent="0.25">
      <c r="A2214" s="20"/>
      <c r="B2214" s="20"/>
      <c r="C2214" s="20"/>
      <c r="D2214" s="23"/>
      <c r="E2214" s="23"/>
      <c r="F2214" s="20"/>
      <c r="G2214" s="20"/>
      <c r="H2214" s="22"/>
      <c r="I2214" s="57" t="str">
        <f>IF(COUNTIF(MASUK[Kode Barang],REKAP[[#This Row],[ID
Barang]])=0,"",COUNTIF(MASUK[Kode Barang],REKAP[[#This Row],[ID
Barang]]))</f>
        <v/>
      </c>
      <c r="J2214" s="58" t="str">
        <f>IF(COUNTIF(MASUK8[Kode Barang],REKAP[[#This Row],[ID
Barang]])=0,"",COUNTIF(MASUK8[Kode Barang],REKAP[[#This Row],[ID
Barang]]))</f>
        <v/>
      </c>
      <c r="K2214" s="20"/>
      <c r="L2214" s="47">
        <f>SUMIF(MASUK!$C:$C,DATA!$A2214,MASUK!$H:$H)</f>
        <v>0</v>
      </c>
      <c r="M2214" s="47">
        <f>SUMIF(KELUAR!C:C,REKAP[[#This Row],[ID
Barang]],KELUAR!$H:$H)</f>
        <v>0</v>
      </c>
      <c r="N2214" s="47">
        <f>REKAP[[#This Row],[Stok Awal]]+REKAP[[#This Row],[Masuk]]-REKAP[[#This Row],[Keluar]]</f>
        <v>0</v>
      </c>
      <c r="P2214" s="42">
        <f>REKAP[[#This Row],[Harga Satuan]]*REKAP[[#This Row],[Stok Akhir]]</f>
        <v>0</v>
      </c>
      <c r="Q2214" s="47" t="str">
        <f>IF(REKAP[[#This Row],[Stok Aktual]]&lt;&gt;"",REKAP[[#This Row],[Stok Akhir]]-REKAP[[#This Row],[Stok Aktual]],"")</f>
        <v/>
      </c>
    </row>
    <row r="2215" spans="1:17" x14ac:dyDescent="0.25">
      <c r="A2215" s="20"/>
      <c r="B2215" s="20"/>
      <c r="C2215" s="20"/>
      <c r="D2215" s="23"/>
      <c r="E2215" s="23"/>
      <c r="F2215" s="20"/>
      <c r="G2215" s="20"/>
      <c r="H2215" s="22"/>
      <c r="I2215" s="57" t="str">
        <f>IF(COUNTIF(MASUK[Kode Barang],REKAP[[#This Row],[ID
Barang]])=0,"",COUNTIF(MASUK[Kode Barang],REKAP[[#This Row],[ID
Barang]]))</f>
        <v/>
      </c>
      <c r="J2215" s="58" t="str">
        <f>IF(COUNTIF(MASUK8[Kode Barang],REKAP[[#This Row],[ID
Barang]])=0,"",COUNTIF(MASUK8[Kode Barang],REKAP[[#This Row],[ID
Barang]]))</f>
        <v/>
      </c>
      <c r="K2215" s="20"/>
      <c r="L2215" s="47">
        <f>SUMIF(MASUK!$C:$C,DATA!$A2215,MASUK!$H:$H)</f>
        <v>0</v>
      </c>
      <c r="M2215" s="47">
        <f>SUMIF(KELUAR!C:C,REKAP[[#This Row],[ID
Barang]],KELUAR!$H:$H)</f>
        <v>0</v>
      </c>
      <c r="N2215" s="47">
        <f>REKAP[[#This Row],[Stok Awal]]+REKAP[[#This Row],[Masuk]]-REKAP[[#This Row],[Keluar]]</f>
        <v>0</v>
      </c>
      <c r="P2215" s="42">
        <f>REKAP[[#This Row],[Harga Satuan]]*REKAP[[#This Row],[Stok Akhir]]</f>
        <v>0</v>
      </c>
      <c r="Q2215" s="47" t="str">
        <f>IF(REKAP[[#This Row],[Stok Aktual]]&lt;&gt;"",REKAP[[#This Row],[Stok Akhir]]-REKAP[[#This Row],[Stok Aktual]],"")</f>
        <v/>
      </c>
    </row>
    <row r="2216" spans="1:17" x14ac:dyDescent="0.25">
      <c r="A2216" s="20"/>
      <c r="B2216" s="20"/>
      <c r="C2216" s="20"/>
      <c r="D2216" s="23"/>
      <c r="E2216" s="23"/>
      <c r="F2216" s="20"/>
      <c r="G2216" s="20"/>
      <c r="H2216" s="22"/>
      <c r="I2216" s="57" t="str">
        <f>IF(COUNTIF(MASUK[Kode Barang],REKAP[[#This Row],[ID
Barang]])=0,"",COUNTIF(MASUK[Kode Barang],REKAP[[#This Row],[ID
Barang]]))</f>
        <v/>
      </c>
      <c r="J2216" s="58" t="str">
        <f>IF(COUNTIF(MASUK8[Kode Barang],REKAP[[#This Row],[ID
Barang]])=0,"",COUNTIF(MASUK8[Kode Barang],REKAP[[#This Row],[ID
Barang]]))</f>
        <v/>
      </c>
      <c r="K2216" s="20"/>
      <c r="L2216" s="47">
        <f>SUMIF(MASUK!$C:$C,DATA!$A2216,MASUK!$H:$H)</f>
        <v>0</v>
      </c>
      <c r="M2216" s="47">
        <f>SUMIF(KELUAR!C:C,REKAP[[#This Row],[ID
Barang]],KELUAR!$H:$H)</f>
        <v>0</v>
      </c>
      <c r="N2216" s="47">
        <f>REKAP[[#This Row],[Stok Awal]]+REKAP[[#This Row],[Masuk]]-REKAP[[#This Row],[Keluar]]</f>
        <v>0</v>
      </c>
      <c r="P2216" s="42">
        <f>REKAP[[#This Row],[Harga Satuan]]*REKAP[[#This Row],[Stok Akhir]]</f>
        <v>0</v>
      </c>
      <c r="Q2216" s="47" t="str">
        <f>IF(REKAP[[#This Row],[Stok Aktual]]&lt;&gt;"",REKAP[[#This Row],[Stok Akhir]]-REKAP[[#This Row],[Stok Aktual]],"")</f>
        <v/>
      </c>
    </row>
    <row r="2217" spans="1:17" x14ac:dyDescent="0.25">
      <c r="A2217" s="20"/>
      <c r="B2217" s="20"/>
      <c r="C2217" s="20"/>
      <c r="D2217" s="23"/>
      <c r="E2217" s="23"/>
      <c r="F2217" s="20"/>
      <c r="G2217" s="20"/>
      <c r="H2217" s="22"/>
      <c r="I2217" s="57" t="str">
        <f>IF(COUNTIF(MASUK[Kode Barang],REKAP[[#This Row],[ID
Barang]])=0,"",COUNTIF(MASUK[Kode Barang],REKAP[[#This Row],[ID
Barang]]))</f>
        <v/>
      </c>
      <c r="J2217" s="58" t="str">
        <f>IF(COUNTIF(MASUK8[Kode Barang],REKAP[[#This Row],[ID
Barang]])=0,"",COUNTIF(MASUK8[Kode Barang],REKAP[[#This Row],[ID
Barang]]))</f>
        <v/>
      </c>
      <c r="K2217" s="20"/>
      <c r="L2217" s="47">
        <f>SUMIF(MASUK!$C:$C,DATA!$A2217,MASUK!$H:$H)</f>
        <v>0</v>
      </c>
      <c r="M2217" s="47">
        <f>SUMIF(KELUAR!C:C,REKAP[[#This Row],[ID
Barang]],KELUAR!$H:$H)</f>
        <v>0</v>
      </c>
      <c r="N2217" s="47">
        <f>REKAP[[#This Row],[Stok Awal]]+REKAP[[#This Row],[Masuk]]-REKAP[[#This Row],[Keluar]]</f>
        <v>0</v>
      </c>
      <c r="P2217" s="42">
        <f>REKAP[[#This Row],[Harga Satuan]]*REKAP[[#This Row],[Stok Akhir]]</f>
        <v>0</v>
      </c>
      <c r="Q2217" s="47" t="str">
        <f>IF(REKAP[[#This Row],[Stok Aktual]]&lt;&gt;"",REKAP[[#This Row],[Stok Akhir]]-REKAP[[#This Row],[Stok Aktual]],"")</f>
        <v/>
      </c>
    </row>
    <row r="2218" spans="1:17" x14ac:dyDescent="0.25">
      <c r="A2218" s="20"/>
      <c r="B2218" s="20"/>
      <c r="C2218" s="20"/>
      <c r="D2218" s="23"/>
      <c r="E2218" s="23"/>
      <c r="F2218" s="20"/>
      <c r="G2218" s="20"/>
      <c r="H2218" s="22"/>
      <c r="I2218" s="57" t="str">
        <f>IF(COUNTIF(MASUK[Kode Barang],REKAP[[#This Row],[ID
Barang]])=0,"",COUNTIF(MASUK[Kode Barang],REKAP[[#This Row],[ID
Barang]]))</f>
        <v/>
      </c>
      <c r="J2218" s="58" t="str">
        <f>IF(COUNTIF(MASUK8[Kode Barang],REKAP[[#This Row],[ID
Barang]])=0,"",COUNTIF(MASUK8[Kode Barang],REKAP[[#This Row],[ID
Barang]]))</f>
        <v/>
      </c>
      <c r="K2218" s="20"/>
      <c r="L2218" s="47">
        <f>SUMIF(MASUK!$C:$C,DATA!$A2218,MASUK!$H:$H)</f>
        <v>0</v>
      </c>
      <c r="M2218" s="47">
        <f>SUMIF(KELUAR!C:C,REKAP[[#This Row],[ID
Barang]],KELUAR!$H:$H)</f>
        <v>0</v>
      </c>
      <c r="N2218" s="47">
        <f>REKAP[[#This Row],[Stok Awal]]+REKAP[[#This Row],[Masuk]]-REKAP[[#This Row],[Keluar]]</f>
        <v>0</v>
      </c>
      <c r="P2218" s="42">
        <f>REKAP[[#This Row],[Harga Satuan]]*REKAP[[#This Row],[Stok Akhir]]</f>
        <v>0</v>
      </c>
      <c r="Q2218" s="47" t="str">
        <f>IF(REKAP[[#This Row],[Stok Aktual]]&lt;&gt;"",REKAP[[#This Row],[Stok Akhir]]-REKAP[[#This Row],[Stok Aktual]],"")</f>
        <v/>
      </c>
    </row>
    <row r="2219" spans="1:17" x14ac:dyDescent="0.25">
      <c r="A2219" s="20"/>
      <c r="B2219" s="20"/>
      <c r="C2219" s="20"/>
      <c r="D2219" s="23"/>
      <c r="E2219" s="23"/>
      <c r="F2219" s="20"/>
      <c r="G2219" s="20"/>
      <c r="H2219" s="22"/>
      <c r="I2219" s="57" t="str">
        <f>IF(COUNTIF(MASUK[Kode Barang],REKAP[[#This Row],[ID
Barang]])=0,"",COUNTIF(MASUK[Kode Barang],REKAP[[#This Row],[ID
Barang]]))</f>
        <v/>
      </c>
      <c r="J2219" s="58" t="str">
        <f>IF(COUNTIF(MASUK8[Kode Barang],REKAP[[#This Row],[ID
Barang]])=0,"",COUNTIF(MASUK8[Kode Barang],REKAP[[#This Row],[ID
Barang]]))</f>
        <v/>
      </c>
      <c r="K2219" s="20"/>
      <c r="L2219" s="47">
        <f>SUMIF(MASUK!$C:$C,DATA!$A2219,MASUK!$H:$H)</f>
        <v>0</v>
      </c>
      <c r="M2219" s="47">
        <f>SUMIF(KELUAR!C:C,REKAP[[#This Row],[ID
Barang]],KELUAR!$H:$H)</f>
        <v>0</v>
      </c>
      <c r="N2219" s="47">
        <f>REKAP[[#This Row],[Stok Awal]]+REKAP[[#This Row],[Masuk]]-REKAP[[#This Row],[Keluar]]</f>
        <v>0</v>
      </c>
      <c r="P2219" s="42">
        <f>REKAP[[#This Row],[Harga Satuan]]*REKAP[[#This Row],[Stok Akhir]]</f>
        <v>0</v>
      </c>
      <c r="Q2219" s="47" t="str">
        <f>IF(REKAP[[#This Row],[Stok Aktual]]&lt;&gt;"",REKAP[[#This Row],[Stok Akhir]]-REKAP[[#This Row],[Stok Aktual]],"")</f>
        <v/>
      </c>
    </row>
    <row r="2220" spans="1:17" x14ac:dyDescent="0.25">
      <c r="A2220" s="20"/>
      <c r="B2220" s="20"/>
      <c r="C2220" s="20"/>
      <c r="D2220" s="23"/>
      <c r="E2220" s="23"/>
      <c r="F2220" s="20"/>
      <c r="G2220" s="20"/>
      <c r="H2220" s="22"/>
      <c r="I2220" s="57" t="str">
        <f>IF(COUNTIF(MASUK[Kode Barang],REKAP[[#This Row],[ID
Barang]])=0,"",COUNTIF(MASUK[Kode Barang],REKAP[[#This Row],[ID
Barang]]))</f>
        <v/>
      </c>
      <c r="J2220" s="58" t="str">
        <f>IF(COUNTIF(MASUK8[Kode Barang],REKAP[[#This Row],[ID
Barang]])=0,"",COUNTIF(MASUK8[Kode Barang],REKAP[[#This Row],[ID
Barang]]))</f>
        <v/>
      </c>
      <c r="K2220" s="20"/>
      <c r="L2220" s="47">
        <f>SUMIF(MASUK!$C:$C,DATA!$A2220,MASUK!$H:$H)</f>
        <v>0</v>
      </c>
      <c r="M2220" s="47">
        <f>SUMIF(KELUAR!C:C,REKAP[[#This Row],[ID
Barang]],KELUAR!$H:$H)</f>
        <v>0</v>
      </c>
      <c r="N2220" s="47">
        <f>REKAP[[#This Row],[Stok Awal]]+REKAP[[#This Row],[Masuk]]-REKAP[[#This Row],[Keluar]]</f>
        <v>0</v>
      </c>
      <c r="P2220" s="42">
        <f>REKAP[[#This Row],[Harga Satuan]]*REKAP[[#This Row],[Stok Akhir]]</f>
        <v>0</v>
      </c>
      <c r="Q2220" s="47" t="str">
        <f>IF(REKAP[[#This Row],[Stok Aktual]]&lt;&gt;"",REKAP[[#This Row],[Stok Akhir]]-REKAP[[#This Row],[Stok Aktual]],"")</f>
        <v/>
      </c>
    </row>
  </sheetData>
  <sheetProtection formatCells="0" formatColumns="0" formatRows="0" insertColumns="0" insertRows="0" insertHyperlinks="0" deleteColumns="0" deleteRows="0" selectLockedCells="1" sort="0" autoFilter="0" pivotTables="0"/>
  <mergeCells count="2">
    <mergeCell ref="A1:E2"/>
    <mergeCell ref="K1:M2"/>
  </mergeCells>
  <phoneticPr fontId="5" type="noConversion"/>
  <pageMargins left="0.7" right="0.7" top="0.75" bottom="0.75" header="0.3" footer="0.3"/>
  <pageSetup paperSize="9" orientation="portrait" horizontalDpi="4294967293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</sheetPr>
  <dimension ref="A1:S1206"/>
  <sheetViews>
    <sheetView showGridLines="0" topLeftCell="B1" zoomScaleNormal="100" workbookViewId="0">
      <selection activeCell="C229" sqref="C229"/>
    </sheetView>
  </sheetViews>
  <sheetFormatPr defaultColWidth="8.85546875" defaultRowHeight="15" x14ac:dyDescent="0.25"/>
  <cols>
    <col min="1" max="1" width="5.7109375" style="1" customWidth="1"/>
    <col min="2" max="2" width="19.140625" style="14" customWidth="1"/>
    <col min="3" max="3" width="14.7109375" style="12" customWidth="1"/>
    <col min="4" max="4" width="23.7109375" customWidth="1"/>
    <col min="5" max="5" width="28.7109375" customWidth="1"/>
    <col min="6" max="6" width="20.140625" customWidth="1"/>
    <col min="7" max="7" width="14.28515625" hidden="1" customWidth="1"/>
    <col min="8" max="8" width="10.7109375" style="12" customWidth="1"/>
    <col min="9" max="9" width="15.7109375" style="12" customWidth="1"/>
    <col min="10" max="10" width="23.7109375" style="12" customWidth="1"/>
    <col min="11" max="11" width="1" style="12" hidden="1" customWidth="1"/>
    <col min="12" max="12" width="30.7109375" style="12" customWidth="1"/>
    <col min="13" max="16384" width="8.85546875" style="12"/>
  </cols>
  <sheetData>
    <row r="1" spans="1:19" customFormat="1" ht="39.75" x14ac:dyDescent="0.25">
      <c r="A1" s="73" t="s">
        <v>3336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</row>
    <row r="2" spans="1:19" customFormat="1" ht="30.75" x14ac:dyDescent="0.25">
      <c r="A2" s="74" t="s">
        <v>3333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pans="1:19" customFormat="1" ht="15" customHeight="1" x14ac:dyDescent="0.25">
      <c r="A3" s="1"/>
      <c r="B3" s="5"/>
      <c r="I3" s="12"/>
      <c r="J3" s="26" t="s">
        <v>3331</v>
      </c>
      <c r="K3" s="26"/>
      <c r="L3" s="51" t="s">
        <v>3334</v>
      </c>
    </row>
    <row r="4" spans="1:19" customFormat="1" ht="15" customHeight="1" x14ac:dyDescent="0.25">
      <c r="A4" s="1"/>
      <c r="B4" s="5"/>
      <c r="I4" s="12"/>
      <c r="J4" s="26" t="s">
        <v>3332</v>
      </c>
      <c r="K4" s="26"/>
      <c r="L4" s="25">
        <v>45352</v>
      </c>
    </row>
    <row r="5" spans="1:19" customFormat="1" ht="15" customHeight="1" x14ac:dyDescent="0.25">
      <c r="A5" s="24" cm="1">
        <f t="array" ref="A5">SUMPRODUCT((MASUK[No]&lt;&gt;"")+0)</f>
        <v>1199</v>
      </c>
      <c r="B5" s="24" cm="1">
        <f t="array" ref="B5">SUMPRODUCT((MASUK[Tanggal]&lt;&gt;"")+0)</f>
        <v>220</v>
      </c>
      <c r="C5" s="24" cm="1">
        <f t="array" ref="C5">SUMPRODUCT((MASUK[Kode Barang]&lt;&gt;"")+0)</f>
        <v>220</v>
      </c>
      <c r="D5" s="24" cm="1">
        <f t="array" ref="D5">SUMPRODUCT((MASUK[Nama Barang]&lt;&gt;"")+0)</f>
        <v>220</v>
      </c>
      <c r="E5" s="24" cm="1">
        <f t="array" ref="E5">SUMPRODUCT((MASUK[Spesifikasi /
Catalogue Code]&lt;&gt;"")+0)</f>
        <v>220</v>
      </c>
      <c r="F5" s="24" cm="1">
        <f t="array" ref="F5">SUMPRODUCT((MASUK[Kategori]&lt;&gt;"")+0)</f>
        <v>220</v>
      </c>
      <c r="G5" s="24" cm="1">
        <f t="array" ref="G5">SUMPRODUCT((MASUK[Harga Satuan]&lt;&gt;"")+0)</f>
        <v>219</v>
      </c>
      <c r="H5" s="24" cm="1">
        <f t="array" ref="H5">SUMPRODUCT((MASUK[Jumlah Masuk]&lt;&gt;"")+0)</f>
        <v>220</v>
      </c>
      <c r="I5" s="24" cm="1">
        <f t="array" ref="I5">SUMPRODUCT((MASUK[Pengirim]&lt;&gt;"")+0)</f>
        <v>0</v>
      </c>
      <c r="J5" s="24" cm="1">
        <f t="array" ref="J5">SUMPRODUCT((MASUK[Project]&lt;&gt;"")+0)</f>
        <v>162</v>
      </c>
      <c r="K5" s="24"/>
      <c r="L5" s="24" cm="1">
        <f t="array" ref="L5">SUMPRODUCT((MASUK[Note]&lt;&gt;"")+0)</f>
        <v>56</v>
      </c>
    </row>
    <row r="6" spans="1:19" s="8" customFormat="1" ht="34.9" customHeight="1" thickBot="1" x14ac:dyDescent="0.3">
      <c r="A6" s="37" t="s">
        <v>15</v>
      </c>
      <c r="B6" s="38" t="s">
        <v>8</v>
      </c>
      <c r="C6" s="39" t="s">
        <v>0</v>
      </c>
      <c r="D6" s="29" t="s">
        <v>1</v>
      </c>
      <c r="E6" s="30" t="s">
        <v>3408</v>
      </c>
      <c r="F6" s="29" t="s">
        <v>2</v>
      </c>
      <c r="G6" s="29" t="s">
        <v>3</v>
      </c>
      <c r="H6" s="40" t="s">
        <v>13</v>
      </c>
      <c r="I6" s="39" t="s">
        <v>12</v>
      </c>
      <c r="J6" s="39" t="s">
        <v>18</v>
      </c>
      <c r="K6" s="41" t="s">
        <v>3621</v>
      </c>
      <c r="L6" s="41" t="s">
        <v>19</v>
      </c>
      <c r="M6" s="63" t="s">
        <v>3792</v>
      </c>
      <c r="N6" s="63" t="s">
        <v>3793</v>
      </c>
      <c r="O6" s="63" t="s">
        <v>3794</v>
      </c>
      <c r="P6" s="63" t="s">
        <v>3795</v>
      </c>
      <c r="Q6" s="63" t="s">
        <v>3796</v>
      </c>
      <c r="R6" s="63" t="s">
        <v>3797</v>
      </c>
      <c r="S6" s="63" t="s">
        <v>3798</v>
      </c>
    </row>
    <row r="7" spans="1:19" ht="15.75" thickBot="1" x14ac:dyDescent="0.3">
      <c r="A7" s="33">
        <f t="shared" ref="A7:A38" si="0">ROW()-ROW($A$6)</f>
        <v>1</v>
      </c>
      <c r="B7" s="15">
        <v>45352</v>
      </c>
      <c r="C7" s="11" t="s">
        <v>962</v>
      </c>
      <c r="D7" s="59" t="str">
        <f>IFERROR(VLOOKUP(C7,REKAP[[#All],[ID
Barang]:[Stok Akhir]],2,FALSE), "")</f>
        <v>Dowel Pin</v>
      </c>
      <c r="E7" s="59" t="str">
        <f>IFERROR(VLOOKUP(C7,REKAP[[#All],[ID
Barang]:[Stok Akhir]],4,FALSE), "")</f>
        <v>DPND-8-15</v>
      </c>
      <c r="F7" s="59" t="str">
        <f>IFERROR(VLOOKUP(C7,REKAP[[#All],[ID
Barang]:[Stok Akhir]],6,FALSE),"")</f>
        <v>Accessories Mold</v>
      </c>
      <c r="G7" s="19">
        <f>IFERROR(VLOOKUP(C7,REKAP[[#All],[ID
Barang]:[Stok Akhir]],8,FALSE),"")</f>
        <v>3726</v>
      </c>
      <c r="H7" s="16">
        <v>4</v>
      </c>
      <c r="I7" s="11"/>
      <c r="J7" s="64" t="s">
        <v>3826</v>
      </c>
      <c r="K7" s="43">
        <f>IFERROR(MASUK[[#This Row],[Jumlah Masuk]]*MASUK[[#This Row],[Harga Satuan]],"")</f>
        <v>14904</v>
      </c>
      <c r="L7" s="16"/>
      <c r="M7" s="62"/>
      <c r="N7" s="62"/>
      <c r="O7" s="62"/>
      <c r="P7" s="62"/>
      <c r="Q7" s="62"/>
      <c r="R7" s="62"/>
      <c r="S7" s="62"/>
    </row>
    <row r="8" spans="1:19" ht="16.5" thickTop="1" thickBot="1" x14ac:dyDescent="0.3">
      <c r="A8" s="33">
        <f t="shared" si="0"/>
        <v>2</v>
      </c>
      <c r="B8" s="9">
        <v>45352</v>
      </c>
      <c r="C8" s="10" t="s">
        <v>3088</v>
      </c>
      <c r="D8" s="18" t="str">
        <f>IFERROR(VLOOKUP(C8,REKAP[[#All],[ID
Barang]:[Stok Akhir]],2,FALSE), "")</f>
        <v>SPOT DRILL OSG,Megafor 195</v>
      </c>
      <c r="E8" s="18" t="str">
        <f>IFERROR(VLOOKUP(C8,REKAP[[#All],[ID
Barang]:[Stok Akhir]],4,FALSE), "")</f>
        <v>Ø6-90°</v>
      </c>
      <c r="F8" s="18" t="str">
        <f>IFERROR(VLOOKUP(C8,REKAP[[#All],[ID
Barang]:[Stok Akhir]],6,FALSE),"")</f>
        <v>Tools</v>
      </c>
      <c r="G8" s="17">
        <f>IFERROR(VLOOKUP(C8,REKAP[[#All],[ID
Barang]:[Stok Akhir]],8,FALSE),"")</f>
        <v>140000</v>
      </c>
      <c r="H8" s="13">
        <v>4</v>
      </c>
      <c r="I8" s="13"/>
      <c r="J8" s="13"/>
      <c r="K8" s="17">
        <f>IFERROR(MASUK[[#This Row],[Jumlah Masuk]]*MASUK[[#This Row],[Harga Satuan]],"")</f>
        <v>560000</v>
      </c>
      <c r="L8" s="13" t="s">
        <v>3765</v>
      </c>
      <c r="M8" s="62"/>
      <c r="N8" s="62"/>
      <c r="O8" s="62"/>
      <c r="P8" s="62"/>
      <c r="Q8" s="62"/>
      <c r="R8" s="62"/>
      <c r="S8" s="62"/>
    </row>
    <row r="9" spans="1:19" ht="16.5" thickTop="1" thickBot="1" x14ac:dyDescent="0.3">
      <c r="A9" s="33">
        <f t="shared" si="0"/>
        <v>3</v>
      </c>
      <c r="B9" s="9">
        <v>45352</v>
      </c>
      <c r="C9" s="10" t="s">
        <v>2818</v>
      </c>
      <c r="D9" s="18" t="str">
        <f>IFERROR(VLOOKUP(C9,REKAP[[#All],[ID
Barang]:[Stok Akhir]],2,FALSE), "")</f>
        <v>End Mill Moldino (1.5XR0.3X15)</v>
      </c>
      <c r="E9" s="18" t="str">
        <f>IFERROR(VLOOKUP(C9,REKAP[[#All],[ID
Barang]:[Stok Akhir]],4,FALSE), "")</f>
        <v>ETR4015-15-03-TH</v>
      </c>
      <c r="F9" s="18" t="str">
        <f>IFERROR(VLOOKUP(C9,REKAP[[#All],[ID
Barang]:[Stok Akhir]],6,FALSE),"")</f>
        <v>Tools</v>
      </c>
      <c r="G9" s="17">
        <f>IFERROR(VLOOKUP(C9,REKAP[[#All],[ID
Barang]:[Stok Akhir]],8,FALSE),"")</f>
        <v>855000</v>
      </c>
      <c r="H9" s="13">
        <v>2</v>
      </c>
      <c r="I9" s="10"/>
      <c r="J9" s="10"/>
      <c r="K9" s="17">
        <f>IFERROR(MASUK[[#This Row],[Jumlah Masuk]]*MASUK[[#This Row],[Harga Satuan]],"")</f>
        <v>1710000</v>
      </c>
      <c r="L9" s="13" t="s">
        <v>3765</v>
      </c>
      <c r="M9" s="62"/>
      <c r="N9" s="62"/>
      <c r="O9" s="62"/>
      <c r="P9" s="62"/>
      <c r="Q9" s="62"/>
      <c r="R9" s="62"/>
      <c r="S9" s="62"/>
    </row>
    <row r="10" spans="1:19" ht="16.5" thickTop="1" thickBot="1" x14ac:dyDescent="0.3">
      <c r="A10" s="33">
        <f t="shared" si="0"/>
        <v>4</v>
      </c>
      <c r="B10" s="9">
        <v>45352</v>
      </c>
      <c r="C10" s="10" t="s">
        <v>2819</v>
      </c>
      <c r="D10" s="18" t="str">
        <f>IFERROR(VLOOKUP(C10,REKAP[[#All],[ID
Barang]:[Stok Akhir]],2,FALSE), "")</f>
        <v>End Mill Moldino (2XR0.5X15)</v>
      </c>
      <c r="E10" s="18" t="str">
        <f>IFERROR(VLOOKUP(C10,REKAP[[#All],[ID
Barang]:[Stok Akhir]],4,FALSE), "")</f>
        <v>ETR4020-15-05-TH</v>
      </c>
      <c r="F10" s="18" t="str">
        <f>IFERROR(VLOOKUP(C10,REKAP[[#All],[ID
Barang]:[Stok Akhir]],6,FALSE),"")</f>
        <v>Tools</v>
      </c>
      <c r="G10" s="17">
        <f>IFERROR(VLOOKUP(C10,REKAP[[#All],[ID
Barang]:[Stok Akhir]],8,FALSE),"")</f>
        <v>855000</v>
      </c>
      <c r="H10" s="13">
        <v>2</v>
      </c>
      <c r="I10" s="10"/>
      <c r="J10" s="10"/>
      <c r="K10" s="17">
        <f>IFERROR(MASUK[[#This Row],[Jumlah Masuk]]*MASUK[[#This Row],[Harga Satuan]],"")</f>
        <v>1710000</v>
      </c>
      <c r="L10" s="13" t="s">
        <v>3765</v>
      </c>
      <c r="M10" s="62"/>
      <c r="N10" s="62"/>
      <c r="O10" s="62"/>
      <c r="P10" s="62"/>
      <c r="Q10" s="62"/>
      <c r="R10" s="62"/>
      <c r="S10" s="62"/>
    </row>
    <row r="11" spans="1:19" ht="16.5" thickTop="1" thickBot="1" x14ac:dyDescent="0.3">
      <c r="A11" s="33">
        <f t="shared" si="0"/>
        <v>5</v>
      </c>
      <c r="B11" s="9">
        <v>45352</v>
      </c>
      <c r="C11" s="10" t="s">
        <v>2822</v>
      </c>
      <c r="D11" s="18" t="str">
        <f>IFERROR(VLOOKUP(C11,REKAP[[#All],[ID
Barang]:[Stok Akhir]],2,FALSE), "")</f>
        <v xml:space="preserve">End Mill Moldino </v>
      </c>
      <c r="E11" s="18" t="str">
        <f>IFERROR(VLOOKUP(C11,REKAP[[#All],[ID
Barang]:[Stok Akhir]],4,FALSE), "")</f>
        <v>ETR4030-20-08-TH</v>
      </c>
      <c r="F11" s="18" t="str">
        <f>IFERROR(VLOOKUP(C11,REKAP[[#All],[ID
Barang]:[Stok Akhir]],6,FALSE),"")</f>
        <v>Tools</v>
      </c>
      <c r="G11" s="17">
        <f>IFERROR(VLOOKUP(C11,REKAP[[#All],[ID
Barang]:[Stok Akhir]],8,FALSE),"")</f>
        <v>1083000</v>
      </c>
      <c r="H11" s="13">
        <v>1</v>
      </c>
      <c r="I11" s="10"/>
      <c r="J11" s="10"/>
      <c r="K11" s="17">
        <f>IFERROR(MASUK[[#This Row],[Jumlah Masuk]]*MASUK[[#This Row],[Harga Satuan]],"")</f>
        <v>1083000</v>
      </c>
      <c r="L11" s="13" t="s">
        <v>3765</v>
      </c>
      <c r="M11" s="62"/>
      <c r="N11" s="62"/>
      <c r="O11" s="62"/>
      <c r="P11" s="62"/>
      <c r="Q11" s="62"/>
      <c r="R11" s="62"/>
      <c r="S11" s="62"/>
    </row>
    <row r="12" spans="1:19" ht="16.5" thickTop="1" thickBot="1" x14ac:dyDescent="0.3">
      <c r="A12" s="33">
        <f t="shared" si="0"/>
        <v>6</v>
      </c>
      <c r="B12" s="9">
        <v>45352</v>
      </c>
      <c r="C12" s="10" t="s">
        <v>2904</v>
      </c>
      <c r="D12" s="18" t="str">
        <f>IFERROR(VLOOKUP(C12,REKAP[[#All],[ID
Barang]:[Stok Akhir]],2,FALSE), "")</f>
        <v>End Mill STS</v>
      </c>
      <c r="E12" s="18" t="str">
        <f>IFERROR(VLOOKUP(C12,REKAP[[#All],[ID
Barang]:[Stok Akhir]],4,FALSE), "")</f>
        <v>Ø12 OT-4HFR-12</v>
      </c>
      <c r="F12" s="18" t="str">
        <f>IFERROR(VLOOKUP(C12,REKAP[[#All],[ID
Barang]:[Stok Akhir]],6,FALSE),"")</f>
        <v>Tools</v>
      </c>
      <c r="G12" s="17">
        <f>IFERROR(VLOOKUP(C12,REKAP[[#All],[ID
Barang]:[Stok Akhir]],8,FALSE),"")</f>
        <v>1008600</v>
      </c>
      <c r="H12" s="13">
        <v>5</v>
      </c>
      <c r="I12" s="10"/>
      <c r="J12" s="10"/>
      <c r="K12" s="17">
        <f>IFERROR(MASUK[[#This Row],[Jumlah Masuk]]*MASUK[[#This Row],[Harga Satuan]],"")</f>
        <v>5043000</v>
      </c>
      <c r="L12" s="13" t="s">
        <v>3765</v>
      </c>
      <c r="M12" s="62"/>
      <c r="N12" s="62"/>
      <c r="O12" s="62"/>
      <c r="P12" s="62"/>
      <c r="Q12" s="62"/>
      <c r="R12" s="62"/>
      <c r="S12" s="62"/>
    </row>
    <row r="13" spans="1:19" ht="16.5" thickTop="1" thickBot="1" x14ac:dyDescent="0.3">
      <c r="A13" s="33">
        <f t="shared" si="0"/>
        <v>7</v>
      </c>
      <c r="B13" s="9">
        <v>45352</v>
      </c>
      <c r="C13" s="10" t="s">
        <v>2879</v>
      </c>
      <c r="D13" s="18" t="str">
        <f>IFERROR(VLOOKUP(C13,REKAP[[#All],[ID
Barang]:[Stok Akhir]],2,FALSE), "")</f>
        <v>End Mill STS</v>
      </c>
      <c r="E13" s="18" t="str">
        <f>IFERROR(VLOOKUP(C13,REKAP[[#All],[ID
Barang]:[Stok Akhir]],4,FALSE), "")</f>
        <v>Ø3 OT-ELN 3x30</v>
      </c>
      <c r="F13" s="18" t="str">
        <f>IFERROR(VLOOKUP(C13,REKAP[[#All],[ID
Barang]:[Stok Akhir]],6,FALSE),"")</f>
        <v>Tools</v>
      </c>
      <c r="G13" s="17">
        <f>IFERROR(VLOOKUP(C13,REKAP[[#All],[ID
Barang]:[Stok Akhir]],8,FALSE),"")</f>
        <v>377400</v>
      </c>
      <c r="H13" s="13">
        <v>1</v>
      </c>
      <c r="I13" s="10"/>
      <c r="J13" s="10"/>
      <c r="K13" s="17">
        <f>IFERROR(MASUK[[#This Row],[Jumlah Masuk]]*MASUK[[#This Row],[Harga Satuan]],"")</f>
        <v>377400</v>
      </c>
      <c r="L13" s="13" t="s">
        <v>3765</v>
      </c>
      <c r="M13" s="62"/>
      <c r="N13" s="62"/>
      <c r="O13" s="62"/>
      <c r="P13" s="62"/>
      <c r="Q13" s="62"/>
      <c r="R13" s="62"/>
      <c r="S13" s="62"/>
    </row>
    <row r="14" spans="1:19" ht="16.5" thickTop="1" thickBot="1" x14ac:dyDescent="0.3">
      <c r="A14" s="33">
        <f t="shared" si="0"/>
        <v>8</v>
      </c>
      <c r="B14" s="9">
        <v>45353</v>
      </c>
      <c r="C14" s="10" t="s">
        <v>788</v>
      </c>
      <c r="D14" s="18" t="str">
        <f>IFERROR(VLOOKUP(C14,REKAP[[#All],[ID
Barang]:[Stok Akhir]],2,FALSE), "")</f>
        <v>Sarung Tangan kain</v>
      </c>
      <c r="E14" s="18">
        <f>IFERROR(VLOOKUP(C14,REKAP[[#All],[ID
Barang]:[Stok Akhir]],4,FALSE), "")</f>
        <v>0</v>
      </c>
      <c r="F14" s="18" t="str">
        <f>IFERROR(VLOOKUP(C14,REKAP[[#All],[ID
Barang]:[Stok Akhir]],6,FALSE),"")</f>
        <v>Bahan Pembantu</v>
      </c>
      <c r="G14" s="17">
        <f>IFERROR(VLOOKUP(C14,REKAP[[#All],[ID
Barang]:[Stok Akhir]],8,FALSE),"")</f>
        <v>2000</v>
      </c>
      <c r="H14" s="13">
        <v>12</v>
      </c>
      <c r="I14" s="10"/>
      <c r="J14" s="10"/>
      <c r="K14" s="17">
        <f>IFERROR(MASUK[[#This Row],[Jumlah Masuk]]*MASUK[[#This Row],[Harga Satuan]],"")</f>
        <v>24000</v>
      </c>
      <c r="L14" s="13" t="s">
        <v>3765</v>
      </c>
      <c r="M14" s="62"/>
      <c r="N14" s="62"/>
      <c r="O14" s="62"/>
      <c r="P14" s="62"/>
      <c r="Q14" s="62"/>
      <c r="R14" s="62"/>
      <c r="S14" s="62"/>
    </row>
    <row r="15" spans="1:19" ht="16.5" thickTop="1" thickBot="1" x14ac:dyDescent="0.3">
      <c r="A15" s="33">
        <f t="shared" si="0"/>
        <v>9</v>
      </c>
      <c r="B15" s="9">
        <v>45355</v>
      </c>
      <c r="C15" s="10" t="s">
        <v>1315</v>
      </c>
      <c r="D15" s="18" t="str">
        <f>IFERROR(VLOOKUP(C15,REKAP[[#All],[ID
Barang]:[Stok Akhir]],2,FALSE), "")</f>
        <v>Screw Plugs</v>
      </c>
      <c r="E15" s="18" t="str">
        <f>IFERROR(VLOOKUP(C15,REKAP[[#All],[ID
Barang]:[Stok Akhir]],4,FALSE), "")</f>
        <v>QPWA 030</v>
      </c>
      <c r="F15" s="18" t="str">
        <f>IFERROR(VLOOKUP(C15,REKAP[[#All],[ID
Barang]:[Stok Akhir]],6,FALSE),"")</f>
        <v>Accessories Mold</v>
      </c>
      <c r="G15" s="17">
        <f>IFERROR(VLOOKUP(C15,REKAP[[#All],[ID
Barang]:[Stok Akhir]],8,FALSE),"")</f>
        <v>9000</v>
      </c>
      <c r="H15" s="13">
        <v>4</v>
      </c>
      <c r="I15" s="10"/>
      <c r="J15" s="65" t="s">
        <v>3826</v>
      </c>
      <c r="K15" s="17">
        <f>IFERROR(MASUK[[#This Row],[Jumlah Masuk]]*MASUK[[#This Row],[Harga Satuan]],"")</f>
        <v>36000</v>
      </c>
      <c r="L15" s="13"/>
      <c r="M15" s="62"/>
      <c r="N15" s="62"/>
      <c r="O15" s="62"/>
      <c r="P15" s="62"/>
      <c r="Q15" s="62"/>
      <c r="R15" s="62"/>
      <c r="S15" s="62"/>
    </row>
    <row r="16" spans="1:19" ht="16.5" thickTop="1" thickBot="1" x14ac:dyDescent="0.3">
      <c r="A16" s="33">
        <f t="shared" si="0"/>
        <v>10</v>
      </c>
      <c r="B16" s="9">
        <v>45355</v>
      </c>
      <c r="C16" s="10" t="s">
        <v>1246</v>
      </c>
      <c r="D16" s="18" t="str">
        <f>IFERROR(VLOOKUP(C16,REKAP[[#All],[ID
Barang]:[Stok Akhir]],2,FALSE), "")</f>
        <v>Guide Pin</v>
      </c>
      <c r="E16" s="18" t="str">
        <f>IFERROR(VLOOKUP(C16,REKAP[[#All],[ID
Barang]:[Stok Akhir]],4,FALSE), "")</f>
        <v>SPWS-20-160</v>
      </c>
      <c r="F16" s="18" t="str">
        <f>IFERROR(VLOOKUP(C16,REKAP[[#All],[ID
Barang]:[Stok Akhir]],6,FALSE),"")</f>
        <v>Accessories Mold</v>
      </c>
      <c r="G16" s="17">
        <f>IFERROR(VLOOKUP(C16,REKAP[[#All],[ID
Barang]:[Stok Akhir]],8,FALSE),"")</f>
        <v>70000</v>
      </c>
      <c r="H16" s="13">
        <v>4</v>
      </c>
      <c r="I16" s="10"/>
      <c r="J16" s="10" t="s">
        <v>3766</v>
      </c>
      <c r="K16" s="17">
        <f>IFERROR(MASUK[[#This Row],[Jumlah Masuk]]*MASUK[[#This Row],[Harga Satuan]],"")</f>
        <v>280000</v>
      </c>
      <c r="L16" s="13"/>
      <c r="M16" s="62"/>
      <c r="N16" s="62"/>
      <c r="O16" s="62"/>
      <c r="P16" s="62"/>
      <c r="Q16" s="62"/>
      <c r="R16" s="62"/>
      <c r="S16" s="62"/>
    </row>
    <row r="17" spans="1:19" ht="16.5" thickTop="1" thickBot="1" x14ac:dyDescent="0.3">
      <c r="A17" s="33">
        <f t="shared" si="0"/>
        <v>11</v>
      </c>
      <c r="B17" s="9">
        <v>45355</v>
      </c>
      <c r="C17" s="10" t="s">
        <v>1302</v>
      </c>
      <c r="D17" s="18" t="str">
        <f>IFERROR(VLOOKUP(C17,REKAP[[#All],[ID
Barang]:[Stok Akhir]],2,FALSE), "")</f>
        <v>Quick Fitting</v>
      </c>
      <c r="E17" s="18" t="str">
        <f>IFERROR(VLOOKUP(C17,REKAP[[#All],[ID
Barang]:[Stok Akhir]],4,FALSE), "")</f>
        <v>QFT 02-10</v>
      </c>
      <c r="F17" s="18" t="str">
        <f>IFERROR(VLOOKUP(C17,REKAP[[#All],[ID
Barang]:[Stok Akhir]],6,FALSE),"")</f>
        <v>Accessories Mold</v>
      </c>
      <c r="G17" s="17">
        <f>IFERROR(VLOOKUP(C17,REKAP[[#All],[ID
Barang]:[Stok Akhir]],8,FALSE),"")</f>
        <v>25000</v>
      </c>
      <c r="H17" s="13">
        <v>10</v>
      </c>
      <c r="I17" s="10"/>
      <c r="J17" s="10" t="s">
        <v>3766</v>
      </c>
      <c r="K17" s="17">
        <f>IFERROR(MASUK[[#This Row],[Jumlah Masuk]]*MASUK[[#This Row],[Harga Satuan]],"")</f>
        <v>250000</v>
      </c>
      <c r="L17" s="13"/>
      <c r="M17" s="62"/>
      <c r="N17" s="62"/>
      <c r="O17" s="62"/>
      <c r="P17" s="62"/>
      <c r="Q17" s="62"/>
      <c r="R17" s="62"/>
      <c r="S17" s="62"/>
    </row>
    <row r="18" spans="1:19" ht="16.5" thickTop="1" thickBot="1" x14ac:dyDescent="0.3">
      <c r="A18" s="33">
        <f t="shared" si="0"/>
        <v>12</v>
      </c>
      <c r="B18" s="9">
        <v>45355</v>
      </c>
      <c r="C18" s="10" t="s">
        <v>1347</v>
      </c>
      <c r="D18" s="18" t="str">
        <f>IFERROR(VLOOKUP(C18,REKAP[[#All],[ID
Barang]:[Stok Akhir]],2,FALSE), "")</f>
        <v>Spring</v>
      </c>
      <c r="E18" s="18" t="str">
        <f>IFERROR(VLOOKUP(C18,REKAP[[#All],[ID
Barang]:[Stok Akhir]],4,FALSE), "")</f>
        <v>CSF 50-100</v>
      </c>
      <c r="F18" s="18" t="str">
        <f>IFERROR(VLOOKUP(C18,REKAP[[#All],[ID
Barang]:[Stok Akhir]],6,FALSE),"")</f>
        <v>Accessories Mold</v>
      </c>
      <c r="G18" s="17">
        <f>IFERROR(VLOOKUP(C18,REKAP[[#All],[ID
Barang]:[Stok Akhir]],8,FALSE),"")</f>
        <v>117000</v>
      </c>
      <c r="H18" s="13">
        <v>4</v>
      </c>
      <c r="I18" s="10"/>
      <c r="J18" s="10" t="s">
        <v>3766</v>
      </c>
      <c r="K18" s="17">
        <f>IFERROR(MASUK[[#This Row],[Jumlah Masuk]]*MASUK[[#This Row],[Harga Satuan]],"")</f>
        <v>468000</v>
      </c>
      <c r="L18" s="13"/>
      <c r="M18" s="62"/>
      <c r="N18" s="62"/>
      <c r="O18" s="62"/>
      <c r="P18" s="62"/>
      <c r="Q18" s="62"/>
      <c r="R18" s="62"/>
      <c r="S18" s="62"/>
    </row>
    <row r="19" spans="1:19" ht="16.5" thickTop="1" thickBot="1" x14ac:dyDescent="0.3">
      <c r="A19" s="33">
        <f t="shared" si="0"/>
        <v>13</v>
      </c>
      <c r="B19" s="9">
        <v>45355</v>
      </c>
      <c r="C19" s="10" t="s">
        <v>1208</v>
      </c>
      <c r="D19" s="18" t="str">
        <f>IFERROR(VLOOKUP(C19,REKAP[[#All],[ID
Barang]:[Stok Akhir]],2,FALSE), "")</f>
        <v>Guide Bush</v>
      </c>
      <c r="E19" s="18" t="str">
        <f>IFERROR(VLOOKUP(C19,REKAP[[#All],[ID
Barang]:[Stok Akhir]],4,FALSE), "")</f>
        <v>GBET 20-20</v>
      </c>
      <c r="F19" s="18" t="str">
        <f>IFERROR(VLOOKUP(C19,REKAP[[#All],[ID
Barang]:[Stok Akhir]],6,FALSE),"")</f>
        <v>Accessories Mold</v>
      </c>
      <c r="G19" s="17">
        <f>IFERROR(VLOOKUP(C19,REKAP[[#All],[ID
Barang]:[Stok Akhir]],8,FALSE),"")</f>
        <v>107580</v>
      </c>
      <c r="H19" s="13">
        <v>4</v>
      </c>
      <c r="I19" s="10"/>
      <c r="J19" s="10" t="s">
        <v>3766</v>
      </c>
      <c r="K19" s="17">
        <f>IFERROR(MASUK[[#This Row],[Jumlah Masuk]]*MASUK[[#This Row],[Harga Satuan]],"")</f>
        <v>430320</v>
      </c>
      <c r="L19" s="13"/>
      <c r="M19" s="62"/>
      <c r="N19" s="62"/>
      <c r="O19" s="62"/>
      <c r="P19" s="62"/>
      <c r="Q19" s="62"/>
      <c r="R19" s="62"/>
      <c r="S19" s="62"/>
    </row>
    <row r="20" spans="1:19" ht="16.5" thickTop="1" thickBot="1" x14ac:dyDescent="0.3">
      <c r="A20" s="33">
        <f t="shared" si="0"/>
        <v>14</v>
      </c>
      <c r="B20" s="9">
        <v>45355</v>
      </c>
      <c r="C20" s="10" t="s">
        <v>1037</v>
      </c>
      <c r="D20" s="18" t="str">
        <f>IFERROR(VLOOKUP(C20,REKAP[[#All],[ID
Barang]:[Stok Akhir]],2,FALSE), "")</f>
        <v>Ejector Pin</v>
      </c>
      <c r="E20" s="18" t="str">
        <f>IFERROR(VLOOKUP(C20,REKAP[[#All],[ID
Barang]:[Stok Akhir]],4,FALSE), "")</f>
        <v>EPC-4-300</v>
      </c>
      <c r="F20" s="18" t="str">
        <f>IFERROR(VLOOKUP(C20,REKAP[[#All],[ID
Barang]:[Stok Akhir]],6,FALSE),"")</f>
        <v>Accessories Mold</v>
      </c>
      <c r="G20" s="17">
        <f>IFERROR(VLOOKUP(C20,REKAP[[#All],[ID
Barang]:[Stok Akhir]],8,FALSE),"")</f>
        <v>9295</v>
      </c>
      <c r="H20" s="13">
        <v>40</v>
      </c>
      <c r="I20" s="10"/>
      <c r="J20" s="10" t="s">
        <v>3766</v>
      </c>
      <c r="K20" s="17">
        <f>IFERROR(MASUK[[#This Row],[Jumlah Masuk]]*MASUK[[#This Row],[Harga Satuan]],"")</f>
        <v>371800</v>
      </c>
      <c r="L20" s="13"/>
      <c r="M20" s="62"/>
      <c r="N20" s="62"/>
      <c r="O20" s="62"/>
      <c r="P20" s="62"/>
      <c r="Q20" s="62"/>
      <c r="R20" s="62"/>
      <c r="S20" s="62"/>
    </row>
    <row r="21" spans="1:19" ht="16.5" thickTop="1" thickBot="1" x14ac:dyDescent="0.3">
      <c r="A21" s="33">
        <f t="shared" si="0"/>
        <v>15</v>
      </c>
      <c r="B21" s="9">
        <v>45355</v>
      </c>
      <c r="C21" s="10" t="s">
        <v>1178</v>
      </c>
      <c r="D21" s="18" t="str">
        <f>IFERROR(VLOOKUP(C21,REKAP[[#All],[ID
Barang]:[Stok Akhir]],2,FALSE), "")</f>
        <v>Ejector Sleeve</v>
      </c>
      <c r="E21" s="18" t="str">
        <f>IFERROR(VLOOKUP(C21,REKAP[[#All],[ID
Barang]:[Stok Akhir]],4,FALSE), "")</f>
        <v>EJS 5-3-200</v>
      </c>
      <c r="F21" s="18" t="str">
        <f>IFERROR(VLOOKUP(C21,REKAP[[#All],[ID
Barang]:[Stok Akhir]],6,FALSE),"")</f>
        <v>Accessories Mold</v>
      </c>
      <c r="G21" s="17">
        <f>IFERROR(VLOOKUP(C21,REKAP[[#All],[ID
Barang]:[Stok Akhir]],8,FALSE),"")</f>
        <v>180000</v>
      </c>
      <c r="H21" s="13">
        <v>7</v>
      </c>
      <c r="I21" s="10"/>
      <c r="J21" s="10" t="s">
        <v>3766</v>
      </c>
      <c r="K21" s="17">
        <f>IFERROR(MASUK[[#This Row],[Jumlah Masuk]]*MASUK[[#This Row],[Harga Satuan]],"")</f>
        <v>1260000</v>
      </c>
      <c r="L21" s="13"/>
      <c r="M21" s="62"/>
      <c r="N21" s="62"/>
      <c r="O21" s="62"/>
      <c r="P21" s="62"/>
      <c r="Q21" s="62"/>
      <c r="R21" s="62"/>
      <c r="S21" s="62"/>
    </row>
    <row r="22" spans="1:19" ht="16.5" thickTop="1" thickBot="1" x14ac:dyDescent="0.3">
      <c r="A22" s="33">
        <f t="shared" si="0"/>
        <v>16</v>
      </c>
      <c r="B22" s="9">
        <v>45355</v>
      </c>
      <c r="C22" s="10" t="s">
        <v>1197</v>
      </c>
      <c r="D22" s="18" t="str">
        <f>IFERROR(VLOOKUP(C22,REKAP[[#All],[ID
Barang]:[Stok Akhir]],2,FALSE), "")</f>
        <v>Eye Bolt</v>
      </c>
      <c r="E22" s="18" t="str">
        <f>IFERROR(VLOOKUP(C22,REKAP[[#All],[ID
Barang]:[Stok Akhir]],4,FALSE), "")</f>
        <v>BLE-24</v>
      </c>
      <c r="F22" s="18" t="str">
        <f>IFERROR(VLOOKUP(C22,REKAP[[#All],[ID
Barang]:[Stok Akhir]],6,FALSE),"")</f>
        <v>Accessories Mold</v>
      </c>
      <c r="G22" s="17">
        <f>IFERROR(VLOOKUP(C22,REKAP[[#All],[ID
Barang]:[Stok Akhir]],8,FALSE),"")</f>
        <v>170000</v>
      </c>
      <c r="H22" s="13">
        <v>2</v>
      </c>
      <c r="I22" s="10"/>
      <c r="J22" s="10" t="s">
        <v>3766</v>
      </c>
      <c r="K22" s="17">
        <f>IFERROR(MASUK[[#This Row],[Jumlah Masuk]]*MASUK[[#This Row],[Harga Satuan]],"")</f>
        <v>340000</v>
      </c>
      <c r="L22" s="13"/>
      <c r="M22" s="62"/>
      <c r="N22" s="62"/>
      <c r="O22" s="62"/>
      <c r="P22" s="62"/>
      <c r="Q22" s="62"/>
      <c r="R22" s="62"/>
      <c r="S22" s="62"/>
    </row>
    <row r="23" spans="1:19" ht="16.5" thickTop="1" thickBot="1" x14ac:dyDescent="0.3">
      <c r="A23" s="33">
        <f t="shared" si="0"/>
        <v>17</v>
      </c>
      <c r="B23" s="9">
        <v>45355</v>
      </c>
      <c r="C23" s="10" t="s">
        <v>962</v>
      </c>
      <c r="D23" s="18" t="str">
        <f>IFERROR(VLOOKUP(C23,REKAP[[#All],[ID
Barang]:[Stok Akhir]],2,FALSE), "")</f>
        <v>Dowel Pin</v>
      </c>
      <c r="E23" s="18" t="str">
        <f>IFERROR(VLOOKUP(C23,REKAP[[#All],[ID
Barang]:[Stok Akhir]],4,FALSE), "")</f>
        <v>DPND-8-15</v>
      </c>
      <c r="F23" s="18" t="str">
        <f>IFERROR(VLOOKUP(C23,REKAP[[#All],[ID
Barang]:[Stok Akhir]],6,FALSE),"")</f>
        <v>Accessories Mold</v>
      </c>
      <c r="G23" s="17">
        <f>IFERROR(VLOOKUP(C23,REKAP[[#All],[ID
Barang]:[Stok Akhir]],8,FALSE),"")</f>
        <v>3726</v>
      </c>
      <c r="H23" s="13">
        <v>4</v>
      </c>
      <c r="I23" s="10"/>
      <c r="J23" s="10" t="s">
        <v>3827</v>
      </c>
      <c r="K23" s="17">
        <f>IFERROR(MASUK[[#This Row],[Jumlah Masuk]]*MASUK[[#This Row],[Harga Satuan]],"")</f>
        <v>14904</v>
      </c>
      <c r="L23" s="13"/>
      <c r="M23" s="62"/>
      <c r="N23" s="62"/>
      <c r="O23" s="62"/>
      <c r="P23" s="62"/>
      <c r="Q23" s="62"/>
      <c r="R23" s="62"/>
      <c r="S23" s="62"/>
    </row>
    <row r="24" spans="1:19" ht="16.5" thickTop="1" thickBot="1" x14ac:dyDescent="0.3">
      <c r="A24" s="33">
        <f t="shared" si="0"/>
        <v>18</v>
      </c>
      <c r="B24" s="9">
        <v>45357</v>
      </c>
      <c r="C24" s="10" t="s">
        <v>1272</v>
      </c>
      <c r="D24" s="18" t="str">
        <f>IFERROR(VLOOKUP(C24,REKAP[[#All],[ID
Barang]:[Stok Akhir]],2,FALSE), "")</f>
        <v>Limit Switch</v>
      </c>
      <c r="E24" s="18">
        <f>IFERROR(VLOOKUP(C24,REKAP[[#All],[ID
Barang]:[Stok Akhir]],4,FALSE), "")</f>
        <v>0</v>
      </c>
      <c r="F24" s="18" t="str">
        <f>IFERROR(VLOOKUP(C24,REKAP[[#All],[ID
Barang]:[Stok Akhir]],6,FALSE),"")</f>
        <v>Accessories Mold</v>
      </c>
      <c r="G24" s="17">
        <f>IFERROR(VLOOKUP(C24,REKAP[[#All],[ID
Barang]:[Stok Akhir]],8,FALSE),"")</f>
        <v>20000</v>
      </c>
      <c r="H24" s="13">
        <v>1</v>
      </c>
      <c r="I24" s="10"/>
      <c r="J24" s="10" t="s">
        <v>3766</v>
      </c>
      <c r="K24" s="17">
        <f>IFERROR(MASUK[[#This Row],[Jumlah Masuk]]*MASUK[[#This Row],[Harga Satuan]],"")</f>
        <v>20000</v>
      </c>
      <c r="L24" s="13"/>
      <c r="M24" s="62"/>
      <c r="N24" s="62"/>
      <c r="O24" s="62"/>
      <c r="P24" s="62"/>
      <c r="Q24" s="62"/>
      <c r="R24" s="62"/>
      <c r="S24" s="62"/>
    </row>
    <row r="25" spans="1:19" ht="16.5" thickTop="1" thickBot="1" x14ac:dyDescent="0.3">
      <c r="A25" s="33">
        <f t="shared" si="0"/>
        <v>19</v>
      </c>
      <c r="B25" s="9">
        <v>45357</v>
      </c>
      <c r="C25" s="10" t="s">
        <v>455</v>
      </c>
      <c r="D25" s="18" t="str">
        <f>IFERROR(VLOOKUP(C25,REKAP[[#All],[ID
Barang]:[Stok Akhir]],2,FALSE), "")</f>
        <v>Baut JFL</v>
      </c>
      <c r="E25" s="18" t="str">
        <f>IFERROR(VLOOKUP(C25,REKAP[[#All],[ID
Barang]:[Stok Akhir]],4,FALSE), "")</f>
        <v>M 5 X 10</v>
      </c>
      <c r="F25" s="18" t="str">
        <f>IFERROR(VLOOKUP(C25,REKAP[[#All],[ID
Barang]:[Stok Akhir]],6,FALSE),"")</f>
        <v>Mur &amp; Baut</v>
      </c>
      <c r="G25" s="17">
        <f>IFERROR(VLOOKUP(C25,REKAP[[#All],[ID
Barang]:[Stok Akhir]],8,FALSE),"")</f>
        <v>500</v>
      </c>
      <c r="H25" s="13">
        <v>14</v>
      </c>
      <c r="I25" s="10"/>
      <c r="J25" s="10" t="s">
        <v>3828</v>
      </c>
      <c r="K25" s="17">
        <f>IFERROR(MASUK[[#This Row],[Jumlah Masuk]]*MASUK[[#This Row],[Harga Satuan]],"")</f>
        <v>7000</v>
      </c>
      <c r="L25" s="13"/>
      <c r="M25" s="62"/>
      <c r="N25" s="62"/>
      <c r="O25" s="62"/>
      <c r="P25" s="62"/>
      <c r="Q25" s="62"/>
      <c r="R25" s="62"/>
      <c r="S25" s="62"/>
    </row>
    <row r="26" spans="1:19" ht="16.5" thickTop="1" thickBot="1" x14ac:dyDescent="0.3">
      <c r="A26" s="33">
        <f t="shared" si="0"/>
        <v>20</v>
      </c>
      <c r="B26" s="9">
        <v>45357</v>
      </c>
      <c r="C26" s="10" t="s">
        <v>3032</v>
      </c>
      <c r="D26" s="18" t="str">
        <f>IFERROR(VLOOKUP(C26,REKAP[[#All],[ID
Barang]:[Stok Akhir]],2,FALSE), "")</f>
        <v>Insert OSG</v>
      </c>
      <c r="E26" s="18" t="str">
        <f>IFERROR(VLOOKUP(C26,REKAP[[#All],[ID
Barang]:[Stok Akhir]],4,FALSE), "")</f>
        <v>ZDKT11T308SR-GR XP2040</v>
      </c>
      <c r="F26" s="18" t="str">
        <f>IFERROR(VLOOKUP(C26,REKAP[[#All],[ID
Barang]:[Stok Akhir]],6,FALSE),"")</f>
        <v>Tools</v>
      </c>
      <c r="G26" s="17">
        <f>IFERROR(VLOOKUP(C26,REKAP[[#All],[ID
Barang]:[Stok Akhir]],8,FALSE),"")</f>
        <v>210000</v>
      </c>
      <c r="H26" s="13">
        <v>10</v>
      </c>
      <c r="I26" s="10"/>
      <c r="J26" s="10"/>
      <c r="K26" s="17">
        <f>IFERROR(MASUK[[#This Row],[Jumlah Masuk]]*MASUK[[#This Row],[Harga Satuan]],"")</f>
        <v>2100000</v>
      </c>
      <c r="L26" s="13" t="s">
        <v>3765</v>
      </c>
      <c r="M26" s="62"/>
      <c r="N26" s="62"/>
      <c r="O26" s="62"/>
      <c r="P26" s="62"/>
      <c r="Q26" s="62"/>
      <c r="R26" s="62"/>
      <c r="S26" s="62"/>
    </row>
    <row r="27" spans="1:19" ht="16.5" thickTop="1" thickBot="1" x14ac:dyDescent="0.3">
      <c r="A27" s="33">
        <f t="shared" si="0"/>
        <v>21</v>
      </c>
      <c r="B27" s="9">
        <v>45357</v>
      </c>
      <c r="C27" s="10" t="s">
        <v>788</v>
      </c>
      <c r="D27" s="18" t="str">
        <f>IFERROR(VLOOKUP(C27,REKAP[[#All],[ID
Barang]:[Stok Akhir]],2,FALSE), "")</f>
        <v>Sarung Tangan kain</v>
      </c>
      <c r="E27" s="18">
        <f>IFERROR(VLOOKUP(C27,REKAP[[#All],[ID
Barang]:[Stok Akhir]],4,FALSE), "")</f>
        <v>0</v>
      </c>
      <c r="F27" s="18" t="str">
        <f>IFERROR(VLOOKUP(C27,REKAP[[#All],[ID
Barang]:[Stok Akhir]],6,FALSE),"")</f>
        <v>Bahan Pembantu</v>
      </c>
      <c r="G27" s="17">
        <f>IFERROR(VLOOKUP(C27,REKAP[[#All],[ID
Barang]:[Stok Akhir]],8,FALSE),"")</f>
        <v>2000</v>
      </c>
      <c r="H27" s="13">
        <v>12</v>
      </c>
      <c r="I27" s="10"/>
      <c r="J27" s="10"/>
      <c r="K27" s="17">
        <f>IFERROR(MASUK[[#This Row],[Jumlah Masuk]]*MASUK[[#This Row],[Harga Satuan]],"")</f>
        <v>24000</v>
      </c>
      <c r="L27" s="13" t="s">
        <v>3765</v>
      </c>
      <c r="M27" s="62"/>
      <c r="N27" s="62"/>
      <c r="O27" s="62"/>
      <c r="P27" s="62"/>
      <c r="Q27" s="62"/>
      <c r="R27" s="62"/>
      <c r="S27" s="62"/>
    </row>
    <row r="28" spans="1:19" ht="16.5" thickTop="1" thickBot="1" x14ac:dyDescent="0.3">
      <c r="A28" s="33">
        <f t="shared" si="0"/>
        <v>22</v>
      </c>
      <c r="B28" s="9">
        <v>45357</v>
      </c>
      <c r="C28" s="10" t="s">
        <v>710</v>
      </c>
      <c r="D28" s="18" t="str">
        <f>IFERROR(VLOOKUP(C28,REKAP[[#All],[ID
Barang]:[Stok Akhir]],2,FALSE), "")</f>
        <v>Auto Sealer</v>
      </c>
      <c r="E28" s="18" t="str">
        <f>IFERROR(VLOOKUP(C28,REKAP[[#All],[ID
Barang]:[Stok Akhir]],4,FALSE), "")</f>
        <v>@1pcs; merah</v>
      </c>
      <c r="F28" s="18" t="str">
        <f>IFERROR(VLOOKUP(C28,REKAP[[#All],[ID
Barang]:[Stok Akhir]],6,FALSE),"")</f>
        <v>Bahan Pembantu</v>
      </c>
      <c r="G28" s="17">
        <f>IFERROR(VLOOKUP(C28,REKAP[[#All],[ID
Barang]:[Stok Akhir]],8,FALSE),"")</f>
        <v>20000</v>
      </c>
      <c r="H28" s="13">
        <v>3</v>
      </c>
      <c r="I28" s="10"/>
      <c r="J28" s="10"/>
      <c r="K28" s="17">
        <f>IFERROR(MASUK[[#This Row],[Jumlah Masuk]]*MASUK[[#This Row],[Harga Satuan]],"")</f>
        <v>60000</v>
      </c>
      <c r="L28" s="13" t="s">
        <v>3765</v>
      </c>
      <c r="M28" s="62"/>
      <c r="N28" s="62"/>
      <c r="O28" s="62"/>
      <c r="P28" s="62"/>
      <c r="Q28" s="62"/>
      <c r="R28" s="62"/>
      <c r="S28" s="62"/>
    </row>
    <row r="29" spans="1:19" ht="16.5" thickTop="1" thickBot="1" x14ac:dyDescent="0.3">
      <c r="A29" s="33">
        <f t="shared" si="0"/>
        <v>23</v>
      </c>
      <c r="B29" s="9">
        <v>45357</v>
      </c>
      <c r="C29" s="10" t="s">
        <v>739</v>
      </c>
      <c r="D29" s="18" t="str">
        <f>IFERROR(VLOOKUP(C29,REKAP[[#All],[ID
Barang]:[Stok Akhir]],2,FALSE), "")</f>
        <v>Gerinda Perata 4"</v>
      </c>
      <c r="E29" s="18">
        <f>IFERROR(VLOOKUP(C29,REKAP[[#All],[ID
Barang]:[Stok Akhir]],4,FALSE), "")</f>
        <v>0</v>
      </c>
      <c r="F29" s="18" t="str">
        <f>IFERROR(VLOOKUP(C29,REKAP[[#All],[ID
Barang]:[Stok Akhir]],6,FALSE),"")</f>
        <v>Bahan Pembantu</v>
      </c>
      <c r="G29" s="17">
        <f>IFERROR(VLOOKUP(C29,REKAP[[#All],[ID
Barang]:[Stok Akhir]],8,FALSE),"")</f>
        <v>9000</v>
      </c>
      <c r="H29" s="13">
        <v>2</v>
      </c>
      <c r="I29" s="10"/>
      <c r="J29" s="10"/>
      <c r="K29" s="17">
        <f>IFERROR(MASUK[[#This Row],[Jumlah Masuk]]*MASUK[[#This Row],[Harga Satuan]],"")</f>
        <v>18000</v>
      </c>
      <c r="L29" s="13" t="s">
        <v>3765</v>
      </c>
      <c r="M29" s="62"/>
      <c r="N29" s="62"/>
      <c r="O29" s="62"/>
      <c r="P29" s="62"/>
      <c r="Q29" s="62"/>
      <c r="R29" s="62"/>
      <c r="S29" s="62"/>
    </row>
    <row r="30" spans="1:19" ht="16.5" thickTop="1" thickBot="1" x14ac:dyDescent="0.3">
      <c r="A30" s="33">
        <f t="shared" si="0"/>
        <v>24</v>
      </c>
      <c r="B30" s="9">
        <v>45357</v>
      </c>
      <c r="C30" s="10" t="s">
        <v>743</v>
      </c>
      <c r="D30" s="18" t="str">
        <f>IFERROR(VLOOKUP(C30,REKAP[[#All],[ID
Barang]:[Stok Akhir]],2,FALSE), "")</f>
        <v>Gerinda Potong 4" 1X25"</v>
      </c>
      <c r="E30" s="18" t="str">
        <f>IFERROR(VLOOKUP(C30,REKAP[[#All],[ID
Barang]:[Stok Akhir]],4,FALSE), "")</f>
        <v>4x1,25</v>
      </c>
      <c r="F30" s="18" t="str">
        <f>IFERROR(VLOOKUP(C30,REKAP[[#All],[ID
Barang]:[Stok Akhir]],6,FALSE),"")</f>
        <v>Bahan Pembantu</v>
      </c>
      <c r="G30" s="17">
        <f>IFERROR(VLOOKUP(C30,REKAP[[#All],[ID
Barang]:[Stok Akhir]],8,FALSE),"")</f>
        <v>4000</v>
      </c>
      <c r="H30" s="13">
        <v>3</v>
      </c>
      <c r="I30" s="10"/>
      <c r="J30" s="10"/>
      <c r="K30" s="17">
        <f>IFERROR(MASUK[[#This Row],[Jumlah Masuk]]*MASUK[[#This Row],[Harga Satuan]],"")</f>
        <v>12000</v>
      </c>
      <c r="L30" s="13" t="s">
        <v>3765</v>
      </c>
      <c r="M30" s="62"/>
      <c r="N30" s="62"/>
      <c r="O30" s="62"/>
      <c r="P30" s="62"/>
      <c r="Q30" s="62"/>
      <c r="R30" s="62"/>
      <c r="S30" s="62"/>
    </row>
    <row r="31" spans="1:19" ht="16.5" thickTop="1" thickBot="1" x14ac:dyDescent="0.3">
      <c r="A31" s="33">
        <f t="shared" si="0"/>
        <v>25</v>
      </c>
      <c r="B31" s="9">
        <v>45357</v>
      </c>
      <c r="C31" s="10" t="s">
        <v>699</v>
      </c>
      <c r="D31" s="18" t="str">
        <f>IFERROR(VLOOKUP(C31,REKAP[[#All],[ID
Barang]:[Stok Akhir]],2,FALSE), "")</f>
        <v>Ampelas</v>
      </c>
      <c r="E31" s="18" t="str">
        <f>IFERROR(VLOOKUP(C31,REKAP[[#All],[ID
Barang]:[Stok Akhir]],4,FALSE), "")</f>
        <v>Grit 320</v>
      </c>
      <c r="F31" s="18" t="str">
        <f>IFERROR(VLOOKUP(C31,REKAP[[#All],[ID
Barang]:[Stok Akhir]],6,FALSE),"")</f>
        <v>Bahan Pembantu</v>
      </c>
      <c r="G31" s="17">
        <f>IFERROR(VLOOKUP(C31,REKAP[[#All],[ID
Barang]:[Stok Akhir]],8,FALSE),"")</f>
        <v>3500</v>
      </c>
      <c r="H31" s="13">
        <v>5</v>
      </c>
      <c r="I31" s="10"/>
      <c r="J31" s="10"/>
      <c r="K31" s="17">
        <f>IFERROR(MASUK[[#This Row],[Jumlah Masuk]]*MASUK[[#This Row],[Harga Satuan]],"")</f>
        <v>17500</v>
      </c>
      <c r="L31" s="13" t="s">
        <v>3765</v>
      </c>
      <c r="M31" s="62"/>
      <c r="N31" s="62"/>
      <c r="O31" s="62"/>
      <c r="P31" s="62"/>
      <c r="Q31" s="62"/>
      <c r="R31" s="62"/>
      <c r="S31" s="62"/>
    </row>
    <row r="32" spans="1:19" ht="16.5" thickTop="1" thickBot="1" x14ac:dyDescent="0.3">
      <c r="A32" s="33">
        <f t="shared" si="0"/>
        <v>26</v>
      </c>
      <c r="B32" s="9">
        <v>45357</v>
      </c>
      <c r="C32" s="10" t="s">
        <v>698</v>
      </c>
      <c r="D32" s="18" t="str">
        <f>IFERROR(VLOOKUP(C32,REKAP[[#All],[ID
Barang]:[Stok Akhir]],2,FALSE), "")</f>
        <v>Ampelas</v>
      </c>
      <c r="E32" s="18" t="str">
        <f>IFERROR(VLOOKUP(C32,REKAP[[#All],[ID
Barang]:[Stok Akhir]],4,FALSE), "")</f>
        <v>Grit 240</v>
      </c>
      <c r="F32" s="18" t="str">
        <f>IFERROR(VLOOKUP(C32,REKAP[[#All],[ID
Barang]:[Stok Akhir]],6,FALSE),"")</f>
        <v>Bahan Pembantu</v>
      </c>
      <c r="G32" s="17">
        <f>IFERROR(VLOOKUP(C32,REKAP[[#All],[ID
Barang]:[Stok Akhir]],8,FALSE),"")</f>
        <v>3000</v>
      </c>
      <c r="H32" s="13">
        <v>5</v>
      </c>
      <c r="I32" s="10"/>
      <c r="J32" s="10"/>
      <c r="K32" s="17">
        <f>IFERROR(MASUK[[#This Row],[Jumlah Masuk]]*MASUK[[#This Row],[Harga Satuan]],"")</f>
        <v>15000</v>
      </c>
      <c r="L32" s="13"/>
      <c r="M32" s="62"/>
      <c r="N32" s="62"/>
      <c r="O32" s="62"/>
      <c r="P32" s="62"/>
      <c r="Q32" s="62"/>
      <c r="R32" s="62"/>
      <c r="S32" s="62"/>
    </row>
    <row r="33" spans="1:19" ht="16.5" thickTop="1" thickBot="1" x14ac:dyDescent="0.3">
      <c r="A33" s="33">
        <f t="shared" si="0"/>
        <v>27</v>
      </c>
      <c r="B33" s="9">
        <v>45357</v>
      </c>
      <c r="C33" s="10" t="s">
        <v>697</v>
      </c>
      <c r="D33" s="18" t="str">
        <f>IFERROR(VLOOKUP(C33,REKAP[[#All],[ID
Barang]:[Stok Akhir]],2,FALSE), "")</f>
        <v>Ampelas</v>
      </c>
      <c r="E33" s="18" t="str">
        <f>IFERROR(VLOOKUP(C33,REKAP[[#All],[ID
Barang]:[Stok Akhir]],4,FALSE), "")</f>
        <v>Grit 220</v>
      </c>
      <c r="F33" s="18" t="str">
        <f>IFERROR(VLOOKUP(C33,REKAP[[#All],[ID
Barang]:[Stok Akhir]],6,FALSE),"")</f>
        <v>Bahan Pembantu</v>
      </c>
      <c r="G33" s="17">
        <f>IFERROR(VLOOKUP(C33,REKAP[[#All],[ID
Barang]:[Stok Akhir]],8,FALSE),"")</f>
        <v>3900</v>
      </c>
      <c r="H33" s="13">
        <v>5</v>
      </c>
      <c r="I33" s="10"/>
      <c r="J33" s="10"/>
      <c r="K33" s="17">
        <f>IFERROR(MASUK[[#This Row],[Jumlah Masuk]]*MASUK[[#This Row],[Harga Satuan]],"")</f>
        <v>19500</v>
      </c>
      <c r="L33" s="13"/>
      <c r="M33" s="62"/>
      <c r="N33" s="62"/>
      <c r="O33" s="62"/>
      <c r="P33" s="62"/>
      <c r="Q33" s="62"/>
      <c r="R33" s="62"/>
      <c r="S33" s="62"/>
    </row>
    <row r="34" spans="1:19" ht="16.5" thickTop="1" thickBot="1" x14ac:dyDescent="0.3">
      <c r="A34" s="33">
        <f t="shared" si="0"/>
        <v>28</v>
      </c>
      <c r="B34" s="9">
        <v>45357</v>
      </c>
      <c r="C34" s="10" t="s">
        <v>331</v>
      </c>
      <c r="D34" s="18" t="str">
        <f>IFERROR(VLOOKUP(C34,REKAP[[#All],[ID
Barang]:[Stok Akhir]],2,FALSE), "")</f>
        <v>Baut LPK</v>
      </c>
      <c r="E34" s="18" t="str">
        <f>IFERROR(VLOOKUP(C34,REKAP[[#All],[ID
Barang]:[Stok Akhir]],4,FALSE), "")</f>
        <v>M 10 X 25</v>
      </c>
      <c r="F34" s="18" t="str">
        <f>IFERROR(VLOOKUP(C34,REKAP[[#All],[ID
Barang]:[Stok Akhir]],6,FALSE),"")</f>
        <v>Mur &amp; Baut</v>
      </c>
      <c r="G34" s="17">
        <f>IFERROR(VLOOKUP(C34,REKAP[[#All],[ID
Barang]:[Stok Akhir]],8,FALSE),"")</f>
        <v>2000</v>
      </c>
      <c r="H34" s="13">
        <v>15</v>
      </c>
      <c r="I34" s="10"/>
      <c r="J34" s="10" t="s">
        <v>3866</v>
      </c>
      <c r="K34" s="17">
        <f>IFERROR(MASUK[[#This Row],[Jumlah Masuk]]*MASUK[[#This Row],[Harga Satuan]],"")</f>
        <v>30000</v>
      </c>
      <c r="L34" s="13"/>
      <c r="M34" s="62"/>
      <c r="N34" s="62"/>
      <c r="O34" s="62"/>
      <c r="P34" s="62"/>
      <c r="Q34" s="62"/>
      <c r="R34" s="62"/>
      <c r="S34" s="62"/>
    </row>
    <row r="35" spans="1:19" ht="16.5" thickTop="1" thickBot="1" x14ac:dyDescent="0.3">
      <c r="A35" s="33">
        <f t="shared" si="0"/>
        <v>29</v>
      </c>
      <c r="B35" s="9">
        <v>45357</v>
      </c>
      <c r="C35" s="10" t="s">
        <v>313</v>
      </c>
      <c r="D35" s="18" t="str">
        <f>IFERROR(VLOOKUP(C35,REKAP[[#All],[ID
Barang]:[Stok Akhir]],2,FALSE), "")</f>
        <v>Baut LPK</v>
      </c>
      <c r="E35" s="18" t="str">
        <f>IFERROR(VLOOKUP(C35,REKAP[[#All],[ID
Barang]:[Stok Akhir]],4,FALSE), "")</f>
        <v>M 8 X 45</v>
      </c>
      <c r="F35" s="18" t="str">
        <f>IFERROR(VLOOKUP(C35,REKAP[[#All],[ID
Barang]:[Stok Akhir]],6,FALSE),"")</f>
        <v>Mur &amp; Baut</v>
      </c>
      <c r="G35" s="17">
        <f>IFERROR(VLOOKUP(C35,REKAP[[#All],[ID
Barang]:[Stok Akhir]],8,FALSE),"")</f>
        <v>1800</v>
      </c>
      <c r="H35" s="13">
        <v>15</v>
      </c>
      <c r="I35" s="10"/>
      <c r="J35" s="10" t="s">
        <v>3866</v>
      </c>
      <c r="K35" s="17">
        <f>IFERROR(MASUK[[#This Row],[Jumlah Masuk]]*MASUK[[#This Row],[Harga Satuan]],"")</f>
        <v>27000</v>
      </c>
      <c r="L35" s="13"/>
      <c r="M35" s="62"/>
      <c r="N35" s="62"/>
      <c r="O35" s="62"/>
      <c r="P35" s="62"/>
      <c r="Q35" s="62"/>
      <c r="R35" s="62"/>
      <c r="S35" s="62"/>
    </row>
    <row r="36" spans="1:19" ht="16.5" thickTop="1" thickBot="1" x14ac:dyDescent="0.3">
      <c r="A36" s="33">
        <f t="shared" si="0"/>
        <v>30</v>
      </c>
      <c r="B36" s="9">
        <v>45357</v>
      </c>
      <c r="C36" s="10" t="s">
        <v>289</v>
      </c>
      <c r="D36" s="18" t="str">
        <f>IFERROR(VLOOKUP(C36,REKAP[[#All],[ID
Barang]:[Stok Akhir]],2,FALSE), "")</f>
        <v>Baut LPK</v>
      </c>
      <c r="E36" s="18" t="str">
        <f>IFERROR(VLOOKUP(C36,REKAP[[#All],[ID
Barang]:[Stok Akhir]],4,FALSE), "")</f>
        <v>M 6 X 30</v>
      </c>
      <c r="F36" s="18" t="str">
        <f>IFERROR(VLOOKUP(C36,REKAP[[#All],[ID
Barang]:[Stok Akhir]],6,FALSE),"")</f>
        <v>Mur &amp; Baut</v>
      </c>
      <c r="G36" s="17">
        <f>IFERROR(VLOOKUP(C36,REKAP[[#All],[ID
Barang]:[Stok Akhir]],8,FALSE),"")</f>
        <v>800</v>
      </c>
      <c r="H36" s="13">
        <v>20</v>
      </c>
      <c r="I36" s="10"/>
      <c r="J36" s="10" t="s">
        <v>3866</v>
      </c>
      <c r="K36" s="17">
        <f>IFERROR(MASUK[[#This Row],[Jumlah Masuk]]*MASUK[[#This Row],[Harga Satuan]],"")</f>
        <v>16000</v>
      </c>
      <c r="L36" s="13"/>
      <c r="M36" s="62"/>
      <c r="N36" s="62"/>
      <c r="O36" s="62"/>
      <c r="P36" s="62"/>
      <c r="Q36" s="62"/>
      <c r="R36" s="62"/>
      <c r="S36" s="62"/>
    </row>
    <row r="37" spans="1:19" ht="16.5" thickTop="1" thickBot="1" x14ac:dyDescent="0.3">
      <c r="A37" s="33">
        <f t="shared" si="0"/>
        <v>31</v>
      </c>
      <c r="B37" s="9">
        <v>45357</v>
      </c>
      <c r="C37" s="10" t="s">
        <v>458</v>
      </c>
      <c r="D37" s="18" t="str">
        <f>IFERROR(VLOOKUP(C37,REKAP[[#All],[ID
Barang]:[Stok Akhir]],2,FALSE), "")</f>
        <v>Baut JFL</v>
      </c>
      <c r="E37" s="18" t="str">
        <f>IFERROR(VLOOKUP(C37,REKAP[[#All],[ID
Barang]:[Stok Akhir]],4,FALSE), "")</f>
        <v>M 5 X 20</v>
      </c>
      <c r="F37" s="18" t="str">
        <f>IFERROR(VLOOKUP(C37,REKAP[[#All],[ID
Barang]:[Stok Akhir]],6,FALSE),"")</f>
        <v>Mur &amp; Baut</v>
      </c>
      <c r="G37" s="17">
        <f>IFERROR(VLOOKUP(C37,REKAP[[#All],[ID
Barang]:[Stok Akhir]],8,FALSE),"")</f>
        <v>700</v>
      </c>
      <c r="H37" s="13">
        <v>15</v>
      </c>
      <c r="I37" s="10"/>
      <c r="J37" s="10" t="s">
        <v>3866</v>
      </c>
      <c r="K37" s="17">
        <f>IFERROR(MASUK[[#This Row],[Jumlah Masuk]]*MASUK[[#This Row],[Harga Satuan]],"")</f>
        <v>10500</v>
      </c>
      <c r="L37" s="13"/>
      <c r="M37" s="62"/>
      <c r="N37" s="62"/>
      <c r="O37" s="62"/>
      <c r="P37" s="62"/>
      <c r="Q37" s="62"/>
      <c r="R37" s="62"/>
      <c r="S37" s="62"/>
    </row>
    <row r="38" spans="1:19" ht="16.5" thickTop="1" thickBot="1" x14ac:dyDescent="0.3">
      <c r="A38" s="33">
        <f t="shared" si="0"/>
        <v>32</v>
      </c>
      <c r="B38" s="9">
        <v>45357</v>
      </c>
      <c r="C38" s="10" t="s">
        <v>523</v>
      </c>
      <c r="D38" s="18" t="str">
        <f>IFERROR(VLOOKUP(C38,REKAP[[#All],[ID
Barang]:[Stok Akhir]],2,FALSE), "")</f>
        <v>Baut Tanam</v>
      </c>
      <c r="E38" s="18" t="str">
        <f>IFERROR(VLOOKUP(C38,REKAP[[#All],[ID
Barang]:[Stok Akhir]],4,FALSE), "")</f>
        <v xml:space="preserve">M 10 x 10 </v>
      </c>
      <c r="F38" s="18" t="str">
        <f>IFERROR(VLOOKUP(C38,REKAP[[#All],[ID
Barang]:[Stok Akhir]],6,FALSE),"")</f>
        <v>Mur &amp; Baut</v>
      </c>
      <c r="G38" s="17">
        <f>IFERROR(VLOOKUP(C38,REKAP[[#All],[ID
Barang]:[Stok Akhir]],8,FALSE),"")</f>
        <v>1500</v>
      </c>
      <c r="H38" s="13">
        <v>30</v>
      </c>
      <c r="I38" s="10"/>
      <c r="J38" s="10" t="s">
        <v>3866</v>
      </c>
      <c r="K38" s="17">
        <f>IFERROR(MASUK[[#This Row],[Jumlah Masuk]]*MASUK[[#This Row],[Harga Satuan]],"")</f>
        <v>45000</v>
      </c>
      <c r="L38" s="13"/>
      <c r="M38" s="62"/>
      <c r="N38" s="62"/>
      <c r="O38" s="62"/>
      <c r="P38" s="62"/>
      <c r="Q38" s="62"/>
      <c r="R38" s="62"/>
      <c r="S38" s="62"/>
    </row>
    <row r="39" spans="1:19" ht="16.5" thickTop="1" thickBot="1" x14ac:dyDescent="0.3">
      <c r="A39" s="33">
        <f t="shared" ref="A39:A66" si="1">ROW()-ROW($A$6)</f>
        <v>33</v>
      </c>
      <c r="B39" s="9">
        <v>45357</v>
      </c>
      <c r="C39" s="10" t="s">
        <v>573</v>
      </c>
      <c r="D39" s="18" t="str">
        <f>IFERROR(VLOOKUP(C39,REKAP[[#All],[ID
Barang]:[Stok Akhir]],2,FALSE), "")</f>
        <v>Ring Plate</v>
      </c>
      <c r="E39" s="18" t="str">
        <f>IFERROR(VLOOKUP(C39,REKAP[[#All],[ID
Barang]:[Stok Akhir]],4,FALSE), "")</f>
        <v>M10</v>
      </c>
      <c r="F39" s="18" t="str">
        <f>IFERROR(VLOOKUP(C39,REKAP[[#All],[ID
Barang]:[Stok Akhir]],6,FALSE),"")</f>
        <v>Mur &amp; Baut</v>
      </c>
      <c r="G39" s="17">
        <f>IFERROR(VLOOKUP(C39,REKAP[[#All],[ID
Barang]:[Stok Akhir]],8,FALSE),"")</f>
        <v>200</v>
      </c>
      <c r="H39" s="13">
        <v>13</v>
      </c>
      <c r="I39" s="10"/>
      <c r="J39" s="10"/>
      <c r="K39" s="17">
        <f>IFERROR(MASUK[[#This Row],[Jumlah Masuk]]*MASUK[[#This Row],[Harga Satuan]],"")</f>
        <v>2600</v>
      </c>
      <c r="L39" s="13" t="s">
        <v>3765</v>
      </c>
      <c r="M39" s="62"/>
      <c r="N39" s="62"/>
      <c r="O39" s="62"/>
      <c r="P39" s="62"/>
      <c r="Q39" s="62"/>
      <c r="R39" s="62"/>
      <c r="S39" s="62"/>
    </row>
    <row r="40" spans="1:19" ht="16.5" thickTop="1" thickBot="1" x14ac:dyDescent="0.3">
      <c r="A40" s="33">
        <f t="shared" si="1"/>
        <v>34</v>
      </c>
      <c r="B40" s="9">
        <v>45357</v>
      </c>
      <c r="C40" s="10" t="s">
        <v>593</v>
      </c>
      <c r="D40" s="18" t="str">
        <f>IFERROR(VLOOKUP(C40,REKAP[[#All],[ID
Barang]:[Stok Akhir]],2,FALSE), "")</f>
        <v>Mur</v>
      </c>
      <c r="E40" s="18" t="str">
        <f>IFERROR(VLOOKUP(C40,REKAP[[#All],[ID
Barang]:[Stok Akhir]],4,FALSE), "")</f>
        <v>M10</v>
      </c>
      <c r="F40" s="18" t="str">
        <f>IFERROR(VLOOKUP(C40,REKAP[[#All],[ID
Barang]:[Stok Akhir]],6,FALSE),"")</f>
        <v>Mur &amp; Baut</v>
      </c>
      <c r="G40" s="17">
        <f>IFERROR(VLOOKUP(C40,REKAP[[#All],[ID
Barang]:[Stok Akhir]],8,FALSE),"")</f>
        <v>700</v>
      </c>
      <c r="H40" s="13">
        <v>14</v>
      </c>
      <c r="I40" s="10"/>
      <c r="J40" s="10"/>
      <c r="K40" s="17">
        <f>IFERROR(MASUK[[#This Row],[Jumlah Masuk]]*MASUK[[#This Row],[Harga Satuan]],"")</f>
        <v>9800</v>
      </c>
      <c r="L40" s="13" t="s">
        <v>3765</v>
      </c>
      <c r="M40" s="62"/>
      <c r="N40" s="62"/>
      <c r="O40" s="62"/>
      <c r="P40" s="62"/>
      <c r="Q40" s="62"/>
      <c r="R40" s="62"/>
      <c r="S40" s="62"/>
    </row>
    <row r="41" spans="1:19" ht="16.5" thickTop="1" thickBot="1" x14ac:dyDescent="0.3">
      <c r="A41" s="33">
        <f t="shared" si="1"/>
        <v>35</v>
      </c>
      <c r="B41" s="9">
        <v>45360</v>
      </c>
      <c r="C41" s="10" t="s">
        <v>1195</v>
      </c>
      <c r="D41" s="18" t="str">
        <f>IFERROR(VLOOKUP(C41,REKAP[[#All],[ID
Barang]:[Stok Akhir]],2,FALSE), "")</f>
        <v>Eye Bolt</v>
      </c>
      <c r="E41" s="18" t="str">
        <f>IFERROR(VLOOKUP(C41,REKAP[[#All],[ID
Barang]:[Stok Akhir]],4,FALSE), "")</f>
        <v>BLE-16</v>
      </c>
      <c r="F41" s="18" t="str">
        <f>IFERROR(VLOOKUP(C41,REKAP[[#All],[ID
Barang]:[Stok Akhir]],6,FALSE),"")</f>
        <v>Accessories Mold</v>
      </c>
      <c r="G41" s="17">
        <f>IFERROR(VLOOKUP(C41,REKAP[[#All],[ID
Barang]:[Stok Akhir]],8,FALSE),"")</f>
        <v>43000</v>
      </c>
      <c r="H41" s="13">
        <v>2</v>
      </c>
      <c r="I41" s="10"/>
      <c r="J41" s="10" t="s">
        <v>3772</v>
      </c>
      <c r="K41" s="17">
        <f>IFERROR(MASUK[[#This Row],[Jumlah Masuk]]*MASUK[[#This Row],[Harga Satuan]],"")</f>
        <v>86000</v>
      </c>
      <c r="L41" s="13"/>
      <c r="M41" s="62"/>
      <c r="N41" s="62"/>
      <c r="O41" s="62"/>
      <c r="P41" s="62"/>
      <c r="Q41" s="62"/>
      <c r="R41" s="62"/>
      <c r="S41" s="62"/>
    </row>
    <row r="42" spans="1:19" ht="16.5" thickTop="1" thickBot="1" x14ac:dyDescent="0.3">
      <c r="A42" s="33">
        <f t="shared" si="1"/>
        <v>36</v>
      </c>
      <c r="B42" s="9">
        <v>45360</v>
      </c>
      <c r="C42" s="10" t="s">
        <v>1312</v>
      </c>
      <c r="D42" s="18" t="str">
        <f>IFERROR(VLOOKUP(C42,REKAP[[#All],[ID
Barang]:[Stok Akhir]],2,FALSE), "")</f>
        <v>Screw Plugs</v>
      </c>
      <c r="E42" s="18" t="str">
        <f>IFERROR(VLOOKUP(C42,REKAP[[#All],[ID
Barang]:[Stok Akhir]],4,FALSE), "")</f>
        <v>QPWA 020</v>
      </c>
      <c r="F42" s="18" t="str">
        <f>IFERROR(VLOOKUP(C42,REKAP[[#All],[ID
Barang]:[Stok Akhir]],6,FALSE),"")</f>
        <v>Accessories Mold</v>
      </c>
      <c r="G42" s="17">
        <f>IFERROR(VLOOKUP(C42,REKAP[[#All],[ID
Barang]:[Stok Akhir]],8,FALSE),"")</f>
        <v>6000</v>
      </c>
      <c r="H42" s="13">
        <v>24</v>
      </c>
      <c r="I42" s="10"/>
      <c r="J42" s="10" t="s">
        <v>3772</v>
      </c>
      <c r="K42" s="17">
        <f>IFERROR(MASUK[[#This Row],[Jumlah Masuk]]*MASUK[[#This Row],[Harga Satuan]],"")</f>
        <v>144000</v>
      </c>
      <c r="L42" s="13"/>
      <c r="M42" s="62"/>
      <c r="N42" s="62"/>
      <c r="O42" s="62"/>
      <c r="P42" s="62"/>
      <c r="Q42" s="62"/>
      <c r="R42" s="62"/>
      <c r="S42" s="62"/>
    </row>
    <row r="43" spans="1:19" ht="16.5" thickTop="1" thickBot="1" x14ac:dyDescent="0.3">
      <c r="A43" s="33">
        <f t="shared" si="1"/>
        <v>37</v>
      </c>
      <c r="B43" s="9">
        <v>45360</v>
      </c>
      <c r="C43" s="10" t="s">
        <v>1311</v>
      </c>
      <c r="D43" s="18" t="str">
        <f>IFERROR(VLOOKUP(C43,REKAP[[#All],[ID
Barang]:[Stok Akhir]],2,FALSE), "")</f>
        <v>Screw Plugs</v>
      </c>
      <c r="E43" s="18" t="str">
        <f>IFERROR(VLOOKUP(C43,REKAP[[#All],[ID
Barang]:[Stok Akhir]],4,FALSE), "")</f>
        <v>QPWA 010</v>
      </c>
      <c r="F43" s="18" t="str">
        <f>IFERROR(VLOOKUP(C43,REKAP[[#All],[ID
Barang]:[Stok Akhir]],6,FALSE),"")</f>
        <v>Accessories Mold</v>
      </c>
      <c r="G43" s="17">
        <f>IFERROR(VLOOKUP(C43,REKAP[[#All],[ID
Barang]:[Stok Akhir]],8,FALSE),"")</f>
        <v>5500</v>
      </c>
      <c r="H43" s="13">
        <v>16</v>
      </c>
      <c r="I43" s="10"/>
      <c r="J43" s="10" t="s">
        <v>3772</v>
      </c>
      <c r="K43" s="17">
        <f>IFERROR(MASUK[[#This Row],[Jumlah Masuk]]*MASUK[[#This Row],[Harga Satuan]],"")</f>
        <v>88000</v>
      </c>
      <c r="L43" s="13"/>
      <c r="M43" s="62"/>
      <c r="N43" s="62"/>
      <c r="O43" s="62"/>
      <c r="P43" s="62"/>
      <c r="Q43" s="62"/>
      <c r="R43" s="62"/>
      <c r="S43" s="62"/>
    </row>
    <row r="44" spans="1:19" ht="16.5" thickTop="1" thickBot="1" x14ac:dyDescent="0.3">
      <c r="A44" s="33">
        <f t="shared" si="1"/>
        <v>38</v>
      </c>
      <c r="B44" s="9">
        <v>45360</v>
      </c>
      <c r="C44" s="10" t="s">
        <v>3829</v>
      </c>
      <c r="D44" s="18" t="str">
        <f>IFERROR(VLOOKUP(C44,REKAP[[#All],[ID
Barang]:[Stok Akhir]],2,FALSE), "")</f>
        <v>GUIDE PIN</v>
      </c>
      <c r="E44" s="18" t="str">
        <f>IFERROR(VLOOKUP(C44,REKAP[[#All],[ID
Barang]:[Stok Akhir]],4,FALSE), "")</f>
        <v>SPWS 10-60</v>
      </c>
      <c r="F44" s="18">
        <f>IFERROR(VLOOKUP(C44,REKAP[[#All],[ID
Barang]:[Stok Akhir]],6,FALSE),"")</f>
        <v>0</v>
      </c>
      <c r="G44" s="17">
        <f>IFERROR(VLOOKUP(C44,REKAP[[#All],[ID
Barang]:[Stok Akhir]],8,FALSE),"")</f>
        <v>0</v>
      </c>
      <c r="H44" s="13">
        <v>4</v>
      </c>
      <c r="I44" s="10"/>
      <c r="J44" s="10" t="s">
        <v>3773</v>
      </c>
      <c r="K44" s="17">
        <f>IFERROR(MASUK[[#This Row],[Jumlah Masuk]]*MASUK[[#This Row],[Harga Satuan]],"")</f>
        <v>0</v>
      </c>
      <c r="L44" s="13"/>
      <c r="M44" s="62"/>
      <c r="N44" s="62"/>
      <c r="O44" s="62"/>
      <c r="P44" s="62"/>
      <c r="Q44" s="62"/>
      <c r="R44" s="62"/>
      <c r="S44" s="62"/>
    </row>
    <row r="45" spans="1:19" ht="16.5" thickTop="1" thickBot="1" x14ac:dyDescent="0.3">
      <c r="A45" s="33">
        <f t="shared" si="1"/>
        <v>39</v>
      </c>
      <c r="B45" s="9">
        <v>45360</v>
      </c>
      <c r="C45" s="10" t="s">
        <v>1227</v>
      </c>
      <c r="D45" s="18" t="str">
        <f>IFERROR(VLOOKUP(C45,REKAP[[#All],[ID
Barang]:[Stok Akhir]],2,FALSE), "")</f>
        <v>Guide Bush</v>
      </c>
      <c r="E45" s="18" t="str">
        <f>IFERROR(VLOOKUP(C45,REKAP[[#All],[ID
Barang]:[Stok Akhir]],4,FALSE), "")</f>
        <v>GBST-20-20</v>
      </c>
      <c r="F45" s="18" t="str">
        <f>IFERROR(VLOOKUP(C45,REKAP[[#All],[ID
Barang]:[Stok Akhir]],6,FALSE),"")</f>
        <v>Accessories Mold</v>
      </c>
      <c r="G45" s="17">
        <f>IFERROR(VLOOKUP(C45,REKAP[[#All],[ID
Barang]:[Stok Akhir]],8,FALSE),"")</f>
        <v>37329</v>
      </c>
      <c r="H45" s="13">
        <v>4</v>
      </c>
      <c r="I45" s="10"/>
      <c r="J45" s="10" t="s">
        <v>3773</v>
      </c>
      <c r="K45" s="17">
        <f>IFERROR(MASUK[[#This Row],[Jumlah Masuk]]*MASUK[[#This Row],[Harga Satuan]],"")</f>
        <v>149316</v>
      </c>
      <c r="L45" s="13"/>
      <c r="M45" s="62"/>
      <c r="N45" s="62"/>
      <c r="O45" s="62"/>
      <c r="P45" s="62"/>
      <c r="Q45" s="62"/>
      <c r="R45" s="62"/>
      <c r="S45" s="62"/>
    </row>
    <row r="46" spans="1:19" ht="16.5" thickTop="1" thickBot="1" x14ac:dyDescent="0.3">
      <c r="A46" s="33">
        <f t="shared" si="1"/>
        <v>40</v>
      </c>
      <c r="B46" s="9">
        <v>45360</v>
      </c>
      <c r="C46" s="10" t="s">
        <v>3832</v>
      </c>
      <c r="D46" s="18" t="str">
        <f>IFERROR(VLOOKUP(C46,REKAP[[#All],[ID
Barang]:[Stok Akhir]],2,FALSE), "")</f>
        <v>GUIDE PIN</v>
      </c>
      <c r="E46" s="18" t="str">
        <f>IFERROR(VLOOKUP(C46,REKAP[[#All],[ID
Barang]:[Stok Akhir]],4,FALSE), "")</f>
        <v>SPWS 12-60</v>
      </c>
      <c r="F46" s="18">
        <f>IFERROR(VLOOKUP(C46,REKAP[[#All],[ID
Barang]:[Stok Akhir]],6,FALSE),"")</f>
        <v>0</v>
      </c>
      <c r="G46" s="17">
        <f>IFERROR(VLOOKUP(C46,REKAP[[#All],[ID
Barang]:[Stok Akhir]],8,FALSE),"")</f>
        <v>0</v>
      </c>
      <c r="H46" s="13">
        <v>4</v>
      </c>
      <c r="I46" s="10"/>
      <c r="J46" s="10" t="s">
        <v>3773</v>
      </c>
      <c r="K46" s="17">
        <f>IFERROR(MASUK[[#This Row],[Jumlah Masuk]]*MASUK[[#This Row],[Harga Satuan]],"")</f>
        <v>0</v>
      </c>
      <c r="L46" s="13"/>
      <c r="M46" s="62"/>
      <c r="N46" s="62"/>
      <c r="O46" s="62"/>
      <c r="P46" s="62"/>
      <c r="Q46" s="62"/>
      <c r="R46" s="62"/>
      <c r="S46" s="62"/>
    </row>
    <row r="47" spans="1:19" ht="16.5" thickTop="1" thickBot="1" x14ac:dyDescent="0.3">
      <c r="A47" s="33">
        <f t="shared" si="1"/>
        <v>41</v>
      </c>
      <c r="B47" s="9">
        <v>45360</v>
      </c>
      <c r="C47" s="10" t="s">
        <v>1069</v>
      </c>
      <c r="D47" s="18" t="str">
        <f>IFERROR(VLOOKUP(C47,REKAP[[#All],[ID
Barang]:[Stok Akhir]],2,FALSE), "")</f>
        <v>Ejector Pin</v>
      </c>
      <c r="E47" s="18" t="str">
        <f>IFERROR(VLOOKUP(C47,REKAP[[#All],[ID
Barang]:[Stok Akhir]],4,FALSE), "")</f>
        <v>EPC-10-150</v>
      </c>
      <c r="F47" s="18" t="str">
        <f>IFERROR(VLOOKUP(C47,REKAP[[#All],[ID
Barang]:[Stok Akhir]],6,FALSE),"")</f>
        <v>Accessories Mold</v>
      </c>
      <c r="G47" s="17">
        <f>IFERROR(VLOOKUP(C47,REKAP[[#All],[ID
Barang]:[Stok Akhir]],8,FALSE),"")</f>
        <v>24790</v>
      </c>
      <c r="H47" s="13">
        <v>48</v>
      </c>
      <c r="I47" s="10"/>
      <c r="J47" s="10" t="s">
        <v>3772</v>
      </c>
      <c r="K47" s="17">
        <f>IFERROR(MASUK[[#This Row],[Jumlah Masuk]]*MASUK[[#This Row],[Harga Satuan]],"")</f>
        <v>1189920</v>
      </c>
      <c r="L47" s="13"/>
      <c r="M47" s="62"/>
      <c r="N47" s="62"/>
      <c r="O47" s="62"/>
      <c r="P47" s="62"/>
      <c r="Q47" s="62"/>
      <c r="R47" s="62"/>
      <c r="S47" s="62"/>
    </row>
    <row r="48" spans="1:19" ht="16.5" thickTop="1" thickBot="1" x14ac:dyDescent="0.3">
      <c r="A48" s="33">
        <f t="shared" si="1"/>
        <v>42</v>
      </c>
      <c r="B48" s="9">
        <v>45360</v>
      </c>
      <c r="C48" s="10" t="s">
        <v>3834</v>
      </c>
      <c r="D48" s="18" t="str">
        <f>IFERROR(VLOOKUP(C48,REKAP[[#All],[ID
Barang]:[Stok Akhir]],2,FALSE), "")</f>
        <v>RETTURN PIN</v>
      </c>
      <c r="E48" s="18" t="str">
        <f>IFERROR(VLOOKUP(C48,REKAP[[#All],[ID
Barang]:[Stok Akhir]],4,FALSE), "")</f>
        <v>MERPSTH 20-280</v>
      </c>
      <c r="F48" s="18">
        <f>IFERROR(VLOOKUP(C48,REKAP[[#All],[ID
Barang]:[Stok Akhir]],6,FALSE),"")</f>
        <v>0</v>
      </c>
      <c r="G48" s="17">
        <f>IFERROR(VLOOKUP(C48,REKAP[[#All],[ID
Barang]:[Stok Akhir]],8,FALSE),"")</f>
        <v>0</v>
      </c>
      <c r="H48" s="13">
        <v>4</v>
      </c>
      <c r="I48" s="10"/>
      <c r="J48" s="10" t="s">
        <v>3766</v>
      </c>
      <c r="K48" s="17">
        <f>IFERROR(MASUK[[#This Row],[Jumlah Masuk]]*MASUK[[#This Row],[Harga Satuan]],"")</f>
        <v>0</v>
      </c>
      <c r="L48" s="13"/>
      <c r="M48" s="62"/>
      <c r="N48" s="62"/>
      <c r="O48" s="62"/>
      <c r="P48" s="62"/>
      <c r="Q48" s="62"/>
      <c r="R48" s="62"/>
      <c r="S48" s="62"/>
    </row>
    <row r="49" spans="1:19" ht="16.5" thickTop="1" thickBot="1" x14ac:dyDescent="0.3">
      <c r="A49" s="33">
        <f t="shared" si="1"/>
        <v>43</v>
      </c>
      <c r="B49" s="9">
        <v>45360</v>
      </c>
      <c r="C49" s="10" t="s">
        <v>1264</v>
      </c>
      <c r="D49" s="18" t="str">
        <f>IFERROR(VLOOKUP(C49,REKAP[[#All],[ID
Barang]:[Stok Akhir]],2,FALSE), "")</f>
        <v>Guide Pin Top B</v>
      </c>
      <c r="E49" s="18" t="str">
        <f>IFERROR(VLOOKUP(C49,REKAP[[#All],[ID
Barang]:[Stok Akhir]],4,FALSE), "")</f>
        <v>GPEB/EGH 25-100</v>
      </c>
      <c r="F49" s="18" t="str">
        <f>IFERROR(VLOOKUP(C49,REKAP[[#All],[ID
Barang]:[Stok Akhir]],6,FALSE),"")</f>
        <v>Accessories Mold</v>
      </c>
      <c r="G49" s="17">
        <f>IFERROR(VLOOKUP(C49,REKAP[[#All],[ID
Barang]:[Stok Akhir]],8,FALSE),"")</f>
        <v>220000</v>
      </c>
      <c r="H49" s="13">
        <v>2</v>
      </c>
      <c r="I49" s="10"/>
      <c r="J49" s="10" t="s">
        <v>3766</v>
      </c>
      <c r="K49" s="17">
        <f>IFERROR(MASUK[[#This Row],[Jumlah Masuk]]*MASUK[[#This Row],[Harga Satuan]],"")</f>
        <v>440000</v>
      </c>
      <c r="L49" s="13"/>
      <c r="M49" s="62"/>
      <c r="N49" s="62"/>
      <c r="O49" s="62"/>
      <c r="P49" s="62"/>
      <c r="Q49" s="62"/>
      <c r="R49" s="62"/>
      <c r="S49" s="62"/>
    </row>
    <row r="50" spans="1:19" ht="16.5" thickTop="1" thickBot="1" x14ac:dyDescent="0.3">
      <c r="A50" s="33">
        <f t="shared" si="1"/>
        <v>44</v>
      </c>
      <c r="B50" s="9">
        <v>45360</v>
      </c>
      <c r="C50" s="10" t="s">
        <v>1027</v>
      </c>
      <c r="D50" s="18" t="str">
        <f>IFERROR(VLOOKUP(C50,REKAP[[#All],[ID
Barang]:[Stok Akhir]],2,FALSE), "")</f>
        <v>Ejector Pin</v>
      </c>
      <c r="E50" s="18" t="str">
        <f>IFERROR(VLOOKUP(C50,REKAP[[#All],[ID
Barang]:[Stok Akhir]],4,FALSE), "")</f>
        <v>EPC-3-250</v>
      </c>
      <c r="F50" s="18" t="str">
        <f>IFERROR(VLOOKUP(C50,REKAP[[#All],[ID
Barang]:[Stok Akhir]],6,FALSE),"")</f>
        <v>Accessories Mold</v>
      </c>
      <c r="G50" s="17">
        <f>IFERROR(VLOOKUP(C50,REKAP[[#All],[ID
Barang]:[Stok Akhir]],8,FALSE),"")</f>
        <v>5305</v>
      </c>
      <c r="H50" s="13">
        <v>8</v>
      </c>
      <c r="I50" s="10"/>
      <c r="J50" s="10" t="s">
        <v>3766</v>
      </c>
      <c r="K50" s="17">
        <f>IFERROR(MASUK[[#This Row],[Jumlah Masuk]]*MASUK[[#This Row],[Harga Satuan]],"")</f>
        <v>42440</v>
      </c>
      <c r="L50" s="13"/>
      <c r="M50" s="62"/>
      <c r="N50" s="62"/>
      <c r="O50" s="62"/>
      <c r="P50" s="62"/>
      <c r="Q50" s="62"/>
      <c r="R50" s="62"/>
      <c r="S50" s="62"/>
    </row>
    <row r="51" spans="1:19" ht="16.5" thickTop="1" thickBot="1" x14ac:dyDescent="0.3">
      <c r="A51" s="33">
        <f t="shared" si="1"/>
        <v>45</v>
      </c>
      <c r="B51" s="9">
        <v>45360</v>
      </c>
      <c r="C51" s="10" t="s">
        <v>594</v>
      </c>
      <c r="D51" s="18" t="str">
        <f>IFERROR(VLOOKUP(C51,REKAP[[#All],[ID
Barang]:[Stok Akhir]],2,FALSE), "")</f>
        <v>Lock Nut</v>
      </c>
      <c r="E51" s="18" t="str">
        <f>IFERROR(VLOOKUP(C51,REKAP[[#All],[ID
Barang]:[Stok Akhir]],4,FALSE), "")</f>
        <v>M10</v>
      </c>
      <c r="F51" s="18" t="str">
        <f>IFERROR(VLOOKUP(C51,REKAP[[#All],[ID
Barang]:[Stok Akhir]],6,FALSE),"")</f>
        <v>Mur &amp; Baut</v>
      </c>
      <c r="G51" s="17">
        <f>IFERROR(VLOOKUP(C51,REKAP[[#All],[ID
Barang]:[Stok Akhir]],8,FALSE),"")</f>
        <v>1000</v>
      </c>
      <c r="H51" s="13">
        <v>8</v>
      </c>
      <c r="I51" s="10"/>
      <c r="J51" s="10" t="s">
        <v>3837</v>
      </c>
      <c r="K51" s="17">
        <f>IFERROR(MASUK[[#This Row],[Jumlah Masuk]]*MASUK[[#This Row],[Harga Satuan]],"")</f>
        <v>8000</v>
      </c>
      <c r="L51" s="13"/>
      <c r="M51" s="62"/>
      <c r="N51" s="62"/>
      <c r="O51" s="62"/>
      <c r="P51" s="62"/>
      <c r="Q51" s="62"/>
      <c r="R51" s="62"/>
      <c r="S51" s="62"/>
    </row>
    <row r="52" spans="1:19" ht="16.5" thickTop="1" thickBot="1" x14ac:dyDescent="0.3">
      <c r="A52" s="33">
        <f t="shared" si="1"/>
        <v>46</v>
      </c>
      <c r="B52" s="9">
        <v>45360</v>
      </c>
      <c r="C52" s="10" t="s">
        <v>2839</v>
      </c>
      <c r="D52" s="18" t="str">
        <f>IFERROR(VLOOKUP(C52,REKAP[[#All],[ID
Barang]:[Stok Akhir]],2,FALSE), "")</f>
        <v xml:space="preserve">End Mill Moldino </v>
      </c>
      <c r="E52" s="18" t="str">
        <f>IFERROR(VLOOKUP(C52,REKAP[[#All],[ID
Barang]:[Stok Akhir]],4,FALSE), "")</f>
        <v>ER5HS10-PNØ10xR1x30x35</v>
      </c>
      <c r="F52" s="18" t="str">
        <f>IFERROR(VLOOKUP(C52,REKAP[[#All],[ID
Barang]:[Stok Akhir]],6,FALSE),"")</f>
        <v>Tools</v>
      </c>
      <c r="G52" s="17">
        <f>IFERROR(VLOOKUP(C52,REKAP[[#All],[ID
Barang]:[Stok Akhir]],8,FALSE),"")</f>
        <v>1300000</v>
      </c>
      <c r="H52" s="13">
        <v>3</v>
      </c>
      <c r="I52" s="10"/>
      <c r="J52" s="10"/>
      <c r="K52" s="17">
        <f>IFERROR(MASUK[[#This Row],[Jumlah Masuk]]*MASUK[[#This Row],[Harga Satuan]],"")</f>
        <v>3900000</v>
      </c>
      <c r="L52" s="13" t="s">
        <v>3765</v>
      </c>
      <c r="M52" s="62"/>
      <c r="N52" s="62"/>
      <c r="O52" s="62"/>
      <c r="P52" s="62"/>
      <c r="Q52" s="62"/>
      <c r="R52" s="62"/>
      <c r="S52" s="62"/>
    </row>
    <row r="53" spans="1:19" ht="16.5" thickTop="1" thickBot="1" x14ac:dyDescent="0.3">
      <c r="A53" s="33">
        <f t="shared" si="1"/>
        <v>47</v>
      </c>
      <c r="B53" s="9">
        <v>45360</v>
      </c>
      <c r="C53" s="10" t="s">
        <v>2803</v>
      </c>
      <c r="D53" s="18" t="str">
        <f>IFERROR(VLOOKUP(C53,REKAP[[#All],[ID
Barang]:[Stok Akhir]],2,FALSE), "")</f>
        <v>End Mill Moldino (10XR2X50)</v>
      </c>
      <c r="E53" s="18" t="str">
        <f>IFERROR(VLOOKUP(C53,REKAP[[#All],[ID
Barang]:[Stok Akhir]],4,FALSE), "")</f>
        <v>ETMLN-4100-50-20-TH</v>
      </c>
      <c r="F53" s="18" t="str">
        <f>IFERROR(VLOOKUP(C53,REKAP[[#All],[ID
Barang]:[Stok Akhir]],6,FALSE),"")</f>
        <v>Tools</v>
      </c>
      <c r="G53" s="17">
        <f>IFERROR(VLOOKUP(C53,REKAP[[#All],[ID
Barang]:[Stok Akhir]],8,FALSE),"")</f>
        <v>2057000</v>
      </c>
      <c r="H53" s="13">
        <v>2</v>
      </c>
      <c r="I53" s="10"/>
      <c r="J53" s="10"/>
      <c r="K53" s="17">
        <f>IFERROR(MASUK[[#This Row],[Jumlah Masuk]]*MASUK[[#This Row],[Harga Satuan]],"")</f>
        <v>4114000</v>
      </c>
      <c r="L53" s="13" t="s">
        <v>3765</v>
      </c>
      <c r="M53" s="62"/>
      <c r="N53" s="62"/>
      <c r="O53" s="62"/>
      <c r="P53" s="62"/>
      <c r="Q53" s="62"/>
      <c r="R53" s="62"/>
      <c r="S53" s="62"/>
    </row>
    <row r="54" spans="1:19" ht="16.5" thickTop="1" thickBot="1" x14ac:dyDescent="0.3">
      <c r="A54" s="33">
        <f t="shared" si="1"/>
        <v>48</v>
      </c>
      <c r="B54" s="9">
        <v>45360</v>
      </c>
      <c r="C54" s="10" t="s">
        <v>2858</v>
      </c>
      <c r="D54" s="18" t="str">
        <f>IFERROR(VLOOKUP(C54,REKAP[[#All],[ID
Barang]:[Stok Akhir]],2,FALSE), "")</f>
        <v>End Mill STS</v>
      </c>
      <c r="E54" s="18" t="str">
        <f>IFERROR(VLOOKUP(C54,REKAP[[#All],[ID
Barang]:[Stok Akhir]],4,FALSE), "")</f>
        <v>Ø0.5 AC-ELN-0.5x2</v>
      </c>
      <c r="F54" s="18" t="str">
        <f>IFERROR(VLOOKUP(C54,REKAP[[#All],[ID
Barang]:[Stok Akhir]],6,FALSE),"")</f>
        <v>Tools</v>
      </c>
      <c r="G54" s="17">
        <f>IFERROR(VLOOKUP(C54,REKAP[[#All],[ID
Barang]:[Stok Akhir]],8,FALSE),"")</f>
        <v>210000</v>
      </c>
      <c r="H54" s="13">
        <v>1</v>
      </c>
      <c r="I54" s="10"/>
      <c r="J54" s="10"/>
      <c r="K54" s="17">
        <f>IFERROR(MASUK[[#This Row],[Jumlah Masuk]]*MASUK[[#This Row],[Harga Satuan]],"")</f>
        <v>210000</v>
      </c>
      <c r="L54" s="13" t="s">
        <v>3765</v>
      </c>
      <c r="M54" s="62"/>
      <c r="N54" s="62"/>
      <c r="O54" s="62"/>
      <c r="P54" s="62"/>
      <c r="Q54" s="62"/>
      <c r="R54" s="62"/>
      <c r="S54" s="62"/>
    </row>
    <row r="55" spans="1:19" ht="16.5" thickTop="1" thickBot="1" x14ac:dyDescent="0.3">
      <c r="A55" s="33">
        <f t="shared" si="1"/>
        <v>49</v>
      </c>
      <c r="B55" s="9">
        <v>45360</v>
      </c>
      <c r="C55" s="10" t="s">
        <v>2916</v>
      </c>
      <c r="D55" s="18" t="str">
        <f>IFERROR(VLOOKUP(C55,REKAP[[#All],[ID
Barang]:[Stok Akhir]],2,FALSE), "")</f>
        <v>End Mill STS</v>
      </c>
      <c r="E55" s="18" t="str">
        <f>IFERROR(VLOOKUP(C55,REKAP[[#All],[ID
Barang]:[Stok Akhir]],4,FALSE), "")</f>
        <v>Ø6 OT-4HFR6</v>
      </c>
      <c r="F55" s="18" t="str">
        <f>IFERROR(VLOOKUP(C55,REKAP[[#All],[ID
Barang]:[Stok Akhir]],6,FALSE),"")</f>
        <v>Tools</v>
      </c>
      <c r="G55" s="17">
        <f>IFERROR(VLOOKUP(C55,REKAP[[#All],[ID
Barang]:[Stok Akhir]],8,FALSE),"")</f>
        <v>475800</v>
      </c>
      <c r="H55" s="13">
        <v>1</v>
      </c>
      <c r="I55" s="10"/>
      <c r="J55" s="10"/>
      <c r="K55" s="17">
        <f>IFERROR(MASUK[[#This Row],[Jumlah Masuk]]*MASUK[[#This Row],[Harga Satuan]],"")</f>
        <v>475800</v>
      </c>
      <c r="L55" s="13" t="s">
        <v>3765</v>
      </c>
      <c r="M55" s="62"/>
      <c r="N55" s="62"/>
      <c r="O55" s="62"/>
      <c r="P55" s="62"/>
      <c r="Q55" s="62"/>
      <c r="R55" s="62"/>
      <c r="S55" s="62"/>
    </row>
    <row r="56" spans="1:19" ht="16.5" thickTop="1" thickBot="1" x14ac:dyDescent="0.3">
      <c r="A56" s="33">
        <f t="shared" si="1"/>
        <v>50</v>
      </c>
      <c r="B56" s="9">
        <v>45360</v>
      </c>
      <c r="C56" s="10" t="s">
        <v>2889</v>
      </c>
      <c r="D56" s="18" t="str">
        <f>IFERROR(VLOOKUP(C56,REKAP[[#All],[ID
Barang]:[Stok Akhir]],2,FALSE), "")</f>
        <v>End Mill STS</v>
      </c>
      <c r="E56" s="18" t="str">
        <f>IFERROR(VLOOKUP(C56,REKAP[[#All],[ID
Barang]:[Stok Akhir]],4,FALSE), "")</f>
        <v>Ø6 OT-4RHFR-6 R1</v>
      </c>
      <c r="F56" s="18" t="str">
        <f>IFERROR(VLOOKUP(C56,REKAP[[#All],[ID
Barang]:[Stok Akhir]],6,FALSE),"")</f>
        <v>Tools</v>
      </c>
      <c r="G56" s="17">
        <f>IFERROR(VLOOKUP(C56,REKAP[[#All],[ID
Barang]:[Stok Akhir]],8,FALSE),"")</f>
        <v>570000</v>
      </c>
      <c r="H56" s="13">
        <v>2</v>
      </c>
      <c r="I56" s="10"/>
      <c r="J56" s="10"/>
      <c r="K56" s="17">
        <f>IFERROR(MASUK[[#This Row],[Jumlah Masuk]]*MASUK[[#This Row],[Harga Satuan]],"")</f>
        <v>1140000</v>
      </c>
      <c r="L56" s="13" t="s">
        <v>3765</v>
      </c>
      <c r="M56" s="62"/>
      <c r="N56" s="62"/>
      <c r="O56" s="62"/>
      <c r="P56" s="62"/>
      <c r="Q56" s="62"/>
      <c r="R56" s="62"/>
      <c r="S56" s="62"/>
    </row>
    <row r="57" spans="1:19" ht="16.5" thickTop="1" thickBot="1" x14ac:dyDescent="0.3">
      <c r="A57" s="33">
        <f t="shared" si="1"/>
        <v>51</v>
      </c>
      <c r="B57" s="9">
        <v>45360</v>
      </c>
      <c r="C57" s="10" t="s">
        <v>3838</v>
      </c>
      <c r="D57" s="18" t="str">
        <f>IFERROR(VLOOKUP(C57,REKAP[[#All],[ID
Barang]:[Stok Akhir]],2,FALSE), "")</f>
        <v>BNC STS</v>
      </c>
      <c r="E57" s="18" t="str">
        <f>IFERROR(VLOOKUP(C57,REKAP[[#All],[ID
Barang]:[Stok Akhir]],4,FALSE), "")</f>
        <v>OT-BLN R0.5X10</v>
      </c>
      <c r="F57" s="18">
        <f>IFERROR(VLOOKUP(C57,REKAP[[#All],[ID
Barang]:[Stok Akhir]],6,FALSE),"")</f>
        <v>0</v>
      </c>
      <c r="G57" s="17">
        <f>IFERROR(VLOOKUP(C57,REKAP[[#All],[ID
Barang]:[Stok Akhir]],8,FALSE),"")</f>
        <v>0</v>
      </c>
      <c r="H57" s="13">
        <v>2</v>
      </c>
      <c r="I57" s="10"/>
      <c r="J57" s="10"/>
      <c r="K57" s="17">
        <f>IFERROR(MASUK[[#This Row],[Jumlah Masuk]]*MASUK[[#This Row],[Harga Satuan]],"")</f>
        <v>0</v>
      </c>
      <c r="L57" s="13" t="s">
        <v>3765</v>
      </c>
      <c r="M57" s="62"/>
      <c r="N57" s="62"/>
      <c r="O57" s="62"/>
      <c r="P57" s="62"/>
      <c r="Q57" s="62"/>
      <c r="R57" s="62"/>
      <c r="S57" s="62"/>
    </row>
    <row r="58" spans="1:19" ht="16.5" thickTop="1" thickBot="1" x14ac:dyDescent="0.3">
      <c r="A58" s="33">
        <f t="shared" si="1"/>
        <v>52</v>
      </c>
      <c r="B58" s="9">
        <v>45360</v>
      </c>
      <c r="C58" s="10" t="s">
        <v>2988</v>
      </c>
      <c r="D58" s="18" t="str">
        <f>IFERROR(VLOOKUP(C58,REKAP[[#All],[ID
Barang]:[Stok Akhir]],2,FALSE), "")</f>
        <v>Insert Dijet</v>
      </c>
      <c r="E58" s="18" t="str">
        <f>IFERROR(VLOOKUP(C58,REKAP[[#All],[ID
Barang]:[Stok Akhir]],4,FALSE), "")</f>
        <v>RNM-120-R10 JC8015</v>
      </c>
      <c r="F58" s="18" t="str">
        <f>IFERROR(VLOOKUP(C58,REKAP[[#All],[ID
Barang]:[Stok Akhir]],6,FALSE),"")</f>
        <v>Tools</v>
      </c>
      <c r="G58" s="17">
        <f>IFERROR(VLOOKUP(C58,REKAP[[#All],[ID
Barang]:[Stok Akhir]],8,FALSE),"")</f>
        <v>440000</v>
      </c>
      <c r="H58" s="13">
        <v>2</v>
      </c>
      <c r="I58" s="10"/>
      <c r="J58" s="10"/>
      <c r="K58" s="17">
        <f>IFERROR(MASUK[[#This Row],[Jumlah Masuk]]*MASUK[[#This Row],[Harga Satuan]],"")</f>
        <v>880000</v>
      </c>
      <c r="L58" s="13" t="s">
        <v>3765</v>
      </c>
      <c r="M58" s="62"/>
      <c r="N58" s="62"/>
      <c r="O58" s="62"/>
      <c r="P58" s="62"/>
      <c r="Q58" s="62"/>
      <c r="R58" s="62"/>
      <c r="S58" s="62"/>
    </row>
    <row r="59" spans="1:19" ht="16.5" thickTop="1" thickBot="1" x14ac:dyDescent="0.3">
      <c r="A59" s="33">
        <f t="shared" si="1"/>
        <v>53</v>
      </c>
      <c r="B59" s="9">
        <v>45360</v>
      </c>
      <c r="C59" s="10" t="s">
        <v>2981</v>
      </c>
      <c r="D59" s="18" t="str">
        <f>IFERROR(VLOOKUP(C59,REKAP[[#All],[ID
Barang]:[Stok Akhir]],2,FALSE), "")</f>
        <v>Insert Dijet</v>
      </c>
      <c r="E59" s="18" t="str">
        <f>IFERROR(VLOOKUP(C59,REKAP[[#All],[ID
Barang]:[Stok Akhir]],4,FALSE), "")</f>
        <v>BNM-120-SS DH108</v>
      </c>
      <c r="F59" s="18" t="str">
        <f>IFERROR(VLOOKUP(C59,REKAP[[#All],[ID
Barang]:[Stok Akhir]],6,FALSE),"")</f>
        <v>Tools</v>
      </c>
      <c r="G59" s="17">
        <f>IFERROR(VLOOKUP(C59,REKAP[[#All],[ID
Barang]:[Stok Akhir]],8,FALSE),"")</f>
        <v>410000</v>
      </c>
      <c r="H59" s="13">
        <v>2</v>
      </c>
      <c r="I59" s="10"/>
      <c r="J59" s="10"/>
      <c r="K59" s="17">
        <f>IFERROR(MASUK[[#This Row],[Jumlah Masuk]]*MASUK[[#This Row],[Harga Satuan]],"")</f>
        <v>820000</v>
      </c>
      <c r="L59" s="13" t="s">
        <v>3765</v>
      </c>
      <c r="M59" s="62"/>
      <c r="N59" s="62"/>
      <c r="O59" s="62"/>
      <c r="P59" s="62"/>
      <c r="Q59" s="62"/>
      <c r="R59" s="62"/>
      <c r="S59" s="62"/>
    </row>
    <row r="60" spans="1:19" ht="16.5" thickTop="1" thickBot="1" x14ac:dyDescent="0.3">
      <c r="A60" s="33">
        <f t="shared" si="1"/>
        <v>54</v>
      </c>
      <c r="B60" s="9">
        <v>45360</v>
      </c>
      <c r="C60" s="10" t="s">
        <v>2950</v>
      </c>
      <c r="D60" s="18" t="str">
        <f>IFERROR(VLOOKUP(C60,REKAP[[#All],[ID
Barang]:[Stok Akhir]],2,FALSE), "")</f>
        <v>Hand Tap NPT Yamawa,YG1</v>
      </c>
      <c r="E60" s="18" t="str">
        <f>IFERROR(VLOOKUP(C60,REKAP[[#All],[ID
Barang]:[Stok Akhir]],4,FALSE), "")</f>
        <v>3/8"-18</v>
      </c>
      <c r="F60" s="18" t="str">
        <f>IFERROR(VLOOKUP(C60,REKAP[[#All],[ID
Barang]:[Stok Akhir]],6,FALSE),"")</f>
        <v>Tools</v>
      </c>
      <c r="G60" s="17">
        <f>IFERROR(VLOOKUP(C60,REKAP[[#All],[ID
Barang]:[Stok Akhir]],8,FALSE),"")</f>
        <v>993000</v>
      </c>
      <c r="H60" s="13">
        <v>1</v>
      </c>
      <c r="I60" s="10"/>
      <c r="J60" s="10"/>
      <c r="K60" s="17">
        <f>IFERROR(MASUK[[#This Row],[Jumlah Masuk]]*MASUK[[#This Row],[Harga Satuan]],"")</f>
        <v>993000</v>
      </c>
      <c r="L60" s="13" t="s">
        <v>3765</v>
      </c>
      <c r="M60" s="62"/>
      <c r="N60" s="62"/>
      <c r="O60" s="62"/>
      <c r="P60" s="62"/>
      <c r="Q60" s="62"/>
      <c r="R60" s="62"/>
      <c r="S60" s="62"/>
    </row>
    <row r="61" spans="1:19" ht="16.5" thickTop="1" thickBot="1" x14ac:dyDescent="0.3">
      <c r="A61" s="33">
        <f t="shared" si="1"/>
        <v>55</v>
      </c>
      <c r="B61" s="9">
        <v>45360</v>
      </c>
      <c r="C61" s="10" t="s">
        <v>3104</v>
      </c>
      <c r="D61" s="18" t="str">
        <f>IFERROR(VLOOKUP(C61,REKAP[[#All],[ID
Barang]:[Stok Akhir]],2,FALSE), "")</f>
        <v>Tap Mesin Yamawa,IWS,YG1</v>
      </c>
      <c r="E61" s="18" t="str">
        <f>IFERROR(VLOOKUP(C61,REKAP[[#All],[ID
Barang]:[Stok Akhir]],4,FALSE), "")</f>
        <v>M6x1</v>
      </c>
      <c r="F61" s="18" t="str">
        <f>IFERROR(VLOOKUP(C61,REKAP[[#All],[ID
Barang]:[Stok Akhir]],6,FALSE),"")</f>
        <v>Tools</v>
      </c>
      <c r="G61" s="17">
        <f>IFERROR(VLOOKUP(C61,REKAP[[#All],[ID
Barang]:[Stok Akhir]],8,FALSE),"")</f>
        <v>120000</v>
      </c>
      <c r="H61" s="13">
        <v>3</v>
      </c>
      <c r="I61" s="10"/>
      <c r="J61" s="10"/>
      <c r="K61" s="17">
        <f>IFERROR(MASUK[[#This Row],[Jumlah Masuk]]*MASUK[[#This Row],[Harga Satuan]],"")</f>
        <v>360000</v>
      </c>
      <c r="L61" s="13" t="s">
        <v>3765</v>
      </c>
      <c r="M61" s="62"/>
      <c r="N61" s="62"/>
      <c r="O61" s="62"/>
      <c r="P61" s="62"/>
      <c r="Q61" s="62"/>
      <c r="R61" s="62"/>
      <c r="S61" s="62"/>
    </row>
    <row r="62" spans="1:19" ht="16.5" thickTop="1" thickBot="1" x14ac:dyDescent="0.3">
      <c r="A62" s="33">
        <f t="shared" si="1"/>
        <v>56</v>
      </c>
      <c r="B62" s="9">
        <v>45369</v>
      </c>
      <c r="C62" s="10" t="s">
        <v>945</v>
      </c>
      <c r="D62" s="18" t="str">
        <f>IFERROR(VLOOKUP(C62,REKAP[[#All],[ID
Barang]:[Stok Akhir]],2,FALSE), "")</f>
        <v>Dowel Pin</v>
      </c>
      <c r="E62" s="18" t="str">
        <f>IFERROR(VLOOKUP(C62,REKAP[[#All],[ID
Barang]:[Stok Akhir]],4,FALSE), "")</f>
        <v>DPND-3-10</v>
      </c>
      <c r="F62" s="18" t="str">
        <f>IFERROR(VLOOKUP(C62,REKAP[[#All],[ID
Barang]:[Stok Akhir]],6,FALSE),"")</f>
        <v>Accessories Mold</v>
      </c>
      <c r="G62" s="17">
        <f>IFERROR(VLOOKUP(C62,REKAP[[#All],[ID
Barang]:[Stok Akhir]],8,FALSE),"")</f>
        <v>2421</v>
      </c>
      <c r="H62" s="13">
        <v>8</v>
      </c>
      <c r="I62" s="10"/>
      <c r="J62" s="10" t="s">
        <v>3769</v>
      </c>
      <c r="K62" s="17">
        <f>IFERROR(MASUK[[#This Row],[Jumlah Masuk]]*MASUK[[#This Row],[Harga Satuan]],"")</f>
        <v>19368</v>
      </c>
      <c r="L62" s="13"/>
      <c r="M62" s="62"/>
      <c r="N62" s="62"/>
      <c r="O62" s="62"/>
      <c r="P62" s="62"/>
      <c r="Q62" s="62"/>
      <c r="R62" s="62"/>
      <c r="S62" s="62"/>
    </row>
    <row r="63" spans="1:19" ht="16.5" thickTop="1" thickBot="1" x14ac:dyDescent="0.3">
      <c r="A63" s="33">
        <f t="shared" si="1"/>
        <v>57</v>
      </c>
      <c r="B63" s="9">
        <v>45369</v>
      </c>
      <c r="C63" s="10" t="s">
        <v>947</v>
      </c>
      <c r="D63" s="18" t="str">
        <f>IFERROR(VLOOKUP(C63,REKAP[[#All],[ID
Barang]:[Stok Akhir]],2,FALSE), "")</f>
        <v>Dowel Pin</v>
      </c>
      <c r="E63" s="18" t="str">
        <f>IFERROR(VLOOKUP(C63,REKAP[[#All],[ID
Barang]:[Stok Akhir]],4,FALSE), "")</f>
        <v>DPND-4-10</v>
      </c>
      <c r="F63" s="18" t="str">
        <f>IFERROR(VLOOKUP(C63,REKAP[[#All],[ID
Barang]:[Stok Akhir]],6,FALSE),"")</f>
        <v>Accessories Mold</v>
      </c>
      <c r="G63" s="17">
        <f>IFERROR(VLOOKUP(C63,REKAP[[#All],[ID
Barang]:[Stok Akhir]],8,FALSE),"")</f>
        <v>2421</v>
      </c>
      <c r="H63" s="13">
        <v>29</v>
      </c>
      <c r="I63" s="10"/>
      <c r="J63" s="10" t="s">
        <v>3769</v>
      </c>
      <c r="K63" s="17">
        <f>IFERROR(MASUK[[#This Row],[Jumlah Masuk]]*MASUK[[#This Row],[Harga Satuan]],"")</f>
        <v>70209</v>
      </c>
      <c r="L63" s="13"/>
      <c r="M63" s="62"/>
      <c r="N63" s="62"/>
      <c r="O63" s="62"/>
      <c r="P63" s="62"/>
      <c r="Q63" s="62"/>
      <c r="R63" s="62"/>
      <c r="S63" s="62"/>
    </row>
    <row r="64" spans="1:19" ht="16.5" thickTop="1" thickBot="1" x14ac:dyDescent="0.3">
      <c r="A64" s="33">
        <f t="shared" si="1"/>
        <v>58</v>
      </c>
      <c r="B64" s="9">
        <v>45369</v>
      </c>
      <c r="C64" s="10" t="s">
        <v>950</v>
      </c>
      <c r="D64" s="18" t="str">
        <f>IFERROR(VLOOKUP(C64,REKAP[[#All],[ID
Barang]:[Stok Akhir]],2,FALSE), "")</f>
        <v>Dowel Pin</v>
      </c>
      <c r="E64" s="18" t="str">
        <f>IFERROR(VLOOKUP(C64,REKAP[[#All],[ID
Barang]:[Stok Akhir]],4,FALSE), "")</f>
        <v>DPND-4-25</v>
      </c>
      <c r="F64" s="18" t="str">
        <f>IFERROR(VLOOKUP(C64,REKAP[[#All],[ID
Barang]:[Stok Akhir]],6,FALSE),"")</f>
        <v>Accessories Mold</v>
      </c>
      <c r="G64" s="17">
        <f>IFERROR(VLOOKUP(C64,REKAP[[#All],[ID
Barang]:[Stok Akhir]],8,FALSE),"")</f>
        <v>2421</v>
      </c>
      <c r="H64" s="13">
        <v>8</v>
      </c>
      <c r="I64" s="10"/>
      <c r="J64" s="10" t="s">
        <v>3769</v>
      </c>
      <c r="K64" s="17">
        <f>IFERROR(MASUK[[#This Row],[Jumlah Masuk]]*MASUK[[#This Row],[Harga Satuan]],"")</f>
        <v>19368</v>
      </c>
      <c r="L64" s="13"/>
      <c r="M64" s="62"/>
      <c r="N64" s="62"/>
      <c r="O64" s="62"/>
      <c r="P64" s="62"/>
      <c r="Q64" s="62"/>
      <c r="R64" s="62"/>
      <c r="S64" s="62"/>
    </row>
    <row r="65" spans="1:19" ht="16.5" thickTop="1" thickBot="1" x14ac:dyDescent="0.3">
      <c r="A65" s="33">
        <f t="shared" si="1"/>
        <v>59</v>
      </c>
      <c r="B65" s="9">
        <v>45369</v>
      </c>
      <c r="C65" s="10" t="s">
        <v>956</v>
      </c>
      <c r="D65" s="18" t="str">
        <f>IFERROR(VLOOKUP(C65,REKAP[[#All],[ID
Barang]:[Stok Akhir]],2,FALSE), "")</f>
        <v>Dowel Pin</v>
      </c>
      <c r="E65" s="18" t="str">
        <f>IFERROR(VLOOKUP(C65,REKAP[[#All],[ID
Barang]:[Stok Akhir]],4,FALSE), "")</f>
        <v>DPND-6-10</v>
      </c>
      <c r="F65" s="18" t="str">
        <f>IFERROR(VLOOKUP(C65,REKAP[[#All],[ID
Barang]:[Stok Akhir]],6,FALSE),"")</f>
        <v>Accessories Mold</v>
      </c>
      <c r="G65" s="17">
        <f>IFERROR(VLOOKUP(C65,REKAP[[#All],[ID
Barang]:[Stok Akhir]],8,FALSE),"")</f>
        <v>2943</v>
      </c>
      <c r="H65" s="13">
        <v>8</v>
      </c>
      <c r="I65" s="10"/>
      <c r="J65" s="10" t="s">
        <v>3769</v>
      </c>
      <c r="K65" s="17">
        <f>IFERROR(MASUK[[#This Row],[Jumlah Masuk]]*MASUK[[#This Row],[Harga Satuan]],"")</f>
        <v>23544</v>
      </c>
      <c r="L65" s="13"/>
      <c r="M65" s="62"/>
      <c r="N65" s="62"/>
      <c r="O65" s="62"/>
      <c r="P65" s="62"/>
      <c r="Q65" s="62"/>
      <c r="R65" s="62"/>
      <c r="S65" s="62"/>
    </row>
    <row r="66" spans="1:19" ht="16.5" thickTop="1" thickBot="1" x14ac:dyDescent="0.3">
      <c r="A66" s="33">
        <f t="shared" si="1"/>
        <v>60</v>
      </c>
      <c r="B66" s="9">
        <v>45369</v>
      </c>
      <c r="C66" s="10" t="s">
        <v>985</v>
      </c>
      <c r="D66" s="18" t="str">
        <f>IFERROR(VLOOKUP(C66,REKAP[[#All],[ID
Barang]:[Stok Akhir]],2,FALSE), "")</f>
        <v>Dowel Pin</v>
      </c>
      <c r="E66" s="18" t="str">
        <f>IFERROR(VLOOKUP(C66,REKAP[[#All],[ID
Barang]:[Stok Akhir]],4,FALSE), "")</f>
        <v>DPTM-8-20</v>
      </c>
      <c r="F66" s="18" t="str">
        <f>IFERROR(VLOOKUP(C66,REKAP[[#All],[ID
Barang]:[Stok Akhir]],6,FALSE),"")</f>
        <v>Accessories Mold</v>
      </c>
      <c r="G66" s="17">
        <f>IFERROR(VLOOKUP(C66,REKAP[[#All],[ID
Barang]:[Stok Akhir]],8,FALSE),"")</f>
        <v>8622</v>
      </c>
      <c r="H66" s="13">
        <v>8</v>
      </c>
      <c r="I66" s="10"/>
      <c r="J66" s="10" t="s">
        <v>3769</v>
      </c>
      <c r="K66" s="17">
        <f>IFERROR(MASUK[[#This Row],[Jumlah Masuk]]*MASUK[[#This Row],[Harga Satuan]],"")</f>
        <v>68976</v>
      </c>
      <c r="L66" s="13"/>
      <c r="M66" s="62"/>
      <c r="N66" s="62"/>
      <c r="O66" s="62"/>
      <c r="P66" s="62"/>
      <c r="Q66" s="62"/>
      <c r="R66" s="62"/>
      <c r="S66" s="62"/>
    </row>
    <row r="67" spans="1:19" ht="16.5" thickTop="1" thickBot="1" x14ac:dyDescent="0.3">
      <c r="A67" s="33"/>
      <c r="B67" s="9">
        <v>45369</v>
      </c>
      <c r="C67" s="10" t="s">
        <v>995</v>
      </c>
      <c r="D67" s="18" t="str">
        <f>IFERROR(VLOOKUP(C67,REKAP[[#All],[ID
Barang]:[Stok Akhir]],2,FALSE), "")</f>
        <v>Dowel Pin</v>
      </c>
      <c r="E67" s="18" t="str">
        <f>IFERROR(VLOOKUP(C67,REKAP[[#All],[ID
Barang]:[Stok Akhir]],4,FALSE), "")</f>
        <v>DPTM-10-25</v>
      </c>
      <c r="F67" s="18" t="str">
        <f>IFERROR(VLOOKUP(C67,REKAP[[#All],[ID
Barang]:[Stok Akhir]],6,FALSE),"")</f>
        <v>Accessories Mold</v>
      </c>
      <c r="G67" s="17"/>
      <c r="H67" s="13">
        <v>16</v>
      </c>
      <c r="I67" s="10"/>
      <c r="J67" s="10" t="s">
        <v>3769</v>
      </c>
      <c r="K67" s="17"/>
      <c r="L67" s="13"/>
      <c r="M67" s="62"/>
      <c r="N67" s="62"/>
      <c r="O67" s="62"/>
      <c r="P67" s="62"/>
      <c r="Q67" s="62"/>
      <c r="R67" s="62"/>
      <c r="S67" s="62"/>
    </row>
    <row r="68" spans="1:19" ht="16.5" thickTop="1" thickBot="1" x14ac:dyDescent="0.3">
      <c r="A68" s="33">
        <f t="shared" ref="A68:A131" si="2">ROW()-ROW($A$6)</f>
        <v>62</v>
      </c>
      <c r="B68" s="9">
        <v>45369</v>
      </c>
      <c r="C68" s="10" t="s">
        <v>979</v>
      </c>
      <c r="D68" s="18" t="str">
        <f>IFERROR(VLOOKUP(C68,REKAP[[#All],[ID
Barang]:[Stok Akhir]],2,FALSE), "")</f>
        <v>Dowel Pin</v>
      </c>
      <c r="E68" s="18" t="str">
        <f>IFERROR(VLOOKUP(C68,REKAP[[#All],[ID
Barang]:[Stok Akhir]],4,FALSE), "")</f>
        <v>DPTM-6-20</v>
      </c>
      <c r="F68" s="18" t="str">
        <f>IFERROR(VLOOKUP(C68,REKAP[[#All],[ID
Barang]:[Stok Akhir]],6,FALSE),"")</f>
        <v>Accessories Mold</v>
      </c>
      <c r="G68" s="17">
        <f>IFERROR(VLOOKUP(C68,REKAP[[#All],[ID
Barang]:[Stok Akhir]],8,FALSE),"")</f>
        <v>9000</v>
      </c>
      <c r="H68" s="13">
        <v>24</v>
      </c>
      <c r="I68" s="10"/>
      <c r="J68" s="10" t="s">
        <v>3769</v>
      </c>
      <c r="K68" s="17">
        <f>IFERROR(MASUK[[#This Row],[Jumlah Masuk]]*MASUK[[#This Row],[Harga Satuan]],"")</f>
        <v>216000</v>
      </c>
      <c r="L68" s="13"/>
      <c r="M68" s="62"/>
      <c r="N68" s="62"/>
      <c r="O68" s="62"/>
      <c r="P68" s="62"/>
      <c r="Q68" s="62"/>
      <c r="R68" s="62"/>
      <c r="S68" s="62"/>
    </row>
    <row r="69" spans="1:19" ht="16.5" thickTop="1" thickBot="1" x14ac:dyDescent="0.3">
      <c r="A69" s="33">
        <f t="shared" si="2"/>
        <v>63</v>
      </c>
      <c r="B69" s="9">
        <v>45369</v>
      </c>
      <c r="C69" s="10" t="s">
        <v>1009</v>
      </c>
      <c r="D69" s="18" t="str">
        <f>IFERROR(VLOOKUP(C69,REKAP[[#All],[ID
Barang]:[Stok Akhir]],2,FALSE), "")</f>
        <v>Ejector Pin</v>
      </c>
      <c r="E69" s="18" t="str">
        <f>IFERROR(VLOOKUP(C69,REKAP[[#All],[ID
Barang]:[Stok Akhir]],4,FALSE), "")</f>
        <v>EPC-1-100</v>
      </c>
      <c r="F69" s="18" t="str">
        <f>IFERROR(VLOOKUP(C69,REKAP[[#All],[ID
Barang]:[Stok Akhir]],6,FALSE),"")</f>
        <v>Accessories Mold</v>
      </c>
      <c r="G69" s="17">
        <f>IFERROR(VLOOKUP(C69,REKAP[[#All],[ID
Barang]:[Stok Akhir]],8,FALSE),"")</f>
        <v>6463</v>
      </c>
      <c r="H69" s="13">
        <v>6</v>
      </c>
      <c r="I69" s="10"/>
      <c r="J69" s="10" t="s">
        <v>3768</v>
      </c>
      <c r="K69" s="17">
        <f>IFERROR(MASUK[[#This Row],[Jumlah Masuk]]*MASUK[[#This Row],[Harga Satuan]],"")</f>
        <v>38778</v>
      </c>
      <c r="L69" s="13"/>
      <c r="M69" s="62"/>
      <c r="N69" s="62"/>
      <c r="O69" s="62"/>
      <c r="P69" s="62"/>
      <c r="Q69" s="62"/>
      <c r="R69" s="62"/>
      <c r="S69" s="62"/>
    </row>
    <row r="70" spans="1:19" ht="16.5" thickTop="1" thickBot="1" x14ac:dyDescent="0.3">
      <c r="A70" s="33">
        <f t="shared" si="2"/>
        <v>64</v>
      </c>
      <c r="B70" s="9">
        <v>45369</v>
      </c>
      <c r="C70" s="10" t="s">
        <v>1048</v>
      </c>
      <c r="D70" s="18" t="str">
        <f>IFERROR(VLOOKUP(C70,REKAP[[#All],[ID
Barang]:[Stok Akhir]],2,FALSE), "")</f>
        <v>Ejector Pin</v>
      </c>
      <c r="E70" s="18" t="str">
        <f>IFERROR(VLOOKUP(C70,REKAP[[#All],[ID
Barang]:[Stok Akhir]],4,FALSE), "")</f>
        <v>EPC-6-250</v>
      </c>
      <c r="F70" s="18" t="str">
        <f>IFERROR(VLOOKUP(C70,REKAP[[#All],[ID
Barang]:[Stok Akhir]],6,FALSE),"")</f>
        <v>Accessories Mold</v>
      </c>
      <c r="G70" s="17">
        <f>IFERROR(VLOOKUP(C70,REKAP[[#All],[ID
Barang]:[Stok Akhir]],8,FALSE),"")</f>
        <v>15832</v>
      </c>
      <c r="H70" s="13">
        <v>24</v>
      </c>
      <c r="I70" s="10"/>
      <c r="J70" s="60" t="s">
        <v>3766</v>
      </c>
      <c r="K70" s="17">
        <f>IFERROR(MASUK[[#This Row],[Jumlah Masuk]]*MASUK[[#This Row],[Harga Satuan]],"")</f>
        <v>379968</v>
      </c>
      <c r="L70" s="13"/>
      <c r="M70" s="62"/>
      <c r="N70" s="62"/>
      <c r="O70" s="62"/>
      <c r="P70" s="62"/>
      <c r="Q70" s="62"/>
      <c r="R70" s="62"/>
      <c r="S70" s="62"/>
    </row>
    <row r="71" spans="1:19" ht="16.5" thickTop="1" thickBot="1" x14ac:dyDescent="0.3">
      <c r="A71" s="33">
        <f t="shared" si="2"/>
        <v>65</v>
      </c>
      <c r="B71" s="9">
        <v>45369</v>
      </c>
      <c r="C71" s="10" t="s">
        <v>1294</v>
      </c>
      <c r="D71" s="18" t="str">
        <f>IFERROR(VLOOKUP(C71,REKAP[[#All],[ID
Barang]:[Stok Akhir]],2,FALSE), "")</f>
        <v>Po-Lock</v>
      </c>
      <c r="E71" s="18" t="str">
        <f>IFERROR(VLOOKUP(C71,REKAP[[#All],[ID
Barang]:[Stok Akhir]],4,FALSE), "")</f>
        <v>PN-16</v>
      </c>
      <c r="F71" s="18" t="str">
        <f>IFERROR(VLOOKUP(C71,REKAP[[#All],[ID
Barang]:[Stok Akhir]],6,FALSE),"")</f>
        <v>Accessories Mold</v>
      </c>
      <c r="G71" s="17">
        <f>IFERROR(VLOOKUP(C71,REKAP[[#All],[ID
Barang]:[Stok Akhir]],8,FALSE),"")</f>
        <v>18240</v>
      </c>
      <c r="H71" s="13">
        <v>4</v>
      </c>
      <c r="I71" s="10"/>
      <c r="J71" s="10" t="s">
        <v>3767</v>
      </c>
      <c r="K71" s="17">
        <f>IFERROR(MASUK[[#This Row],[Jumlah Masuk]]*MASUK[[#This Row],[Harga Satuan]],"")</f>
        <v>72960</v>
      </c>
      <c r="L71" s="13"/>
      <c r="M71" s="62"/>
      <c r="N71" s="62"/>
      <c r="O71" s="62"/>
      <c r="P71" s="62"/>
      <c r="Q71" s="62"/>
      <c r="R71" s="62"/>
      <c r="S71" s="62"/>
    </row>
    <row r="72" spans="1:19" ht="16.5" thickTop="1" thickBot="1" x14ac:dyDescent="0.3">
      <c r="A72" s="33">
        <f t="shared" si="2"/>
        <v>66</v>
      </c>
      <c r="B72" s="9">
        <v>45369</v>
      </c>
      <c r="C72" s="10" t="s">
        <v>1333</v>
      </c>
      <c r="D72" s="18" t="str">
        <f>IFERROR(VLOOKUP(C72,REKAP[[#All],[ID
Barang]:[Stok Akhir]],2,FALSE), "")</f>
        <v>Spring</v>
      </c>
      <c r="E72" s="18" t="str">
        <f>IFERROR(VLOOKUP(C72,REKAP[[#All],[ID
Barang]:[Stok Akhir]],4,FALSE), "")</f>
        <v>CSF 20-125</v>
      </c>
      <c r="F72" s="18" t="str">
        <f>IFERROR(VLOOKUP(C72,REKAP[[#All],[ID
Barang]:[Stok Akhir]],6,FALSE),"")</f>
        <v>Accessories Mold</v>
      </c>
      <c r="G72" s="17">
        <f>IFERROR(VLOOKUP(C72,REKAP[[#All],[ID
Barang]:[Stok Akhir]],8,FALSE),"")</f>
        <v>53000</v>
      </c>
      <c r="H72" s="13">
        <v>3</v>
      </c>
      <c r="I72" s="10"/>
      <c r="J72" s="10" t="s">
        <v>3769</v>
      </c>
      <c r="K72" s="17">
        <f>IFERROR(MASUK[[#This Row],[Jumlah Masuk]]*MASUK[[#This Row],[Harga Satuan]],"")</f>
        <v>159000</v>
      </c>
      <c r="L72" s="13"/>
      <c r="M72" s="62"/>
      <c r="N72" s="62"/>
      <c r="O72" s="62"/>
      <c r="P72" s="62"/>
      <c r="Q72" s="62"/>
      <c r="R72" s="62"/>
      <c r="S72" s="62"/>
    </row>
    <row r="73" spans="1:19" ht="16.5" thickTop="1" thickBot="1" x14ac:dyDescent="0.3">
      <c r="A73" s="33">
        <f t="shared" si="2"/>
        <v>67</v>
      </c>
      <c r="B73" s="9">
        <v>45369</v>
      </c>
      <c r="C73" s="10" t="s">
        <v>989</v>
      </c>
      <c r="D73" s="18" t="str">
        <f>IFERROR(VLOOKUP(C73,REKAP[[#All],[ID
Barang]:[Stok Akhir]],2,FALSE), "")</f>
        <v>Dowel Pin</v>
      </c>
      <c r="E73" s="18" t="str">
        <f>IFERROR(VLOOKUP(C73,REKAP[[#All],[ID
Barang]:[Stok Akhir]],4,FALSE), "")</f>
        <v>DPTM-8-40</v>
      </c>
      <c r="F73" s="18" t="str">
        <f>IFERROR(VLOOKUP(C73,REKAP[[#All],[ID
Barang]:[Stok Akhir]],6,FALSE),"")</f>
        <v>Accessories Mold</v>
      </c>
      <c r="G73" s="17">
        <f>IFERROR(VLOOKUP(C73,REKAP[[#All],[ID
Barang]:[Stok Akhir]],8,FALSE),"")</f>
        <v>9383</v>
      </c>
      <c r="H73" s="13">
        <v>16</v>
      </c>
      <c r="I73" s="10"/>
      <c r="J73" s="10" t="s">
        <v>3769</v>
      </c>
      <c r="K73" s="17">
        <f>IFERROR(MASUK[[#This Row],[Jumlah Masuk]]*MASUK[[#This Row],[Harga Satuan]],"")</f>
        <v>150128</v>
      </c>
      <c r="L73" s="13"/>
      <c r="M73" s="62"/>
      <c r="N73" s="62"/>
      <c r="O73" s="62"/>
      <c r="P73" s="62"/>
      <c r="Q73" s="62"/>
      <c r="R73" s="62"/>
      <c r="S73" s="62"/>
    </row>
    <row r="74" spans="1:19" ht="16.5" thickTop="1" thickBot="1" x14ac:dyDescent="0.3">
      <c r="A74" s="33">
        <f t="shared" si="2"/>
        <v>68</v>
      </c>
      <c r="B74" s="9">
        <v>45369</v>
      </c>
      <c r="C74" s="10" t="s">
        <v>1195</v>
      </c>
      <c r="D74" s="18" t="str">
        <f>IFERROR(VLOOKUP(C74,REKAP[[#All],[ID
Barang]:[Stok Akhir]],2,FALSE), "")</f>
        <v>Eye Bolt</v>
      </c>
      <c r="E74" s="18" t="str">
        <f>IFERROR(VLOOKUP(C74,REKAP[[#All],[ID
Barang]:[Stok Akhir]],4,FALSE), "")</f>
        <v>BLE-16</v>
      </c>
      <c r="F74" s="18" t="str">
        <f>IFERROR(VLOOKUP(C74,REKAP[[#All],[ID
Barang]:[Stok Akhir]],6,FALSE),"")</f>
        <v>Accessories Mold</v>
      </c>
      <c r="G74" s="17">
        <f>IFERROR(VLOOKUP(C74,REKAP[[#All],[ID
Barang]:[Stok Akhir]],8,FALSE),"")</f>
        <v>43000</v>
      </c>
      <c r="H74" s="13">
        <v>2</v>
      </c>
      <c r="I74" s="10"/>
      <c r="J74" s="10" t="s">
        <v>3769</v>
      </c>
      <c r="K74" s="17">
        <f>IFERROR(MASUK[[#This Row],[Jumlah Masuk]]*MASUK[[#This Row],[Harga Satuan]],"")</f>
        <v>86000</v>
      </c>
      <c r="L74" s="13"/>
      <c r="M74" s="62"/>
      <c r="N74" s="62"/>
      <c r="O74" s="62"/>
      <c r="P74" s="62"/>
      <c r="Q74" s="62"/>
      <c r="R74" s="62"/>
      <c r="S74" s="62"/>
    </row>
    <row r="75" spans="1:19" ht="16.5" thickTop="1" thickBot="1" x14ac:dyDescent="0.3">
      <c r="A75" s="33">
        <f t="shared" si="2"/>
        <v>69</v>
      </c>
      <c r="B75" s="9">
        <v>45369</v>
      </c>
      <c r="C75" s="10" t="s">
        <v>1140</v>
      </c>
      <c r="D75" s="18" t="str">
        <f>IFERROR(VLOOKUP(C75,REKAP[[#All],[ID
Barang]:[Stok Akhir]],2,FALSE), "")</f>
        <v>Ejector Pin</v>
      </c>
      <c r="E75" s="18" t="str">
        <f>IFERROR(VLOOKUP(C75,REKAP[[#All],[ID
Barang]:[Stok Akhir]],4,FALSE), "")</f>
        <v>EPD-6-100</v>
      </c>
      <c r="F75" s="18" t="str">
        <f>IFERROR(VLOOKUP(C75,REKAP[[#All],[ID
Barang]:[Stok Akhir]],6,FALSE),"")</f>
        <v>Accessories Mold</v>
      </c>
      <c r="G75" s="17">
        <f>IFERROR(VLOOKUP(C75,REKAP[[#All],[ID
Barang]:[Stok Akhir]],8,FALSE),"")</f>
        <v>21500</v>
      </c>
      <c r="H75" s="13">
        <v>8</v>
      </c>
      <c r="I75" s="10"/>
      <c r="J75" s="10" t="s">
        <v>3767</v>
      </c>
      <c r="K75" s="17">
        <f>IFERROR(MASUK[[#This Row],[Jumlah Masuk]]*MASUK[[#This Row],[Harga Satuan]],"")</f>
        <v>172000</v>
      </c>
      <c r="L75" s="13"/>
      <c r="M75" s="62"/>
      <c r="N75" s="62"/>
      <c r="O75" s="62"/>
      <c r="P75" s="62"/>
      <c r="Q75" s="62"/>
      <c r="R75" s="62"/>
      <c r="S75" s="62"/>
    </row>
    <row r="76" spans="1:19" ht="16.5" thickTop="1" thickBot="1" x14ac:dyDescent="0.3">
      <c r="A76" s="33">
        <f t="shared" si="2"/>
        <v>70</v>
      </c>
      <c r="B76" s="9">
        <v>45369</v>
      </c>
      <c r="C76" s="10" t="s">
        <v>1361</v>
      </c>
      <c r="D76" s="18" t="str">
        <f>IFERROR(VLOOKUP(C76,REKAP[[#All],[ID
Barang]:[Stok Akhir]],2,FALSE), "")</f>
        <v>Spring</v>
      </c>
      <c r="E76" s="18" t="str">
        <f>IFERROR(VLOOKUP(C76,REKAP[[#All],[ID
Barang]:[Stok Akhir]],4,FALSE), "")</f>
        <v>CWR 31-40</v>
      </c>
      <c r="F76" s="18" t="str">
        <f>IFERROR(VLOOKUP(C76,REKAP[[#All],[ID
Barang]:[Stok Akhir]],6,FALSE),"")</f>
        <v>Accessories Mold</v>
      </c>
      <c r="G76" s="17">
        <f>IFERROR(VLOOKUP(C76,REKAP[[#All],[ID
Barang]:[Stok Akhir]],8,FALSE),"")</f>
        <v>43000</v>
      </c>
      <c r="H76" s="13">
        <v>4</v>
      </c>
      <c r="I76" s="10"/>
      <c r="J76" s="10" t="s">
        <v>3767</v>
      </c>
      <c r="K76" s="17">
        <f>IFERROR(MASUK[[#This Row],[Jumlah Masuk]]*MASUK[[#This Row],[Harga Satuan]],"")</f>
        <v>172000</v>
      </c>
      <c r="L76" s="13"/>
      <c r="M76" s="62"/>
      <c r="N76" s="62"/>
      <c r="O76" s="62"/>
      <c r="P76" s="62"/>
      <c r="Q76" s="62"/>
      <c r="R76" s="62"/>
      <c r="S76" s="62"/>
    </row>
    <row r="77" spans="1:19" ht="16.5" thickTop="1" thickBot="1" x14ac:dyDescent="0.3">
      <c r="A77" s="33">
        <f t="shared" si="2"/>
        <v>71</v>
      </c>
      <c r="B77" s="9">
        <v>45369</v>
      </c>
      <c r="C77" s="10" t="s">
        <v>1326</v>
      </c>
      <c r="D77" s="18" t="str">
        <f>IFERROR(VLOOKUP(C77,REKAP[[#All],[ID
Barang]:[Stok Akhir]],2,FALSE), "")</f>
        <v>Spring</v>
      </c>
      <c r="E77" s="18" t="str">
        <f>IFERROR(VLOOKUP(C77,REKAP[[#All],[ID
Barang]:[Stok Akhir]],4,FALSE), "")</f>
        <v>CSF 14-35</v>
      </c>
      <c r="F77" s="18" t="str">
        <f>IFERROR(VLOOKUP(C77,REKAP[[#All],[ID
Barang]:[Stok Akhir]],6,FALSE),"")</f>
        <v>Accessories Mold</v>
      </c>
      <c r="G77" s="17">
        <f>IFERROR(VLOOKUP(C77,REKAP[[#All],[ID
Barang]:[Stok Akhir]],8,FALSE),"")</f>
        <v>27000</v>
      </c>
      <c r="H77" s="13">
        <v>2</v>
      </c>
      <c r="I77" s="10"/>
      <c r="J77" s="10" t="s">
        <v>3767</v>
      </c>
      <c r="K77" s="17">
        <f>IFERROR(MASUK[[#This Row],[Jumlah Masuk]]*MASUK[[#This Row],[Harga Satuan]],"")</f>
        <v>54000</v>
      </c>
      <c r="L77" s="13"/>
      <c r="M77" s="62"/>
      <c r="N77" s="62"/>
      <c r="O77" s="62"/>
      <c r="P77" s="62"/>
      <c r="Q77" s="62"/>
      <c r="R77" s="62"/>
      <c r="S77" s="62"/>
    </row>
    <row r="78" spans="1:19" ht="16.5" thickTop="1" thickBot="1" x14ac:dyDescent="0.3">
      <c r="A78" s="33">
        <f t="shared" si="2"/>
        <v>72</v>
      </c>
      <c r="B78" s="9">
        <v>45369</v>
      </c>
      <c r="C78" s="10" t="s">
        <v>1347</v>
      </c>
      <c r="D78" s="18" t="str">
        <f>IFERROR(VLOOKUP(C78,REKAP[[#All],[ID
Barang]:[Stok Akhir]],2,FALSE), "")</f>
        <v>Spring</v>
      </c>
      <c r="E78" s="18" t="str">
        <f>IFERROR(VLOOKUP(C78,REKAP[[#All],[ID
Barang]:[Stok Akhir]],4,FALSE), "")</f>
        <v>CSF 50-100</v>
      </c>
      <c r="F78" s="18" t="str">
        <f>IFERROR(VLOOKUP(C78,REKAP[[#All],[ID
Barang]:[Stok Akhir]],6,FALSE),"")</f>
        <v>Accessories Mold</v>
      </c>
      <c r="G78" s="17">
        <f>IFERROR(VLOOKUP(C78,REKAP[[#All],[ID
Barang]:[Stok Akhir]],8,FALSE),"")</f>
        <v>117000</v>
      </c>
      <c r="H78" s="13">
        <v>4</v>
      </c>
      <c r="I78" s="10"/>
      <c r="J78" s="10" t="s">
        <v>3767</v>
      </c>
      <c r="K78" s="17">
        <f>IFERROR(MASUK[[#This Row],[Jumlah Masuk]]*MASUK[[#This Row],[Harga Satuan]],"")</f>
        <v>468000</v>
      </c>
      <c r="L78" s="13"/>
      <c r="M78" s="62"/>
      <c r="N78" s="62"/>
      <c r="O78" s="62"/>
      <c r="P78" s="62"/>
      <c r="Q78" s="62"/>
      <c r="R78" s="62"/>
      <c r="S78" s="62"/>
    </row>
    <row r="79" spans="1:19" ht="16.5" thickTop="1" thickBot="1" x14ac:dyDescent="0.3">
      <c r="A79" s="33">
        <f t="shared" si="2"/>
        <v>73</v>
      </c>
      <c r="B79" s="9">
        <v>45369</v>
      </c>
      <c r="C79" s="10" t="s">
        <v>1302</v>
      </c>
      <c r="D79" s="18" t="str">
        <f>IFERROR(VLOOKUP(C79,REKAP[[#All],[ID
Barang]:[Stok Akhir]],2,FALSE), "")</f>
        <v>Quick Fitting</v>
      </c>
      <c r="E79" s="18" t="str">
        <f>IFERROR(VLOOKUP(C79,REKAP[[#All],[ID
Barang]:[Stok Akhir]],4,FALSE), "")</f>
        <v>QFT 02-10</v>
      </c>
      <c r="F79" s="18" t="str">
        <f>IFERROR(VLOOKUP(C79,REKAP[[#All],[ID
Barang]:[Stok Akhir]],6,FALSE),"")</f>
        <v>Accessories Mold</v>
      </c>
      <c r="G79" s="17">
        <f>IFERROR(VLOOKUP(C79,REKAP[[#All],[ID
Barang]:[Stok Akhir]],8,FALSE),"")</f>
        <v>25000</v>
      </c>
      <c r="H79" s="13">
        <v>12</v>
      </c>
      <c r="I79" s="10"/>
      <c r="J79" s="10" t="s">
        <v>3767</v>
      </c>
      <c r="K79" s="17">
        <f>IFERROR(MASUK[[#This Row],[Jumlah Masuk]]*MASUK[[#This Row],[Harga Satuan]],"")</f>
        <v>300000</v>
      </c>
      <c r="L79" s="13"/>
      <c r="M79" s="62"/>
      <c r="N79" s="62"/>
      <c r="O79" s="62"/>
      <c r="P79" s="62"/>
      <c r="Q79" s="62"/>
      <c r="R79" s="62"/>
      <c r="S79" s="62"/>
    </row>
    <row r="80" spans="1:19" ht="16.5" thickTop="1" thickBot="1" x14ac:dyDescent="0.3">
      <c r="A80" s="33">
        <f t="shared" si="2"/>
        <v>74</v>
      </c>
      <c r="B80" s="9">
        <v>45369</v>
      </c>
      <c r="C80" s="10" t="s">
        <v>1197</v>
      </c>
      <c r="D80" s="18" t="str">
        <f>IFERROR(VLOOKUP(C80,REKAP[[#All],[ID
Barang]:[Stok Akhir]],2,FALSE), "")</f>
        <v>Eye Bolt</v>
      </c>
      <c r="E80" s="18" t="str">
        <f>IFERROR(VLOOKUP(C80,REKAP[[#All],[ID
Barang]:[Stok Akhir]],4,FALSE), "")</f>
        <v>BLE-24</v>
      </c>
      <c r="F80" s="18" t="str">
        <f>IFERROR(VLOOKUP(C80,REKAP[[#All],[ID
Barang]:[Stok Akhir]],6,FALSE),"")</f>
        <v>Accessories Mold</v>
      </c>
      <c r="G80" s="17">
        <f>IFERROR(VLOOKUP(C80,REKAP[[#All],[ID
Barang]:[Stok Akhir]],8,FALSE),"")</f>
        <v>170000</v>
      </c>
      <c r="H80" s="13">
        <v>2</v>
      </c>
      <c r="I80" s="10"/>
      <c r="J80" s="10" t="s">
        <v>3767</v>
      </c>
      <c r="K80" s="17">
        <f>IFERROR(MASUK[[#This Row],[Jumlah Masuk]]*MASUK[[#This Row],[Harga Satuan]],"")</f>
        <v>340000</v>
      </c>
      <c r="L80" s="13"/>
      <c r="M80" s="62"/>
      <c r="N80" s="62"/>
      <c r="O80" s="62"/>
      <c r="P80" s="62"/>
      <c r="Q80" s="62"/>
      <c r="R80" s="62"/>
      <c r="S80" s="62"/>
    </row>
    <row r="81" spans="1:19" ht="16.5" thickTop="1" thickBot="1" x14ac:dyDescent="0.3">
      <c r="A81" s="33">
        <f t="shared" si="2"/>
        <v>75</v>
      </c>
      <c r="B81" s="9">
        <v>45369</v>
      </c>
      <c r="C81" s="10" t="s">
        <v>929</v>
      </c>
      <c r="D81" s="18" t="str">
        <f>IFERROR(VLOOKUP(C81,REKAP[[#All],[ID
Barang]:[Stok Akhir]],2,FALSE), "")</f>
        <v>Counter Shoot</v>
      </c>
      <c r="E81" s="18" t="str">
        <f>IFERROR(VLOOKUP(C81,REKAP[[#All],[ID
Barang]:[Stok Akhir]],4,FALSE), "")</f>
        <v>PROGRESSIVE 7 BIT</v>
      </c>
      <c r="F81" s="18" t="str">
        <f>IFERROR(VLOOKUP(C81,REKAP[[#All],[ID
Barang]:[Stok Akhir]],6,FALSE),"")</f>
        <v>Accessories Mold</v>
      </c>
      <c r="G81" s="17">
        <f>IFERROR(VLOOKUP(C81,REKAP[[#All],[ID
Barang]:[Stok Akhir]],8,FALSE),"")</f>
        <v>416100</v>
      </c>
      <c r="H81" s="13">
        <v>2</v>
      </c>
      <c r="I81" s="10"/>
      <c r="J81" s="10" t="s">
        <v>3765</v>
      </c>
      <c r="K81" s="17">
        <f>IFERROR(MASUK[[#This Row],[Jumlah Masuk]]*MASUK[[#This Row],[Harga Satuan]],"")</f>
        <v>832200</v>
      </c>
      <c r="L81" s="13"/>
      <c r="M81" s="62"/>
      <c r="N81" s="62"/>
      <c r="O81" s="62"/>
      <c r="P81" s="62"/>
      <c r="Q81" s="62"/>
      <c r="R81" s="62"/>
      <c r="S81" s="62"/>
    </row>
    <row r="82" spans="1:19" ht="16.5" thickTop="1" thickBot="1" x14ac:dyDescent="0.3">
      <c r="A82" s="33">
        <f t="shared" si="2"/>
        <v>76</v>
      </c>
      <c r="B82" s="9">
        <v>45369</v>
      </c>
      <c r="C82" s="10" t="s">
        <v>1200</v>
      </c>
      <c r="D82" s="18" t="str">
        <f>IFERROR(VLOOKUP(C82,REKAP[[#All],[ID
Barang]:[Stok Akhir]],2,FALSE), "")</f>
        <v>Grease Niple</v>
      </c>
      <c r="E82" s="18" t="str">
        <f>IFERROR(VLOOKUP(C82,REKAP[[#All],[ID
Barang]:[Stok Akhir]],4,FALSE), "")</f>
        <v>GPA-6</v>
      </c>
      <c r="F82" s="18" t="str">
        <f>IFERROR(VLOOKUP(C82,REKAP[[#All],[ID
Barang]:[Stok Akhir]],6,FALSE),"")</f>
        <v>Accessories Mold</v>
      </c>
      <c r="G82" s="17">
        <f>IFERROR(VLOOKUP(C82,REKAP[[#All],[ID
Barang]:[Stok Akhir]],8,FALSE),"")</f>
        <v>15900</v>
      </c>
      <c r="H82" s="13">
        <v>19</v>
      </c>
      <c r="I82" s="10"/>
      <c r="J82" s="10" t="s">
        <v>3769</v>
      </c>
      <c r="K82" s="17">
        <f>IFERROR(MASUK[[#This Row],[Jumlah Masuk]]*MASUK[[#This Row],[Harga Satuan]],"")</f>
        <v>302100</v>
      </c>
      <c r="L82" s="13"/>
      <c r="M82" s="62"/>
      <c r="N82" s="62"/>
      <c r="O82" s="62"/>
      <c r="P82" s="62"/>
      <c r="Q82" s="62"/>
      <c r="R82" s="62"/>
      <c r="S82" s="62"/>
    </row>
    <row r="83" spans="1:19" ht="16.5" thickTop="1" thickBot="1" x14ac:dyDescent="0.3">
      <c r="A83" s="33">
        <f t="shared" si="2"/>
        <v>77</v>
      </c>
      <c r="B83" s="9">
        <v>45369</v>
      </c>
      <c r="C83" s="10" t="s">
        <v>1292</v>
      </c>
      <c r="D83" s="18" t="str">
        <f>IFERROR(VLOOKUP(C83,REKAP[[#All],[ID
Barang]:[Stok Akhir]],2,FALSE), "")</f>
        <v>Paralel Keys</v>
      </c>
      <c r="E83" s="18" t="str">
        <f>IFERROR(VLOOKUP(C83,REKAP[[#All],[ID
Barang]:[Stok Akhir]],4,FALSE), "")</f>
        <v>KES-5-20</v>
      </c>
      <c r="F83" s="18" t="str">
        <f>IFERROR(VLOOKUP(C83,REKAP[[#All],[ID
Barang]:[Stok Akhir]],6,FALSE),"")</f>
        <v>Accessories Mold</v>
      </c>
      <c r="G83" s="17">
        <f>IFERROR(VLOOKUP(C83,REKAP[[#All],[ID
Barang]:[Stok Akhir]],8,FALSE),"")</f>
        <v>53400</v>
      </c>
      <c r="H83" s="13">
        <v>3</v>
      </c>
      <c r="I83" s="10"/>
      <c r="J83" s="10" t="s">
        <v>3769</v>
      </c>
      <c r="K83" s="17">
        <f>IFERROR(MASUK[[#This Row],[Jumlah Masuk]]*MASUK[[#This Row],[Harga Satuan]],"")</f>
        <v>160200</v>
      </c>
      <c r="L83" s="13"/>
      <c r="M83" s="62"/>
      <c r="N83" s="62"/>
      <c r="O83" s="62"/>
      <c r="P83" s="62"/>
      <c r="Q83" s="62"/>
      <c r="R83" s="62"/>
      <c r="S83" s="62"/>
    </row>
    <row r="84" spans="1:19" ht="16.5" thickTop="1" thickBot="1" x14ac:dyDescent="0.3">
      <c r="A84" s="33">
        <f t="shared" si="2"/>
        <v>78</v>
      </c>
      <c r="B84" s="9">
        <v>45369</v>
      </c>
      <c r="C84" s="10" t="s">
        <v>1293</v>
      </c>
      <c r="D84" s="18" t="str">
        <f>IFERROR(VLOOKUP(C84,REKAP[[#All],[ID
Barang]:[Stok Akhir]],2,FALSE), "")</f>
        <v>Paralel Keys</v>
      </c>
      <c r="E84" s="18" t="str">
        <f>IFERROR(VLOOKUP(C84,REKAP[[#All],[ID
Barang]:[Stok Akhir]],4,FALSE), "")</f>
        <v>KEG-5-20</v>
      </c>
      <c r="F84" s="18" t="str">
        <f>IFERROR(VLOOKUP(C84,REKAP[[#All],[ID
Barang]:[Stok Akhir]],6,FALSE),"")</f>
        <v>Accessories Mold</v>
      </c>
      <c r="G84" s="17">
        <f>IFERROR(VLOOKUP(C84,REKAP[[#All],[ID
Barang]:[Stok Akhir]],8,FALSE),"")</f>
        <v>71200</v>
      </c>
      <c r="H84" s="13">
        <v>3</v>
      </c>
      <c r="I84" s="10"/>
      <c r="J84" s="10" t="s">
        <v>3769</v>
      </c>
      <c r="K84" s="17">
        <f>IFERROR(MASUK[[#This Row],[Jumlah Masuk]]*MASUK[[#This Row],[Harga Satuan]],"")</f>
        <v>213600</v>
      </c>
      <c r="L84" s="13"/>
      <c r="M84" s="62"/>
      <c r="N84" s="62"/>
      <c r="O84" s="62"/>
      <c r="P84" s="62"/>
      <c r="Q84" s="62"/>
      <c r="R84" s="62"/>
      <c r="S84" s="62"/>
    </row>
    <row r="85" spans="1:19" ht="16.5" thickTop="1" thickBot="1" x14ac:dyDescent="0.3">
      <c r="A85" s="33">
        <f t="shared" si="2"/>
        <v>79</v>
      </c>
      <c r="B85" s="9">
        <v>45370</v>
      </c>
      <c r="C85" s="10" t="s">
        <v>911</v>
      </c>
      <c r="D85" s="18" t="str">
        <f>IFERROR(VLOOKUP(C85,REKAP[[#All],[ID
Barang]:[Stok Akhir]],2,FALSE), "")</f>
        <v>Ball Bearing NTN</v>
      </c>
      <c r="E85" s="18" t="str">
        <f>IFERROR(VLOOKUP(C85,REKAP[[#All],[ID
Barang]:[Stok Akhir]],4,FALSE), "")</f>
        <v>4T-32004</v>
      </c>
      <c r="F85" s="18" t="str">
        <f>IFERROR(VLOOKUP(C85,REKAP[[#All],[ID
Barang]:[Stok Akhir]],6,FALSE),"")</f>
        <v>Accessories Mold</v>
      </c>
      <c r="G85" s="17">
        <f>IFERROR(VLOOKUP(C85,REKAP[[#All],[ID
Barang]:[Stok Akhir]],8,FALSE),"")</f>
        <v>60000</v>
      </c>
      <c r="H85" s="13">
        <v>3</v>
      </c>
      <c r="I85" s="10"/>
      <c r="J85" s="10" t="s">
        <v>3769</v>
      </c>
      <c r="K85" s="17">
        <f>IFERROR(MASUK[[#This Row],[Jumlah Masuk]]*MASUK[[#This Row],[Harga Satuan]],"")</f>
        <v>180000</v>
      </c>
      <c r="L85" s="13"/>
      <c r="M85" s="62"/>
      <c r="N85" s="62"/>
      <c r="O85" s="62"/>
      <c r="P85" s="62"/>
      <c r="Q85" s="62"/>
      <c r="R85" s="62"/>
      <c r="S85" s="62"/>
    </row>
    <row r="86" spans="1:19" ht="16.5" thickTop="1" thickBot="1" x14ac:dyDescent="0.3">
      <c r="A86" s="33">
        <f t="shared" si="2"/>
        <v>80</v>
      </c>
      <c r="B86" s="9">
        <v>45370</v>
      </c>
      <c r="C86" s="10" t="s">
        <v>912</v>
      </c>
      <c r="D86" s="18" t="str">
        <f>IFERROR(VLOOKUP(C86,REKAP[[#All],[ID
Barang]:[Stok Akhir]],2,FALSE), "")</f>
        <v>Ball Bearing NTN</v>
      </c>
      <c r="E86" s="18" t="str">
        <f>IFERROR(VLOOKUP(C86,REKAP[[#All],[ID
Barang]:[Stok Akhir]],4,FALSE), "")</f>
        <v>4T-32204</v>
      </c>
      <c r="F86" s="18" t="str">
        <f>IFERROR(VLOOKUP(C86,REKAP[[#All],[ID
Barang]:[Stok Akhir]],6,FALSE),"")</f>
        <v>Accessories Mold</v>
      </c>
      <c r="G86" s="17">
        <f>IFERROR(VLOOKUP(C86,REKAP[[#All],[ID
Barang]:[Stok Akhir]],8,FALSE),"")</f>
        <v>55000</v>
      </c>
      <c r="H86" s="13">
        <v>3</v>
      </c>
      <c r="I86" s="10"/>
      <c r="J86" s="10" t="s">
        <v>3769</v>
      </c>
      <c r="K86" s="17">
        <f>IFERROR(MASUK[[#This Row],[Jumlah Masuk]]*MASUK[[#This Row],[Harga Satuan]],"")</f>
        <v>165000</v>
      </c>
      <c r="L86" s="13"/>
      <c r="M86" s="62"/>
      <c r="N86" s="62"/>
      <c r="O86" s="62"/>
      <c r="P86" s="62"/>
      <c r="Q86" s="62"/>
      <c r="R86" s="62"/>
      <c r="S86" s="62"/>
    </row>
    <row r="87" spans="1:19" ht="16.5" thickTop="1" thickBot="1" x14ac:dyDescent="0.3">
      <c r="A87" s="33">
        <f t="shared" si="2"/>
        <v>81</v>
      </c>
      <c r="B87" s="9">
        <v>45370</v>
      </c>
      <c r="C87" s="10" t="s">
        <v>910</v>
      </c>
      <c r="D87" s="18" t="str">
        <f>IFERROR(VLOOKUP(C87,REKAP[[#All],[ID
Barang]:[Stok Akhir]],2,FALSE), "")</f>
        <v>Ball Bearing NTN</v>
      </c>
      <c r="E87" s="18" t="str">
        <f>IFERROR(VLOOKUP(C87,REKAP[[#All],[ID
Barang]:[Stok Akhir]],4,FALSE), "")</f>
        <v>4T-32203R</v>
      </c>
      <c r="F87" s="18" t="str">
        <f>IFERROR(VLOOKUP(C87,REKAP[[#All],[ID
Barang]:[Stok Akhir]],6,FALSE),"")</f>
        <v>Accessories Mold</v>
      </c>
      <c r="G87" s="17">
        <f>IFERROR(VLOOKUP(C87,REKAP[[#All],[ID
Barang]:[Stok Akhir]],8,FALSE),"")</f>
        <v>41000</v>
      </c>
      <c r="H87" s="13">
        <v>6</v>
      </c>
      <c r="I87" s="10"/>
      <c r="J87" s="10" t="s">
        <v>3769</v>
      </c>
      <c r="K87" s="17">
        <f>IFERROR(MASUK[[#This Row],[Jumlah Masuk]]*MASUK[[#This Row],[Harga Satuan]],"")</f>
        <v>246000</v>
      </c>
      <c r="L87" s="13"/>
      <c r="M87" s="62"/>
      <c r="N87" s="62"/>
      <c r="O87" s="62"/>
      <c r="P87" s="62"/>
      <c r="Q87" s="62"/>
      <c r="R87" s="62"/>
      <c r="S87" s="62"/>
    </row>
    <row r="88" spans="1:19" ht="16.5" thickTop="1" thickBot="1" x14ac:dyDescent="0.3">
      <c r="A88" s="33">
        <f t="shared" si="2"/>
        <v>82</v>
      </c>
      <c r="B88" s="9">
        <v>45370</v>
      </c>
      <c r="C88" s="10" t="s">
        <v>913</v>
      </c>
      <c r="D88" s="18" t="str">
        <f>IFERROR(VLOOKUP(C88,REKAP[[#All],[ID
Barang]:[Stok Akhir]],2,FALSE), "")</f>
        <v>Ball Bearing NTN</v>
      </c>
      <c r="E88" s="18" t="str">
        <f>IFERROR(VLOOKUP(C88,REKAP[[#All],[ID
Barang]:[Stok Akhir]],4,FALSE), "")</f>
        <v>6202- ZZ C3</v>
      </c>
      <c r="F88" s="18" t="str">
        <f>IFERROR(VLOOKUP(C88,REKAP[[#All],[ID
Barang]:[Stok Akhir]],6,FALSE),"")</f>
        <v>Accessories Mold</v>
      </c>
      <c r="G88" s="17">
        <f>IFERROR(VLOOKUP(C88,REKAP[[#All],[ID
Barang]:[Stok Akhir]],8,FALSE),"")</f>
        <v>21000</v>
      </c>
      <c r="H88" s="13">
        <v>16</v>
      </c>
      <c r="I88" s="10"/>
      <c r="J88" s="10" t="s">
        <v>3769</v>
      </c>
      <c r="K88" s="17">
        <f>IFERROR(MASUK[[#This Row],[Jumlah Masuk]]*MASUK[[#This Row],[Harga Satuan]],"")</f>
        <v>336000</v>
      </c>
      <c r="L88" s="13"/>
      <c r="M88" s="62"/>
      <c r="N88" s="62"/>
      <c r="O88" s="62"/>
      <c r="P88" s="62"/>
      <c r="Q88" s="62"/>
      <c r="R88" s="62"/>
      <c r="S88" s="62"/>
    </row>
    <row r="89" spans="1:19" ht="16.5" thickTop="1" thickBot="1" x14ac:dyDescent="0.3">
      <c r="A89" s="33">
        <f t="shared" si="2"/>
        <v>83</v>
      </c>
      <c r="B89" s="9">
        <v>45370</v>
      </c>
      <c r="C89" s="10" t="s">
        <v>917</v>
      </c>
      <c r="D89" s="18" t="str">
        <f>IFERROR(VLOOKUP(C89,REKAP[[#All],[ID
Barang]:[Stok Akhir]],2,FALSE), "")</f>
        <v>Ball Bearing Transfer</v>
      </c>
      <c r="E89" s="18" t="str">
        <f>IFERROR(VLOOKUP(C89,REKAP[[#All],[ID
Barang]:[Stok Akhir]],4,FALSE), "")</f>
        <v>1 INCH</v>
      </c>
      <c r="F89" s="18" t="str">
        <f>IFERROR(VLOOKUP(C89,REKAP[[#All],[ID
Barang]:[Stok Akhir]],6,FALSE),"")</f>
        <v>Accessories Mold</v>
      </c>
      <c r="G89" s="17">
        <f>IFERROR(VLOOKUP(C89,REKAP[[#All],[ID
Barang]:[Stok Akhir]],8,FALSE),"")</f>
        <v>40000</v>
      </c>
      <c r="H89" s="13">
        <v>21</v>
      </c>
      <c r="I89" s="10"/>
      <c r="J89" s="10" t="s">
        <v>3769</v>
      </c>
      <c r="K89" s="17">
        <f>IFERROR(MASUK[[#This Row],[Jumlah Masuk]]*MASUK[[#This Row],[Harga Satuan]],"")</f>
        <v>840000</v>
      </c>
      <c r="L89" s="13"/>
      <c r="M89" s="62"/>
      <c r="N89" s="62"/>
      <c r="O89" s="62"/>
      <c r="P89" s="62"/>
      <c r="Q89" s="62"/>
      <c r="R89" s="62"/>
      <c r="S89" s="62"/>
    </row>
    <row r="90" spans="1:19" ht="16.5" thickTop="1" thickBot="1" x14ac:dyDescent="0.3">
      <c r="A90" s="33">
        <f t="shared" si="2"/>
        <v>84</v>
      </c>
      <c r="B90" s="9">
        <v>45370</v>
      </c>
      <c r="C90" s="10" t="s">
        <v>286</v>
      </c>
      <c r="D90" s="18" t="str">
        <f>IFERROR(VLOOKUP(C90,REKAP[[#All],[ID
Barang]:[Stok Akhir]],2,FALSE), "")</f>
        <v>Baut LPK</v>
      </c>
      <c r="E90" s="18" t="str">
        <f>IFERROR(VLOOKUP(C90,REKAP[[#All],[ID
Barang]:[Stok Akhir]],4,FALSE), "")</f>
        <v>M 6 X 15/16</v>
      </c>
      <c r="F90" s="18" t="str">
        <f>IFERROR(VLOOKUP(C90,REKAP[[#All],[ID
Barang]:[Stok Akhir]],6,FALSE),"")</f>
        <v>Mur &amp; Baut</v>
      </c>
      <c r="G90" s="17">
        <f>IFERROR(VLOOKUP(C90,REKAP[[#All],[ID
Barang]:[Stok Akhir]],8,FALSE),"")</f>
        <v>600</v>
      </c>
      <c r="H90" s="13">
        <v>96</v>
      </c>
      <c r="I90" s="10"/>
      <c r="J90" s="10" t="s">
        <v>3772</v>
      </c>
      <c r="K90" s="17">
        <f>IFERROR(MASUK[[#This Row],[Jumlah Masuk]]*MASUK[[#This Row],[Harga Satuan]],"")</f>
        <v>57600</v>
      </c>
      <c r="L90" s="13"/>
      <c r="M90" s="62"/>
      <c r="N90" s="62"/>
      <c r="O90" s="62"/>
      <c r="P90" s="62"/>
      <c r="Q90" s="62"/>
      <c r="R90" s="62"/>
      <c r="S90" s="62"/>
    </row>
    <row r="91" spans="1:19" ht="16.5" thickTop="1" thickBot="1" x14ac:dyDescent="0.3">
      <c r="A91" s="33">
        <f t="shared" si="2"/>
        <v>85</v>
      </c>
      <c r="B91" s="9">
        <v>45370</v>
      </c>
      <c r="C91" s="10" t="s">
        <v>339</v>
      </c>
      <c r="D91" s="18" t="str">
        <f>IFERROR(VLOOKUP(C91,REKAP[[#All],[ID
Barang]:[Stok Akhir]],2,FALSE), "")</f>
        <v>Baut LPK</v>
      </c>
      <c r="E91" s="18" t="str">
        <f>IFERROR(VLOOKUP(C91,REKAP[[#All],[ID
Barang]:[Stok Akhir]],4,FALSE), "")</f>
        <v>M 10 X 65</v>
      </c>
      <c r="F91" s="18" t="str">
        <f>IFERROR(VLOOKUP(C91,REKAP[[#All],[ID
Barang]:[Stok Akhir]],6,FALSE),"")</f>
        <v>Mur &amp; Baut</v>
      </c>
      <c r="G91" s="17">
        <f>IFERROR(VLOOKUP(C91,REKAP[[#All],[ID
Barang]:[Stok Akhir]],8,FALSE),"")</f>
        <v>3600</v>
      </c>
      <c r="H91" s="13">
        <v>2</v>
      </c>
      <c r="I91" s="10"/>
      <c r="J91" s="10" t="s">
        <v>3772</v>
      </c>
      <c r="K91" s="17">
        <f>IFERROR(MASUK[[#This Row],[Jumlah Masuk]]*MASUK[[#This Row],[Harga Satuan]],"")</f>
        <v>7200</v>
      </c>
      <c r="L91" s="13"/>
      <c r="M91" s="62"/>
      <c r="N91" s="62"/>
      <c r="O91" s="62"/>
      <c r="P91" s="62"/>
      <c r="Q91" s="62"/>
      <c r="R91" s="62"/>
      <c r="S91" s="62"/>
    </row>
    <row r="92" spans="1:19" ht="16.5" thickTop="1" thickBot="1" x14ac:dyDescent="0.3">
      <c r="A92" s="33">
        <f t="shared" si="2"/>
        <v>86</v>
      </c>
      <c r="B92" s="9">
        <v>45370</v>
      </c>
      <c r="C92" s="10" t="s">
        <v>515</v>
      </c>
      <c r="D92" s="18" t="str">
        <f>IFERROR(VLOOKUP(C92,REKAP[[#All],[ID
Barang]:[Stok Akhir]],2,FALSE), "")</f>
        <v>Baut Tanam</v>
      </c>
      <c r="E92" s="18" t="str">
        <f>IFERROR(VLOOKUP(C92,REKAP[[#All],[ID
Barang]:[Stok Akhir]],4,FALSE), "")</f>
        <v xml:space="preserve">M 6 X 15 </v>
      </c>
      <c r="F92" s="18" t="str">
        <f>IFERROR(VLOOKUP(C92,REKAP[[#All],[ID
Barang]:[Stok Akhir]],6,FALSE),"")</f>
        <v>Mur &amp; Baut</v>
      </c>
      <c r="G92" s="17">
        <f>IFERROR(VLOOKUP(C92,REKAP[[#All],[ID
Barang]:[Stok Akhir]],8,FALSE),"")</f>
        <v>600</v>
      </c>
      <c r="H92" s="13">
        <v>40</v>
      </c>
      <c r="I92" s="10"/>
      <c r="J92" s="10" t="s">
        <v>3773</v>
      </c>
      <c r="K92" s="17">
        <f>IFERROR(MASUK[[#This Row],[Jumlah Masuk]]*MASUK[[#This Row],[Harga Satuan]],"")</f>
        <v>24000</v>
      </c>
      <c r="L92" s="13"/>
      <c r="M92" s="62"/>
      <c r="N92" s="62"/>
      <c r="O92" s="62"/>
      <c r="P92" s="62"/>
      <c r="Q92" s="62"/>
      <c r="R92" s="62"/>
      <c r="S92" s="62"/>
    </row>
    <row r="93" spans="1:19" ht="16.5" thickTop="1" thickBot="1" x14ac:dyDescent="0.3">
      <c r="A93" s="33">
        <f t="shared" si="2"/>
        <v>87</v>
      </c>
      <c r="B93" s="9">
        <v>45370</v>
      </c>
      <c r="C93" s="10" t="s">
        <v>761</v>
      </c>
      <c r="D93" s="18" t="str">
        <f>IFERROR(VLOOKUP(C93,REKAP[[#All],[ID
Barang]:[Stok Akhir]],2,FALSE), "")</f>
        <v>Kuas Cat</v>
      </c>
      <c r="E93" s="18" t="str">
        <f>IFERROR(VLOOKUP(C93,REKAP[[#All],[ID
Barang]:[Stok Akhir]],4,FALSE), "")</f>
        <v>1"</v>
      </c>
      <c r="F93" s="18" t="str">
        <f>IFERROR(VLOOKUP(C93,REKAP[[#All],[ID
Barang]:[Stok Akhir]],6,FALSE),"")</f>
        <v>Bahan Pembantu</v>
      </c>
      <c r="G93" s="17">
        <f>IFERROR(VLOOKUP(C93,REKAP[[#All],[ID
Barang]:[Stok Akhir]],8,FALSE),"")</f>
        <v>4000</v>
      </c>
      <c r="H93" s="13">
        <v>2</v>
      </c>
      <c r="I93" s="10"/>
      <c r="J93" s="10"/>
      <c r="K93" s="17">
        <f>IFERROR(MASUK[[#This Row],[Jumlah Masuk]]*MASUK[[#This Row],[Harga Satuan]],"")</f>
        <v>8000</v>
      </c>
      <c r="L93" s="13" t="s">
        <v>3765</v>
      </c>
      <c r="M93" s="62"/>
      <c r="N93" s="62"/>
      <c r="O93" s="62"/>
      <c r="P93" s="62"/>
      <c r="Q93" s="62"/>
      <c r="R93" s="62"/>
      <c r="S93" s="62"/>
    </row>
    <row r="94" spans="1:19" ht="16.5" thickTop="1" thickBot="1" x14ac:dyDescent="0.3">
      <c r="A94" s="33">
        <f t="shared" si="2"/>
        <v>88</v>
      </c>
      <c r="B94" s="9">
        <v>45370</v>
      </c>
      <c r="C94" s="10" t="s">
        <v>743</v>
      </c>
      <c r="D94" s="18" t="str">
        <f>IFERROR(VLOOKUP(C94,REKAP[[#All],[ID
Barang]:[Stok Akhir]],2,FALSE), "")</f>
        <v>Gerinda Potong 4" 1X25"</v>
      </c>
      <c r="E94" s="18" t="str">
        <f>IFERROR(VLOOKUP(C94,REKAP[[#All],[ID
Barang]:[Stok Akhir]],4,FALSE), "")</f>
        <v>4x1,25</v>
      </c>
      <c r="F94" s="18" t="str">
        <f>IFERROR(VLOOKUP(C94,REKAP[[#All],[ID
Barang]:[Stok Akhir]],6,FALSE),"")</f>
        <v>Bahan Pembantu</v>
      </c>
      <c r="G94" s="17">
        <f>IFERROR(VLOOKUP(C94,REKAP[[#All],[ID
Barang]:[Stok Akhir]],8,FALSE),"")</f>
        <v>4000</v>
      </c>
      <c r="H94" s="13">
        <v>2</v>
      </c>
      <c r="I94" s="10"/>
      <c r="J94" s="10"/>
      <c r="K94" s="17">
        <f>IFERROR(MASUK[[#This Row],[Jumlah Masuk]]*MASUK[[#This Row],[Harga Satuan]],"")</f>
        <v>8000</v>
      </c>
      <c r="L94" s="13" t="s">
        <v>3765</v>
      </c>
      <c r="M94" s="62"/>
      <c r="N94" s="62"/>
      <c r="O94" s="62"/>
      <c r="P94" s="62"/>
      <c r="Q94" s="62"/>
      <c r="R94" s="62"/>
      <c r="S94" s="62"/>
    </row>
    <row r="95" spans="1:19" ht="16.5" thickTop="1" thickBot="1" x14ac:dyDescent="0.3">
      <c r="A95" s="33">
        <f t="shared" si="2"/>
        <v>89</v>
      </c>
      <c r="B95" s="9">
        <v>45370</v>
      </c>
      <c r="C95" s="10" t="s">
        <v>783</v>
      </c>
      <c r="D95" s="18" t="str">
        <f>IFERROR(VLOOKUP(C95,REKAP[[#All],[ID
Barang]:[Stok Akhir]],2,FALSE), "")</f>
        <v>plasik wrap</v>
      </c>
      <c r="E95" s="18">
        <f>IFERROR(VLOOKUP(C95,REKAP[[#All],[ID
Barang]:[Stok Akhir]],4,FALSE), "")</f>
        <v>0</v>
      </c>
      <c r="F95" s="18" t="str">
        <f>IFERROR(VLOOKUP(C95,REKAP[[#All],[ID
Barang]:[Stok Akhir]],6,FALSE),"")</f>
        <v>Bahan Pembantu</v>
      </c>
      <c r="G95" s="17">
        <f>IFERROR(VLOOKUP(C95,REKAP[[#All],[ID
Barang]:[Stok Akhir]],8,FALSE),"")</f>
        <v>95000</v>
      </c>
      <c r="H95" s="13">
        <v>1</v>
      </c>
      <c r="I95" s="10"/>
      <c r="J95" s="10"/>
      <c r="K95" s="17">
        <f>IFERROR(MASUK[[#This Row],[Jumlah Masuk]]*MASUK[[#This Row],[Harga Satuan]],"")</f>
        <v>95000</v>
      </c>
      <c r="L95" s="13" t="s">
        <v>3765</v>
      </c>
      <c r="M95" s="62"/>
      <c r="N95" s="62"/>
      <c r="O95" s="62"/>
      <c r="P95" s="62"/>
      <c r="Q95" s="62"/>
      <c r="R95" s="62"/>
      <c r="S95" s="62"/>
    </row>
    <row r="96" spans="1:19" ht="16.5" thickTop="1" thickBot="1" x14ac:dyDescent="0.3">
      <c r="A96" s="33">
        <f t="shared" si="2"/>
        <v>90</v>
      </c>
      <c r="B96" s="9">
        <v>45370</v>
      </c>
      <c r="C96" s="10" t="s">
        <v>761</v>
      </c>
      <c r="D96" s="18" t="str">
        <f>IFERROR(VLOOKUP(C96,REKAP[[#All],[ID
Barang]:[Stok Akhir]],2,FALSE), "")</f>
        <v>Kuas Cat</v>
      </c>
      <c r="E96" s="18" t="str">
        <f>IFERROR(VLOOKUP(C96,REKAP[[#All],[ID
Barang]:[Stok Akhir]],4,FALSE), "")</f>
        <v>1"</v>
      </c>
      <c r="F96" s="18" t="str">
        <f>IFERROR(VLOOKUP(C96,REKAP[[#All],[ID
Barang]:[Stok Akhir]],6,FALSE),"")</f>
        <v>Bahan Pembantu</v>
      </c>
      <c r="G96" s="17">
        <f>IFERROR(VLOOKUP(C96,REKAP[[#All],[ID
Barang]:[Stok Akhir]],8,FALSE),"")</f>
        <v>4000</v>
      </c>
      <c r="H96" s="13">
        <v>2</v>
      </c>
      <c r="I96" s="10"/>
      <c r="J96" s="10"/>
      <c r="K96" s="17">
        <f>IFERROR(MASUK[[#This Row],[Jumlah Masuk]]*MASUK[[#This Row],[Harga Satuan]],"")</f>
        <v>8000</v>
      </c>
      <c r="L96" s="13" t="s">
        <v>3765</v>
      </c>
      <c r="M96" s="62"/>
      <c r="N96" s="62"/>
      <c r="O96" s="62"/>
      <c r="P96" s="62"/>
      <c r="Q96" s="62"/>
      <c r="R96" s="62"/>
      <c r="S96" s="62"/>
    </row>
    <row r="97" spans="1:19" ht="16.5" thickTop="1" thickBot="1" x14ac:dyDescent="0.3">
      <c r="A97" s="33">
        <f t="shared" si="2"/>
        <v>91</v>
      </c>
      <c r="B97" s="9">
        <v>45370</v>
      </c>
      <c r="C97" s="10" t="s">
        <v>743</v>
      </c>
      <c r="D97" s="18" t="str">
        <f>IFERROR(VLOOKUP(C97,REKAP[[#All],[ID
Barang]:[Stok Akhir]],2,FALSE), "")</f>
        <v>Gerinda Potong 4" 1X25"</v>
      </c>
      <c r="E97" s="18" t="str">
        <f>IFERROR(VLOOKUP(C97,REKAP[[#All],[ID
Barang]:[Stok Akhir]],4,FALSE), "")</f>
        <v>4x1,25</v>
      </c>
      <c r="F97" s="18" t="str">
        <f>IFERROR(VLOOKUP(C97,REKAP[[#All],[ID
Barang]:[Stok Akhir]],6,FALSE),"")</f>
        <v>Bahan Pembantu</v>
      </c>
      <c r="G97" s="17">
        <f>IFERROR(VLOOKUP(C97,REKAP[[#All],[ID
Barang]:[Stok Akhir]],8,FALSE),"")</f>
        <v>4000</v>
      </c>
      <c r="H97" s="13">
        <v>2</v>
      </c>
      <c r="I97" s="10"/>
      <c r="J97" s="10"/>
      <c r="K97" s="17">
        <f>IFERROR(MASUK[[#This Row],[Jumlah Masuk]]*MASUK[[#This Row],[Harga Satuan]],"")</f>
        <v>8000</v>
      </c>
      <c r="L97" s="13" t="s">
        <v>3765</v>
      </c>
      <c r="M97" s="62"/>
      <c r="N97" s="62"/>
      <c r="O97" s="62"/>
      <c r="P97" s="62"/>
      <c r="Q97" s="62"/>
      <c r="R97" s="62"/>
      <c r="S97" s="62"/>
    </row>
    <row r="98" spans="1:19" ht="16.5" thickTop="1" thickBot="1" x14ac:dyDescent="0.3">
      <c r="A98" s="33">
        <f t="shared" si="2"/>
        <v>92</v>
      </c>
      <c r="B98" s="9">
        <v>45370</v>
      </c>
      <c r="C98" s="10" t="s">
        <v>783</v>
      </c>
      <c r="D98" s="18" t="str">
        <f>IFERROR(VLOOKUP(C98,REKAP[[#All],[ID
Barang]:[Stok Akhir]],2,FALSE), "")</f>
        <v>plasik wrap</v>
      </c>
      <c r="E98" s="18">
        <f>IFERROR(VLOOKUP(C98,REKAP[[#All],[ID
Barang]:[Stok Akhir]],4,FALSE), "")</f>
        <v>0</v>
      </c>
      <c r="F98" s="18" t="str">
        <f>IFERROR(VLOOKUP(C98,REKAP[[#All],[ID
Barang]:[Stok Akhir]],6,FALSE),"")</f>
        <v>Bahan Pembantu</v>
      </c>
      <c r="G98" s="17">
        <f>IFERROR(VLOOKUP(C98,REKAP[[#All],[ID
Barang]:[Stok Akhir]],8,FALSE),"")</f>
        <v>95000</v>
      </c>
      <c r="H98" s="13">
        <v>1</v>
      </c>
      <c r="I98" s="10"/>
      <c r="J98" s="10"/>
      <c r="K98" s="17">
        <f>IFERROR(MASUK[[#This Row],[Jumlah Masuk]]*MASUK[[#This Row],[Harga Satuan]],"")</f>
        <v>95000</v>
      </c>
      <c r="L98" s="13" t="s">
        <v>3765</v>
      </c>
      <c r="M98" s="62"/>
      <c r="N98" s="62"/>
      <c r="O98" s="62"/>
      <c r="P98" s="62"/>
      <c r="Q98" s="62"/>
      <c r="R98" s="62"/>
      <c r="S98" s="62"/>
    </row>
    <row r="99" spans="1:19" ht="16.5" thickTop="1" thickBot="1" x14ac:dyDescent="0.3">
      <c r="A99" s="33">
        <f t="shared" si="2"/>
        <v>93</v>
      </c>
      <c r="B99" s="9">
        <v>45371</v>
      </c>
      <c r="C99" s="10" t="s">
        <v>3774</v>
      </c>
      <c r="D99" s="18" t="str">
        <f>IFERROR(VLOOKUP(C99,REKAP[[#All],[ID
Barang]:[Stok Akhir]],2,FALSE), "")</f>
        <v>LINEAR BUSHING</v>
      </c>
      <c r="E99" s="18" t="str">
        <f>IFERROR(VLOOKUP(C99,REKAP[[#All],[ID
Barang]:[Stok Akhir]],4,FALSE), "")</f>
        <v>ASB YL LM 30 UU-OP</v>
      </c>
      <c r="F99" s="18">
        <f>IFERROR(VLOOKUP(C99,REKAP[[#All],[ID
Barang]:[Stok Akhir]],6,FALSE),"")</f>
        <v>0</v>
      </c>
      <c r="G99" s="17">
        <f>IFERROR(VLOOKUP(C99,REKAP[[#All],[ID
Barang]:[Stok Akhir]],8,FALSE),"")</f>
        <v>0</v>
      </c>
      <c r="H99" s="13">
        <v>16</v>
      </c>
      <c r="I99" s="10"/>
      <c r="J99" s="10" t="s">
        <v>3769</v>
      </c>
      <c r="K99" s="17">
        <f>IFERROR(MASUK[[#This Row],[Jumlah Masuk]]*MASUK[[#This Row],[Harga Satuan]],"")</f>
        <v>0</v>
      </c>
      <c r="L99" s="13"/>
      <c r="M99" s="62"/>
      <c r="N99" s="62"/>
      <c r="O99" s="62"/>
      <c r="P99" s="62"/>
      <c r="Q99" s="62"/>
      <c r="R99" s="62"/>
      <c r="S99" s="62"/>
    </row>
    <row r="100" spans="1:19" ht="16.5" thickTop="1" thickBot="1" x14ac:dyDescent="0.3">
      <c r="A100" s="33">
        <f t="shared" si="2"/>
        <v>94</v>
      </c>
      <c r="B100" s="9">
        <v>45371</v>
      </c>
      <c r="C100" s="10" t="s">
        <v>3777</v>
      </c>
      <c r="D100" s="18" t="str">
        <f>IFERROR(VLOOKUP(C100,REKAP[[#All],[ID
Barang]:[Stok Akhir]],2,FALSE), "")</f>
        <v>LOCK NUT</v>
      </c>
      <c r="E100" s="18" t="str">
        <f>IFERROR(VLOOKUP(C100,REKAP[[#All],[ID
Barang]:[Stok Akhir]],4,FALSE), "")</f>
        <v>AN 01</v>
      </c>
      <c r="F100" s="18">
        <f>IFERROR(VLOOKUP(C100,REKAP[[#All],[ID
Barang]:[Stok Akhir]],6,FALSE),"")</f>
        <v>0</v>
      </c>
      <c r="G100" s="17">
        <f>IFERROR(VLOOKUP(C100,REKAP[[#All],[ID
Barang]:[Stok Akhir]],8,FALSE),"")</f>
        <v>0</v>
      </c>
      <c r="H100" s="13">
        <v>8</v>
      </c>
      <c r="I100" s="10"/>
      <c r="J100" s="10" t="s">
        <v>3769</v>
      </c>
      <c r="K100" s="17">
        <f>IFERROR(MASUK[[#This Row],[Jumlah Masuk]]*MASUK[[#This Row],[Harga Satuan]],"")</f>
        <v>0</v>
      </c>
      <c r="L100" s="13"/>
      <c r="M100" s="62"/>
      <c r="N100" s="62"/>
      <c r="O100" s="62"/>
      <c r="P100" s="62"/>
      <c r="Q100" s="62"/>
      <c r="R100" s="62"/>
      <c r="S100" s="62"/>
    </row>
    <row r="101" spans="1:19" ht="16.5" thickTop="1" thickBot="1" x14ac:dyDescent="0.3">
      <c r="A101" s="33">
        <f t="shared" si="2"/>
        <v>95</v>
      </c>
      <c r="B101" s="9">
        <v>45371</v>
      </c>
      <c r="C101" s="10" t="s">
        <v>3784</v>
      </c>
      <c r="D101" s="18" t="str">
        <f>IFERROR(VLOOKUP(C101,REKAP[[#All],[ID
Barang]:[Stok Akhir]],2,FALSE), "")</f>
        <v>LOCK WASHER</v>
      </c>
      <c r="E101" s="18" t="str">
        <f>IFERROR(VLOOKUP(C101,REKAP[[#All],[ID
Barang]:[Stok Akhir]],4,FALSE), "")</f>
        <v>AW 01</v>
      </c>
      <c r="F101" s="18">
        <f>IFERROR(VLOOKUP(C101,REKAP[[#All],[ID
Barang]:[Stok Akhir]],6,FALSE),"")</f>
        <v>0</v>
      </c>
      <c r="G101" s="17">
        <f>IFERROR(VLOOKUP(C101,REKAP[[#All],[ID
Barang]:[Stok Akhir]],8,FALSE),"")</f>
        <v>0</v>
      </c>
      <c r="H101" s="13">
        <v>8</v>
      </c>
      <c r="I101" s="10"/>
      <c r="J101" s="10" t="s">
        <v>3769</v>
      </c>
      <c r="K101" s="17">
        <f>IFERROR(MASUK[[#This Row],[Jumlah Masuk]]*MASUK[[#This Row],[Harga Satuan]],"")</f>
        <v>0</v>
      </c>
      <c r="L101" s="13"/>
      <c r="M101" s="62"/>
      <c r="N101" s="62"/>
      <c r="O101" s="62"/>
      <c r="P101" s="62"/>
      <c r="Q101" s="62"/>
      <c r="R101" s="62"/>
      <c r="S101" s="62"/>
    </row>
    <row r="102" spans="1:19" ht="16.5" thickTop="1" thickBot="1" x14ac:dyDescent="0.3">
      <c r="A102" s="33">
        <f t="shared" si="2"/>
        <v>96</v>
      </c>
      <c r="B102" s="9">
        <v>45371</v>
      </c>
      <c r="C102" s="10" t="s">
        <v>3783</v>
      </c>
      <c r="D102" s="18" t="str">
        <f>IFERROR(VLOOKUP(C102,REKAP[[#All],[ID
Barang]:[Stok Akhir]],2,FALSE), "")</f>
        <v>LOCK NUT</v>
      </c>
      <c r="E102" s="18" t="str">
        <f>IFERROR(VLOOKUP(C102,REKAP[[#All],[ID
Barang]:[Stok Akhir]],4,FALSE), "")</f>
        <v>AN 04</v>
      </c>
      <c r="F102" s="18">
        <f>IFERROR(VLOOKUP(C102,REKAP[[#All],[ID
Barang]:[Stok Akhir]],6,FALSE),"")</f>
        <v>0</v>
      </c>
      <c r="G102" s="17">
        <f>IFERROR(VLOOKUP(C102,REKAP[[#All],[ID
Barang]:[Stok Akhir]],8,FALSE),"")</f>
        <v>0</v>
      </c>
      <c r="H102" s="13">
        <v>4</v>
      </c>
      <c r="I102" s="10"/>
      <c r="J102" s="10" t="s">
        <v>3769</v>
      </c>
      <c r="K102" s="17">
        <f>IFERROR(MASUK[[#This Row],[Jumlah Masuk]]*MASUK[[#This Row],[Harga Satuan]],"")</f>
        <v>0</v>
      </c>
      <c r="L102" s="13"/>
      <c r="M102" s="62"/>
      <c r="N102" s="62"/>
      <c r="O102" s="62"/>
      <c r="P102" s="62"/>
      <c r="Q102" s="62"/>
      <c r="R102" s="62"/>
      <c r="S102" s="62"/>
    </row>
    <row r="103" spans="1:19" ht="16.5" thickTop="1" thickBot="1" x14ac:dyDescent="0.3">
      <c r="A103" s="33">
        <f t="shared" si="2"/>
        <v>97</v>
      </c>
      <c r="B103" s="9">
        <v>45371</v>
      </c>
      <c r="C103" s="10" t="s">
        <v>3787</v>
      </c>
      <c r="D103" s="18" t="str">
        <f>IFERROR(VLOOKUP(C103,REKAP[[#All],[ID
Barang]:[Stok Akhir]],2,FALSE), "")</f>
        <v>LOCK WASHER</v>
      </c>
      <c r="E103" s="18" t="str">
        <f>IFERROR(VLOOKUP(C103,REKAP[[#All],[ID
Barang]:[Stok Akhir]],4,FALSE), "")</f>
        <v>AW 04</v>
      </c>
      <c r="F103" s="18">
        <f>IFERROR(VLOOKUP(C103,REKAP[[#All],[ID
Barang]:[Stok Akhir]],6,FALSE),"")</f>
        <v>0</v>
      </c>
      <c r="G103" s="17">
        <f>IFERROR(VLOOKUP(C103,REKAP[[#All],[ID
Barang]:[Stok Akhir]],8,FALSE),"")</f>
        <v>0</v>
      </c>
      <c r="H103" s="13">
        <v>4</v>
      </c>
      <c r="I103" s="10"/>
      <c r="J103" s="10" t="s">
        <v>3769</v>
      </c>
      <c r="K103" s="17">
        <f>IFERROR(MASUK[[#This Row],[Jumlah Masuk]]*MASUK[[#This Row],[Harga Satuan]],"")</f>
        <v>0</v>
      </c>
      <c r="L103" s="13"/>
      <c r="M103" s="62"/>
      <c r="N103" s="62"/>
      <c r="O103" s="62"/>
      <c r="P103" s="62"/>
      <c r="Q103" s="62"/>
      <c r="R103" s="62"/>
      <c r="S103" s="62"/>
    </row>
    <row r="104" spans="1:19" ht="16.5" thickTop="1" thickBot="1" x14ac:dyDescent="0.3">
      <c r="A104" s="33">
        <f t="shared" si="2"/>
        <v>98</v>
      </c>
      <c r="B104" s="9">
        <v>45371</v>
      </c>
      <c r="C104" s="10" t="s">
        <v>3780</v>
      </c>
      <c r="D104" s="18" t="str">
        <f>IFERROR(VLOOKUP(C104,REKAP[[#All],[ID
Barang]:[Stok Akhir]],2,FALSE), "")</f>
        <v>LOCK NUT</v>
      </c>
      <c r="E104" s="18" t="str">
        <f>IFERROR(VLOOKUP(C104,REKAP[[#All],[ID
Barang]:[Stok Akhir]],4,FALSE), "")</f>
        <v>AN 03</v>
      </c>
      <c r="F104" s="18">
        <f>IFERROR(VLOOKUP(C104,REKAP[[#All],[ID
Barang]:[Stok Akhir]],6,FALSE),"")</f>
        <v>0</v>
      </c>
      <c r="G104" s="17">
        <f>IFERROR(VLOOKUP(C104,REKAP[[#All],[ID
Barang]:[Stok Akhir]],8,FALSE),"")</f>
        <v>0</v>
      </c>
      <c r="H104" s="13">
        <v>3</v>
      </c>
      <c r="I104" s="10"/>
      <c r="J104" s="10" t="s">
        <v>3769</v>
      </c>
      <c r="K104" s="17">
        <f>IFERROR(MASUK[[#This Row],[Jumlah Masuk]]*MASUK[[#This Row],[Harga Satuan]],"")</f>
        <v>0</v>
      </c>
      <c r="L104" s="13"/>
      <c r="M104" s="62"/>
      <c r="N104" s="62"/>
      <c r="O104" s="62"/>
      <c r="P104" s="62"/>
      <c r="Q104" s="62"/>
      <c r="R104" s="62"/>
      <c r="S104" s="62"/>
    </row>
    <row r="105" spans="1:19" ht="16.5" thickTop="1" thickBot="1" x14ac:dyDescent="0.3">
      <c r="A105" s="33">
        <f t="shared" si="2"/>
        <v>99</v>
      </c>
      <c r="B105" s="9">
        <v>45371</v>
      </c>
      <c r="C105" s="10" t="s">
        <v>333</v>
      </c>
      <c r="D105" s="18" t="str">
        <f>IFERROR(VLOOKUP(C105,REKAP[[#All],[ID
Barang]:[Stok Akhir]],2,FALSE), "")</f>
        <v>Baut LPK</v>
      </c>
      <c r="E105" s="18" t="str">
        <f>IFERROR(VLOOKUP(C105,REKAP[[#All],[ID
Barang]:[Stok Akhir]],4,FALSE), "")</f>
        <v>M 10 X 35</v>
      </c>
      <c r="F105" s="18" t="str">
        <f>IFERROR(VLOOKUP(C105,REKAP[[#All],[ID
Barang]:[Stok Akhir]],6,FALSE),"")</f>
        <v>Mur &amp; Baut</v>
      </c>
      <c r="G105" s="17">
        <f>IFERROR(VLOOKUP(C105,REKAP[[#All],[ID
Barang]:[Stok Akhir]],8,FALSE),"")</f>
        <v>2500</v>
      </c>
      <c r="H105" s="13">
        <v>38</v>
      </c>
      <c r="I105" s="10"/>
      <c r="J105" s="60" t="s">
        <v>3789</v>
      </c>
      <c r="K105" s="17">
        <f>IFERROR(MASUK[[#This Row],[Jumlah Masuk]]*MASUK[[#This Row],[Harga Satuan]],"")</f>
        <v>95000</v>
      </c>
      <c r="L105" s="13"/>
      <c r="M105" s="62"/>
      <c r="N105" s="62"/>
      <c r="O105" s="62"/>
      <c r="P105" s="62"/>
      <c r="Q105" s="62"/>
      <c r="R105" s="62"/>
      <c r="S105" s="62"/>
    </row>
    <row r="106" spans="1:19" ht="16.5" thickTop="1" thickBot="1" x14ac:dyDescent="0.3">
      <c r="A106" s="33">
        <f t="shared" si="2"/>
        <v>100</v>
      </c>
      <c r="B106" s="9">
        <v>45371</v>
      </c>
      <c r="C106" s="10" t="s">
        <v>310</v>
      </c>
      <c r="D106" s="18" t="str">
        <f>IFERROR(VLOOKUP(C106,REKAP[[#All],[ID
Barang]:[Stok Akhir]],2,FALSE), "")</f>
        <v>Baut LPK</v>
      </c>
      <c r="E106" s="18" t="str">
        <f>IFERROR(VLOOKUP(C106,REKAP[[#All],[ID
Barang]:[Stok Akhir]],4,FALSE), "")</f>
        <v>M 8 X 30</v>
      </c>
      <c r="F106" s="18" t="str">
        <f>IFERROR(VLOOKUP(C106,REKAP[[#All],[ID
Barang]:[Stok Akhir]],6,FALSE),"")</f>
        <v>Mur &amp; Baut</v>
      </c>
      <c r="G106" s="17">
        <f>IFERROR(VLOOKUP(C106,REKAP[[#All],[ID
Barang]:[Stok Akhir]],8,FALSE),"")</f>
        <v>2000</v>
      </c>
      <c r="H106" s="13">
        <v>24</v>
      </c>
      <c r="I106" s="10"/>
      <c r="J106" s="10" t="s">
        <v>3769</v>
      </c>
      <c r="K106" s="17">
        <f>IFERROR(MASUK[[#This Row],[Jumlah Masuk]]*MASUK[[#This Row],[Harga Satuan]],"")</f>
        <v>48000</v>
      </c>
      <c r="L106" s="13"/>
      <c r="M106" s="62"/>
      <c r="N106" s="62"/>
      <c r="O106" s="62"/>
      <c r="P106" s="62"/>
      <c r="Q106" s="62"/>
      <c r="R106" s="62"/>
      <c r="S106" s="62"/>
    </row>
    <row r="107" spans="1:19" ht="16.5" thickTop="1" thickBot="1" x14ac:dyDescent="0.3">
      <c r="A107" s="33">
        <f t="shared" si="2"/>
        <v>101</v>
      </c>
      <c r="B107" s="9">
        <v>45371</v>
      </c>
      <c r="C107" s="10" t="s">
        <v>334</v>
      </c>
      <c r="D107" s="18" t="str">
        <f>IFERROR(VLOOKUP(C107,REKAP[[#All],[ID
Barang]:[Stok Akhir]],2,FALSE), "")</f>
        <v>Baut LPK</v>
      </c>
      <c r="E107" s="18" t="str">
        <f>IFERROR(VLOOKUP(C107,REKAP[[#All],[ID
Barang]:[Stok Akhir]],4,FALSE), "")</f>
        <v>M 10 X 40</v>
      </c>
      <c r="F107" s="18" t="str">
        <f>IFERROR(VLOOKUP(C107,REKAP[[#All],[ID
Barang]:[Stok Akhir]],6,FALSE),"")</f>
        <v>Mur &amp; Baut</v>
      </c>
      <c r="G107" s="17">
        <f>IFERROR(VLOOKUP(C107,REKAP[[#All],[ID
Barang]:[Stok Akhir]],8,FALSE),"")</f>
        <v>3000</v>
      </c>
      <c r="H107" s="13">
        <v>12</v>
      </c>
      <c r="I107" s="10"/>
      <c r="J107" s="10" t="s">
        <v>3769</v>
      </c>
      <c r="K107" s="17">
        <f>IFERROR(MASUK[[#This Row],[Jumlah Masuk]]*MASUK[[#This Row],[Harga Satuan]],"")</f>
        <v>36000</v>
      </c>
      <c r="L107" s="13"/>
      <c r="M107" s="62"/>
      <c r="N107" s="62"/>
      <c r="O107" s="62"/>
      <c r="P107" s="62"/>
      <c r="Q107" s="62"/>
      <c r="R107" s="62"/>
      <c r="S107" s="62"/>
    </row>
    <row r="108" spans="1:19" ht="16.5" thickTop="1" thickBot="1" x14ac:dyDescent="0.3">
      <c r="A108" s="33">
        <f t="shared" si="2"/>
        <v>102</v>
      </c>
      <c r="B108" s="9">
        <v>45371</v>
      </c>
      <c r="C108" s="10" t="s">
        <v>265</v>
      </c>
      <c r="D108" s="18" t="str">
        <f>IFERROR(VLOOKUP(C108,REKAP[[#All],[ID
Barang]:[Stok Akhir]],2,FALSE), "")</f>
        <v>Baut LPK</v>
      </c>
      <c r="E108" s="18" t="str">
        <f>IFERROR(VLOOKUP(C108,REKAP[[#All],[ID
Barang]:[Stok Akhir]],4,FALSE), "")</f>
        <v>M 5 X 10</v>
      </c>
      <c r="F108" s="18" t="str">
        <f>IFERROR(VLOOKUP(C108,REKAP[[#All],[ID
Barang]:[Stok Akhir]],6,FALSE),"")</f>
        <v>Mur &amp; Baut</v>
      </c>
      <c r="G108" s="17">
        <f>IFERROR(VLOOKUP(C108,REKAP[[#All],[ID
Barang]:[Stok Akhir]],8,FALSE),"")</f>
        <v>450</v>
      </c>
      <c r="H108" s="13">
        <v>48</v>
      </c>
      <c r="I108" s="10"/>
      <c r="J108" s="10" t="s">
        <v>3769</v>
      </c>
      <c r="K108" s="17">
        <f>IFERROR(MASUK[[#This Row],[Jumlah Masuk]]*MASUK[[#This Row],[Harga Satuan]],"")</f>
        <v>21600</v>
      </c>
      <c r="L108" s="13"/>
      <c r="M108" s="62"/>
      <c r="N108" s="62"/>
      <c r="O108" s="62"/>
      <c r="P108" s="62"/>
      <c r="Q108" s="62"/>
      <c r="R108" s="62"/>
      <c r="S108" s="62"/>
    </row>
    <row r="109" spans="1:19" ht="16.5" thickTop="1" thickBot="1" x14ac:dyDescent="0.3">
      <c r="A109" s="33">
        <f t="shared" si="2"/>
        <v>103</v>
      </c>
      <c r="B109" s="9">
        <v>45371</v>
      </c>
      <c r="C109" s="10" t="s">
        <v>593</v>
      </c>
      <c r="D109" s="18" t="str">
        <f>IFERROR(VLOOKUP(C109,REKAP[[#All],[ID
Barang]:[Stok Akhir]],2,FALSE), "")</f>
        <v>Mur</v>
      </c>
      <c r="E109" s="18" t="str">
        <f>IFERROR(VLOOKUP(C109,REKAP[[#All],[ID
Barang]:[Stok Akhir]],4,FALSE), "")</f>
        <v>M10</v>
      </c>
      <c r="F109" s="18" t="str">
        <f>IFERROR(VLOOKUP(C109,REKAP[[#All],[ID
Barang]:[Stok Akhir]],6,FALSE),"")</f>
        <v>Mur &amp; Baut</v>
      </c>
      <c r="G109" s="17">
        <f>IFERROR(VLOOKUP(C109,REKAP[[#All],[ID
Barang]:[Stok Akhir]],8,FALSE),"")</f>
        <v>700</v>
      </c>
      <c r="H109" s="13">
        <v>18</v>
      </c>
      <c r="I109" s="10"/>
      <c r="J109" s="10" t="s">
        <v>3769</v>
      </c>
      <c r="K109" s="17">
        <f>IFERROR(MASUK[[#This Row],[Jumlah Masuk]]*MASUK[[#This Row],[Harga Satuan]],"")</f>
        <v>12600</v>
      </c>
      <c r="L109" s="13"/>
      <c r="M109" s="62"/>
      <c r="N109" s="62"/>
      <c r="O109" s="62"/>
      <c r="P109" s="62"/>
      <c r="Q109" s="62"/>
      <c r="R109" s="62"/>
      <c r="S109" s="62"/>
    </row>
    <row r="110" spans="1:19" ht="16.5" thickTop="1" thickBot="1" x14ac:dyDescent="0.3">
      <c r="A110" s="33">
        <f t="shared" si="2"/>
        <v>104</v>
      </c>
      <c r="B110" s="9">
        <v>45371</v>
      </c>
      <c r="C110" s="10" t="s">
        <v>290</v>
      </c>
      <c r="D110" s="18" t="str">
        <f>IFERROR(VLOOKUP(C110,REKAP[[#All],[ID
Barang]:[Stok Akhir]],2,FALSE), "")</f>
        <v>Baut LPK</v>
      </c>
      <c r="E110" s="18" t="str">
        <f>IFERROR(VLOOKUP(C110,REKAP[[#All],[ID
Barang]:[Stok Akhir]],4,FALSE), "")</f>
        <v>M 6 X 35</v>
      </c>
      <c r="F110" s="18" t="str">
        <f>IFERROR(VLOOKUP(C110,REKAP[[#All],[ID
Barang]:[Stok Akhir]],6,FALSE),"")</f>
        <v>Mur &amp; Baut</v>
      </c>
      <c r="G110" s="17">
        <f>IFERROR(VLOOKUP(C110,REKAP[[#All],[ID
Barang]:[Stok Akhir]],8,FALSE),"")</f>
        <v>850</v>
      </c>
      <c r="H110" s="13">
        <v>10</v>
      </c>
      <c r="I110" s="10"/>
      <c r="J110" s="10" t="s">
        <v>3769</v>
      </c>
      <c r="K110" s="17">
        <f>IFERROR(MASUK[[#This Row],[Jumlah Masuk]]*MASUK[[#This Row],[Harga Satuan]],"")</f>
        <v>8500</v>
      </c>
      <c r="L110" s="13"/>
      <c r="M110" s="62"/>
      <c r="N110" s="62"/>
      <c r="O110" s="62"/>
      <c r="P110" s="62"/>
      <c r="Q110" s="62"/>
      <c r="R110" s="62"/>
      <c r="S110" s="62"/>
    </row>
    <row r="111" spans="1:19" ht="16.5" thickTop="1" thickBot="1" x14ac:dyDescent="0.3">
      <c r="A111" s="33">
        <f t="shared" si="2"/>
        <v>105</v>
      </c>
      <c r="B111" s="9">
        <v>45371</v>
      </c>
      <c r="C111" s="10" t="s">
        <v>513</v>
      </c>
      <c r="D111" s="18" t="str">
        <f>IFERROR(VLOOKUP(C111,REKAP[[#All],[ID
Barang]:[Stok Akhir]],2,FALSE), "")</f>
        <v>Baut Tanam</v>
      </c>
      <c r="E111" s="18" t="str">
        <f>IFERROR(VLOOKUP(C111,REKAP[[#All],[ID
Barang]:[Stok Akhir]],4,FALSE), "")</f>
        <v xml:space="preserve">M 6 X 10 </v>
      </c>
      <c r="F111" s="18" t="str">
        <f>IFERROR(VLOOKUP(C111,REKAP[[#All],[ID
Barang]:[Stok Akhir]],6,FALSE),"")</f>
        <v>Mur &amp; Baut</v>
      </c>
      <c r="G111" s="17">
        <f>IFERROR(VLOOKUP(C111,REKAP[[#All],[ID
Barang]:[Stok Akhir]],8,FALSE),"")</f>
        <v>600</v>
      </c>
      <c r="H111" s="13">
        <v>16</v>
      </c>
      <c r="I111" s="10"/>
      <c r="J111" s="10" t="s">
        <v>3769</v>
      </c>
      <c r="K111" s="17">
        <f>IFERROR(MASUK[[#This Row],[Jumlah Masuk]]*MASUK[[#This Row],[Harga Satuan]],"")</f>
        <v>9600</v>
      </c>
      <c r="L111" s="13"/>
      <c r="M111" s="62"/>
      <c r="N111" s="62"/>
      <c r="O111" s="62"/>
      <c r="P111" s="62"/>
      <c r="Q111" s="62"/>
      <c r="R111" s="62"/>
      <c r="S111" s="62"/>
    </row>
    <row r="112" spans="1:19" ht="16.5" thickTop="1" thickBot="1" x14ac:dyDescent="0.3">
      <c r="A112" s="33">
        <f t="shared" si="2"/>
        <v>106</v>
      </c>
      <c r="B112" s="9">
        <v>45371</v>
      </c>
      <c r="C112" s="10" t="s">
        <v>308</v>
      </c>
      <c r="D112" s="18" t="str">
        <f>IFERROR(VLOOKUP(C112,REKAP[[#All],[ID
Barang]:[Stok Akhir]],2,FALSE), "")</f>
        <v>Baut LPK</v>
      </c>
      <c r="E112" s="18" t="str">
        <f>IFERROR(VLOOKUP(C112,REKAP[[#All],[ID
Barang]:[Stok Akhir]],4,FALSE), "")</f>
        <v xml:space="preserve">M 8 X 20 </v>
      </c>
      <c r="F112" s="18" t="str">
        <f>IFERROR(VLOOKUP(C112,REKAP[[#All],[ID
Barang]:[Stok Akhir]],6,FALSE),"")</f>
        <v>Mur &amp; Baut</v>
      </c>
      <c r="G112" s="17">
        <f>IFERROR(VLOOKUP(C112,REKAP[[#All],[ID
Barang]:[Stok Akhir]],8,FALSE),"")</f>
        <v>1300</v>
      </c>
      <c r="H112" s="13">
        <v>56</v>
      </c>
      <c r="I112" s="10"/>
      <c r="J112" s="10" t="s">
        <v>3769</v>
      </c>
      <c r="K112" s="17">
        <f>IFERROR(MASUK[[#This Row],[Jumlah Masuk]]*MASUK[[#This Row],[Harga Satuan]],"")</f>
        <v>72800</v>
      </c>
      <c r="L112" s="13"/>
      <c r="M112" s="62"/>
      <c r="N112" s="62"/>
      <c r="O112" s="62"/>
      <c r="P112" s="62"/>
      <c r="Q112" s="62"/>
      <c r="R112" s="62"/>
      <c r="S112" s="62"/>
    </row>
    <row r="113" spans="1:19" ht="16.5" thickTop="1" thickBot="1" x14ac:dyDescent="0.3">
      <c r="A113" s="33">
        <f t="shared" si="2"/>
        <v>107</v>
      </c>
      <c r="B113" s="9">
        <v>45371</v>
      </c>
      <c r="C113" s="10" t="s">
        <v>524</v>
      </c>
      <c r="D113" s="18" t="str">
        <f>IFERROR(VLOOKUP(C113,REKAP[[#All],[ID
Barang]:[Stok Akhir]],2,FALSE), "")</f>
        <v>Baut Tanam</v>
      </c>
      <c r="E113" s="18" t="str">
        <f>IFERROR(VLOOKUP(C113,REKAP[[#All],[ID
Barang]:[Stok Akhir]],4,FALSE), "")</f>
        <v>M 10 x 30</v>
      </c>
      <c r="F113" s="18" t="str">
        <f>IFERROR(VLOOKUP(C113,REKAP[[#All],[ID
Barang]:[Stok Akhir]],6,FALSE),"")</f>
        <v>Mur &amp; Baut</v>
      </c>
      <c r="G113" s="17">
        <f>IFERROR(VLOOKUP(C113,REKAP[[#All],[ID
Barang]:[Stok Akhir]],8,FALSE),"")</f>
        <v>2500</v>
      </c>
      <c r="H113" s="13">
        <v>6</v>
      </c>
      <c r="I113" s="10"/>
      <c r="J113" s="10" t="s">
        <v>3769</v>
      </c>
      <c r="K113" s="17">
        <f>IFERROR(MASUK[[#This Row],[Jumlah Masuk]]*MASUK[[#This Row],[Harga Satuan]],"")</f>
        <v>15000</v>
      </c>
      <c r="L113" s="13"/>
      <c r="M113" s="62"/>
      <c r="N113" s="62"/>
      <c r="O113" s="62"/>
      <c r="P113" s="62"/>
      <c r="Q113" s="62"/>
      <c r="R113" s="62"/>
      <c r="S113" s="62"/>
    </row>
    <row r="114" spans="1:19" ht="16.5" thickTop="1" thickBot="1" x14ac:dyDescent="0.3">
      <c r="A114" s="33">
        <f t="shared" si="2"/>
        <v>108</v>
      </c>
      <c r="B114" s="9">
        <v>45371</v>
      </c>
      <c r="C114" s="10" t="s">
        <v>287</v>
      </c>
      <c r="D114" s="18" t="str">
        <f>IFERROR(VLOOKUP(C114,REKAP[[#All],[ID
Barang]:[Stok Akhir]],2,FALSE), "")</f>
        <v>Baut LPK</v>
      </c>
      <c r="E114" s="18" t="str">
        <f>IFERROR(VLOOKUP(C114,REKAP[[#All],[ID
Barang]:[Stok Akhir]],4,FALSE), "")</f>
        <v>M 6 X 20</v>
      </c>
      <c r="F114" s="18" t="str">
        <f>IFERROR(VLOOKUP(C114,REKAP[[#All],[ID
Barang]:[Stok Akhir]],6,FALSE),"")</f>
        <v>Mur &amp; Baut</v>
      </c>
      <c r="G114" s="17">
        <f>IFERROR(VLOOKUP(C114,REKAP[[#All],[ID
Barang]:[Stok Akhir]],8,FALSE),"")</f>
        <v>1000</v>
      </c>
      <c r="H114" s="13">
        <v>80</v>
      </c>
      <c r="I114" s="10"/>
      <c r="J114" s="10" t="s">
        <v>3789</v>
      </c>
      <c r="K114" s="17">
        <f>IFERROR(MASUK[[#This Row],[Jumlah Masuk]]*MASUK[[#This Row],[Harga Satuan]],"")</f>
        <v>80000</v>
      </c>
      <c r="L114" s="13"/>
      <c r="M114" s="62"/>
      <c r="N114" s="62"/>
      <c r="O114" s="62"/>
      <c r="P114" s="62"/>
      <c r="Q114" s="62"/>
      <c r="R114" s="62"/>
      <c r="S114" s="62"/>
    </row>
    <row r="115" spans="1:19" ht="16.5" thickTop="1" thickBot="1" x14ac:dyDescent="0.3">
      <c r="A115" s="33">
        <f t="shared" si="2"/>
        <v>109</v>
      </c>
      <c r="B115" s="9">
        <v>45371</v>
      </c>
      <c r="C115" s="10" t="s">
        <v>463</v>
      </c>
      <c r="D115" s="18" t="str">
        <f>IFERROR(VLOOKUP(C115,REKAP[[#All],[ID
Barang]:[Stok Akhir]],2,FALSE), "")</f>
        <v>Baut JFL</v>
      </c>
      <c r="E115" s="18" t="str">
        <f>IFERROR(VLOOKUP(C115,REKAP[[#All],[ID
Barang]:[Stok Akhir]],4,FALSE), "")</f>
        <v>M 6 X 15</v>
      </c>
      <c r="F115" s="18" t="str">
        <f>IFERROR(VLOOKUP(C115,REKAP[[#All],[ID
Barang]:[Stok Akhir]],6,FALSE),"")</f>
        <v>Mur &amp; Baut</v>
      </c>
      <c r="G115" s="17">
        <f>IFERROR(VLOOKUP(C115,REKAP[[#All],[ID
Barang]:[Stok Akhir]],8,FALSE),"")</f>
        <v>1000</v>
      </c>
      <c r="H115" s="13">
        <v>19</v>
      </c>
      <c r="I115" s="10"/>
      <c r="J115" s="10" t="s">
        <v>3789</v>
      </c>
      <c r="K115" s="17">
        <f>IFERROR(MASUK[[#This Row],[Jumlah Masuk]]*MASUK[[#This Row],[Harga Satuan]],"")</f>
        <v>19000</v>
      </c>
      <c r="L115" s="13"/>
      <c r="M115" s="62"/>
      <c r="N115" s="62"/>
      <c r="O115" s="62"/>
      <c r="P115" s="62"/>
      <c r="Q115" s="62"/>
      <c r="R115" s="62"/>
      <c r="S115" s="62"/>
    </row>
    <row r="116" spans="1:19" ht="16.5" thickTop="1" thickBot="1" x14ac:dyDescent="0.3">
      <c r="A116" s="33">
        <f t="shared" si="2"/>
        <v>110</v>
      </c>
      <c r="B116" s="9">
        <v>45371</v>
      </c>
      <c r="C116" s="10" t="s">
        <v>514</v>
      </c>
      <c r="D116" s="18" t="str">
        <f>IFERROR(VLOOKUP(C116,REKAP[[#All],[ID
Barang]:[Stok Akhir]],2,FALSE), "")</f>
        <v>Baut Tanam</v>
      </c>
      <c r="E116" s="18" t="str">
        <f>IFERROR(VLOOKUP(C116,REKAP[[#All],[ID
Barang]:[Stok Akhir]],4,FALSE), "")</f>
        <v>M 6 X 12</v>
      </c>
      <c r="F116" s="18" t="str">
        <f>IFERROR(VLOOKUP(C116,REKAP[[#All],[ID
Barang]:[Stok Akhir]],6,FALSE),"")</f>
        <v>Mur &amp; Baut</v>
      </c>
      <c r="G116" s="17">
        <f>IFERROR(VLOOKUP(C116,REKAP[[#All],[ID
Barang]:[Stok Akhir]],8,FALSE),"")</f>
        <v>0</v>
      </c>
      <c r="H116" s="13">
        <v>15</v>
      </c>
      <c r="I116" s="10"/>
      <c r="J116" s="10" t="s">
        <v>3769</v>
      </c>
      <c r="K116" s="17">
        <f>IFERROR(MASUK[[#This Row],[Jumlah Masuk]]*MASUK[[#This Row],[Harga Satuan]],"")</f>
        <v>0</v>
      </c>
      <c r="L116" s="13"/>
      <c r="M116" s="62"/>
      <c r="N116" s="62"/>
      <c r="O116" s="62"/>
      <c r="P116" s="62"/>
      <c r="Q116" s="62"/>
      <c r="R116" s="62"/>
      <c r="S116" s="62"/>
    </row>
    <row r="117" spans="1:19" ht="16.5" thickTop="1" thickBot="1" x14ac:dyDescent="0.3">
      <c r="A117" s="33">
        <f t="shared" si="2"/>
        <v>111</v>
      </c>
      <c r="B117" s="9">
        <v>45371</v>
      </c>
      <c r="C117" s="10" t="s">
        <v>588</v>
      </c>
      <c r="D117" s="18" t="str">
        <f>IFERROR(VLOOKUP(C117,REKAP[[#All],[ID
Barang]:[Stok Akhir]],2,FALSE), "")</f>
        <v>Mur</v>
      </c>
      <c r="E117" s="18" t="str">
        <f>IFERROR(VLOOKUP(C117,REKAP[[#All],[ID
Barang]:[Stok Akhir]],4,FALSE), "")</f>
        <v>M6</v>
      </c>
      <c r="F117" s="18" t="str">
        <f>IFERROR(VLOOKUP(C117,REKAP[[#All],[ID
Barang]:[Stok Akhir]],6,FALSE),"")</f>
        <v>Mur &amp; Baut</v>
      </c>
      <c r="G117" s="17">
        <f>IFERROR(VLOOKUP(C117,REKAP[[#All],[ID
Barang]:[Stok Akhir]],8,FALSE),"")</f>
        <v>100</v>
      </c>
      <c r="H117" s="13">
        <v>8</v>
      </c>
      <c r="I117" s="10"/>
      <c r="J117" s="10" t="s">
        <v>3769</v>
      </c>
      <c r="K117" s="17">
        <f>IFERROR(MASUK[[#This Row],[Jumlah Masuk]]*MASUK[[#This Row],[Harga Satuan]],"")</f>
        <v>800</v>
      </c>
      <c r="L117" s="13"/>
      <c r="M117" s="62"/>
      <c r="N117" s="62"/>
      <c r="O117" s="62"/>
      <c r="P117" s="62"/>
      <c r="Q117" s="62"/>
      <c r="R117" s="62"/>
      <c r="S117" s="62"/>
    </row>
    <row r="118" spans="1:19" ht="16.5" thickTop="1" thickBot="1" x14ac:dyDescent="0.3">
      <c r="A118" s="33">
        <f t="shared" si="2"/>
        <v>112</v>
      </c>
      <c r="B118" s="9">
        <v>45372</v>
      </c>
      <c r="C118" s="10" t="s">
        <v>2671</v>
      </c>
      <c r="D118" s="18" t="str">
        <f>IFERROR(VLOOKUP(C118,REKAP[[#All],[ID
Barang]:[Stok Akhir]],2,FALSE), "")</f>
        <v>Center Drill Yamawa</v>
      </c>
      <c r="E118" s="18" t="str">
        <f>IFERROR(VLOOKUP(C118,REKAP[[#All],[ID
Barang]:[Stok Akhir]],4,FALSE), "")</f>
        <v>2.5 x 60° x 7.7</v>
      </c>
      <c r="F118" s="18" t="str">
        <f>IFERROR(VLOOKUP(C118,REKAP[[#All],[ID
Barang]:[Stok Akhir]],6,FALSE),"")</f>
        <v>Tools</v>
      </c>
      <c r="G118" s="17">
        <f>IFERROR(VLOOKUP(C118,REKAP[[#All],[ID
Barang]:[Stok Akhir]],8,FALSE),"")</f>
        <v>138000</v>
      </c>
      <c r="H118" s="13">
        <v>3</v>
      </c>
      <c r="I118" s="10"/>
      <c r="J118" s="10"/>
      <c r="K118" s="17">
        <f>IFERROR(MASUK[[#This Row],[Jumlah Masuk]]*MASUK[[#This Row],[Harga Satuan]],"")</f>
        <v>414000</v>
      </c>
      <c r="L118" s="13" t="s">
        <v>3765</v>
      </c>
      <c r="M118" s="62"/>
      <c r="N118" s="62"/>
      <c r="O118" s="62"/>
      <c r="P118" s="62"/>
      <c r="Q118" s="62"/>
      <c r="R118" s="62"/>
      <c r="S118" s="62"/>
    </row>
    <row r="119" spans="1:19" ht="16.5" thickTop="1" thickBot="1" x14ac:dyDescent="0.3">
      <c r="A119" s="33">
        <f t="shared" si="2"/>
        <v>113</v>
      </c>
      <c r="B119" s="9">
        <v>45372</v>
      </c>
      <c r="C119" s="10" t="s">
        <v>3281</v>
      </c>
      <c r="D119" s="18" t="str">
        <f>IFERROR(VLOOKUP(C119,REKAP[[#All],[ID
Barang]:[Stok Akhir]],2,FALSE), "")</f>
        <v>Knie 3/8" UAP</v>
      </c>
      <c r="E119" s="18">
        <f>IFERROR(VLOOKUP(C119,REKAP[[#All],[ID
Barang]:[Stok Akhir]],4,FALSE), "")</f>
        <v>0</v>
      </c>
      <c r="F119" s="18" t="str">
        <f>IFERROR(VLOOKUP(C119,REKAP[[#All],[ID
Barang]:[Stok Akhir]],6,FALSE),"")</f>
        <v>Barang Jadi</v>
      </c>
      <c r="G119" s="17">
        <f>IFERROR(VLOOKUP(C119,REKAP[[#All],[ID
Barang]:[Stok Akhir]],8,FALSE),"")</f>
        <v>13000</v>
      </c>
      <c r="H119" s="13">
        <v>2</v>
      </c>
      <c r="I119" s="10"/>
      <c r="J119" s="10" t="s">
        <v>3772</v>
      </c>
      <c r="K119" s="17">
        <f>IFERROR(MASUK[[#This Row],[Jumlah Masuk]]*MASUK[[#This Row],[Harga Satuan]],"")</f>
        <v>26000</v>
      </c>
      <c r="L119" s="13"/>
      <c r="M119" s="62"/>
      <c r="N119" s="62"/>
      <c r="O119" s="62"/>
      <c r="P119" s="62"/>
      <c r="Q119" s="62"/>
      <c r="R119" s="62"/>
      <c r="S119" s="62"/>
    </row>
    <row r="120" spans="1:19" ht="16.5" thickTop="1" thickBot="1" x14ac:dyDescent="0.3">
      <c r="A120" s="33">
        <f t="shared" si="2"/>
        <v>114</v>
      </c>
      <c r="B120" s="9">
        <v>45372</v>
      </c>
      <c r="C120" s="10" t="s">
        <v>3279</v>
      </c>
      <c r="D120" s="18" t="str">
        <f>IFERROR(VLOOKUP(C120,REKAP[[#All],[ID
Barang]:[Stok Akhir]],2,FALSE), "")</f>
        <v>Knie 1/2" UAP</v>
      </c>
      <c r="E120" s="18">
        <f>IFERROR(VLOOKUP(C120,REKAP[[#All],[ID
Barang]:[Stok Akhir]],4,FALSE), "")</f>
        <v>0</v>
      </c>
      <c r="F120" s="18" t="str">
        <f>IFERROR(VLOOKUP(C120,REKAP[[#All],[ID
Barang]:[Stok Akhir]],6,FALSE),"")</f>
        <v>Barang Jadi</v>
      </c>
      <c r="G120" s="17">
        <f>IFERROR(VLOOKUP(C120,REKAP[[#All],[ID
Barang]:[Stok Akhir]],8,FALSE),"")</f>
        <v>7000</v>
      </c>
      <c r="H120" s="13">
        <v>2</v>
      </c>
      <c r="I120" s="10"/>
      <c r="J120" s="10" t="s">
        <v>3772</v>
      </c>
      <c r="K120" s="17" t="s">
        <v>2437</v>
      </c>
      <c r="L120" s="13" t="s">
        <v>2437</v>
      </c>
      <c r="M120" s="62">
        <v>0</v>
      </c>
      <c r="N120" s="62">
        <v>0</v>
      </c>
      <c r="O120" s="62">
        <v>0</v>
      </c>
      <c r="P120" s="62">
        <v>0</v>
      </c>
      <c r="Q120" s="62"/>
      <c r="R120" s="62">
        <v>0</v>
      </c>
      <c r="S120" s="62" t="s">
        <v>2437</v>
      </c>
    </row>
    <row r="121" spans="1:19" ht="16.5" thickTop="1" thickBot="1" x14ac:dyDescent="0.3">
      <c r="A121" s="33">
        <f t="shared" si="2"/>
        <v>115</v>
      </c>
      <c r="B121" s="9">
        <v>45372</v>
      </c>
      <c r="C121" s="10" t="s">
        <v>3271</v>
      </c>
      <c r="D121" s="18" t="str">
        <f>IFERROR(VLOOKUP(C121,REKAP[[#All],[ID
Barang]:[Stok Akhir]],2,FALSE), "")</f>
        <v>Double Naple 3/8</v>
      </c>
      <c r="E121" s="18">
        <f>IFERROR(VLOOKUP(C121,REKAP[[#All],[ID
Barang]:[Stok Akhir]],4,FALSE), "")</f>
        <v>0</v>
      </c>
      <c r="F121" s="18" t="str">
        <f>IFERROR(VLOOKUP(C121,REKAP[[#All],[ID
Barang]:[Stok Akhir]],6,FALSE),"")</f>
        <v>Barang Jadi</v>
      </c>
      <c r="G121" s="17">
        <f>IFERROR(VLOOKUP(C121,REKAP[[#All],[ID
Barang]:[Stok Akhir]],8,FALSE),"")</f>
        <v>10000</v>
      </c>
      <c r="H121" s="13">
        <v>4</v>
      </c>
      <c r="I121" s="10"/>
      <c r="J121" s="10" t="s">
        <v>3772</v>
      </c>
      <c r="K121" s="17">
        <f>IFERROR(MASUK[[#This Row],[Jumlah Masuk]]*MASUK[[#This Row],[Harga Satuan]],"")</f>
        <v>40000</v>
      </c>
      <c r="L121" s="13"/>
      <c r="M121" s="62"/>
      <c r="N121" s="62"/>
      <c r="O121" s="62"/>
      <c r="P121" s="62"/>
      <c r="Q121" s="62"/>
      <c r="R121" s="62"/>
      <c r="S121" s="62"/>
    </row>
    <row r="122" spans="1:19" ht="16.5" thickTop="1" thickBot="1" x14ac:dyDescent="0.3">
      <c r="A122" s="33">
        <f t="shared" si="2"/>
        <v>116</v>
      </c>
      <c r="B122" s="9">
        <v>45372</v>
      </c>
      <c r="C122" s="10" t="s">
        <v>464</v>
      </c>
      <c r="D122" s="18" t="str">
        <f>IFERROR(VLOOKUP(C122,REKAP[[#All],[ID
Barang]:[Stok Akhir]],2,FALSE), "")</f>
        <v>Baut JFL</v>
      </c>
      <c r="E122" s="18" t="str">
        <f>IFERROR(VLOOKUP(C122,REKAP[[#All],[ID
Barang]:[Stok Akhir]],4,FALSE), "")</f>
        <v>M 6 X 20</v>
      </c>
      <c r="F122" s="18" t="str">
        <f>IFERROR(VLOOKUP(C122,REKAP[[#All],[ID
Barang]:[Stok Akhir]],6,FALSE),"")</f>
        <v>Mur &amp; Baut</v>
      </c>
      <c r="G122" s="17">
        <f>IFERROR(VLOOKUP(C122,REKAP[[#All],[ID
Barang]:[Stok Akhir]],8,FALSE),"")</f>
        <v>1000</v>
      </c>
      <c r="H122" s="13">
        <v>64</v>
      </c>
      <c r="I122" s="10"/>
      <c r="J122" s="10" t="s">
        <v>3769</v>
      </c>
      <c r="K122" s="17">
        <f>IFERROR(MASUK[[#This Row],[Jumlah Masuk]]*MASUK[[#This Row],[Harga Satuan]],"")</f>
        <v>64000</v>
      </c>
      <c r="L122" s="13"/>
      <c r="M122" s="62"/>
      <c r="N122" s="62"/>
      <c r="O122" s="62"/>
      <c r="P122" s="62"/>
      <c r="Q122" s="62"/>
      <c r="R122" s="62"/>
      <c r="S122" s="62"/>
    </row>
    <row r="123" spans="1:19" ht="16.5" thickTop="1" thickBot="1" x14ac:dyDescent="0.3">
      <c r="A123" s="33">
        <f t="shared" si="2"/>
        <v>117</v>
      </c>
      <c r="B123" s="9">
        <v>45372</v>
      </c>
      <c r="C123" s="10" t="s">
        <v>457</v>
      </c>
      <c r="D123" s="18" t="str">
        <f>IFERROR(VLOOKUP(C123,REKAP[[#All],[ID
Barang]:[Stok Akhir]],2,FALSE), "")</f>
        <v>Baut JFL</v>
      </c>
      <c r="E123" s="18" t="str">
        <f>IFERROR(VLOOKUP(C123,REKAP[[#All],[ID
Barang]:[Stok Akhir]],4,FALSE), "")</f>
        <v>M 5 X 16</v>
      </c>
      <c r="F123" s="18" t="str">
        <f>IFERROR(VLOOKUP(C123,REKAP[[#All],[ID
Barang]:[Stok Akhir]],6,FALSE),"")</f>
        <v>Mur &amp; Baut</v>
      </c>
      <c r="G123" s="17">
        <f>IFERROR(VLOOKUP(C123,REKAP[[#All],[ID
Barang]:[Stok Akhir]],8,FALSE),"")</f>
        <v>400</v>
      </c>
      <c r="H123" s="13">
        <v>44</v>
      </c>
      <c r="I123" s="10"/>
      <c r="J123" s="10" t="s">
        <v>3769</v>
      </c>
      <c r="K123" s="17">
        <f>IFERROR(MASUK[[#This Row],[Jumlah Masuk]]*MASUK[[#This Row],[Harga Satuan]],"")</f>
        <v>17600</v>
      </c>
      <c r="L123" s="13"/>
      <c r="M123" s="62"/>
      <c r="N123" s="62"/>
      <c r="O123" s="62"/>
      <c r="P123" s="62"/>
      <c r="Q123" s="62"/>
      <c r="R123" s="62"/>
      <c r="S123" s="62"/>
    </row>
    <row r="124" spans="1:19" ht="16.5" thickTop="1" thickBot="1" x14ac:dyDescent="0.3">
      <c r="A124" s="33">
        <f t="shared" si="2"/>
        <v>118</v>
      </c>
      <c r="B124" s="9">
        <v>45372</v>
      </c>
      <c r="C124" s="10" t="s">
        <v>572</v>
      </c>
      <c r="D124" s="18" t="str">
        <f>IFERROR(VLOOKUP(C124,REKAP[[#All],[ID
Barang]:[Stok Akhir]],2,FALSE), "")</f>
        <v>Ring Plate</v>
      </c>
      <c r="E124" s="18" t="str">
        <f>IFERROR(VLOOKUP(C124,REKAP[[#All],[ID
Barang]:[Stok Akhir]],4,FALSE), "")</f>
        <v>M8</v>
      </c>
      <c r="F124" s="18" t="str">
        <f>IFERROR(VLOOKUP(C124,REKAP[[#All],[ID
Barang]:[Stok Akhir]],6,FALSE),"")</f>
        <v>Mur &amp; Baut</v>
      </c>
      <c r="G124" s="17">
        <f>IFERROR(VLOOKUP(C124,REKAP[[#All],[ID
Barang]:[Stok Akhir]],8,FALSE),"")</f>
        <v>100</v>
      </c>
      <c r="H124" s="13">
        <v>16</v>
      </c>
      <c r="I124" s="10"/>
      <c r="J124" s="10" t="s">
        <v>3769</v>
      </c>
      <c r="K124" s="17">
        <f>IFERROR(MASUK[[#This Row],[Jumlah Masuk]]*MASUK[[#This Row],[Harga Satuan]],"")</f>
        <v>1600</v>
      </c>
      <c r="L124" s="13"/>
      <c r="M124" s="62"/>
      <c r="N124" s="62"/>
      <c r="O124" s="62"/>
      <c r="P124" s="62"/>
      <c r="Q124" s="62"/>
      <c r="R124" s="62"/>
      <c r="S124" s="62"/>
    </row>
    <row r="125" spans="1:19" ht="16.5" thickTop="1" thickBot="1" x14ac:dyDescent="0.3">
      <c r="A125" s="33">
        <f t="shared" si="2"/>
        <v>119</v>
      </c>
      <c r="B125" s="9">
        <v>45372</v>
      </c>
      <c r="C125" s="10" t="s">
        <v>292</v>
      </c>
      <c r="D125" s="18" t="str">
        <f>IFERROR(VLOOKUP(C125,REKAP[[#All],[ID
Barang]:[Stok Akhir]],2,FALSE), "")</f>
        <v>Baut LPK</v>
      </c>
      <c r="E125" s="18" t="str">
        <f>IFERROR(VLOOKUP(C125,REKAP[[#All],[ID
Barang]:[Stok Akhir]],4,FALSE), "")</f>
        <v>M 6 X 45</v>
      </c>
      <c r="F125" s="18" t="str">
        <f>IFERROR(VLOOKUP(C125,REKAP[[#All],[ID
Barang]:[Stok Akhir]],6,FALSE),"")</f>
        <v>Mur &amp; Baut</v>
      </c>
      <c r="G125" s="17">
        <f>IFERROR(VLOOKUP(C125,REKAP[[#All],[ID
Barang]:[Stok Akhir]],8,FALSE),"")</f>
        <v>1000</v>
      </c>
      <c r="H125" s="13">
        <v>32</v>
      </c>
      <c r="I125" s="10"/>
      <c r="J125" s="10" t="s">
        <v>3767</v>
      </c>
      <c r="K125" s="17">
        <f>IFERROR(MASUK[[#This Row],[Jumlah Masuk]]*MASUK[[#This Row],[Harga Satuan]],"")</f>
        <v>32000</v>
      </c>
      <c r="L125" s="13"/>
      <c r="M125" s="62"/>
      <c r="N125" s="62"/>
      <c r="O125" s="62"/>
      <c r="P125" s="62"/>
      <c r="Q125" s="62"/>
      <c r="R125" s="62"/>
      <c r="S125" s="62"/>
    </row>
    <row r="126" spans="1:19" ht="16.5" thickTop="1" thickBot="1" x14ac:dyDescent="0.3">
      <c r="A126" s="33">
        <f t="shared" si="2"/>
        <v>120</v>
      </c>
      <c r="B126" s="9">
        <v>45372</v>
      </c>
      <c r="C126" s="10" t="s">
        <v>984</v>
      </c>
      <c r="D126" s="18" t="str">
        <f>IFERROR(VLOOKUP(C126,REKAP[[#All],[ID
Barang]:[Stok Akhir]],2,FALSE), "")</f>
        <v>Dowel Pin</v>
      </c>
      <c r="E126" s="18" t="str">
        <f>IFERROR(VLOOKUP(C126,REKAP[[#All],[ID
Barang]:[Stok Akhir]],4,FALSE), "")</f>
        <v>DPTM / MSTP-8-15</v>
      </c>
      <c r="F126" s="18" t="str">
        <f>IFERROR(VLOOKUP(C126,REKAP[[#All],[ID
Barang]:[Stok Akhir]],6,FALSE),"")</f>
        <v>Accessories Mold</v>
      </c>
      <c r="G126" s="17">
        <f>IFERROR(VLOOKUP(C126,REKAP[[#All],[ID
Barang]:[Stok Akhir]],8,FALSE),"")</f>
        <v>8622</v>
      </c>
      <c r="H126" s="13">
        <v>8</v>
      </c>
      <c r="I126" s="10"/>
      <c r="J126" s="10" t="s">
        <v>3799</v>
      </c>
      <c r="K126" s="17">
        <f>IFERROR(MASUK[[#This Row],[Jumlah Masuk]]*MASUK[[#This Row],[Harga Satuan]],"")</f>
        <v>68976</v>
      </c>
      <c r="L126" s="13"/>
      <c r="M126" s="62"/>
      <c r="N126" s="62"/>
      <c r="O126" s="62"/>
      <c r="P126" s="62"/>
      <c r="Q126" s="62"/>
      <c r="R126" s="62"/>
      <c r="S126" s="62"/>
    </row>
    <row r="127" spans="1:19" ht="16.5" thickTop="1" thickBot="1" x14ac:dyDescent="0.3">
      <c r="A127" s="33">
        <f t="shared" si="2"/>
        <v>121</v>
      </c>
      <c r="B127" s="9">
        <v>45372</v>
      </c>
      <c r="C127" s="10" t="s">
        <v>957</v>
      </c>
      <c r="D127" s="18" t="str">
        <f>IFERROR(VLOOKUP(C127,REKAP[[#All],[ID
Barang]:[Stok Akhir]],2,FALSE), "")</f>
        <v>Dowel Pin</v>
      </c>
      <c r="E127" s="18" t="str">
        <f>IFERROR(VLOOKUP(C127,REKAP[[#All],[ID
Barang]:[Stok Akhir]],4,FALSE), "")</f>
        <v>DPND-6-15</v>
      </c>
      <c r="F127" s="18" t="str">
        <f>IFERROR(VLOOKUP(C127,REKAP[[#All],[ID
Barang]:[Stok Akhir]],6,FALSE),"")</f>
        <v>Accessories Mold</v>
      </c>
      <c r="G127" s="17">
        <f>IFERROR(VLOOKUP(C127,REKAP[[#All],[ID
Barang]:[Stok Akhir]],8,FALSE),"")</f>
        <v>2879</v>
      </c>
      <c r="H127" s="13">
        <v>16</v>
      </c>
      <c r="I127" s="10"/>
      <c r="J127" s="10" t="s">
        <v>3799</v>
      </c>
      <c r="K127" s="17">
        <f>IFERROR(MASUK[[#This Row],[Jumlah Masuk]]*MASUK[[#This Row],[Harga Satuan]],"")</f>
        <v>46064</v>
      </c>
      <c r="L127" s="13"/>
      <c r="M127" s="62"/>
      <c r="N127" s="62"/>
      <c r="O127" s="62"/>
      <c r="P127" s="62"/>
      <c r="Q127" s="62"/>
      <c r="R127" s="62"/>
      <c r="S127" s="62"/>
    </row>
    <row r="128" spans="1:19" ht="16.5" thickTop="1" thickBot="1" x14ac:dyDescent="0.3">
      <c r="A128" s="33">
        <f t="shared" si="2"/>
        <v>122</v>
      </c>
      <c r="B128" s="9">
        <v>45372</v>
      </c>
      <c r="C128" s="10" t="s">
        <v>962</v>
      </c>
      <c r="D128" s="18" t="str">
        <f>IFERROR(VLOOKUP(C128,REKAP[[#All],[ID
Barang]:[Stok Akhir]],2,FALSE), "")</f>
        <v>Dowel Pin</v>
      </c>
      <c r="E128" s="18" t="str">
        <f>IFERROR(VLOOKUP(C128,REKAP[[#All],[ID
Barang]:[Stok Akhir]],4,FALSE), "")</f>
        <v>DPND-8-15</v>
      </c>
      <c r="F128" s="18" t="str">
        <f>IFERROR(VLOOKUP(C128,REKAP[[#All],[ID
Barang]:[Stok Akhir]],6,FALSE),"")</f>
        <v>Accessories Mold</v>
      </c>
      <c r="G128" s="17">
        <f>IFERROR(VLOOKUP(C128,REKAP[[#All],[ID
Barang]:[Stok Akhir]],8,FALSE),"")</f>
        <v>3726</v>
      </c>
      <c r="H128" s="13">
        <v>16</v>
      </c>
      <c r="I128" s="10"/>
      <c r="J128" s="10" t="s">
        <v>3799</v>
      </c>
      <c r="K128" s="17">
        <f>IFERROR(MASUK[[#This Row],[Jumlah Masuk]]*MASUK[[#This Row],[Harga Satuan]],"")</f>
        <v>59616</v>
      </c>
      <c r="L128" s="13"/>
      <c r="M128" s="62"/>
      <c r="N128" s="62"/>
      <c r="O128" s="62"/>
      <c r="P128" s="62"/>
      <c r="Q128" s="62"/>
      <c r="R128" s="62"/>
      <c r="S128" s="62"/>
    </row>
    <row r="129" spans="1:19" ht="16.5" thickTop="1" thickBot="1" x14ac:dyDescent="0.3">
      <c r="A129" s="33">
        <f t="shared" si="2"/>
        <v>123</v>
      </c>
      <c r="B129" s="9">
        <v>45372</v>
      </c>
      <c r="C129" s="10" t="s">
        <v>963</v>
      </c>
      <c r="D129" s="18" t="str">
        <f>IFERROR(VLOOKUP(C129,REKAP[[#All],[ID
Barang]:[Stok Akhir]],2,FALSE), "")</f>
        <v>Dowel Pin</v>
      </c>
      <c r="E129" s="18" t="str">
        <f>IFERROR(VLOOKUP(C129,REKAP[[#All],[ID
Barang]:[Stok Akhir]],4,FALSE), "")</f>
        <v>DPND-8-20</v>
      </c>
      <c r="F129" s="18" t="str">
        <f>IFERROR(VLOOKUP(C129,REKAP[[#All],[ID
Barang]:[Stok Akhir]],6,FALSE),"")</f>
        <v>Accessories Mold</v>
      </c>
      <c r="G129" s="17">
        <f>IFERROR(VLOOKUP(C129,REKAP[[#All],[ID
Barang]:[Stok Akhir]],8,FALSE),"")</f>
        <v>10500</v>
      </c>
      <c r="H129" s="13">
        <v>4</v>
      </c>
      <c r="I129" s="10"/>
      <c r="J129" s="10" t="s">
        <v>3800</v>
      </c>
      <c r="K129" s="17">
        <f>IFERROR(MASUK[[#This Row],[Jumlah Masuk]]*MASUK[[#This Row],[Harga Satuan]],"")</f>
        <v>42000</v>
      </c>
      <c r="L129" s="13"/>
      <c r="M129" s="62"/>
      <c r="N129" s="62"/>
      <c r="O129" s="62"/>
      <c r="P129" s="62"/>
      <c r="Q129" s="62"/>
      <c r="R129" s="62"/>
      <c r="S129" s="62"/>
    </row>
    <row r="130" spans="1:19" ht="16.5" thickTop="1" thickBot="1" x14ac:dyDescent="0.3">
      <c r="A130" s="33">
        <f t="shared" si="2"/>
        <v>124</v>
      </c>
      <c r="B130" s="9">
        <v>45372</v>
      </c>
      <c r="C130" s="10" t="s">
        <v>945</v>
      </c>
      <c r="D130" s="18" t="str">
        <f>IFERROR(VLOOKUP(C130,REKAP[[#All],[ID
Barang]:[Stok Akhir]],2,FALSE), "")</f>
        <v>Dowel Pin</v>
      </c>
      <c r="E130" s="18" t="str">
        <f>IFERROR(VLOOKUP(C130,REKAP[[#All],[ID
Barang]:[Stok Akhir]],4,FALSE), "")</f>
        <v>DPND-3-10</v>
      </c>
      <c r="F130" s="18" t="str">
        <f>IFERROR(VLOOKUP(C130,REKAP[[#All],[ID
Barang]:[Stok Akhir]],6,FALSE),"")</f>
        <v>Accessories Mold</v>
      </c>
      <c r="G130" s="17">
        <f>IFERROR(VLOOKUP(C130,REKAP[[#All],[ID
Barang]:[Stok Akhir]],8,FALSE),"")</f>
        <v>2421</v>
      </c>
      <c r="H130" s="13">
        <v>4</v>
      </c>
      <c r="I130" s="10"/>
      <c r="J130" s="10" t="s">
        <v>3801</v>
      </c>
      <c r="K130" s="17">
        <f>IFERROR(MASUK[[#This Row],[Jumlah Masuk]]*MASUK[[#This Row],[Harga Satuan]],"")</f>
        <v>9684</v>
      </c>
      <c r="L130" s="13"/>
      <c r="M130" s="62"/>
      <c r="N130" s="62"/>
      <c r="O130" s="62"/>
      <c r="P130" s="62"/>
      <c r="Q130" s="62"/>
      <c r="R130" s="62"/>
      <c r="S130" s="62"/>
    </row>
    <row r="131" spans="1:19" ht="16.5" thickTop="1" thickBot="1" x14ac:dyDescent="0.3">
      <c r="A131" s="33">
        <f t="shared" si="2"/>
        <v>125</v>
      </c>
      <c r="B131" s="9">
        <v>45372</v>
      </c>
      <c r="C131" s="10" t="s">
        <v>958</v>
      </c>
      <c r="D131" s="18" t="str">
        <f>IFERROR(VLOOKUP(C131,REKAP[[#All],[ID
Barang]:[Stok Akhir]],2,FALSE), "")</f>
        <v>Dowel Pin</v>
      </c>
      <c r="E131" s="18" t="str">
        <f>IFERROR(VLOOKUP(C131,REKAP[[#All],[ID
Barang]:[Stok Akhir]],4,FALSE), "")</f>
        <v>DPND-6-20</v>
      </c>
      <c r="F131" s="18" t="str">
        <f>IFERROR(VLOOKUP(C131,REKAP[[#All],[ID
Barang]:[Stok Akhir]],6,FALSE),"")</f>
        <v>Accessories Mold</v>
      </c>
      <c r="G131" s="17">
        <f>IFERROR(VLOOKUP(C131,REKAP[[#All],[ID
Barang]:[Stok Akhir]],8,FALSE),"")</f>
        <v>2879</v>
      </c>
      <c r="H131" s="13">
        <v>24</v>
      </c>
      <c r="I131" s="10"/>
      <c r="J131" s="10" t="s">
        <v>3800</v>
      </c>
      <c r="K131" s="17">
        <f>IFERROR(MASUK[[#This Row],[Jumlah Masuk]]*MASUK[[#This Row],[Harga Satuan]],"")</f>
        <v>69096</v>
      </c>
      <c r="L131" s="13"/>
      <c r="M131" s="62"/>
      <c r="N131" s="62"/>
      <c r="O131" s="62"/>
      <c r="P131" s="62"/>
      <c r="Q131" s="62"/>
      <c r="R131" s="62"/>
      <c r="S131" s="62"/>
    </row>
    <row r="132" spans="1:19" ht="16.5" thickTop="1" thickBot="1" x14ac:dyDescent="0.3">
      <c r="A132" s="33">
        <f t="shared" ref="A132:A195" si="3">ROW()-ROW($A$6)</f>
        <v>126</v>
      </c>
      <c r="B132" s="9">
        <v>45372</v>
      </c>
      <c r="C132" s="10" t="s">
        <v>957</v>
      </c>
      <c r="D132" s="18" t="str">
        <f>IFERROR(VLOOKUP(C132,REKAP[[#All],[ID
Barang]:[Stok Akhir]],2,FALSE), "")</f>
        <v>Dowel Pin</v>
      </c>
      <c r="E132" s="18" t="str">
        <f>IFERROR(VLOOKUP(C132,REKAP[[#All],[ID
Barang]:[Stok Akhir]],4,FALSE), "")</f>
        <v>DPND-6-15</v>
      </c>
      <c r="F132" s="18" t="str">
        <f>IFERROR(VLOOKUP(C132,REKAP[[#All],[ID
Barang]:[Stok Akhir]],6,FALSE),"")</f>
        <v>Accessories Mold</v>
      </c>
      <c r="G132" s="17">
        <f>IFERROR(VLOOKUP(C132,REKAP[[#All],[ID
Barang]:[Stok Akhir]],8,FALSE),"")</f>
        <v>2879</v>
      </c>
      <c r="H132" s="13">
        <v>8</v>
      </c>
      <c r="I132" s="10"/>
      <c r="J132" s="10" t="s">
        <v>3799</v>
      </c>
      <c r="K132" s="17">
        <f>IFERROR(MASUK[[#This Row],[Jumlah Masuk]]*MASUK[[#This Row],[Harga Satuan]],"")</f>
        <v>23032</v>
      </c>
      <c r="L132" s="13"/>
      <c r="M132" s="62"/>
      <c r="N132" s="62"/>
      <c r="O132" s="62"/>
      <c r="P132" s="62"/>
      <c r="Q132" s="62"/>
      <c r="R132" s="62"/>
      <c r="S132" s="62"/>
    </row>
    <row r="133" spans="1:19" ht="16.5" thickTop="1" thickBot="1" x14ac:dyDescent="0.3">
      <c r="A133" s="33">
        <f t="shared" si="3"/>
        <v>127</v>
      </c>
      <c r="B133" s="9">
        <v>45372</v>
      </c>
      <c r="C133" s="10" t="s">
        <v>692</v>
      </c>
      <c r="D133" s="18" t="str">
        <f>IFERROR(VLOOKUP(C133,REKAP[[#All],[ID
Barang]:[Stok Akhir]],2,FALSE), "")</f>
        <v>Alteco / Lem Korea</v>
      </c>
      <c r="E133" s="18" t="str">
        <f>IFERROR(VLOOKUP(C133,REKAP[[#All],[ID
Barang]:[Stok Akhir]],4,FALSE), "")</f>
        <v>Alteco 110</v>
      </c>
      <c r="F133" s="18" t="str">
        <f>IFERROR(VLOOKUP(C133,REKAP[[#All],[ID
Barang]:[Stok Akhir]],6,FALSE),"")</f>
        <v>Bahan Pembantu</v>
      </c>
      <c r="G133" s="17">
        <f>IFERROR(VLOOKUP(C133,REKAP[[#All],[ID
Barang]:[Stok Akhir]],8,FALSE),"")</f>
        <v>5000</v>
      </c>
      <c r="H133" s="13">
        <v>12</v>
      </c>
      <c r="I133" s="10"/>
      <c r="J133" s="10"/>
      <c r="K133" s="17">
        <f>IFERROR(MASUK[[#This Row],[Jumlah Masuk]]*MASUK[[#This Row],[Harga Satuan]],"")</f>
        <v>60000</v>
      </c>
      <c r="L133" s="13" t="s">
        <v>3765</v>
      </c>
      <c r="M133" s="62"/>
      <c r="N133" s="62"/>
      <c r="O133" s="62"/>
      <c r="P133" s="62"/>
      <c r="Q133" s="62"/>
      <c r="R133" s="62"/>
      <c r="S133" s="62"/>
    </row>
    <row r="134" spans="1:19" ht="16.5" thickTop="1" thickBot="1" x14ac:dyDescent="0.3">
      <c r="A134" s="33">
        <f t="shared" si="3"/>
        <v>128</v>
      </c>
      <c r="B134" s="9">
        <v>45372</v>
      </c>
      <c r="C134" s="10" t="s">
        <v>797</v>
      </c>
      <c r="D134" s="18" t="str">
        <f>IFERROR(VLOOKUP(C134,REKAP[[#All],[ID
Barang]:[Stok Akhir]],2,FALSE), "")</f>
        <v>Thinner Laba - Laba</v>
      </c>
      <c r="E134" s="18">
        <f>IFERROR(VLOOKUP(C134,REKAP[[#All],[ID
Barang]:[Stok Akhir]],4,FALSE), "")</f>
        <v>0</v>
      </c>
      <c r="F134" s="18" t="str">
        <f>IFERROR(VLOOKUP(C134,REKAP[[#All],[ID
Barang]:[Stok Akhir]],6,FALSE),"")</f>
        <v>Bahan Pembantu</v>
      </c>
      <c r="G134" s="17">
        <f>IFERROR(VLOOKUP(C134,REKAP[[#All],[ID
Barang]:[Stok Akhir]],8,FALSE),"")</f>
        <v>145000</v>
      </c>
      <c r="H134" s="13">
        <v>1</v>
      </c>
      <c r="I134" s="10"/>
      <c r="J134" s="10"/>
      <c r="K134" s="17">
        <f>IFERROR(MASUK[[#This Row],[Jumlah Masuk]]*MASUK[[#This Row],[Harga Satuan]],"")</f>
        <v>145000</v>
      </c>
      <c r="L134" s="13" t="s">
        <v>3765</v>
      </c>
      <c r="M134" s="62"/>
      <c r="N134" s="62"/>
      <c r="O134" s="62"/>
      <c r="P134" s="62"/>
      <c r="Q134" s="62"/>
      <c r="R134" s="62"/>
      <c r="S134" s="62"/>
    </row>
    <row r="135" spans="1:19" ht="16.5" thickTop="1" thickBot="1" x14ac:dyDescent="0.3">
      <c r="A135" s="33">
        <f t="shared" si="3"/>
        <v>129</v>
      </c>
      <c r="B135" s="9">
        <v>45372</v>
      </c>
      <c r="C135" s="10" t="s">
        <v>2947</v>
      </c>
      <c r="D135" s="18" t="str">
        <f>IFERROR(VLOOKUP(C135,REKAP[[#All],[ID
Barang]:[Stok Akhir]],2,FALSE), "")</f>
        <v>Hand Tap NPT Yamawa, WG</v>
      </c>
      <c r="E135" s="18" t="str">
        <f>IFERROR(VLOOKUP(C135,REKAP[[#All],[ID
Barang]:[Stok Akhir]],4,FALSE), "")</f>
        <v>1/4-18</v>
      </c>
      <c r="F135" s="18" t="str">
        <f>IFERROR(VLOOKUP(C135,REKAP[[#All],[ID
Barang]:[Stok Akhir]],6,FALSE),"")</f>
        <v>Tools</v>
      </c>
      <c r="G135" s="17">
        <f>IFERROR(VLOOKUP(C135,REKAP[[#All],[ID
Barang]:[Stok Akhir]],8,FALSE),"")</f>
        <v>565000</v>
      </c>
      <c r="H135" s="13">
        <v>2</v>
      </c>
      <c r="I135" s="10"/>
      <c r="J135" s="10"/>
      <c r="K135" s="17">
        <f>IFERROR(MASUK[[#This Row],[Jumlah Masuk]]*MASUK[[#This Row],[Harga Satuan]],"")</f>
        <v>1130000</v>
      </c>
      <c r="L135" s="13" t="s">
        <v>3765</v>
      </c>
      <c r="M135" s="62"/>
      <c r="N135" s="62"/>
      <c r="O135" s="62"/>
      <c r="P135" s="62"/>
      <c r="Q135" s="62"/>
      <c r="R135" s="62"/>
      <c r="S135" s="62"/>
    </row>
    <row r="136" spans="1:19" ht="16.5" thickTop="1" thickBot="1" x14ac:dyDescent="0.3">
      <c r="A136" s="33">
        <f t="shared" si="3"/>
        <v>130</v>
      </c>
      <c r="B136" s="9">
        <v>45372</v>
      </c>
      <c r="C136" s="10" t="s">
        <v>2671</v>
      </c>
      <c r="D136" s="18" t="str">
        <f>IFERROR(VLOOKUP(C136,REKAP[[#All],[ID
Barang]:[Stok Akhir]],2,FALSE), "")</f>
        <v>Center Drill Yamawa</v>
      </c>
      <c r="E136" s="18" t="str">
        <f>IFERROR(VLOOKUP(C136,REKAP[[#All],[ID
Barang]:[Stok Akhir]],4,FALSE), "")</f>
        <v>2.5 x 60° x 7.7</v>
      </c>
      <c r="F136" s="18" t="str">
        <f>IFERROR(VLOOKUP(C136,REKAP[[#All],[ID
Barang]:[Stok Akhir]],6,FALSE),"")</f>
        <v>Tools</v>
      </c>
      <c r="G136" s="17">
        <f>IFERROR(VLOOKUP(C136,REKAP[[#All],[ID
Barang]:[Stok Akhir]],8,FALSE),"")</f>
        <v>138000</v>
      </c>
      <c r="H136" s="13">
        <v>3</v>
      </c>
      <c r="I136" s="10"/>
      <c r="J136" s="10"/>
      <c r="K136" s="17">
        <f>IFERROR(MASUK[[#This Row],[Jumlah Masuk]]*MASUK[[#This Row],[Harga Satuan]],"")</f>
        <v>414000</v>
      </c>
      <c r="L136" s="13" t="s">
        <v>3765</v>
      </c>
      <c r="M136" s="62"/>
      <c r="N136" s="62"/>
      <c r="O136" s="62"/>
      <c r="P136" s="62"/>
      <c r="Q136" s="62"/>
      <c r="R136" s="62"/>
      <c r="S136" s="62"/>
    </row>
    <row r="137" spans="1:19" ht="16.5" thickTop="1" thickBot="1" x14ac:dyDescent="0.3">
      <c r="A137" s="33">
        <f t="shared" si="3"/>
        <v>131</v>
      </c>
      <c r="B137" s="9">
        <v>45372</v>
      </c>
      <c r="C137" s="10" t="s">
        <v>2947</v>
      </c>
      <c r="D137" s="18" t="str">
        <f>IFERROR(VLOOKUP(C137,REKAP[[#All],[ID
Barang]:[Stok Akhir]],2,FALSE), "")</f>
        <v>Hand Tap NPT Yamawa, WG</v>
      </c>
      <c r="E137" s="18" t="str">
        <f>IFERROR(VLOOKUP(C137,REKAP[[#All],[ID
Barang]:[Stok Akhir]],4,FALSE), "")</f>
        <v>1/4-18</v>
      </c>
      <c r="F137" s="18" t="str">
        <f>IFERROR(VLOOKUP(C137,REKAP[[#All],[ID
Barang]:[Stok Akhir]],6,FALSE),"")</f>
        <v>Tools</v>
      </c>
      <c r="G137" s="17">
        <f>IFERROR(VLOOKUP(C137,REKAP[[#All],[ID
Barang]:[Stok Akhir]],8,FALSE),"")</f>
        <v>565000</v>
      </c>
      <c r="H137" s="13">
        <v>2</v>
      </c>
      <c r="I137" s="10"/>
      <c r="J137" s="10"/>
      <c r="K137" s="17">
        <f>IFERROR(MASUK[[#This Row],[Jumlah Masuk]]*MASUK[[#This Row],[Harga Satuan]],"")</f>
        <v>1130000</v>
      </c>
      <c r="L137" s="13" t="s">
        <v>3765</v>
      </c>
      <c r="M137" s="62"/>
      <c r="N137" s="62"/>
      <c r="O137" s="62"/>
      <c r="P137" s="62"/>
      <c r="Q137" s="62"/>
      <c r="R137" s="62"/>
      <c r="S137" s="62"/>
    </row>
    <row r="138" spans="1:19" ht="16.5" thickTop="1" thickBot="1" x14ac:dyDescent="0.3">
      <c r="A138" s="33">
        <f t="shared" si="3"/>
        <v>132</v>
      </c>
      <c r="B138" s="9">
        <v>45372</v>
      </c>
      <c r="C138" s="10" t="s">
        <v>692</v>
      </c>
      <c r="D138" s="18" t="str">
        <f>IFERROR(VLOOKUP(C138,REKAP[[#All],[ID
Barang]:[Stok Akhir]],2,FALSE), "")</f>
        <v>Alteco / Lem Korea</v>
      </c>
      <c r="E138" s="18" t="str">
        <f>IFERROR(VLOOKUP(C138,REKAP[[#All],[ID
Barang]:[Stok Akhir]],4,FALSE), "")</f>
        <v>Alteco 110</v>
      </c>
      <c r="F138" s="18" t="str">
        <f>IFERROR(VLOOKUP(C138,REKAP[[#All],[ID
Barang]:[Stok Akhir]],6,FALSE),"")</f>
        <v>Bahan Pembantu</v>
      </c>
      <c r="G138" s="17">
        <f>IFERROR(VLOOKUP(C138,REKAP[[#All],[ID
Barang]:[Stok Akhir]],8,FALSE),"")</f>
        <v>5000</v>
      </c>
      <c r="H138" s="13">
        <v>12</v>
      </c>
      <c r="I138" s="10"/>
      <c r="J138" s="10"/>
      <c r="K138" s="17">
        <f>IFERROR(MASUK[[#This Row],[Jumlah Masuk]]*MASUK[[#This Row],[Harga Satuan]],"")</f>
        <v>60000</v>
      </c>
      <c r="L138" s="13" t="s">
        <v>3765</v>
      </c>
      <c r="M138" s="62"/>
      <c r="N138" s="62"/>
      <c r="O138" s="62"/>
      <c r="P138" s="62"/>
      <c r="Q138" s="62"/>
      <c r="R138" s="62"/>
      <c r="S138" s="62"/>
    </row>
    <row r="139" spans="1:19" ht="16.5" thickTop="1" thickBot="1" x14ac:dyDescent="0.3">
      <c r="A139" s="33">
        <f t="shared" si="3"/>
        <v>133</v>
      </c>
      <c r="B139" s="9">
        <v>45372</v>
      </c>
      <c r="C139" s="10" t="s">
        <v>797</v>
      </c>
      <c r="D139" s="18" t="str">
        <f>IFERROR(VLOOKUP(C139,REKAP[[#All],[ID
Barang]:[Stok Akhir]],2,FALSE), "")</f>
        <v>Thinner Laba - Laba</v>
      </c>
      <c r="E139" s="18">
        <f>IFERROR(VLOOKUP(C139,REKAP[[#All],[ID
Barang]:[Stok Akhir]],4,FALSE), "")</f>
        <v>0</v>
      </c>
      <c r="F139" s="18" t="str">
        <f>IFERROR(VLOOKUP(C139,REKAP[[#All],[ID
Barang]:[Stok Akhir]],6,FALSE),"")</f>
        <v>Bahan Pembantu</v>
      </c>
      <c r="G139" s="17">
        <f>IFERROR(VLOOKUP(C139,REKAP[[#All],[ID
Barang]:[Stok Akhir]],8,FALSE),"")</f>
        <v>145000</v>
      </c>
      <c r="H139" s="13">
        <v>1</v>
      </c>
      <c r="I139" s="10"/>
      <c r="J139" s="10"/>
      <c r="K139" s="17">
        <f>IFERROR(MASUK[[#This Row],[Jumlah Masuk]]*MASUK[[#This Row],[Harga Satuan]],"")</f>
        <v>145000</v>
      </c>
      <c r="L139" s="13" t="s">
        <v>3765</v>
      </c>
      <c r="M139" s="62"/>
      <c r="N139" s="62"/>
      <c r="O139" s="62"/>
      <c r="P139" s="62"/>
      <c r="Q139" s="62"/>
      <c r="R139" s="62"/>
      <c r="S139" s="62"/>
    </row>
    <row r="140" spans="1:19" ht="16.5" thickTop="1" thickBot="1" x14ac:dyDescent="0.3">
      <c r="A140" s="33">
        <f t="shared" si="3"/>
        <v>134</v>
      </c>
      <c r="B140" s="9">
        <v>45373</v>
      </c>
      <c r="C140" s="10" t="s">
        <v>970</v>
      </c>
      <c r="D140" s="18" t="str">
        <f>IFERROR(VLOOKUP(C140,REKAP[[#All],[ID
Barang]:[Stok Akhir]],2,FALSE), "")</f>
        <v>Dowel Pin</v>
      </c>
      <c r="E140" s="18" t="str">
        <f>IFERROR(VLOOKUP(C140,REKAP[[#All],[ID
Barang]:[Stok Akhir]],4,FALSE), "")</f>
        <v>DPND-10-25</v>
      </c>
      <c r="F140" s="18" t="str">
        <f>IFERROR(VLOOKUP(C140,REKAP[[#All],[ID
Barang]:[Stok Akhir]],6,FALSE),"")</f>
        <v>Accessories Mold</v>
      </c>
      <c r="G140" s="17">
        <f>IFERROR(VLOOKUP(C140,REKAP[[#All],[ID
Barang]:[Stok Akhir]],8,FALSE),"")</f>
        <v>5398</v>
      </c>
      <c r="H140" s="13">
        <v>4</v>
      </c>
      <c r="I140" s="10"/>
      <c r="J140" s="10" t="s">
        <v>3802</v>
      </c>
      <c r="K140" s="17">
        <f>IFERROR(MASUK[[#This Row],[Jumlah Masuk]]*MASUK[[#This Row],[Harga Satuan]],"")</f>
        <v>21592</v>
      </c>
      <c r="L140" s="13"/>
      <c r="M140" s="62"/>
      <c r="N140" s="62"/>
      <c r="O140" s="62"/>
      <c r="P140" s="62"/>
      <c r="Q140" s="62"/>
      <c r="R140" s="62"/>
      <c r="S140" s="62"/>
    </row>
    <row r="141" spans="1:19" ht="16.5" thickTop="1" thickBot="1" x14ac:dyDescent="0.3">
      <c r="A141" s="33">
        <f t="shared" si="3"/>
        <v>135</v>
      </c>
      <c r="B141" s="9">
        <v>45373</v>
      </c>
      <c r="C141" s="10" t="s">
        <v>969</v>
      </c>
      <c r="D141" s="18" t="str">
        <f>IFERROR(VLOOKUP(C141,REKAP[[#All],[ID
Barang]:[Stok Akhir]],2,FALSE), "")</f>
        <v>Dowel Pin</v>
      </c>
      <c r="E141" s="18" t="str">
        <f>IFERROR(VLOOKUP(C141,REKAP[[#All],[ID
Barang]:[Stok Akhir]],4,FALSE), "")</f>
        <v>DPND-10-20</v>
      </c>
      <c r="F141" s="18" t="str">
        <f>IFERROR(VLOOKUP(C141,REKAP[[#All],[ID
Barang]:[Stok Akhir]],6,FALSE),"")</f>
        <v>Accessories Mold</v>
      </c>
      <c r="G141" s="17">
        <f>IFERROR(VLOOKUP(C141,REKAP[[#All],[ID
Barang]:[Stok Akhir]],8,FALSE),"")</f>
        <v>5096</v>
      </c>
      <c r="H141" s="13">
        <v>4</v>
      </c>
      <c r="I141" s="10"/>
      <c r="J141" s="10" t="s">
        <v>3802</v>
      </c>
      <c r="K141" s="17">
        <f>IFERROR(MASUK[[#This Row],[Jumlah Masuk]]*MASUK[[#This Row],[Harga Satuan]],"")</f>
        <v>20384</v>
      </c>
      <c r="L141" s="13"/>
      <c r="M141" s="62"/>
      <c r="N141" s="62"/>
      <c r="O141" s="62"/>
      <c r="P141" s="62"/>
      <c r="Q141" s="62"/>
      <c r="R141" s="62"/>
      <c r="S141" s="62"/>
    </row>
    <row r="142" spans="1:19" ht="16.5" thickTop="1" thickBot="1" x14ac:dyDescent="0.3">
      <c r="A142" s="33">
        <f t="shared" si="3"/>
        <v>136</v>
      </c>
      <c r="B142" s="9">
        <v>45373</v>
      </c>
      <c r="C142" s="10" t="s">
        <v>962</v>
      </c>
      <c r="D142" s="18" t="str">
        <f>IFERROR(VLOOKUP(C142,REKAP[[#All],[ID
Barang]:[Stok Akhir]],2,FALSE), "")</f>
        <v>Dowel Pin</v>
      </c>
      <c r="E142" s="18" t="str">
        <f>IFERROR(VLOOKUP(C142,REKAP[[#All],[ID
Barang]:[Stok Akhir]],4,FALSE), "")</f>
        <v>DPND-8-15</v>
      </c>
      <c r="F142" s="18" t="str">
        <f>IFERROR(VLOOKUP(C142,REKAP[[#All],[ID
Barang]:[Stok Akhir]],6,FALSE),"")</f>
        <v>Accessories Mold</v>
      </c>
      <c r="G142" s="17">
        <f>IFERROR(VLOOKUP(C142,REKAP[[#All],[ID
Barang]:[Stok Akhir]],8,FALSE),"")</f>
        <v>3726</v>
      </c>
      <c r="H142" s="13">
        <v>2</v>
      </c>
      <c r="I142" s="10"/>
      <c r="J142" s="10" t="s">
        <v>3803</v>
      </c>
      <c r="K142" s="17">
        <f>IFERROR(MASUK[[#This Row],[Jumlah Masuk]]*MASUK[[#This Row],[Harga Satuan]],"")</f>
        <v>7452</v>
      </c>
      <c r="L142" s="13"/>
      <c r="M142" s="62"/>
      <c r="N142" s="62"/>
      <c r="O142" s="62"/>
      <c r="P142" s="62"/>
      <c r="Q142" s="62"/>
      <c r="R142" s="62"/>
      <c r="S142" s="62"/>
    </row>
    <row r="143" spans="1:19" ht="16.5" thickTop="1" thickBot="1" x14ac:dyDescent="0.3">
      <c r="A143" s="33">
        <f t="shared" si="3"/>
        <v>137</v>
      </c>
      <c r="B143" s="9">
        <v>45373</v>
      </c>
      <c r="C143" s="10" t="s">
        <v>964</v>
      </c>
      <c r="D143" s="18" t="str">
        <f>IFERROR(VLOOKUP(C143,REKAP[[#All],[ID
Barang]:[Stok Akhir]],2,FALSE), "")</f>
        <v>Dowel Pin</v>
      </c>
      <c r="E143" s="18" t="str">
        <f>IFERROR(VLOOKUP(C143,REKAP[[#All],[ID
Barang]:[Stok Akhir]],4,FALSE), "")</f>
        <v>DPND-8-25</v>
      </c>
      <c r="F143" s="18" t="str">
        <f>IFERROR(VLOOKUP(C143,REKAP[[#All],[ID
Barang]:[Stok Akhir]],6,FALSE),"")</f>
        <v>Accessories Mold</v>
      </c>
      <c r="G143" s="17">
        <f>IFERROR(VLOOKUP(C143,REKAP[[#All],[ID
Barang]:[Stok Akhir]],8,FALSE),"")</f>
        <v>14904</v>
      </c>
      <c r="H143" s="13">
        <v>24</v>
      </c>
      <c r="I143" s="10"/>
      <c r="J143" s="10" t="s">
        <v>3802</v>
      </c>
      <c r="K143" s="17">
        <f>IFERROR(MASUK[[#This Row],[Jumlah Masuk]]*MASUK[[#This Row],[Harga Satuan]],"")</f>
        <v>357696</v>
      </c>
      <c r="L143" s="13"/>
      <c r="M143" s="62"/>
      <c r="N143" s="62"/>
      <c r="O143" s="62"/>
      <c r="P143" s="62"/>
      <c r="Q143" s="62"/>
      <c r="R143" s="62"/>
      <c r="S143" s="62"/>
    </row>
    <row r="144" spans="1:19" ht="16.5" thickTop="1" thickBot="1" x14ac:dyDescent="0.3">
      <c r="A144" s="33">
        <f t="shared" si="3"/>
        <v>138</v>
      </c>
      <c r="B144" s="9">
        <v>45373</v>
      </c>
      <c r="C144" s="10" t="s">
        <v>958</v>
      </c>
      <c r="D144" s="18" t="str">
        <f>IFERROR(VLOOKUP(C144,REKAP[[#All],[ID
Barang]:[Stok Akhir]],2,FALSE), "")</f>
        <v>Dowel Pin</v>
      </c>
      <c r="E144" s="18" t="str">
        <f>IFERROR(VLOOKUP(C144,REKAP[[#All],[ID
Barang]:[Stok Akhir]],4,FALSE), "")</f>
        <v>DPND-6-20</v>
      </c>
      <c r="F144" s="18" t="str">
        <f>IFERROR(VLOOKUP(C144,REKAP[[#All],[ID
Barang]:[Stok Akhir]],6,FALSE),"")</f>
        <v>Accessories Mold</v>
      </c>
      <c r="G144" s="17">
        <f>IFERROR(VLOOKUP(C144,REKAP[[#All],[ID
Barang]:[Stok Akhir]],8,FALSE),"")</f>
        <v>2879</v>
      </c>
      <c r="H144" s="13">
        <v>88</v>
      </c>
      <c r="I144" s="10"/>
      <c r="J144" s="10" t="s">
        <v>3802</v>
      </c>
      <c r="K144" s="17">
        <f>IFERROR(MASUK[[#This Row],[Jumlah Masuk]]*MASUK[[#This Row],[Harga Satuan]],"")</f>
        <v>253352</v>
      </c>
      <c r="L144" s="13"/>
      <c r="M144" s="62"/>
      <c r="N144" s="62"/>
      <c r="O144" s="62"/>
      <c r="P144" s="62"/>
      <c r="Q144" s="62"/>
      <c r="R144" s="62"/>
      <c r="S144" s="62"/>
    </row>
    <row r="145" spans="1:19" ht="16.5" thickTop="1" thickBot="1" x14ac:dyDescent="0.3">
      <c r="A145" s="33">
        <f t="shared" si="3"/>
        <v>139</v>
      </c>
      <c r="B145" s="9">
        <v>45373</v>
      </c>
      <c r="C145" s="10" t="s">
        <v>957</v>
      </c>
      <c r="D145" s="18" t="str">
        <f>IFERROR(VLOOKUP(C145,REKAP[[#All],[ID
Barang]:[Stok Akhir]],2,FALSE), "")</f>
        <v>Dowel Pin</v>
      </c>
      <c r="E145" s="18" t="str">
        <f>IFERROR(VLOOKUP(C145,REKAP[[#All],[ID
Barang]:[Stok Akhir]],4,FALSE), "")</f>
        <v>DPND-6-15</v>
      </c>
      <c r="F145" s="18" t="str">
        <f>IFERROR(VLOOKUP(C145,REKAP[[#All],[ID
Barang]:[Stok Akhir]],6,FALSE),"")</f>
        <v>Accessories Mold</v>
      </c>
      <c r="G145" s="17">
        <f>IFERROR(VLOOKUP(C145,REKAP[[#All],[ID
Barang]:[Stok Akhir]],8,FALSE),"")</f>
        <v>2879</v>
      </c>
      <c r="H145" s="13">
        <v>8</v>
      </c>
      <c r="I145" s="10"/>
      <c r="J145" s="10" t="s">
        <v>3799</v>
      </c>
      <c r="K145" s="17">
        <f>IFERROR(MASUK[[#This Row],[Jumlah Masuk]]*MASUK[[#This Row],[Harga Satuan]],"")</f>
        <v>23032</v>
      </c>
      <c r="L145" s="13"/>
      <c r="M145" s="62"/>
      <c r="N145" s="62"/>
      <c r="O145" s="62"/>
      <c r="P145" s="62"/>
      <c r="Q145" s="62"/>
      <c r="R145" s="62"/>
      <c r="S145" s="62"/>
    </row>
    <row r="146" spans="1:19" ht="16.5" thickTop="1" thickBot="1" x14ac:dyDescent="0.3">
      <c r="A146" s="33">
        <f t="shared" si="3"/>
        <v>140</v>
      </c>
      <c r="B146" s="9">
        <v>45373</v>
      </c>
      <c r="C146" s="10" t="s">
        <v>1294</v>
      </c>
      <c r="D146" s="18" t="str">
        <f>IFERROR(VLOOKUP(C146,REKAP[[#All],[ID
Barang]:[Stok Akhir]],2,FALSE), "")</f>
        <v>Po-Lock</v>
      </c>
      <c r="E146" s="18" t="str">
        <f>IFERROR(VLOOKUP(C146,REKAP[[#All],[ID
Barang]:[Stok Akhir]],4,FALSE), "")</f>
        <v>PN-16</v>
      </c>
      <c r="F146" s="18" t="str">
        <f>IFERROR(VLOOKUP(C146,REKAP[[#All],[ID
Barang]:[Stok Akhir]],6,FALSE),"")</f>
        <v>Accessories Mold</v>
      </c>
      <c r="G146" s="17">
        <f>IFERROR(VLOOKUP(C146,REKAP[[#All],[ID
Barang]:[Stok Akhir]],8,FALSE),"")</f>
        <v>18240</v>
      </c>
      <c r="H146" s="13">
        <v>4</v>
      </c>
      <c r="I146" s="10"/>
      <c r="J146" s="10" t="s">
        <v>3803</v>
      </c>
      <c r="K146" s="17">
        <f>IFERROR(MASUK[[#This Row],[Jumlah Masuk]]*MASUK[[#This Row],[Harga Satuan]],"")</f>
        <v>72960</v>
      </c>
      <c r="L146" s="13"/>
      <c r="M146" s="62"/>
      <c r="N146" s="62"/>
      <c r="O146" s="62"/>
      <c r="P146" s="62"/>
      <c r="Q146" s="62"/>
      <c r="R146" s="62"/>
      <c r="S146" s="62"/>
    </row>
    <row r="147" spans="1:19" ht="16.5" thickTop="1" thickBot="1" x14ac:dyDescent="0.3">
      <c r="A147" s="33">
        <f t="shared" si="3"/>
        <v>141</v>
      </c>
      <c r="B147" s="9">
        <v>45373</v>
      </c>
      <c r="C147" s="10" t="s">
        <v>3804</v>
      </c>
      <c r="D147" s="18" t="str">
        <f>IFERROR(VLOOKUP(C147,REKAP[[#All],[ID
Barang]:[Stok Akhir]],2,FALSE), "")</f>
        <v>NIPLLE</v>
      </c>
      <c r="E147" s="18" t="str">
        <f>IFERROR(VLOOKUP(C147,REKAP[[#All],[ID
Barang]:[Stok Akhir]],4,FALSE), "")</f>
        <v>QTA 020-100</v>
      </c>
      <c r="F147" s="18">
        <f>IFERROR(VLOOKUP(C147,REKAP[[#All],[ID
Barang]:[Stok Akhir]],6,FALSE),"")</f>
        <v>0</v>
      </c>
      <c r="G147" s="17">
        <f>IFERROR(VLOOKUP(C147,REKAP[[#All],[ID
Barang]:[Stok Akhir]],8,FALSE),"")</f>
        <v>0</v>
      </c>
      <c r="H147" s="13">
        <v>4</v>
      </c>
      <c r="I147" s="10"/>
      <c r="J147" s="10" t="s">
        <v>3803</v>
      </c>
      <c r="K147" s="17">
        <f>IFERROR(MASUK[[#This Row],[Jumlah Masuk]]*MASUK[[#This Row],[Harga Satuan]],"")</f>
        <v>0</v>
      </c>
      <c r="L147" s="13"/>
      <c r="M147" s="62"/>
      <c r="N147" s="62"/>
      <c r="O147" s="62"/>
      <c r="P147" s="62"/>
      <c r="Q147" s="62"/>
      <c r="R147" s="62"/>
      <c r="S147" s="62"/>
    </row>
    <row r="148" spans="1:19" ht="16.5" thickTop="1" thickBot="1" x14ac:dyDescent="0.3">
      <c r="A148" s="33">
        <f t="shared" si="3"/>
        <v>142</v>
      </c>
      <c r="B148" s="9">
        <v>45373</v>
      </c>
      <c r="C148" s="10" t="s">
        <v>3807</v>
      </c>
      <c r="D148" s="18" t="str">
        <f>IFERROR(VLOOKUP(C148,REKAP[[#All],[ID
Barang]:[Stok Akhir]],2,FALSE), "")</f>
        <v>Lock Washer</v>
      </c>
      <c r="E148" s="18" t="str">
        <f>IFERROR(VLOOKUP(C148,REKAP[[#All],[ID
Barang]:[Stok Akhir]],4,FALSE), "")</f>
        <v>AW 03</v>
      </c>
      <c r="F148" s="18">
        <f>IFERROR(VLOOKUP(C148,REKAP[[#All],[ID
Barang]:[Stok Akhir]],6,FALSE),"")</f>
        <v>0</v>
      </c>
      <c r="G148" s="17">
        <f>IFERROR(VLOOKUP(C148,REKAP[[#All],[ID
Barang]:[Stok Akhir]],8,FALSE),"")</f>
        <v>0</v>
      </c>
      <c r="H148" s="13">
        <v>8</v>
      </c>
      <c r="I148" s="10"/>
      <c r="J148" s="10" t="s">
        <v>3769</v>
      </c>
      <c r="K148" s="17">
        <f>IFERROR(MASUK[[#This Row],[Jumlah Masuk]]*MASUK[[#This Row],[Harga Satuan]],"")</f>
        <v>0</v>
      </c>
      <c r="L148" s="13"/>
      <c r="M148" s="62"/>
      <c r="N148" s="62"/>
      <c r="O148" s="62"/>
      <c r="P148" s="62"/>
      <c r="Q148" s="62"/>
      <c r="R148" s="62"/>
      <c r="S148" s="62"/>
    </row>
    <row r="149" spans="1:19" ht="16.5" thickTop="1" thickBot="1" x14ac:dyDescent="0.3">
      <c r="A149" s="33">
        <f t="shared" si="3"/>
        <v>143</v>
      </c>
      <c r="B149" s="9">
        <v>45373</v>
      </c>
      <c r="C149" s="10" t="s">
        <v>930</v>
      </c>
      <c r="D149" s="18" t="str">
        <f>IFERROR(VLOOKUP(C149,REKAP[[#All],[ID
Barang]:[Stok Akhir]],2,FALSE), "")</f>
        <v>Coupler</v>
      </c>
      <c r="E149" s="18" t="str">
        <f>IFERROR(VLOOKUP(C149,REKAP[[#All],[ID
Barang]:[Stok Akhir]],4,FALSE), "")</f>
        <v>F120-TPM4</v>
      </c>
      <c r="F149" s="18" t="str">
        <f>IFERROR(VLOOKUP(C149,REKAP[[#All],[ID
Barang]:[Stok Akhir]],6,FALSE),"")</f>
        <v>Accessories Mold</v>
      </c>
      <c r="G149" s="17">
        <f>IFERROR(VLOOKUP(C149,REKAP[[#All],[ID
Barang]:[Stok Akhir]],8,FALSE),"")</f>
        <v>382800</v>
      </c>
      <c r="H149" s="13">
        <v>2</v>
      </c>
      <c r="I149" s="10"/>
      <c r="J149" s="10" t="s">
        <v>3772</v>
      </c>
      <c r="K149" s="17">
        <f>IFERROR(MASUK[[#This Row],[Jumlah Masuk]]*MASUK[[#This Row],[Harga Satuan]],"")</f>
        <v>765600</v>
      </c>
      <c r="L149" s="13"/>
      <c r="M149" s="62"/>
      <c r="N149" s="62"/>
      <c r="O149" s="62"/>
      <c r="P149" s="62"/>
      <c r="Q149" s="62"/>
      <c r="R149" s="62"/>
      <c r="S149" s="62"/>
    </row>
    <row r="150" spans="1:19" ht="16.5" thickTop="1" thickBot="1" x14ac:dyDescent="0.3">
      <c r="A150" s="33">
        <f t="shared" si="3"/>
        <v>144</v>
      </c>
      <c r="B150" s="9">
        <v>45373</v>
      </c>
      <c r="C150" s="10" t="s">
        <v>2939</v>
      </c>
      <c r="D150" s="18" t="str">
        <f>IFERROR(VLOOKUP(C150,REKAP[[#All],[ID
Barang]:[Stok Akhir]],2,FALSE), "")</f>
        <v>Hand Tap Yamawa,YG1</v>
      </c>
      <c r="E150" s="18" t="str">
        <f>IFERROR(VLOOKUP(C150,REKAP[[#All],[ID
Barang]:[Stok Akhir]],4,FALSE), "")</f>
        <v>M14 x 2</v>
      </c>
      <c r="F150" s="18" t="str">
        <f>IFERROR(VLOOKUP(C150,REKAP[[#All],[ID
Barang]:[Stok Akhir]],6,FALSE),"")</f>
        <v>Tools</v>
      </c>
      <c r="G150" s="17">
        <f>IFERROR(VLOOKUP(C150,REKAP[[#All],[ID
Barang]:[Stok Akhir]],8,FALSE),"")</f>
        <v>286000</v>
      </c>
      <c r="H150" s="13">
        <v>1</v>
      </c>
      <c r="I150" s="10"/>
      <c r="J150" s="10"/>
      <c r="K150" s="17">
        <f>IFERROR(MASUK[[#This Row],[Jumlah Masuk]]*MASUK[[#This Row],[Harga Satuan]],"")</f>
        <v>286000</v>
      </c>
      <c r="L150" s="13" t="s">
        <v>3765</v>
      </c>
      <c r="M150" s="62"/>
      <c r="N150" s="62"/>
      <c r="O150" s="62"/>
      <c r="P150" s="62"/>
      <c r="Q150" s="62"/>
      <c r="R150" s="62"/>
      <c r="S150" s="62"/>
    </row>
    <row r="151" spans="1:19" ht="16.5" thickTop="1" thickBot="1" x14ac:dyDescent="0.3">
      <c r="A151" s="33">
        <f t="shared" si="3"/>
        <v>145</v>
      </c>
      <c r="B151" s="9">
        <v>45377</v>
      </c>
      <c r="C151" s="10" t="s">
        <v>1196</v>
      </c>
      <c r="D151" s="18" t="str">
        <f>IFERROR(VLOOKUP(C151,REKAP[[#All],[ID
Barang]:[Stok Akhir]],2,FALSE), "")</f>
        <v>Eye Bolt</v>
      </c>
      <c r="E151" s="18" t="str">
        <f>IFERROR(VLOOKUP(C151,REKAP[[#All],[ID
Barang]:[Stok Akhir]],4,FALSE), "")</f>
        <v>BLE-20</v>
      </c>
      <c r="F151" s="18" t="str">
        <f>IFERROR(VLOOKUP(C151,REKAP[[#All],[ID
Barang]:[Stok Akhir]],6,FALSE),"")</f>
        <v>Accessories Mold</v>
      </c>
      <c r="G151" s="17">
        <f>IFERROR(VLOOKUP(C151,REKAP[[#All],[ID
Barang]:[Stok Akhir]],8,FALSE),"")</f>
        <v>65000</v>
      </c>
      <c r="H151" s="13">
        <v>18</v>
      </c>
      <c r="I151" s="10"/>
      <c r="J151" s="10" t="s">
        <v>3802</v>
      </c>
      <c r="K151" s="17">
        <f>IFERROR(MASUK[[#This Row],[Jumlah Masuk]]*MASUK[[#This Row],[Harga Satuan]],"")</f>
        <v>1170000</v>
      </c>
      <c r="L151" s="13"/>
      <c r="M151" s="62"/>
      <c r="N151" s="62"/>
      <c r="O151" s="62"/>
      <c r="P151" s="62"/>
      <c r="Q151" s="62"/>
      <c r="R151" s="62"/>
      <c r="S151" s="62"/>
    </row>
    <row r="152" spans="1:19" ht="16.5" thickTop="1" thickBot="1" x14ac:dyDescent="0.3">
      <c r="A152" s="33">
        <f t="shared" si="3"/>
        <v>146</v>
      </c>
      <c r="B152" s="9">
        <v>45377</v>
      </c>
      <c r="C152" s="10" t="s">
        <v>1140</v>
      </c>
      <c r="D152" s="18" t="str">
        <f>IFERROR(VLOOKUP(C152,REKAP[[#All],[ID
Barang]:[Stok Akhir]],2,FALSE), "")</f>
        <v>Ejector Pin</v>
      </c>
      <c r="E152" s="18" t="str">
        <f>IFERROR(VLOOKUP(C152,REKAP[[#All],[ID
Barang]:[Stok Akhir]],4,FALSE), "")</f>
        <v>EPD-6-100</v>
      </c>
      <c r="F152" s="18" t="str">
        <f>IFERROR(VLOOKUP(C152,REKAP[[#All],[ID
Barang]:[Stok Akhir]],6,FALSE),"")</f>
        <v>Accessories Mold</v>
      </c>
      <c r="G152" s="17">
        <f>IFERROR(VLOOKUP(C152,REKAP[[#All],[ID
Barang]:[Stok Akhir]],8,FALSE),"")</f>
        <v>21500</v>
      </c>
      <c r="H152" s="13">
        <v>4</v>
      </c>
      <c r="I152" s="10"/>
      <c r="J152" s="10" t="s">
        <v>3803</v>
      </c>
      <c r="K152" s="17">
        <f>IFERROR(MASUK[[#This Row],[Jumlah Masuk]]*MASUK[[#This Row],[Harga Satuan]],"")</f>
        <v>86000</v>
      </c>
      <c r="L152" s="13"/>
      <c r="M152" s="62"/>
      <c r="N152" s="62"/>
      <c r="O152" s="62"/>
      <c r="P152" s="62"/>
      <c r="Q152" s="62"/>
      <c r="R152" s="62"/>
      <c r="S152" s="62"/>
    </row>
    <row r="153" spans="1:19" ht="16.5" thickTop="1" thickBot="1" x14ac:dyDescent="0.3">
      <c r="A153" s="33">
        <f t="shared" si="3"/>
        <v>147</v>
      </c>
      <c r="B153" s="9">
        <v>45377</v>
      </c>
      <c r="C153" s="10" t="s">
        <v>3809</v>
      </c>
      <c r="D153" s="18" t="str">
        <f>IFERROR(VLOOKUP(C153,REKAP[[#All],[ID
Barang]:[Stok Akhir]],2,FALSE), "")</f>
        <v xml:space="preserve">SPRING </v>
      </c>
      <c r="E153" s="18" t="str">
        <f>IFERROR(VLOOKUP(C153,REKAP[[#All],[ID
Barang]:[Stok Akhir]],4,FALSE), "")</f>
        <v>CSF 22-80</v>
      </c>
      <c r="F153" s="18">
        <f>IFERROR(VLOOKUP(C153,REKAP[[#All],[ID
Barang]:[Stok Akhir]],6,FALSE),"")</f>
        <v>0</v>
      </c>
      <c r="G153" s="17">
        <f>IFERROR(VLOOKUP(C153,REKAP[[#All],[ID
Barang]:[Stok Akhir]],8,FALSE),"")</f>
        <v>0</v>
      </c>
      <c r="H153" s="13">
        <v>6</v>
      </c>
      <c r="I153" s="10"/>
      <c r="J153" s="10" t="s">
        <v>3803</v>
      </c>
      <c r="K153" s="17">
        <f>IFERROR(MASUK[[#This Row],[Jumlah Masuk]]*MASUK[[#This Row],[Harga Satuan]],"")</f>
        <v>0</v>
      </c>
      <c r="L153" s="13"/>
      <c r="M153" s="62"/>
      <c r="N153" s="62"/>
      <c r="O153" s="62"/>
      <c r="P153" s="62"/>
      <c r="Q153" s="62"/>
      <c r="R153" s="62"/>
      <c r="S153" s="62"/>
    </row>
    <row r="154" spans="1:19" ht="16.5" thickTop="1" thickBot="1" x14ac:dyDescent="0.3">
      <c r="A154" s="33">
        <f t="shared" si="3"/>
        <v>148</v>
      </c>
      <c r="B154" s="9">
        <v>45377</v>
      </c>
      <c r="C154" s="10" t="s">
        <v>1327</v>
      </c>
      <c r="D154" s="18" t="str">
        <f>IFERROR(VLOOKUP(C154,REKAP[[#All],[ID
Barang]:[Stok Akhir]],2,FALSE), "")</f>
        <v>Spring</v>
      </c>
      <c r="E154" s="18" t="str">
        <f>IFERROR(VLOOKUP(C154,REKAP[[#All],[ID
Barang]:[Stok Akhir]],4,FALSE), "")</f>
        <v>CSF 14-40</v>
      </c>
      <c r="F154" s="18" t="str">
        <f>IFERROR(VLOOKUP(C154,REKAP[[#All],[ID
Barang]:[Stok Akhir]],6,FALSE),"")</f>
        <v>Accessories Mold</v>
      </c>
      <c r="G154" s="17">
        <f>IFERROR(VLOOKUP(C154,REKAP[[#All],[ID
Barang]:[Stok Akhir]],8,FALSE),"")</f>
        <v>29000</v>
      </c>
      <c r="H154" s="13">
        <v>2</v>
      </c>
      <c r="I154" s="10"/>
      <c r="J154" s="10" t="s">
        <v>3803</v>
      </c>
      <c r="K154" s="17">
        <f>IFERROR(MASUK[[#This Row],[Jumlah Masuk]]*MASUK[[#This Row],[Harga Satuan]],"")</f>
        <v>58000</v>
      </c>
      <c r="L154" s="13"/>
      <c r="M154" s="62"/>
      <c r="N154" s="62"/>
      <c r="O154" s="62"/>
      <c r="P154" s="62"/>
      <c r="Q154" s="62"/>
      <c r="R154" s="62"/>
      <c r="S154" s="62"/>
    </row>
    <row r="155" spans="1:19" ht="16.5" thickTop="1" thickBot="1" x14ac:dyDescent="0.3">
      <c r="A155" s="33">
        <f t="shared" si="3"/>
        <v>149</v>
      </c>
      <c r="B155" s="9">
        <v>45377</v>
      </c>
      <c r="C155" s="10" t="s">
        <v>1302</v>
      </c>
      <c r="D155" s="18" t="str">
        <f>IFERROR(VLOOKUP(C155,REKAP[[#All],[ID
Barang]:[Stok Akhir]],2,FALSE), "")</f>
        <v>Quick Fitting</v>
      </c>
      <c r="E155" s="18" t="str">
        <f>IFERROR(VLOOKUP(C155,REKAP[[#All],[ID
Barang]:[Stok Akhir]],4,FALSE), "")</f>
        <v>QFT 02-10</v>
      </c>
      <c r="F155" s="18" t="str">
        <f>IFERROR(VLOOKUP(C155,REKAP[[#All],[ID
Barang]:[Stok Akhir]],6,FALSE),"")</f>
        <v>Accessories Mold</v>
      </c>
      <c r="G155" s="17">
        <f>IFERROR(VLOOKUP(C155,REKAP[[#All],[ID
Barang]:[Stok Akhir]],8,FALSE),"")</f>
        <v>25000</v>
      </c>
      <c r="H155" s="13">
        <v>8</v>
      </c>
      <c r="I155" s="10"/>
      <c r="J155" s="10" t="s">
        <v>3803</v>
      </c>
      <c r="K155" s="17">
        <f>IFERROR(MASUK[[#This Row],[Jumlah Masuk]]*MASUK[[#This Row],[Harga Satuan]],"")</f>
        <v>200000</v>
      </c>
      <c r="L155" s="13"/>
      <c r="M155" s="62"/>
      <c r="N155" s="62"/>
      <c r="O155" s="62"/>
      <c r="P155" s="62"/>
      <c r="Q155" s="62"/>
      <c r="R155" s="62"/>
      <c r="S155" s="62"/>
    </row>
    <row r="156" spans="1:19" ht="16.5" thickTop="1" thickBot="1" x14ac:dyDescent="0.3">
      <c r="A156" s="33">
        <f t="shared" si="3"/>
        <v>150</v>
      </c>
      <c r="B156" s="9">
        <v>45377</v>
      </c>
      <c r="C156" s="10" t="s">
        <v>3838</v>
      </c>
      <c r="D156" s="18" t="str">
        <f>IFERROR(VLOOKUP(C156,REKAP[[#All],[ID
Barang]:[Stok Akhir]],2,FALSE), "")</f>
        <v>BNC STS</v>
      </c>
      <c r="E156" s="18" t="str">
        <f>IFERROR(VLOOKUP(C156,REKAP[[#All],[ID
Barang]:[Stok Akhir]],4,FALSE), "")</f>
        <v>OT-BLN R0.5X10</v>
      </c>
      <c r="F156" s="18">
        <f>IFERROR(VLOOKUP(C156,REKAP[[#All],[ID
Barang]:[Stok Akhir]],6,FALSE),"")</f>
        <v>0</v>
      </c>
      <c r="G156" s="17">
        <f>IFERROR(VLOOKUP(C156,REKAP[[#All],[ID
Barang]:[Stok Akhir]],8,FALSE),"")</f>
        <v>0</v>
      </c>
      <c r="H156" s="13">
        <v>2</v>
      </c>
      <c r="I156" s="10"/>
      <c r="J156" s="10"/>
      <c r="K156" s="17">
        <f>IFERROR(MASUK[[#This Row],[Jumlah Masuk]]*MASUK[[#This Row],[Harga Satuan]],"")</f>
        <v>0</v>
      </c>
      <c r="L156" s="13" t="s">
        <v>3765</v>
      </c>
      <c r="M156" s="62"/>
      <c r="N156" s="62"/>
      <c r="O156" s="62"/>
      <c r="P156" s="62"/>
      <c r="Q156" s="62"/>
      <c r="R156" s="62"/>
      <c r="S156" s="62"/>
    </row>
    <row r="157" spans="1:19" ht="16.5" thickTop="1" thickBot="1" x14ac:dyDescent="0.3">
      <c r="A157" s="33">
        <f t="shared" si="3"/>
        <v>151</v>
      </c>
      <c r="B157" s="9">
        <v>45377</v>
      </c>
      <c r="C157" s="10" t="s">
        <v>2917</v>
      </c>
      <c r="D157" s="18" t="str">
        <f>IFERROR(VLOOKUP(C157,REKAP[[#All],[ID
Barang]:[Stok Akhir]],2,FALSE), "")</f>
        <v>End Mill STS</v>
      </c>
      <c r="E157" s="18" t="str">
        <f>IFERROR(VLOOKUP(C157,REKAP[[#All],[ID
Barang]:[Stok Akhir]],4,FALSE), "")</f>
        <v>Ø20 OT-4EMM20</v>
      </c>
      <c r="F157" s="18" t="str">
        <f>IFERROR(VLOOKUP(C157,REKAP[[#All],[ID
Barang]:[Stok Akhir]],6,FALSE),"")</f>
        <v>Tools</v>
      </c>
      <c r="G157" s="17">
        <f>IFERROR(VLOOKUP(C157,REKAP[[#All],[ID
Barang]:[Stok Akhir]],8,FALSE),"")</f>
        <v>2370000</v>
      </c>
      <c r="H157" s="13">
        <v>1</v>
      </c>
      <c r="I157" s="10"/>
      <c r="J157" s="10"/>
      <c r="K157" s="17">
        <f>IFERROR(MASUK[[#This Row],[Jumlah Masuk]]*MASUK[[#This Row],[Harga Satuan]],"")</f>
        <v>2370000</v>
      </c>
      <c r="L157" s="13" t="s">
        <v>3765</v>
      </c>
      <c r="M157" s="62"/>
      <c r="N157" s="62"/>
      <c r="O157" s="62"/>
      <c r="P157" s="62"/>
      <c r="Q157" s="62"/>
      <c r="R157" s="62"/>
      <c r="S157" s="62"/>
    </row>
    <row r="158" spans="1:19" ht="16.5" thickTop="1" thickBot="1" x14ac:dyDescent="0.3">
      <c r="A158" s="33">
        <f t="shared" si="3"/>
        <v>152</v>
      </c>
      <c r="B158" s="9">
        <v>45377</v>
      </c>
      <c r="C158" s="10" t="s">
        <v>2898</v>
      </c>
      <c r="D158" s="18" t="str">
        <f>IFERROR(VLOOKUP(C158,REKAP[[#All],[ID
Barang]:[Stok Akhir]],2,FALSE), "")</f>
        <v>End Mill STS</v>
      </c>
      <c r="E158" s="18" t="str">
        <f>IFERROR(VLOOKUP(C158,REKAP[[#All],[ID
Barang]:[Stok Akhir]],4,FALSE), "")</f>
        <v>Ø10 OT-4RHFR-10XR1</v>
      </c>
      <c r="F158" s="18" t="str">
        <f>IFERROR(VLOOKUP(C158,REKAP[[#All],[ID
Barang]:[Stok Akhir]],6,FALSE),"")</f>
        <v>Tools</v>
      </c>
      <c r="G158" s="17">
        <f>IFERROR(VLOOKUP(C158,REKAP[[#All],[ID
Barang]:[Stok Akhir]],8,FALSE),"")</f>
        <v>984000</v>
      </c>
      <c r="H158" s="13">
        <v>1</v>
      </c>
      <c r="I158" s="10"/>
      <c r="J158" s="10"/>
      <c r="K158" s="17">
        <f>IFERROR(MASUK[[#This Row],[Jumlah Masuk]]*MASUK[[#This Row],[Harga Satuan]],"")</f>
        <v>984000</v>
      </c>
      <c r="L158" s="13" t="s">
        <v>3765</v>
      </c>
      <c r="M158" s="62"/>
      <c r="N158" s="62"/>
      <c r="O158" s="62"/>
      <c r="P158" s="62"/>
      <c r="Q158" s="62"/>
      <c r="R158" s="62"/>
      <c r="S158" s="62"/>
    </row>
    <row r="159" spans="1:19" ht="16.5" thickTop="1" thickBot="1" x14ac:dyDescent="0.3">
      <c r="A159" s="33">
        <f t="shared" si="3"/>
        <v>153</v>
      </c>
      <c r="B159" s="9">
        <v>45377</v>
      </c>
      <c r="C159" s="10" t="s">
        <v>2916</v>
      </c>
      <c r="D159" s="18" t="str">
        <f>IFERROR(VLOOKUP(C159,REKAP[[#All],[ID
Barang]:[Stok Akhir]],2,FALSE), "")</f>
        <v>End Mill STS</v>
      </c>
      <c r="E159" s="18" t="str">
        <f>IFERROR(VLOOKUP(C159,REKAP[[#All],[ID
Barang]:[Stok Akhir]],4,FALSE), "")</f>
        <v>Ø6 OT-4HFR6</v>
      </c>
      <c r="F159" s="18" t="str">
        <f>IFERROR(VLOOKUP(C159,REKAP[[#All],[ID
Barang]:[Stok Akhir]],6,FALSE),"")</f>
        <v>Tools</v>
      </c>
      <c r="G159" s="17">
        <f>IFERROR(VLOOKUP(C159,REKAP[[#All],[ID
Barang]:[Stok Akhir]],8,FALSE),"")</f>
        <v>475800</v>
      </c>
      <c r="H159" s="13">
        <v>2</v>
      </c>
      <c r="I159" s="10"/>
      <c r="J159" s="10"/>
      <c r="K159" s="17">
        <f>IFERROR(MASUK[[#This Row],[Jumlah Masuk]]*MASUK[[#This Row],[Harga Satuan]],"")</f>
        <v>951600</v>
      </c>
      <c r="L159" s="13" t="s">
        <v>3765</v>
      </c>
      <c r="M159" s="62"/>
      <c r="N159" s="62"/>
      <c r="O159" s="62"/>
      <c r="P159" s="62"/>
      <c r="Q159" s="62"/>
      <c r="R159" s="62"/>
      <c r="S159" s="62"/>
    </row>
    <row r="160" spans="1:19" ht="16.5" thickTop="1" thickBot="1" x14ac:dyDescent="0.3">
      <c r="A160" s="33">
        <f t="shared" si="3"/>
        <v>154</v>
      </c>
      <c r="B160" s="9">
        <v>45377</v>
      </c>
      <c r="C160" s="10" t="s">
        <v>2831</v>
      </c>
      <c r="D160" s="18" t="str">
        <f>IFERROR(VLOOKUP(C160,REKAP[[#All],[ID
Barang]:[Stok Akhir]],2,FALSE), "")</f>
        <v xml:space="preserve">End Mill Moldino </v>
      </c>
      <c r="E160" s="18" t="str">
        <f>IFERROR(VLOOKUP(C160,REKAP[[#All],[ID
Barang]:[Stok Akhir]],4,FALSE), "")</f>
        <v>ETRP4030-30-0908-TH</v>
      </c>
      <c r="F160" s="18" t="str">
        <f>IFERROR(VLOOKUP(C160,REKAP[[#All],[ID
Barang]:[Stok Akhir]],6,FALSE),"")</f>
        <v>Tools</v>
      </c>
      <c r="G160" s="17">
        <f>IFERROR(VLOOKUP(C160,REKAP[[#All],[ID
Barang]:[Stok Akhir]],8,FALSE),"")</f>
        <v>1348000</v>
      </c>
      <c r="H160" s="13">
        <v>1</v>
      </c>
      <c r="I160" s="10"/>
      <c r="J160" s="10"/>
      <c r="K160" s="17">
        <f>IFERROR(MASUK[[#This Row],[Jumlah Masuk]]*MASUK[[#This Row],[Harga Satuan]],"")</f>
        <v>1348000</v>
      </c>
      <c r="L160" s="13" t="s">
        <v>3765</v>
      </c>
      <c r="M160" s="62"/>
      <c r="N160" s="62"/>
      <c r="O160" s="62"/>
      <c r="P160" s="62"/>
      <c r="Q160" s="62"/>
      <c r="R160" s="62"/>
      <c r="S160" s="62"/>
    </row>
    <row r="161" spans="1:19" ht="16.5" thickTop="1" thickBot="1" x14ac:dyDescent="0.3">
      <c r="A161" s="33">
        <f t="shared" si="3"/>
        <v>155</v>
      </c>
      <c r="B161" s="9">
        <v>45377</v>
      </c>
      <c r="C161" s="10" t="s">
        <v>2827</v>
      </c>
      <c r="D161" s="18" t="str">
        <f>IFERROR(VLOOKUP(C161,REKAP[[#All],[ID
Barang]:[Stok Akhir]],2,FALSE), "")</f>
        <v xml:space="preserve">End Mill Moldino </v>
      </c>
      <c r="E161" s="18" t="str">
        <f>IFERROR(VLOOKUP(C161,REKAP[[#All],[ID
Barang]:[Stok Akhir]],4,FALSE), "")</f>
        <v>ETRP4020-15-0905-TH</v>
      </c>
      <c r="F161" s="18" t="str">
        <f>IFERROR(VLOOKUP(C161,REKAP[[#All],[ID
Barang]:[Stok Akhir]],6,FALSE),"")</f>
        <v>Tools</v>
      </c>
      <c r="G161" s="17">
        <f>IFERROR(VLOOKUP(C161,REKAP[[#All],[ID
Barang]:[Stok Akhir]],8,FALSE),"")</f>
        <v>961000</v>
      </c>
      <c r="H161" s="13">
        <v>2</v>
      </c>
      <c r="I161" s="10"/>
      <c r="J161" s="10"/>
      <c r="K161" s="17">
        <f>IFERROR(MASUK[[#This Row],[Jumlah Masuk]]*MASUK[[#This Row],[Harga Satuan]],"")</f>
        <v>1922000</v>
      </c>
      <c r="L161" s="13" t="s">
        <v>3765</v>
      </c>
      <c r="M161" s="62"/>
      <c r="N161" s="62"/>
      <c r="O161" s="62"/>
      <c r="P161" s="62"/>
      <c r="Q161" s="62"/>
      <c r="R161" s="62"/>
      <c r="S161" s="62"/>
    </row>
    <row r="162" spans="1:19" ht="16.5" thickTop="1" thickBot="1" x14ac:dyDescent="0.3">
      <c r="A162" s="33">
        <f t="shared" si="3"/>
        <v>156</v>
      </c>
      <c r="B162" s="9">
        <v>45377</v>
      </c>
      <c r="C162" s="10" t="s">
        <v>2602</v>
      </c>
      <c r="D162" s="18" t="str">
        <f>IFERROR(VLOOKUP(C162,REKAP[[#All],[ID
Barang]:[Stok Akhir]],2,FALSE), "")</f>
        <v>BNC Moldino (R1x16)</v>
      </c>
      <c r="E162" s="18" t="str">
        <f>IFERROR(VLOOKUP(C162,REKAP[[#All],[ID
Barang]:[Stok Akhir]],4,FALSE), "")</f>
        <v>EPDBE2020-16-ATH</v>
      </c>
      <c r="F162" s="18" t="str">
        <f>IFERROR(VLOOKUP(C162,REKAP[[#All],[ID
Barang]:[Stok Akhir]],6,FALSE),"")</f>
        <v>Tools</v>
      </c>
      <c r="G162" s="17">
        <f>IFERROR(VLOOKUP(C162,REKAP[[#All],[ID
Barang]:[Stok Akhir]],8,FALSE),"")</f>
        <v>423000</v>
      </c>
      <c r="H162" s="13">
        <v>2</v>
      </c>
      <c r="I162" s="10"/>
      <c r="J162" s="10"/>
      <c r="K162" s="17">
        <f>IFERROR(MASUK[[#This Row],[Jumlah Masuk]]*MASUK[[#This Row],[Harga Satuan]],"")</f>
        <v>846000</v>
      </c>
      <c r="L162" s="13" t="s">
        <v>3765</v>
      </c>
      <c r="M162" s="62"/>
      <c r="N162" s="62"/>
      <c r="O162" s="62"/>
      <c r="P162" s="62"/>
      <c r="Q162" s="62"/>
      <c r="R162" s="62"/>
      <c r="S162" s="62"/>
    </row>
    <row r="163" spans="1:19" ht="16.5" thickTop="1" thickBot="1" x14ac:dyDescent="0.3">
      <c r="A163" s="33">
        <f t="shared" si="3"/>
        <v>157</v>
      </c>
      <c r="B163" s="9">
        <v>45377</v>
      </c>
      <c r="C163" s="10" t="s">
        <v>2598</v>
      </c>
      <c r="D163" s="18" t="str">
        <f>IFERROR(VLOOKUP(C163,REKAP[[#All],[ID
Barang]:[Stok Akhir]],2,FALSE), "")</f>
        <v>BNC Moldino (R0.5x10)</v>
      </c>
      <c r="E163" s="18" t="str">
        <f>IFERROR(VLOOKUP(C163,REKAP[[#All],[ID
Barang]:[Stok Akhir]],4,FALSE), "")</f>
        <v>EPDBE2010-10-ATH</v>
      </c>
      <c r="F163" s="18" t="str">
        <f>IFERROR(VLOOKUP(C163,REKAP[[#All],[ID
Barang]:[Stok Akhir]],6,FALSE),"")</f>
        <v>Tools</v>
      </c>
      <c r="G163" s="17">
        <f>IFERROR(VLOOKUP(C163,REKAP[[#All],[ID
Barang]:[Stok Akhir]],8,FALSE),"")</f>
        <v>423000</v>
      </c>
      <c r="H163" s="13">
        <v>2</v>
      </c>
      <c r="I163" s="10"/>
      <c r="J163" s="10"/>
      <c r="K163" s="17">
        <f>IFERROR(MASUK[[#This Row],[Jumlah Masuk]]*MASUK[[#This Row],[Harga Satuan]],"")</f>
        <v>846000</v>
      </c>
      <c r="L163" s="13" t="s">
        <v>3765</v>
      </c>
      <c r="M163" s="62"/>
      <c r="N163" s="62"/>
      <c r="O163" s="62"/>
      <c r="P163" s="62"/>
      <c r="Q163" s="62"/>
      <c r="R163" s="62"/>
      <c r="S163" s="62"/>
    </row>
    <row r="164" spans="1:19" ht="16.5" thickTop="1" thickBot="1" x14ac:dyDescent="0.3">
      <c r="A164" s="33">
        <f t="shared" si="3"/>
        <v>158</v>
      </c>
      <c r="B164" s="9">
        <v>45377</v>
      </c>
      <c r="C164" s="10" t="s">
        <v>2608</v>
      </c>
      <c r="D164" s="18" t="str">
        <f>IFERROR(VLOOKUP(C164,REKAP[[#All],[ID
Barang]:[Stok Akhir]],2,FALSE), "")</f>
        <v>BNC Moldino (R1.5x25)</v>
      </c>
      <c r="E164" s="18" t="str">
        <f>IFERROR(VLOOKUP(C164,REKAP[[#All],[ID
Barang]:[Stok Akhir]],4,FALSE), "")</f>
        <v xml:space="preserve">Ø3 EPDBE2030-25-ATH </v>
      </c>
      <c r="F164" s="18" t="str">
        <f>IFERROR(VLOOKUP(C164,REKAP[[#All],[ID
Barang]:[Stok Akhir]],6,FALSE),"")</f>
        <v>Tools</v>
      </c>
      <c r="G164" s="17">
        <f>IFERROR(VLOOKUP(C164,REKAP[[#All],[ID
Barang]:[Stok Akhir]],8,FALSE),"")</f>
        <v>513000</v>
      </c>
      <c r="H164" s="13">
        <v>2</v>
      </c>
      <c r="I164" s="10"/>
      <c r="J164" s="10"/>
      <c r="K164" s="17">
        <f>IFERROR(MASUK[[#This Row],[Jumlah Masuk]]*MASUK[[#This Row],[Harga Satuan]],"")</f>
        <v>1026000</v>
      </c>
      <c r="L164" s="13" t="s">
        <v>3765</v>
      </c>
      <c r="M164" s="62"/>
      <c r="N164" s="62"/>
      <c r="O164" s="62"/>
      <c r="P164" s="62"/>
      <c r="Q164" s="62"/>
      <c r="R164" s="62"/>
      <c r="S164" s="62"/>
    </row>
    <row r="165" spans="1:19" ht="16.5" thickTop="1" thickBot="1" x14ac:dyDescent="0.3">
      <c r="A165" s="33">
        <f t="shared" si="3"/>
        <v>159</v>
      </c>
      <c r="B165" s="9">
        <v>45378</v>
      </c>
      <c r="C165" s="10" t="s">
        <v>316</v>
      </c>
      <c r="D165" s="18" t="str">
        <f>IFERROR(VLOOKUP(C165,REKAP[[#All],[ID
Barang]:[Stok Akhir]],2,FALSE), "")</f>
        <v>Baut LPK</v>
      </c>
      <c r="E165" s="18" t="str">
        <f>IFERROR(VLOOKUP(C165,REKAP[[#All],[ID
Barang]:[Stok Akhir]],4,FALSE), "")</f>
        <v>M 8 X 60</v>
      </c>
      <c r="F165" s="18" t="str">
        <f>IFERROR(VLOOKUP(C165,REKAP[[#All],[ID
Barang]:[Stok Akhir]],6,FALSE),"")</f>
        <v>Mur &amp; Baut</v>
      </c>
      <c r="G165" s="17">
        <f>IFERROR(VLOOKUP(C165,REKAP[[#All],[ID
Barang]:[Stok Akhir]],8,FALSE),"")</f>
        <v>2350</v>
      </c>
      <c r="H165" s="13">
        <v>34</v>
      </c>
      <c r="I165" s="10"/>
      <c r="J165" s="10" t="s">
        <v>3769</v>
      </c>
      <c r="K165" s="17">
        <f>IFERROR(MASUK[[#This Row],[Jumlah Masuk]]*MASUK[[#This Row],[Harga Satuan]],"")</f>
        <v>79900</v>
      </c>
      <c r="L165" s="13"/>
      <c r="M165" s="62"/>
      <c r="N165" s="62"/>
      <c r="O165" s="62"/>
      <c r="P165" s="62"/>
      <c r="Q165" s="62"/>
      <c r="R165" s="62"/>
      <c r="S165" s="62"/>
    </row>
    <row r="166" spans="1:19" ht="16.5" thickTop="1" thickBot="1" x14ac:dyDescent="0.3">
      <c r="A166" s="33">
        <f t="shared" si="3"/>
        <v>160</v>
      </c>
      <c r="B166" s="9">
        <v>45378</v>
      </c>
      <c r="C166" s="10" t="s">
        <v>329</v>
      </c>
      <c r="D166" s="18" t="str">
        <f>IFERROR(VLOOKUP(C166,REKAP[[#All],[ID
Barang]:[Stok Akhir]],2,FALSE), "")</f>
        <v>Baut LPK</v>
      </c>
      <c r="E166" s="18" t="str">
        <f>IFERROR(VLOOKUP(C166,REKAP[[#All],[ID
Barang]:[Stok Akhir]],4,FALSE), "")</f>
        <v>M 10 X 15</v>
      </c>
      <c r="F166" s="18" t="str">
        <f>IFERROR(VLOOKUP(C166,REKAP[[#All],[ID
Barang]:[Stok Akhir]],6,FALSE),"")</f>
        <v>Mur &amp; Baut</v>
      </c>
      <c r="G166" s="17">
        <f>IFERROR(VLOOKUP(C166,REKAP[[#All],[ID
Barang]:[Stok Akhir]],8,FALSE),"")</f>
        <v>1800</v>
      </c>
      <c r="H166" s="13">
        <v>16</v>
      </c>
      <c r="I166" s="10"/>
      <c r="J166" s="10" t="s">
        <v>3769</v>
      </c>
      <c r="K166" s="17">
        <f>IFERROR(MASUK[[#This Row],[Jumlah Masuk]]*MASUK[[#This Row],[Harga Satuan]],"")</f>
        <v>28800</v>
      </c>
      <c r="L166" s="13"/>
      <c r="M166" s="62"/>
      <c r="N166" s="62"/>
      <c r="O166" s="62"/>
      <c r="P166" s="62"/>
      <c r="Q166" s="62"/>
      <c r="R166" s="62"/>
      <c r="S166" s="62"/>
    </row>
    <row r="167" spans="1:19" ht="16.5" thickTop="1" thickBot="1" x14ac:dyDescent="0.3">
      <c r="A167" s="33">
        <f t="shared" si="3"/>
        <v>161</v>
      </c>
      <c r="B167" s="9">
        <v>45378</v>
      </c>
      <c r="C167" s="10" t="s">
        <v>332</v>
      </c>
      <c r="D167" s="18" t="str">
        <f>IFERROR(VLOOKUP(C167,REKAP[[#All],[ID
Barang]:[Stok Akhir]],2,FALSE), "")</f>
        <v>Baut LPK</v>
      </c>
      <c r="E167" s="18" t="str">
        <f>IFERROR(VLOOKUP(C167,REKAP[[#All],[ID
Barang]:[Stok Akhir]],4,FALSE), "")</f>
        <v>M 10 X 30</v>
      </c>
      <c r="F167" s="18" t="str">
        <f>IFERROR(VLOOKUP(C167,REKAP[[#All],[ID
Barang]:[Stok Akhir]],6,FALSE),"")</f>
        <v>Mur &amp; Baut</v>
      </c>
      <c r="G167" s="17">
        <f>IFERROR(VLOOKUP(C167,REKAP[[#All],[ID
Barang]:[Stok Akhir]],8,FALSE),"")</f>
        <v>2200</v>
      </c>
      <c r="H167" s="13">
        <v>22</v>
      </c>
      <c r="I167" s="10"/>
      <c r="J167" s="10" t="s">
        <v>3789</v>
      </c>
      <c r="K167" s="17">
        <f>IFERROR(MASUK[[#This Row],[Jumlah Masuk]]*MASUK[[#This Row],[Harga Satuan]],"")</f>
        <v>48400</v>
      </c>
      <c r="L167" s="13"/>
      <c r="M167" s="62"/>
      <c r="N167" s="62"/>
      <c r="O167" s="62"/>
      <c r="P167" s="62"/>
      <c r="Q167" s="62"/>
      <c r="R167" s="62"/>
      <c r="S167" s="62"/>
    </row>
    <row r="168" spans="1:19" ht="16.5" thickTop="1" thickBot="1" x14ac:dyDescent="0.3">
      <c r="A168" s="33">
        <f t="shared" si="3"/>
        <v>162</v>
      </c>
      <c r="B168" s="9">
        <v>45378</v>
      </c>
      <c r="C168" s="10" t="s">
        <v>331</v>
      </c>
      <c r="D168" s="18" t="str">
        <f>IFERROR(VLOOKUP(C168,REKAP[[#All],[ID
Barang]:[Stok Akhir]],2,FALSE), "")</f>
        <v>Baut LPK</v>
      </c>
      <c r="E168" s="18" t="str">
        <f>IFERROR(VLOOKUP(C168,REKAP[[#All],[ID
Barang]:[Stok Akhir]],4,FALSE), "")</f>
        <v>M 10 X 25</v>
      </c>
      <c r="F168" s="18" t="str">
        <f>IFERROR(VLOOKUP(C168,REKAP[[#All],[ID
Barang]:[Stok Akhir]],6,FALSE),"")</f>
        <v>Mur &amp; Baut</v>
      </c>
      <c r="G168" s="17">
        <f>IFERROR(VLOOKUP(C168,REKAP[[#All],[ID
Barang]:[Stok Akhir]],8,FALSE),"")</f>
        <v>2000</v>
      </c>
      <c r="H168" s="13">
        <v>24</v>
      </c>
      <c r="I168" s="10"/>
      <c r="J168" s="10" t="s">
        <v>3769</v>
      </c>
      <c r="K168" s="17">
        <f>IFERROR(MASUK[[#This Row],[Jumlah Masuk]]*MASUK[[#This Row],[Harga Satuan]],"")</f>
        <v>48000</v>
      </c>
      <c r="L168" s="13"/>
      <c r="M168" s="62"/>
      <c r="N168" s="62"/>
      <c r="O168" s="62"/>
      <c r="P168" s="62"/>
      <c r="Q168" s="62"/>
      <c r="R168" s="62"/>
      <c r="S168" s="62"/>
    </row>
    <row r="169" spans="1:19" ht="16.5" thickTop="1" thickBot="1" x14ac:dyDescent="0.3">
      <c r="A169" s="33">
        <f t="shared" si="3"/>
        <v>163</v>
      </c>
      <c r="B169" s="9">
        <v>45378</v>
      </c>
      <c r="C169" s="10" t="s">
        <v>286</v>
      </c>
      <c r="D169" s="18" t="str">
        <f>IFERROR(VLOOKUP(C169,REKAP[[#All],[ID
Barang]:[Stok Akhir]],2,FALSE), "")</f>
        <v>Baut LPK</v>
      </c>
      <c r="E169" s="18" t="str">
        <f>IFERROR(VLOOKUP(C169,REKAP[[#All],[ID
Barang]:[Stok Akhir]],4,FALSE), "")</f>
        <v>M 6 X 15/16</v>
      </c>
      <c r="F169" s="18" t="str">
        <f>IFERROR(VLOOKUP(C169,REKAP[[#All],[ID
Barang]:[Stok Akhir]],6,FALSE),"")</f>
        <v>Mur &amp; Baut</v>
      </c>
      <c r="G169" s="17">
        <f>IFERROR(VLOOKUP(C169,REKAP[[#All],[ID
Barang]:[Stok Akhir]],8,FALSE),"")</f>
        <v>600</v>
      </c>
      <c r="H169" s="13">
        <v>30</v>
      </c>
      <c r="I169" s="10"/>
      <c r="J169" s="10" t="s">
        <v>3789</v>
      </c>
      <c r="K169" s="17">
        <f>IFERROR(MASUK[[#This Row],[Jumlah Masuk]]*MASUK[[#This Row],[Harga Satuan]],"")</f>
        <v>18000</v>
      </c>
      <c r="L169" s="13"/>
      <c r="M169" s="62"/>
      <c r="N169" s="62"/>
      <c r="O169" s="62"/>
      <c r="P169" s="62"/>
      <c r="Q169" s="62"/>
      <c r="R169" s="62"/>
      <c r="S169" s="62"/>
    </row>
    <row r="170" spans="1:19" ht="16.5" thickTop="1" thickBot="1" x14ac:dyDescent="0.3">
      <c r="A170" s="33">
        <f t="shared" si="3"/>
        <v>164</v>
      </c>
      <c r="B170" s="9">
        <v>45378</v>
      </c>
      <c r="C170" s="10" t="s">
        <v>267</v>
      </c>
      <c r="D170" s="18" t="str">
        <f>IFERROR(VLOOKUP(C170,REKAP[[#All],[ID
Barang]:[Stok Akhir]],2,FALSE), "")</f>
        <v>Baut LPK</v>
      </c>
      <c r="E170" s="18" t="str">
        <f>IFERROR(VLOOKUP(C170,REKAP[[#All],[ID
Barang]:[Stok Akhir]],4,FALSE), "")</f>
        <v>M 5 X 16</v>
      </c>
      <c r="F170" s="18" t="str">
        <f>IFERROR(VLOOKUP(C170,REKAP[[#All],[ID
Barang]:[Stok Akhir]],6,FALSE),"")</f>
        <v>Mur &amp; Baut</v>
      </c>
      <c r="G170" s="17">
        <f>IFERROR(VLOOKUP(C170,REKAP[[#All],[ID
Barang]:[Stok Akhir]],8,FALSE),"")</f>
        <v>500</v>
      </c>
      <c r="H170" s="13">
        <v>36</v>
      </c>
      <c r="I170" s="10"/>
      <c r="J170" s="10" t="s">
        <v>3769</v>
      </c>
      <c r="K170" s="17">
        <f>IFERROR(MASUK[[#This Row],[Jumlah Masuk]]*MASUK[[#This Row],[Harga Satuan]],"")</f>
        <v>18000</v>
      </c>
      <c r="L170" s="13"/>
      <c r="M170" s="62"/>
      <c r="N170" s="62"/>
      <c r="O170" s="62"/>
      <c r="P170" s="62"/>
      <c r="Q170" s="62"/>
      <c r="R170" s="62"/>
      <c r="S170" s="62"/>
    </row>
    <row r="171" spans="1:19" ht="16.5" thickTop="1" thickBot="1" x14ac:dyDescent="0.3">
      <c r="A171" s="33">
        <f t="shared" si="3"/>
        <v>165</v>
      </c>
      <c r="B171" s="9">
        <v>45378</v>
      </c>
      <c r="C171" s="10" t="s">
        <v>736</v>
      </c>
      <c r="D171" s="18" t="str">
        <f>IFERROR(VLOOKUP(C171,REKAP[[#All],[ID
Barang]:[Stok Akhir]],2,FALSE), "")</f>
        <v>Gergaji  Tangan</v>
      </c>
      <c r="E171" s="18">
        <f>IFERROR(VLOOKUP(C171,REKAP[[#All],[ID
Barang]:[Stok Akhir]],4,FALSE), "")</f>
        <v>0</v>
      </c>
      <c r="F171" s="18" t="str">
        <f>IFERROR(VLOOKUP(C171,REKAP[[#All],[ID
Barang]:[Stok Akhir]],6,FALSE),"")</f>
        <v>Bahan Pembantu</v>
      </c>
      <c r="G171" s="17">
        <f>IFERROR(VLOOKUP(C171,REKAP[[#All],[ID
Barang]:[Stok Akhir]],8,FALSE),"")</f>
        <v>25000</v>
      </c>
      <c r="H171" s="13">
        <v>3</v>
      </c>
      <c r="I171" s="10"/>
      <c r="J171" s="10"/>
      <c r="K171" s="17">
        <f>IFERROR(MASUK[[#This Row],[Jumlah Masuk]]*MASUK[[#This Row],[Harga Satuan]],"")</f>
        <v>75000</v>
      </c>
      <c r="L171" s="13" t="s">
        <v>3765</v>
      </c>
      <c r="M171" s="62"/>
      <c r="N171" s="62"/>
      <c r="O171" s="62"/>
      <c r="P171" s="62"/>
      <c r="Q171" s="62"/>
      <c r="R171" s="62"/>
      <c r="S171" s="62"/>
    </row>
    <row r="172" spans="1:19" ht="16.5" thickTop="1" thickBot="1" x14ac:dyDescent="0.3">
      <c r="A172" s="33">
        <f t="shared" si="3"/>
        <v>166</v>
      </c>
      <c r="B172" s="9">
        <v>45378</v>
      </c>
      <c r="C172" s="10" t="s">
        <v>736</v>
      </c>
      <c r="D172" s="18" t="str">
        <f>IFERROR(VLOOKUP(C172,REKAP[[#All],[ID
Barang]:[Stok Akhir]],2,FALSE), "")</f>
        <v>Gergaji  Tangan</v>
      </c>
      <c r="E172" s="18">
        <f>IFERROR(VLOOKUP(C172,REKAP[[#All],[ID
Barang]:[Stok Akhir]],4,FALSE), "")</f>
        <v>0</v>
      </c>
      <c r="F172" s="18" t="str">
        <f>IFERROR(VLOOKUP(C172,REKAP[[#All],[ID
Barang]:[Stok Akhir]],6,FALSE),"")</f>
        <v>Bahan Pembantu</v>
      </c>
      <c r="G172" s="17">
        <f>IFERROR(VLOOKUP(C172,REKAP[[#All],[ID
Barang]:[Stok Akhir]],8,FALSE),"")</f>
        <v>25000</v>
      </c>
      <c r="H172" s="13">
        <v>3</v>
      </c>
      <c r="I172" s="10"/>
      <c r="J172" s="10"/>
      <c r="K172" s="17">
        <f>IFERROR(MASUK[[#This Row],[Jumlah Masuk]]*MASUK[[#This Row],[Harga Satuan]],"")</f>
        <v>75000</v>
      </c>
      <c r="L172" s="13" t="s">
        <v>3765</v>
      </c>
      <c r="M172" s="62"/>
      <c r="N172" s="62"/>
      <c r="O172" s="62"/>
      <c r="P172" s="62"/>
      <c r="Q172" s="62"/>
      <c r="R172" s="62"/>
      <c r="S172" s="62"/>
    </row>
    <row r="173" spans="1:19" ht="16.5" thickTop="1" thickBot="1" x14ac:dyDescent="0.3">
      <c r="A173" s="33">
        <f t="shared" si="3"/>
        <v>167</v>
      </c>
      <c r="B173" s="9">
        <v>45379</v>
      </c>
      <c r="C173" s="10" t="s">
        <v>3274</v>
      </c>
      <c r="D173" s="18" t="str">
        <f>IFERROR(VLOOKUP(C173,REKAP[[#All],[ID
Barang]:[Stok Akhir]],2,FALSE), "")</f>
        <v>Jaket Alumunium Ø10</v>
      </c>
      <c r="E173" s="18">
        <f>IFERROR(VLOOKUP(C173,REKAP[[#All],[ID
Barang]:[Stok Akhir]],4,FALSE), "")</f>
        <v>0</v>
      </c>
      <c r="F173" s="18" t="str">
        <f>IFERROR(VLOOKUP(C173,REKAP[[#All],[ID
Barang]:[Stok Akhir]],6,FALSE),"")</f>
        <v>Barang Jadi</v>
      </c>
      <c r="G173" s="17">
        <f>IFERROR(VLOOKUP(C173,REKAP[[#All],[ID
Barang]:[Stok Akhir]],8,FALSE),"")</f>
        <v>3412500</v>
      </c>
      <c r="H173" s="13">
        <v>5</v>
      </c>
      <c r="I173" s="10"/>
      <c r="J173" s="10"/>
      <c r="K173" s="17">
        <f>IFERROR(MASUK[[#This Row],[Jumlah Masuk]]*MASUK[[#This Row],[Harga Satuan]],"")</f>
        <v>17062500</v>
      </c>
      <c r="L173" s="13" t="s">
        <v>3765</v>
      </c>
      <c r="M173" s="62"/>
      <c r="N173" s="62"/>
      <c r="O173" s="62"/>
      <c r="P173" s="62"/>
      <c r="Q173" s="62"/>
      <c r="R173" s="62"/>
      <c r="S173" s="62"/>
    </row>
    <row r="174" spans="1:19" ht="16.5" thickTop="1" thickBot="1" x14ac:dyDescent="0.3">
      <c r="A174" s="33">
        <f t="shared" si="3"/>
        <v>168</v>
      </c>
      <c r="B174" s="9">
        <v>45379</v>
      </c>
      <c r="C174" s="10" t="s">
        <v>570</v>
      </c>
      <c r="D174" s="18" t="str">
        <f>IFERROR(VLOOKUP(C174,REKAP[[#All],[ID
Barang]:[Stok Akhir]],2,FALSE), "")</f>
        <v>Ring Plate</v>
      </c>
      <c r="E174" s="18" t="str">
        <f>IFERROR(VLOOKUP(C174,REKAP[[#All],[ID
Barang]:[Stok Akhir]],4,FALSE), "")</f>
        <v>M5</v>
      </c>
      <c r="F174" s="18" t="str">
        <f>IFERROR(VLOOKUP(C174,REKAP[[#All],[ID
Barang]:[Stok Akhir]],6,FALSE),"")</f>
        <v>Mur &amp; Baut</v>
      </c>
      <c r="G174" s="17">
        <f>IFERROR(VLOOKUP(C174,REKAP[[#All],[ID
Barang]:[Stok Akhir]],8,FALSE),"")</f>
        <v>100</v>
      </c>
      <c r="H174" s="13">
        <v>26</v>
      </c>
      <c r="I174" s="10"/>
      <c r="J174" s="10" t="s">
        <v>3769</v>
      </c>
      <c r="K174" s="17">
        <f>IFERROR(MASUK[[#This Row],[Jumlah Masuk]]*MASUK[[#This Row],[Harga Satuan]],"")</f>
        <v>2600</v>
      </c>
      <c r="L174" s="13"/>
      <c r="M174" s="62"/>
      <c r="N174" s="62"/>
      <c r="O174" s="62"/>
      <c r="P174" s="62"/>
      <c r="Q174" s="62"/>
      <c r="R174" s="62"/>
      <c r="S174" s="62"/>
    </row>
    <row r="175" spans="1:19" ht="16.5" thickTop="1" thickBot="1" x14ac:dyDescent="0.3">
      <c r="A175" s="33">
        <f t="shared" si="3"/>
        <v>169</v>
      </c>
      <c r="B175" s="9">
        <v>45379</v>
      </c>
      <c r="C175" s="10" t="s">
        <v>529</v>
      </c>
      <c r="D175" s="18" t="str">
        <f>IFERROR(VLOOKUP(C175,REKAP[[#All],[ID
Barang]:[Stok Akhir]],2,FALSE), "")</f>
        <v>Baut Tanam</v>
      </c>
      <c r="E175" s="18" t="str">
        <f>IFERROR(VLOOKUP(C175,REKAP[[#All],[ID
Barang]:[Stok Akhir]],4,FALSE), "")</f>
        <v xml:space="preserve">M 10 x 20 </v>
      </c>
      <c r="F175" s="18" t="str">
        <f>IFERROR(VLOOKUP(C175,REKAP[[#All],[ID
Barang]:[Stok Akhir]],6,FALSE),"")</f>
        <v>Mur &amp; Baut</v>
      </c>
      <c r="G175" s="17">
        <f>IFERROR(VLOOKUP(C175,REKAP[[#All],[ID
Barang]:[Stok Akhir]],8,FALSE),"")</f>
        <v>1500</v>
      </c>
      <c r="H175" s="13">
        <v>10</v>
      </c>
      <c r="I175" s="10"/>
      <c r="J175" s="10" t="s">
        <v>3769</v>
      </c>
      <c r="K175" s="17">
        <f>IFERROR(MASUK[[#This Row],[Jumlah Masuk]]*MASUK[[#This Row],[Harga Satuan]],"")</f>
        <v>15000</v>
      </c>
      <c r="L175" s="13"/>
      <c r="M175" s="62"/>
      <c r="N175" s="62"/>
      <c r="O175" s="62"/>
      <c r="P175" s="62"/>
      <c r="Q175" s="62"/>
      <c r="R175" s="62"/>
      <c r="S175" s="62"/>
    </row>
    <row r="176" spans="1:19" ht="16.5" thickTop="1" thickBot="1" x14ac:dyDescent="0.3">
      <c r="A176" s="33">
        <f t="shared" si="3"/>
        <v>170</v>
      </c>
      <c r="B176" s="9">
        <v>45379</v>
      </c>
      <c r="C176" s="10" t="s">
        <v>455</v>
      </c>
      <c r="D176" s="18" t="str">
        <f>IFERROR(VLOOKUP(C176,REKAP[[#All],[ID
Barang]:[Stok Akhir]],2,FALSE), "")</f>
        <v>Baut JFL</v>
      </c>
      <c r="E176" s="18" t="str">
        <f>IFERROR(VLOOKUP(C176,REKAP[[#All],[ID
Barang]:[Stok Akhir]],4,FALSE), "")</f>
        <v>M 5 X 10</v>
      </c>
      <c r="F176" s="18" t="str">
        <f>IFERROR(VLOOKUP(C176,REKAP[[#All],[ID
Barang]:[Stok Akhir]],6,FALSE),"")</f>
        <v>Mur &amp; Baut</v>
      </c>
      <c r="G176" s="17">
        <f>IFERROR(VLOOKUP(C176,REKAP[[#All],[ID
Barang]:[Stok Akhir]],8,FALSE),"")</f>
        <v>500</v>
      </c>
      <c r="H176" s="13">
        <v>54</v>
      </c>
      <c r="I176" s="10"/>
      <c r="J176" s="10" t="s">
        <v>3769</v>
      </c>
      <c r="K176" s="17">
        <f>IFERROR(MASUK[[#This Row],[Jumlah Masuk]]*MASUK[[#This Row],[Harga Satuan]],"")</f>
        <v>27000</v>
      </c>
      <c r="L176" s="13"/>
      <c r="M176" s="62"/>
      <c r="N176" s="62"/>
      <c r="O176" s="62"/>
      <c r="P176" s="62"/>
      <c r="Q176" s="62"/>
      <c r="R176" s="62"/>
      <c r="S176" s="62"/>
    </row>
    <row r="177" spans="1:19" ht="16.5" thickTop="1" thickBot="1" x14ac:dyDescent="0.3">
      <c r="A177" s="33">
        <f t="shared" si="3"/>
        <v>171</v>
      </c>
      <c r="B177" s="9">
        <v>45379</v>
      </c>
      <c r="C177" s="10" t="s">
        <v>451</v>
      </c>
      <c r="D177" s="18" t="str">
        <f>IFERROR(VLOOKUP(C177,REKAP[[#All],[ID
Barang]:[Stok Akhir]],2,FALSE), "")</f>
        <v>Baut JFL</v>
      </c>
      <c r="E177" s="18" t="str">
        <f>IFERROR(VLOOKUP(C177,REKAP[[#All],[ID
Barang]:[Stok Akhir]],4,FALSE), "")</f>
        <v>M 4 x 10</v>
      </c>
      <c r="F177" s="18" t="str">
        <f>IFERROR(VLOOKUP(C177,REKAP[[#All],[ID
Barang]:[Stok Akhir]],6,FALSE),"")</f>
        <v>Mur &amp; Baut</v>
      </c>
      <c r="G177" s="17">
        <f>IFERROR(VLOOKUP(C177,REKAP[[#All],[ID
Barang]:[Stok Akhir]],8,FALSE),"")</f>
        <v>600</v>
      </c>
      <c r="H177" s="13">
        <v>6</v>
      </c>
      <c r="I177" s="10"/>
      <c r="J177" s="10" t="s">
        <v>3769</v>
      </c>
      <c r="K177" s="17">
        <f>IFERROR(MASUK[[#This Row],[Jumlah Masuk]]*MASUK[[#This Row],[Harga Satuan]],"")</f>
        <v>3600</v>
      </c>
      <c r="L177" s="13"/>
      <c r="M177" s="62"/>
      <c r="N177" s="62"/>
      <c r="O177" s="62"/>
      <c r="P177" s="62"/>
      <c r="Q177" s="62"/>
      <c r="R177" s="62"/>
      <c r="S177" s="62"/>
    </row>
    <row r="178" spans="1:19" ht="16.5" thickTop="1" thickBot="1" x14ac:dyDescent="0.3">
      <c r="A178" s="33">
        <f t="shared" si="3"/>
        <v>172</v>
      </c>
      <c r="B178" s="9">
        <v>45379</v>
      </c>
      <c r="C178" s="10" t="s">
        <v>507</v>
      </c>
      <c r="D178" s="18" t="str">
        <f>IFERROR(VLOOKUP(C178,REKAP[[#All],[ID
Barang]:[Stok Akhir]],2,FALSE), "")</f>
        <v>Baut Tanam</v>
      </c>
      <c r="E178" s="18" t="str">
        <f>IFERROR(VLOOKUP(C178,REKAP[[#All],[ID
Barang]:[Stok Akhir]],4,FALSE), "")</f>
        <v xml:space="preserve">M 5 X 6 </v>
      </c>
      <c r="F178" s="18" t="str">
        <f>IFERROR(VLOOKUP(C178,REKAP[[#All],[ID
Barang]:[Stok Akhir]],6,FALSE),"")</f>
        <v>Mur &amp; Baut</v>
      </c>
      <c r="G178" s="17">
        <f>IFERROR(VLOOKUP(C178,REKAP[[#All],[ID
Barang]:[Stok Akhir]],8,FALSE),"")</f>
        <v>600</v>
      </c>
      <c r="H178" s="13">
        <v>10</v>
      </c>
      <c r="I178" s="10"/>
      <c r="J178" s="10" t="s">
        <v>3769</v>
      </c>
      <c r="K178" s="17">
        <f>IFERROR(MASUK[[#This Row],[Jumlah Masuk]]*MASUK[[#This Row],[Harga Satuan]],"")</f>
        <v>6000</v>
      </c>
      <c r="L178" s="13"/>
      <c r="M178" s="62"/>
      <c r="N178" s="62"/>
      <c r="O178" s="62"/>
      <c r="P178" s="62"/>
      <c r="Q178" s="62"/>
      <c r="R178" s="62"/>
      <c r="S178" s="62"/>
    </row>
    <row r="179" spans="1:19" ht="16.5" thickTop="1" thickBot="1" x14ac:dyDescent="0.3">
      <c r="A179" s="33">
        <f t="shared" si="3"/>
        <v>173</v>
      </c>
      <c r="B179" s="9">
        <v>45379</v>
      </c>
      <c r="C179" s="10" t="s">
        <v>284</v>
      </c>
      <c r="D179" s="18" t="str">
        <f>IFERROR(VLOOKUP(C179,REKAP[[#All],[ID
Barang]:[Stok Akhir]],2,FALSE), "")</f>
        <v>Baut LPK</v>
      </c>
      <c r="E179" s="18" t="str">
        <f>IFERROR(VLOOKUP(C179,REKAP[[#All],[ID
Barang]:[Stok Akhir]],4,FALSE), "")</f>
        <v>M 6 X 10</v>
      </c>
      <c r="F179" s="18" t="str">
        <f>IFERROR(VLOOKUP(C179,REKAP[[#All],[ID
Barang]:[Stok Akhir]],6,FALSE),"")</f>
        <v>Mur &amp; Baut</v>
      </c>
      <c r="G179" s="17">
        <f>IFERROR(VLOOKUP(C179,REKAP[[#All],[ID
Barang]:[Stok Akhir]],8,FALSE),"")</f>
        <v>550</v>
      </c>
      <c r="H179" s="13">
        <v>6</v>
      </c>
      <c r="I179" s="10"/>
      <c r="J179" s="10" t="s">
        <v>3769</v>
      </c>
      <c r="K179" s="17">
        <f>IFERROR(MASUK[[#This Row],[Jumlah Masuk]]*MASUK[[#This Row],[Harga Satuan]],"")</f>
        <v>3300</v>
      </c>
      <c r="L179" s="13"/>
      <c r="M179" s="62"/>
      <c r="N179" s="62"/>
      <c r="O179" s="62"/>
      <c r="P179" s="62"/>
      <c r="Q179" s="62"/>
      <c r="R179" s="62"/>
      <c r="S179" s="62"/>
    </row>
    <row r="180" spans="1:19" ht="16.5" thickTop="1" thickBot="1" x14ac:dyDescent="0.3">
      <c r="A180" s="33">
        <f t="shared" si="3"/>
        <v>174</v>
      </c>
      <c r="B180" s="9">
        <v>45379</v>
      </c>
      <c r="C180" s="10" t="s">
        <v>286</v>
      </c>
      <c r="D180" s="18" t="str">
        <f>IFERROR(VLOOKUP(C180,REKAP[[#All],[ID
Barang]:[Stok Akhir]],2,FALSE), "")</f>
        <v>Baut LPK</v>
      </c>
      <c r="E180" s="18" t="str">
        <f>IFERROR(VLOOKUP(C180,REKAP[[#All],[ID
Barang]:[Stok Akhir]],4,FALSE), "")</f>
        <v>M 6 X 15/16</v>
      </c>
      <c r="F180" s="18" t="str">
        <f>IFERROR(VLOOKUP(C180,REKAP[[#All],[ID
Barang]:[Stok Akhir]],6,FALSE),"")</f>
        <v>Mur &amp; Baut</v>
      </c>
      <c r="G180" s="17">
        <f>IFERROR(VLOOKUP(C180,REKAP[[#All],[ID
Barang]:[Stok Akhir]],8,FALSE),"")</f>
        <v>600</v>
      </c>
      <c r="H180" s="13">
        <v>20</v>
      </c>
      <c r="I180" s="10"/>
      <c r="J180" s="10" t="s">
        <v>3799</v>
      </c>
      <c r="K180" s="17">
        <f>IFERROR(MASUK[[#This Row],[Jumlah Masuk]]*MASUK[[#This Row],[Harga Satuan]],"")</f>
        <v>12000</v>
      </c>
      <c r="L180" s="13"/>
      <c r="M180" s="62"/>
      <c r="N180" s="62"/>
      <c r="O180" s="62"/>
      <c r="P180" s="62"/>
      <c r="Q180" s="62"/>
      <c r="R180" s="62"/>
      <c r="S180" s="62"/>
    </row>
    <row r="181" spans="1:19" ht="16.5" thickTop="1" thickBot="1" x14ac:dyDescent="0.3">
      <c r="A181" s="33">
        <f t="shared" si="3"/>
        <v>175</v>
      </c>
      <c r="B181" s="9">
        <v>45379</v>
      </c>
      <c r="C181" s="10" t="s">
        <v>308</v>
      </c>
      <c r="D181" s="18" t="str">
        <f>IFERROR(VLOOKUP(C181,REKAP[[#All],[ID
Barang]:[Stok Akhir]],2,FALSE), "")</f>
        <v>Baut LPK</v>
      </c>
      <c r="E181" s="18" t="str">
        <f>IFERROR(VLOOKUP(C181,REKAP[[#All],[ID
Barang]:[Stok Akhir]],4,FALSE), "")</f>
        <v xml:space="preserve">M 8 X 20 </v>
      </c>
      <c r="F181" s="18" t="str">
        <f>IFERROR(VLOOKUP(C181,REKAP[[#All],[ID
Barang]:[Stok Akhir]],6,FALSE),"")</f>
        <v>Mur &amp; Baut</v>
      </c>
      <c r="G181" s="17">
        <f>IFERROR(VLOOKUP(C181,REKAP[[#All],[ID
Barang]:[Stok Akhir]],8,FALSE),"")</f>
        <v>1300</v>
      </c>
      <c r="H181" s="13">
        <v>40</v>
      </c>
      <c r="I181" s="10"/>
      <c r="J181" s="10" t="s">
        <v>3812</v>
      </c>
      <c r="K181" s="17">
        <f>IFERROR(MASUK[[#This Row],[Jumlah Masuk]]*MASUK[[#This Row],[Harga Satuan]],"")</f>
        <v>52000</v>
      </c>
      <c r="L181" s="13"/>
      <c r="M181" s="62"/>
      <c r="N181" s="62"/>
      <c r="O181" s="62"/>
      <c r="P181" s="62"/>
      <c r="Q181" s="62"/>
      <c r="R181" s="62"/>
      <c r="S181" s="62"/>
    </row>
    <row r="182" spans="1:19" ht="16.5" thickTop="1" thickBot="1" x14ac:dyDescent="0.3">
      <c r="A182" s="33">
        <f t="shared" si="3"/>
        <v>176</v>
      </c>
      <c r="B182" s="9">
        <v>45379</v>
      </c>
      <c r="C182" s="10" t="s">
        <v>588</v>
      </c>
      <c r="D182" s="18" t="str">
        <f>IFERROR(VLOOKUP(C182,REKAP[[#All],[ID
Barang]:[Stok Akhir]],2,FALSE), "")</f>
        <v>Mur</v>
      </c>
      <c r="E182" s="18" t="str">
        <f>IFERROR(VLOOKUP(C182,REKAP[[#All],[ID
Barang]:[Stok Akhir]],4,FALSE), "")</f>
        <v>M6</v>
      </c>
      <c r="F182" s="18" t="str">
        <f>IFERROR(VLOOKUP(C182,REKAP[[#All],[ID
Barang]:[Stok Akhir]],6,FALSE),"")</f>
        <v>Mur &amp; Baut</v>
      </c>
      <c r="G182" s="17">
        <f>IFERROR(VLOOKUP(C182,REKAP[[#All],[ID
Barang]:[Stok Akhir]],8,FALSE),"")</f>
        <v>100</v>
      </c>
      <c r="H182" s="13">
        <v>4</v>
      </c>
      <c r="I182" s="10"/>
      <c r="J182" s="10" t="s">
        <v>3769</v>
      </c>
      <c r="K182" s="17">
        <f>IFERROR(MASUK[[#This Row],[Jumlah Masuk]]*MASUK[[#This Row],[Harga Satuan]],"")</f>
        <v>400</v>
      </c>
      <c r="L182" s="13"/>
      <c r="M182" s="62"/>
      <c r="N182" s="62"/>
      <c r="O182" s="62"/>
      <c r="P182" s="62"/>
      <c r="Q182" s="62"/>
      <c r="R182" s="62"/>
      <c r="S182" s="62"/>
    </row>
    <row r="183" spans="1:19" ht="16.5" thickTop="1" thickBot="1" x14ac:dyDescent="0.3">
      <c r="A183" s="33">
        <f t="shared" si="3"/>
        <v>177</v>
      </c>
      <c r="B183" s="9">
        <v>45379</v>
      </c>
      <c r="C183" s="10" t="s">
        <v>252</v>
      </c>
      <c r="D183" s="18" t="str">
        <f>IFERROR(VLOOKUP(C183,REKAP[[#All],[ID
Barang]:[Stok Akhir]],2,FALSE), "")</f>
        <v>Baut LPK</v>
      </c>
      <c r="E183" s="18" t="str">
        <f>IFERROR(VLOOKUP(C183,REKAP[[#All],[ID
Barang]:[Stok Akhir]],4,FALSE), "")</f>
        <v xml:space="preserve">M 3 X 15 </v>
      </c>
      <c r="F183" s="18" t="str">
        <f>IFERROR(VLOOKUP(C183,REKAP[[#All],[ID
Barang]:[Stok Akhir]],6,FALSE),"")</f>
        <v>Mur &amp; Baut</v>
      </c>
      <c r="G183" s="17">
        <f>IFERROR(VLOOKUP(C183,REKAP[[#All],[ID
Barang]:[Stok Akhir]],8,FALSE),"")</f>
        <v>1000</v>
      </c>
      <c r="H183" s="13">
        <v>2</v>
      </c>
      <c r="I183" s="10"/>
      <c r="J183" s="10"/>
      <c r="K183" s="17">
        <f>IFERROR(MASUK[[#This Row],[Jumlah Masuk]]*MASUK[[#This Row],[Harga Satuan]],"")</f>
        <v>2000</v>
      </c>
      <c r="L183" s="13" t="s">
        <v>3765</v>
      </c>
      <c r="M183" s="62"/>
      <c r="N183" s="62"/>
      <c r="O183" s="62"/>
      <c r="P183" s="62"/>
      <c r="Q183" s="62"/>
      <c r="R183" s="62"/>
      <c r="S183" s="62"/>
    </row>
    <row r="184" spans="1:19" ht="16.5" thickTop="1" thickBot="1" x14ac:dyDescent="0.3">
      <c r="A184" s="33">
        <f t="shared" si="3"/>
        <v>178</v>
      </c>
      <c r="B184" s="9">
        <v>45379</v>
      </c>
      <c r="C184" s="10" t="s">
        <v>286</v>
      </c>
      <c r="D184" s="18" t="str">
        <f>IFERROR(VLOOKUP(C184,REKAP[[#All],[ID
Barang]:[Stok Akhir]],2,FALSE), "")</f>
        <v>Baut LPK</v>
      </c>
      <c r="E184" s="18" t="str">
        <f>IFERROR(VLOOKUP(C184,REKAP[[#All],[ID
Barang]:[Stok Akhir]],4,FALSE), "")</f>
        <v>M 6 X 15/16</v>
      </c>
      <c r="F184" s="18" t="str">
        <f>IFERROR(VLOOKUP(C184,REKAP[[#All],[ID
Barang]:[Stok Akhir]],6,FALSE),"")</f>
        <v>Mur &amp; Baut</v>
      </c>
      <c r="G184" s="17">
        <f>IFERROR(VLOOKUP(C184,REKAP[[#All],[ID
Barang]:[Stok Akhir]],8,FALSE),"")</f>
        <v>600</v>
      </c>
      <c r="H184" s="13">
        <v>6</v>
      </c>
      <c r="I184" s="10"/>
      <c r="J184" s="10" t="s">
        <v>3813</v>
      </c>
      <c r="K184" s="17">
        <f>IFERROR(MASUK[[#This Row],[Jumlah Masuk]]*MASUK[[#This Row],[Harga Satuan]],"")</f>
        <v>3600</v>
      </c>
      <c r="L184" s="13"/>
      <c r="M184" s="62"/>
      <c r="N184" s="62"/>
      <c r="O184" s="62"/>
      <c r="P184" s="62"/>
      <c r="Q184" s="62"/>
      <c r="R184" s="62"/>
      <c r="S184" s="62"/>
    </row>
    <row r="185" spans="1:19" ht="16.5" thickTop="1" thickBot="1" x14ac:dyDescent="0.3">
      <c r="A185" s="33">
        <f t="shared" si="3"/>
        <v>179</v>
      </c>
      <c r="B185" s="9">
        <v>45379</v>
      </c>
      <c r="C185" s="10" t="s">
        <v>290</v>
      </c>
      <c r="D185" s="18" t="str">
        <f>IFERROR(VLOOKUP(C185,REKAP[[#All],[ID
Barang]:[Stok Akhir]],2,FALSE), "")</f>
        <v>Baut LPK</v>
      </c>
      <c r="E185" s="18" t="str">
        <f>IFERROR(VLOOKUP(C185,REKAP[[#All],[ID
Barang]:[Stok Akhir]],4,FALSE), "")</f>
        <v>M 6 X 35</v>
      </c>
      <c r="F185" s="18" t="str">
        <f>IFERROR(VLOOKUP(C185,REKAP[[#All],[ID
Barang]:[Stok Akhir]],6,FALSE),"")</f>
        <v>Mur &amp; Baut</v>
      </c>
      <c r="G185" s="17">
        <f>IFERROR(VLOOKUP(C185,REKAP[[#All],[ID
Barang]:[Stok Akhir]],8,FALSE),"")</f>
        <v>850</v>
      </c>
      <c r="H185" s="13">
        <v>24</v>
      </c>
      <c r="I185" s="10"/>
      <c r="J185" s="10" t="s">
        <v>3814</v>
      </c>
      <c r="K185" s="17">
        <f>IFERROR(MASUK[[#This Row],[Jumlah Masuk]]*MASUK[[#This Row],[Harga Satuan]],"")</f>
        <v>20400</v>
      </c>
      <c r="L185" s="13"/>
      <c r="M185" s="62"/>
      <c r="N185" s="62"/>
      <c r="O185" s="62"/>
      <c r="P185" s="62"/>
      <c r="Q185" s="62"/>
      <c r="R185" s="62"/>
      <c r="S185" s="62"/>
    </row>
    <row r="186" spans="1:19" ht="16.5" thickTop="1" thickBot="1" x14ac:dyDescent="0.3">
      <c r="A186" s="33">
        <f t="shared" si="3"/>
        <v>180</v>
      </c>
      <c r="B186" s="9">
        <v>45379</v>
      </c>
      <c r="C186" s="10" t="s">
        <v>291</v>
      </c>
      <c r="D186" s="18" t="str">
        <f>IFERROR(VLOOKUP(C186,REKAP[[#All],[ID
Barang]:[Stok Akhir]],2,FALSE), "")</f>
        <v>Baut LPK</v>
      </c>
      <c r="E186" s="18" t="str">
        <f>IFERROR(VLOOKUP(C186,REKAP[[#All],[ID
Barang]:[Stok Akhir]],4,FALSE), "")</f>
        <v>M 6 X 40</v>
      </c>
      <c r="F186" s="18" t="str">
        <f>IFERROR(VLOOKUP(C186,REKAP[[#All],[ID
Barang]:[Stok Akhir]],6,FALSE),"")</f>
        <v>Mur &amp; Baut</v>
      </c>
      <c r="G186" s="17">
        <f>IFERROR(VLOOKUP(C186,REKAP[[#All],[ID
Barang]:[Stok Akhir]],8,FALSE),"")</f>
        <v>1000</v>
      </c>
      <c r="H186" s="13">
        <v>8</v>
      </c>
      <c r="I186" s="10"/>
      <c r="J186" s="10" t="s">
        <v>3814</v>
      </c>
      <c r="K186" s="17">
        <f>IFERROR(MASUK[[#This Row],[Jumlah Masuk]]*MASUK[[#This Row],[Harga Satuan]],"")</f>
        <v>8000</v>
      </c>
      <c r="L186" s="13"/>
      <c r="M186" s="62"/>
      <c r="N186" s="62"/>
      <c r="O186" s="62"/>
      <c r="P186" s="62"/>
      <c r="Q186" s="62"/>
      <c r="R186" s="62"/>
      <c r="S186" s="62"/>
    </row>
    <row r="187" spans="1:19" ht="16.5" thickTop="1" thickBot="1" x14ac:dyDescent="0.3">
      <c r="A187" s="33">
        <f t="shared" si="3"/>
        <v>181</v>
      </c>
      <c r="B187" s="9">
        <v>45379</v>
      </c>
      <c r="C187" s="10" t="s">
        <v>289</v>
      </c>
      <c r="D187" s="18" t="str">
        <f>IFERROR(VLOOKUP(C187,REKAP[[#All],[ID
Barang]:[Stok Akhir]],2,FALSE), "")</f>
        <v>Baut LPK</v>
      </c>
      <c r="E187" s="18" t="str">
        <f>IFERROR(VLOOKUP(C187,REKAP[[#All],[ID
Barang]:[Stok Akhir]],4,FALSE), "")</f>
        <v>M 6 X 30</v>
      </c>
      <c r="F187" s="18" t="str">
        <f>IFERROR(VLOOKUP(C187,REKAP[[#All],[ID
Barang]:[Stok Akhir]],6,FALSE),"")</f>
        <v>Mur &amp; Baut</v>
      </c>
      <c r="G187" s="17">
        <f>IFERROR(VLOOKUP(C187,REKAP[[#All],[ID
Barang]:[Stok Akhir]],8,FALSE),"")</f>
        <v>800</v>
      </c>
      <c r="H187" s="13">
        <v>4</v>
      </c>
      <c r="I187" s="10"/>
      <c r="J187" s="10" t="s">
        <v>3813</v>
      </c>
      <c r="K187" s="17">
        <f>IFERROR(MASUK[[#This Row],[Jumlah Masuk]]*MASUK[[#This Row],[Harga Satuan]],"")</f>
        <v>3200</v>
      </c>
      <c r="L187" s="13"/>
      <c r="M187" s="62"/>
      <c r="N187" s="62"/>
      <c r="O187" s="62"/>
      <c r="P187" s="62"/>
      <c r="Q187" s="62"/>
      <c r="R187" s="62"/>
      <c r="S187" s="62"/>
    </row>
    <row r="188" spans="1:19" ht="16.5" thickTop="1" thickBot="1" x14ac:dyDescent="0.3">
      <c r="A188" s="33">
        <f t="shared" si="3"/>
        <v>182</v>
      </c>
      <c r="B188" s="9">
        <v>45379</v>
      </c>
      <c r="C188" s="10" t="s">
        <v>288</v>
      </c>
      <c r="D188" s="18" t="str">
        <f>IFERROR(VLOOKUP(C188,REKAP[[#All],[ID
Barang]:[Stok Akhir]],2,FALSE), "")</f>
        <v>Baut LPK</v>
      </c>
      <c r="E188" s="18" t="str">
        <f>IFERROR(VLOOKUP(C188,REKAP[[#All],[ID
Barang]:[Stok Akhir]],4,FALSE), "")</f>
        <v>M 6 X 25</v>
      </c>
      <c r="F188" s="18" t="str">
        <f>IFERROR(VLOOKUP(C188,REKAP[[#All],[ID
Barang]:[Stok Akhir]],6,FALSE),"")</f>
        <v>Mur &amp; Baut</v>
      </c>
      <c r="G188" s="17">
        <f>IFERROR(VLOOKUP(C188,REKAP[[#All],[ID
Barang]:[Stok Akhir]],8,FALSE),"")</f>
        <v>750</v>
      </c>
      <c r="H188" s="13">
        <v>15</v>
      </c>
      <c r="I188" s="10"/>
      <c r="J188" s="10" t="s">
        <v>3814</v>
      </c>
      <c r="K188" s="17">
        <f>IFERROR(MASUK[[#This Row],[Jumlah Masuk]]*MASUK[[#This Row],[Harga Satuan]],"")</f>
        <v>11250</v>
      </c>
      <c r="L188" s="13"/>
      <c r="M188" s="62"/>
      <c r="N188" s="62"/>
      <c r="O188" s="62"/>
      <c r="P188" s="62"/>
      <c r="Q188" s="62"/>
      <c r="R188" s="62"/>
      <c r="S188" s="62"/>
    </row>
    <row r="189" spans="1:19" ht="16.5" thickTop="1" thickBot="1" x14ac:dyDescent="0.3">
      <c r="A189" s="33">
        <f t="shared" si="3"/>
        <v>183</v>
      </c>
      <c r="B189" s="9">
        <v>45379</v>
      </c>
      <c r="C189" s="10" t="s">
        <v>310</v>
      </c>
      <c r="D189" s="18" t="str">
        <f>IFERROR(VLOOKUP(C189,REKAP[[#All],[ID
Barang]:[Stok Akhir]],2,FALSE), "")</f>
        <v>Baut LPK</v>
      </c>
      <c r="E189" s="18" t="str">
        <f>IFERROR(VLOOKUP(C189,REKAP[[#All],[ID
Barang]:[Stok Akhir]],4,FALSE), "")</f>
        <v>M 8 X 30</v>
      </c>
      <c r="F189" s="18" t="str">
        <f>IFERROR(VLOOKUP(C189,REKAP[[#All],[ID
Barang]:[Stok Akhir]],6,FALSE),"")</f>
        <v>Mur &amp; Baut</v>
      </c>
      <c r="G189" s="17">
        <f>IFERROR(VLOOKUP(C189,REKAP[[#All],[ID
Barang]:[Stok Akhir]],8,FALSE),"")</f>
        <v>2000</v>
      </c>
      <c r="H189" s="13">
        <v>4</v>
      </c>
      <c r="I189" s="10"/>
      <c r="J189" s="10" t="s">
        <v>3814</v>
      </c>
      <c r="K189" s="17">
        <f>IFERROR(MASUK[[#This Row],[Jumlah Masuk]]*MASUK[[#This Row],[Harga Satuan]],"")</f>
        <v>8000</v>
      </c>
      <c r="L189" s="13"/>
      <c r="M189" s="62"/>
      <c r="N189" s="62"/>
      <c r="O189" s="62"/>
      <c r="P189" s="62"/>
      <c r="Q189" s="62"/>
      <c r="R189" s="62"/>
      <c r="S189" s="62"/>
    </row>
    <row r="190" spans="1:19" ht="16.5" thickTop="1" thickBot="1" x14ac:dyDescent="0.3">
      <c r="A190" s="33">
        <f t="shared" si="3"/>
        <v>184</v>
      </c>
      <c r="B190" s="9">
        <v>45379</v>
      </c>
      <c r="C190" s="10" t="s">
        <v>309</v>
      </c>
      <c r="D190" s="18" t="str">
        <f>IFERROR(VLOOKUP(C190,REKAP[[#All],[ID
Barang]:[Stok Akhir]],2,FALSE), "")</f>
        <v>Baut LPK</v>
      </c>
      <c r="E190" s="18" t="str">
        <f>IFERROR(VLOOKUP(C190,REKAP[[#All],[ID
Barang]:[Stok Akhir]],4,FALSE), "")</f>
        <v>M 8 X 25</v>
      </c>
      <c r="F190" s="18" t="str">
        <f>IFERROR(VLOOKUP(C190,REKAP[[#All],[ID
Barang]:[Stok Akhir]],6,FALSE),"")</f>
        <v>Mur &amp; Baut</v>
      </c>
      <c r="G190" s="17">
        <f>IFERROR(VLOOKUP(C190,REKAP[[#All],[ID
Barang]:[Stok Akhir]],8,FALSE),"")</f>
        <v>1500</v>
      </c>
      <c r="H190" s="13">
        <v>4</v>
      </c>
      <c r="I190" s="10"/>
      <c r="J190" s="10" t="s">
        <v>3813</v>
      </c>
      <c r="K190" s="17">
        <f>IFERROR(MASUK[[#This Row],[Jumlah Masuk]]*MASUK[[#This Row],[Harga Satuan]],"")</f>
        <v>6000</v>
      </c>
      <c r="L190" s="13"/>
      <c r="M190" s="62"/>
      <c r="N190" s="62"/>
      <c r="O190" s="62"/>
      <c r="P190" s="62"/>
      <c r="Q190" s="62"/>
      <c r="R190" s="62"/>
      <c r="S190" s="62"/>
    </row>
    <row r="191" spans="1:19" ht="16.5" thickTop="1" thickBot="1" x14ac:dyDescent="0.3">
      <c r="A191" s="33">
        <f t="shared" si="3"/>
        <v>185</v>
      </c>
      <c r="B191" s="9">
        <v>45379</v>
      </c>
      <c r="C191" s="10" t="s">
        <v>266</v>
      </c>
      <c r="D191" s="18" t="str">
        <f>IFERROR(VLOOKUP(C191,REKAP[[#All],[ID
Barang]:[Stok Akhir]],2,FALSE), "")</f>
        <v>Baut LPK</v>
      </c>
      <c r="E191" s="18" t="str">
        <f>IFERROR(VLOOKUP(C191,REKAP[[#All],[ID
Barang]:[Stok Akhir]],4,FALSE), "")</f>
        <v xml:space="preserve">M 5 X 12  </v>
      </c>
      <c r="F191" s="18" t="str">
        <f>IFERROR(VLOOKUP(C191,REKAP[[#All],[ID
Barang]:[Stok Akhir]],6,FALSE),"")</f>
        <v>Mur &amp; Baut</v>
      </c>
      <c r="G191" s="17">
        <f>IFERROR(VLOOKUP(C191,REKAP[[#All],[ID
Barang]:[Stok Akhir]],8,FALSE),"")</f>
        <v>500</v>
      </c>
      <c r="H191" s="13">
        <v>4</v>
      </c>
      <c r="I191" s="10"/>
      <c r="J191" s="10" t="s">
        <v>3815</v>
      </c>
      <c r="K191" s="17">
        <f>IFERROR(MASUK[[#This Row],[Jumlah Masuk]]*MASUK[[#This Row],[Harga Satuan]],"")</f>
        <v>2000</v>
      </c>
      <c r="L191" s="13"/>
      <c r="M191" s="62"/>
      <c r="N191" s="62"/>
      <c r="O191" s="62"/>
      <c r="P191" s="62"/>
      <c r="Q191" s="62"/>
      <c r="R191" s="62"/>
      <c r="S191" s="62"/>
    </row>
    <row r="192" spans="1:19" ht="16.5" thickTop="1" thickBot="1" x14ac:dyDescent="0.3">
      <c r="A192" s="33">
        <f t="shared" si="3"/>
        <v>186</v>
      </c>
      <c r="B192" s="9">
        <v>45379</v>
      </c>
      <c r="C192" s="10" t="s">
        <v>463</v>
      </c>
      <c r="D192" s="18" t="str">
        <f>IFERROR(VLOOKUP(C192,REKAP[[#All],[ID
Barang]:[Stok Akhir]],2,FALSE), "")</f>
        <v>Baut JFL</v>
      </c>
      <c r="E192" s="18" t="str">
        <f>IFERROR(VLOOKUP(C192,REKAP[[#All],[ID
Barang]:[Stok Akhir]],4,FALSE), "")</f>
        <v>M 6 X 15</v>
      </c>
      <c r="F192" s="18" t="str">
        <f>IFERROR(VLOOKUP(C192,REKAP[[#All],[ID
Barang]:[Stok Akhir]],6,FALSE),"")</f>
        <v>Mur &amp; Baut</v>
      </c>
      <c r="G192" s="17">
        <f>IFERROR(VLOOKUP(C192,REKAP[[#All],[ID
Barang]:[Stok Akhir]],8,FALSE),"")</f>
        <v>1000</v>
      </c>
      <c r="H192" s="13">
        <v>16</v>
      </c>
      <c r="I192" s="10"/>
      <c r="J192" s="10" t="s">
        <v>3815</v>
      </c>
      <c r="K192" s="17">
        <f>IFERROR(MASUK[[#This Row],[Jumlah Masuk]]*MASUK[[#This Row],[Harga Satuan]],"")</f>
        <v>16000</v>
      </c>
      <c r="L192" s="13"/>
      <c r="M192" s="62"/>
      <c r="N192" s="62"/>
      <c r="O192" s="62"/>
      <c r="P192" s="62"/>
      <c r="Q192" s="62"/>
      <c r="R192" s="62"/>
      <c r="S192" s="62"/>
    </row>
    <row r="193" spans="1:19" ht="16.5" thickTop="1" thickBot="1" x14ac:dyDescent="0.3">
      <c r="A193" s="33">
        <f t="shared" si="3"/>
        <v>187</v>
      </c>
      <c r="B193" s="9">
        <v>45379</v>
      </c>
      <c r="C193" s="10" t="s">
        <v>1272</v>
      </c>
      <c r="D193" s="18" t="str">
        <f>IFERROR(VLOOKUP(C193,REKAP[[#All],[ID
Barang]:[Stok Akhir]],2,FALSE), "")</f>
        <v>Limit Switch</v>
      </c>
      <c r="E193" s="18">
        <f>IFERROR(VLOOKUP(C193,REKAP[[#All],[ID
Barang]:[Stok Akhir]],4,FALSE), "")</f>
        <v>0</v>
      </c>
      <c r="F193" s="18" t="str">
        <f>IFERROR(VLOOKUP(C193,REKAP[[#All],[ID
Barang]:[Stok Akhir]],6,FALSE),"")</f>
        <v>Accessories Mold</v>
      </c>
      <c r="G193" s="17">
        <f>IFERROR(VLOOKUP(C193,REKAP[[#All],[ID
Barang]:[Stok Akhir]],8,FALSE),"")</f>
        <v>20000</v>
      </c>
      <c r="H193" s="13">
        <v>1</v>
      </c>
      <c r="I193" s="10"/>
      <c r="J193" s="10"/>
      <c r="K193" s="17">
        <f>IFERROR(MASUK[[#This Row],[Jumlah Masuk]]*MASUK[[#This Row],[Harga Satuan]],"")</f>
        <v>20000</v>
      </c>
      <c r="L193" s="13" t="s">
        <v>3765</v>
      </c>
      <c r="M193" s="62"/>
      <c r="N193" s="62"/>
      <c r="O193" s="62"/>
      <c r="P193" s="62"/>
      <c r="Q193" s="62"/>
      <c r="R193" s="62"/>
      <c r="S193" s="62"/>
    </row>
    <row r="194" spans="1:19" ht="16.5" thickTop="1" thickBot="1" x14ac:dyDescent="0.3">
      <c r="A194" s="33">
        <f t="shared" si="3"/>
        <v>188</v>
      </c>
      <c r="B194" s="9">
        <v>45380</v>
      </c>
      <c r="C194" s="10" t="s">
        <v>331</v>
      </c>
      <c r="D194" s="18" t="str">
        <f>IFERROR(VLOOKUP(C194,REKAP[[#All],[ID
Barang]:[Stok Akhir]],2,FALSE), "")</f>
        <v>Baut LPK</v>
      </c>
      <c r="E194" s="18" t="str">
        <f>IFERROR(VLOOKUP(C194,REKAP[[#All],[ID
Barang]:[Stok Akhir]],4,FALSE), "")</f>
        <v>M 10 X 25</v>
      </c>
      <c r="F194" s="18" t="str">
        <f>IFERROR(VLOOKUP(C194,REKAP[[#All],[ID
Barang]:[Stok Akhir]],6,FALSE),"")</f>
        <v>Mur &amp; Baut</v>
      </c>
      <c r="G194" s="17">
        <f>IFERROR(VLOOKUP(C194,REKAP[[#All],[ID
Barang]:[Stok Akhir]],8,FALSE),"")</f>
        <v>2000</v>
      </c>
      <c r="H194" s="13">
        <v>80</v>
      </c>
      <c r="I194" s="10"/>
      <c r="J194" s="10" t="s">
        <v>3816</v>
      </c>
      <c r="K194" s="17">
        <f>IFERROR(MASUK[[#This Row],[Jumlah Masuk]]*MASUK[[#This Row],[Harga Satuan]],"")</f>
        <v>160000</v>
      </c>
      <c r="L194" s="13"/>
      <c r="M194" s="62"/>
      <c r="N194" s="62"/>
      <c r="O194" s="62"/>
      <c r="P194" s="62"/>
      <c r="Q194" s="62"/>
      <c r="R194" s="62"/>
      <c r="S194" s="62"/>
    </row>
    <row r="195" spans="1:19" ht="16.5" thickTop="1" thickBot="1" x14ac:dyDescent="0.3">
      <c r="A195" s="33">
        <f t="shared" si="3"/>
        <v>189</v>
      </c>
      <c r="B195" s="9">
        <v>45380</v>
      </c>
      <c r="C195" s="10" t="s">
        <v>294</v>
      </c>
      <c r="D195" s="18" t="str">
        <f>IFERROR(VLOOKUP(C195,REKAP[[#All],[ID
Barang]:[Stok Akhir]],2,FALSE), "")</f>
        <v>Baut LPK</v>
      </c>
      <c r="E195" s="18" t="str">
        <f>IFERROR(VLOOKUP(C195,REKAP[[#All],[ID
Barang]:[Stok Akhir]],4,FALSE), "")</f>
        <v>M 6 X 55</v>
      </c>
      <c r="F195" s="18" t="str">
        <f>IFERROR(VLOOKUP(C195,REKAP[[#All],[ID
Barang]:[Stok Akhir]],6,FALSE),"")</f>
        <v>Mur &amp; Baut</v>
      </c>
      <c r="G195" s="17">
        <f>IFERROR(VLOOKUP(C195,REKAP[[#All],[ID
Barang]:[Stok Akhir]],8,FALSE),"")</f>
        <v>1250</v>
      </c>
      <c r="H195" s="13">
        <v>20</v>
      </c>
      <c r="I195" s="10"/>
      <c r="J195" s="10" t="s">
        <v>3816</v>
      </c>
      <c r="K195" s="17">
        <f>IFERROR(MASUK[[#This Row],[Jumlah Masuk]]*MASUK[[#This Row],[Harga Satuan]],"")</f>
        <v>25000</v>
      </c>
      <c r="L195" s="13"/>
      <c r="M195" s="62"/>
      <c r="N195" s="62"/>
      <c r="O195" s="62"/>
      <c r="P195" s="62"/>
      <c r="Q195" s="62"/>
      <c r="R195" s="62"/>
      <c r="S195" s="62"/>
    </row>
    <row r="196" spans="1:19" ht="16.5" thickTop="1" thickBot="1" x14ac:dyDescent="0.3">
      <c r="A196" s="33">
        <f t="shared" ref="A196:A259" si="4">ROW()-ROW($A$6)</f>
        <v>190</v>
      </c>
      <c r="B196" s="9">
        <v>45380</v>
      </c>
      <c r="C196" s="10" t="s">
        <v>291</v>
      </c>
      <c r="D196" s="18" t="str">
        <f>IFERROR(VLOOKUP(C196,REKAP[[#All],[ID
Barang]:[Stok Akhir]],2,FALSE), "")</f>
        <v>Baut LPK</v>
      </c>
      <c r="E196" s="18" t="str">
        <f>IFERROR(VLOOKUP(C196,REKAP[[#All],[ID
Barang]:[Stok Akhir]],4,FALSE), "")</f>
        <v>M 6 X 40</v>
      </c>
      <c r="F196" s="18" t="str">
        <f>IFERROR(VLOOKUP(C196,REKAP[[#All],[ID
Barang]:[Stok Akhir]],6,FALSE),"")</f>
        <v>Mur &amp; Baut</v>
      </c>
      <c r="G196" s="17">
        <f>IFERROR(VLOOKUP(C196,REKAP[[#All],[ID
Barang]:[Stok Akhir]],8,FALSE),"")</f>
        <v>1000</v>
      </c>
      <c r="H196" s="13">
        <v>44</v>
      </c>
      <c r="I196" s="10"/>
      <c r="J196" s="10" t="s">
        <v>3816</v>
      </c>
      <c r="K196" s="17">
        <f>IFERROR(MASUK[[#This Row],[Jumlah Masuk]]*MASUK[[#This Row],[Harga Satuan]],"")</f>
        <v>44000</v>
      </c>
      <c r="L196" s="13"/>
      <c r="M196" s="62"/>
      <c r="N196" s="62"/>
      <c r="O196" s="62"/>
      <c r="P196" s="62"/>
      <c r="Q196" s="62"/>
      <c r="R196" s="62"/>
      <c r="S196" s="62"/>
    </row>
    <row r="197" spans="1:19" ht="16.5" thickTop="1" thickBot="1" x14ac:dyDescent="0.3">
      <c r="A197" s="33">
        <f t="shared" si="4"/>
        <v>191</v>
      </c>
      <c r="B197" s="9">
        <v>45380</v>
      </c>
      <c r="C197" s="10" t="s">
        <v>286</v>
      </c>
      <c r="D197" s="18" t="str">
        <f>IFERROR(VLOOKUP(C197,REKAP[[#All],[ID
Barang]:[Stok Akhir]],2,FALSE), "")</f>
        <v>Baut LPK</v>
      </c>
      <c r="E197" s="18" t="str">
        <f>IFERROR(VLOOKUP(C197,REKAP[[#All],[ID
Barang]:[Stok Akhir]],4,FALSE), "")</f>
        <v>M 6 X 15/16</v>
      </c>
      <c r="F197" s="18" t="str">
        <f>IFERROR(VLOOKUP(C197,REKAP[[#All],[ID
Barang]:[Stok Akhir]],6,FALSE),"")</f>
        <v>Mur &amp; Baut</v>
      </c>
      <c r="G197" s="17">
        <f>IFERROR(VLOOKUP(C197,REKAP[[#All],[ID
Barang]:[Stok Akhir]],8,FALSE),"")</f>
        <v>600</v>
      </c>
      <c r="H197" s="13">
        <v>96</v>
      </c>
      <c r="I197" s="10"/>
      <c r="J197" s="10" t="s">
        <v>3816</v>
      </c>
      <c r="K197" s="17">
        <f>IFERROR(MASUK[[#This Row],[Jumlah Masuk]]*MASUK[[#This Row],[Harga Satuan]],"")</f>
        <v>57600</v>
      </c>
      <c r="L197" s="13"/>
      <c r="M197" s="62"/>
      <c r="N197" s="62"/>
      <c r="O197" s="62"/>
      <c r="P197" s="62"/>
      <c r="Q197" s="62"/>
      <c r="R197" s="62"/>
      <c r="S197" s="62"/>
    </row>
    <row r="198" spans="1:19" ht="16.5" thickTop="1" thickBot="1" x14ac:dyDescent="0.3">
      <c r="A198" s="33">
        <f t="shared" si="4"/>
        <v>192</v>
      </c>
      <c r="B198" s="9">
        <v>45380</v>
      </c>
      <c r="C198" s="10" t="s">
        <v>259</v>
      </c>
      <c r="D198" s="18" t="str">
        <f>IFERROR(VLOOKUP(C198,REKAP[[#All],[ID
Barang]:[Stok Akhir]],2,FALSE), "")</f>
        <v>Baut LPK</v>
      </c>
      <c r="E198" s="18" t="str">
        <f>IFERROR(VLOOKUP(C198,REKAP[[#All],[ID
Barang]:[Stok Akhir]],4,FALSE), "")</f>
        <v>M 4 X 25</v>
      </c>
      <c r="F198" s="18" t="str">
        <f>IFERROR(VLOOKUP(C198,REKAP[[#All],[ID
Barang]:[Stok Akhir]],6,FALSE),"")</f>
        <v>Mur &amp; Baut</v>
      </c>
      <c r="G198" s="17">
        <f>IFERROR(VLOOKUP(C198,REKAP[[#All],[ID
Barang]:[Stok Akhir]],8,FALSE),"")</f>
        <v>600</v>
      </c>
      <c r="H198" s="13">
        <v>64</v>
      </c>
      <c r="I198" s="10"/>
      <c r="J198" s="10" t="s">
        <v>3816</v>
      </c>
      <c r="K198" s="17">
        <f>IFERROR(MASUK[[#This Row],[Jumlah Masuk]]*MASUK[[#This Row],[Harga Satuan]],"")</f>
        <v>38400</v>
      </c>
      <c r="L198" s="13"/>
      <c r="M198" s="62"/>
      <c r="N198" s="62"/>
      <c r="O198" s="62"/>
      <c r="P198" s="62"/>
      <c r="Q198" s="62"/>
      <c r="R198" s="62"/>
      <c r="S198" s="62"/>
    </row>
    <row r="199" spans="1:19" ht="16.5" thickTop="1" thickBot="1" x14ac:dyDescent="0.3">
      <c r="A199" s="33">
        <f t="shared" si="4"/>
        <v>193</v>
      </c>
      <c r="B199" s="9">
        <v>45380</v>
      </c>
      <c r="C199" s="10" t="s">
        <v>455</v>
      </c>
      <c r="D199" s="18" t="str">
        <f>IFERROR(VLOOKUP(C199,REKAP[[#All],[ID
Barang]:[Stok Akhir]],2,FALSE), "")</f>
        <v>Baut JFL</v>
      </c>
      <c r="E199" s="18" t="str">
        <f>IFERROR(VLOOKUP(C199,REKAP[[#All],[ID
Barang]:[Stok Akhir]],4,FALSE), "")</f>
        <v>M 5 X 10</v>
      </c>
      <c r="F199" s="18" t="str">
        <f>IFERROR(VLOOKUP(C199,REKAP[[#All],[ID
Barang]:[Stok Akhir]],6,FALSE),"")</f>
        <v>Mur &amp; Baut</v>
      </c>
      <c r="G199" s="17">
        <f>IFERROR(VLOOKUP(C199,REKAP[[#All],[ID
Barang]:[Stok Akhir]],8,FALSE),"")</f>
        <v>500</v>
      </c>
      <c r="H199" s="13">
        <v>80</v>
      </c>
      <c r="I199" s="10"/>
      <c r="J199" s="10" t="s">
        <v>3817</v>
      </c>
      <c r="K199" s="17">
        <f>IFERROR(MASUK[[#This Row],[Jumlah Masuk]]*MASUK[[#This Row],[Harga Satuan]],"")</f>
        <v>40000</v>
      </c>
      <c r="L199" s="13"/>
      <c r="M199" s="62"/>
      <c r="N199" s="62"/>
      <c r="O199" s="62"/>
      <c r="P199" s="62"/>
      <c r="Q199" s="62"/>
      <c r="R199" s="62"/>
      <c r="S199" s="62"/>
    </row>
    <row r="200" spans="1:19" ht="16.5" thickTop="1" thickBot="1" x14ac:dyDescent="0.3">
      <c r="A200" s="33">
        <f t="shared" si="4"/>
        <v>194</v>
      </c>
      <c r="B200" s="9">
        <v>45380</v>
      </c>
      <c r="C200" s="10" t="s">
        <v>457</v>
      </c>
      <c r="D200" s="18" t="str">
        <f>IFERROR(VLOOKUP(C200,REKAP[[#All],[ID
Barang]:[Stok Akhir]],2,FALSE), "")</f>
        <v>Baut JFL</v>
      </c>
      <c r="E200" s="18" t="str">
        <f>IFERROR(VLOOKUP(C200,REKAP[[#All],[ID
Barang]:[Stok Akhir]],4,FALSE), "")</f>
        <v>M 5 X 16</v>
      </c>
      <c r="F200" s="18" t="str">
        <f>IFERROR(VLOOKUP(C200,REKAP[[#All],[ID
Barang]:[Stok Akhir]],6,FALSE),"")</f>
        <v>Mur &amp; Baut</v>
      </c>
      <c r="G200" s="17">
        <f>IFERROR(VLOOKUP(C200,REKAP[[#All],[ID
Barang]:[Stok Akhir]],8,FALSE),"")</f>
        <v>400</v>
      </c>
      <c r="H200" s="13">
        <v>16</v>
      </c>
      <c r="I200" s="10"/>
      <c r="J200" s="10" t="s">
        <v>3817</v>
      </c>
      <c r="K200" s="17">
        <f>IFERROR(MASUK[[#This Row],[Jumlah Masuk]]*MASUK[[#This Row],[Harga Satuan]],"")</f>
        <v>6400</v>
      </c>
      <c r="L200" s="13"/>
      <c r="M200" s="62"/>
      <c r="N200" s="62"/>
      <c r="O200" s="62"/>
      <c r="P200" s="62"/>
      <c r="Q200" s="62"/>
      <c r="R200" s="62"/>
      <c r="S200" s="62"/>
    </row>
    <row r="201" spans="1:19" ht="16.5" thickTop="1" thickBot="1" x14ac:dyDescent="0.3">
      <c r="A201" s="33">
        <f t="shared" si="4"/>
        <v>195</v>
      </c>
      <c r="B201" s="9">
        <v>45380</v>
      </c>
      <c r="C201" s="10" t="s">
        <v>456</v>
      </c>
      <c r="D201" s="18" t="str">
        <f>IFERROR(VLOOKUP(C201,REKAP[[#All],[ID
Barang]:[Stok Akhir]],2,FALSE), "")</f>
        <v>Baut JFL</v>
      </c>
      <c r="E201" s="18" t="str">
        <f>IFERROR(VLOOKUP(C201,REKAP[[#All],[ID
Barang]:[Stok Akhir]],4,FALSE), "")</f>
        <v xml:space="preserve">M 5 X 12 </v>
      </c>
      <c r="F201" s="18" t="str">
        <f>IFERROR(VLOOKUP(C201,REKAP[[#All],[ID
Barang]:[Stok Akhir]],6,FALSE),"")</f>
        <v>Mur &amp; Baut</v>
      </c>
      <c r="G201" s="17">
        <f>IFERROR(VLOOKUP(C201,REKAP[[#All],[ID
Barang]:[Stok Akhir]],8,FALSE),"")</f>
        <v>500</v>
      </c>
      <c r="H201" s="13">
        <v>12</v>
      </c>
      <c r="I201" s="10"/>
      <c r="J201" s="10" t="s">
        <v>3817</v>
      </c>
      <c r="K201" s="17">
        <f>IFERROR(MASUK[[#This Row],[Jumlah Masuk]]*MASUK[[#This Row],[Harga Satuan]],"")</f>
        <v>6000</v>
      </c>
      <c r="L201" s="13"/>
      <c r="M201" s="62"/>
      <c r="N201" s="62"/>
      <c r="O201" s="62"/>
      <c r="P201" s="62"/>
      <c r="Q201" s="62"/>
      <c r="R201" s="62"/>
      <c r="S201" s="62"/>
    </row>
    <row r="202" spans="1:19" ht="16.5" thickTop="1" thickBot="1" x14ac:dyDescent="0.3">
      <c r="A202" s="33">
        <f t="shared" si="4"/>
        <v>196</v>
      </c>
      <c r="B202" s="9">
        <v>45380</v>
      </c>
      <c r="C202" s="10" t="s">
        <v>360</v>
      </c>
      <c r="D202" s="18" t="str">
        <f>IFERROR(VLOOKUP(C202,REKAP[[#All],[ID
Barang]:[Stok Akhir]],2,FALSE), "")</f>
        <v>Baut LPK</v>
      </c>
      <c r="E202" s="18" t="str">
        <f>IFERROR(VLOOKUP(C202,REKAP[[#All],[ID
Barang]:[Stok Akhir]],4,FALSE), "")</f>
        <v>M 12 X 40</v>
      </c>
      <c r="F202" s="18" t="str">
        <f>IFERROR(VLOOKUP(C202,REKAP[[#All],[ID
Barang]:[Stok Akhir]],6,FALSE),"")</f>
        <v>Mur &amp; Baut</v>
      </c>
      <c r="G202" s="17">
        <f>IFERROR(VLOOKUP(C202,REKAP[[#All],[ID
Barang]:[Stok Akhir]],8,FALSE),"")</f>
        <v>3750</v>
      </c>
      <c r="H202" s="13">
        <v>10</v>
      </c>
      <c r="I202" s="10"/>
      <c r="J202" s="10" t="s">
        <v>3803</v>
      </c>
      <c r="K202" s="17">
        <f>IFERROR(MASUK[[#This Row],[Jumlah Masuk]]*MASUK[[#This Row],[Harga Satuan]],"")</f>
        <v>37500</v>
      </c>
      <c r="L202" s="13"/>
      <c r="M202" s="62"/>
      <c r="N202" s="62"/>
      <c r="O202" s="62"/>
      <c r="P202" s="62"/>
      <c r="Q202" s="62"/>
      <c r="R202" s="62"/>
      <c r="S202" s="62"/>
    </row>
    <row r="203" spans="1:19" ht="16.5" thickTop="1" thickBot="1" x14ac:dyDescent="0.3">
      <c r="A203" s="33">
        <f t="shared" si="4"/>
        <v>197</v>
      </c>
      <c r="B203" s="9">
        <v>45380</v>
      </c>
      <c r="C203" s="10" t="s">
        <v>312</v>
      </c>
      <c r="D203" s="18" t="str">
        <f>IFERROR(VLOOKUP(C203,REKAP[[#All],[ID
Barang]:[Stok Akhir]],2,FALSE), "")</f>
        <v>Baut LPK</v>
      </c>
      <c r="E203" s="18" t="str">
        <f>IFERROR(VLOOKUP(C203,REKAP[[#All],[ID
Barang]:[Stok Akhir]],4,FALSE), "")</f>
        <v>M 8 X 40</v>
      </c>
      <c r="F203" s="18" t="str">
        <f>IFERROR(VLOOKUP(C203,REKAP[[#All],[ID
Barang]:[Stok Akhir]],6,FALSE),"")</f>
        <v>Mur &amp; Baut</v>
      </c>
      <c r="G203" s="17">
        <f>IFERROR(VLOOKUP(C203,REKAP[[#All],[ID
Barang]:[Stok Akhir]],8,FALSE),"")</f>
        <v>2000</v>
      </c>
      <c r="H203" s="13">
        <v>8</v>
      </c>
      <c r="I203" s="10"/>
      <c r="J203" s="10" t="s">
        <v>3803</v>
      </c>
      <c r="K203" s="17">
        <f>IFERROR(MASUK[[#This Row],[Jumlah Masuk]]*MASUK[[#This Row],[Harga Satuan]],"")</f>
        <v>16000</v>
      </c>
      <c r="L203" s="13"/>
      <c r="M203" s="62"/>
      <c r="N203" s="62"/>
      <c r="O203" s="62"/>
      <c r="P203" s="62"/>
      <c r="Q203" s="62"/>
      <c r="R203" s="62"/>
      <c r="S203" s="62"/>
    </row>
    <row r="204" spans="1:19" ht="16.5" thickTop="1" thickBot="1" x14ac:dyDescent="0.3">
      <c r="A204" s="33">
        <f t="shared" si="4"/>
        <v>198</v>
      </c>
      <c r="B204" s="9">
        <v>45380</v>
      </c>
      <c r="C204" s="10" t="s">
        <v>310</v>
      </c>
      <c r="D204" s="18" t="str">
        <f>IFERROR(VLOOKUP(C204,REKAP[[#All],[ID
Barang]:[Stok Akhir]],2,FALSE), "")</f>
        <v>Baut LPK</v>
      </c>
      <c r="E204" s="18" t="str">
        <f>IFERROR(VLOOKUP(C204,REKAP[[#All],[ID
Barang]:[Stok Akhir]],4,FALSE), "")</f>
        <v>M 8 X 30</v>
      </c>
      <c r="F204" s="18" t="str">
        <f>IFERROR(VLOOKUP(C204,REKAP[[#All],[ID
Barang]:[Stok Akhir]],6,FALSE),"")</f>
        <v>Mur &amp; Baut</v>
      </c>
      <c r="G204" s="17">
        <f>IFERROR(VLOOKUP(C204,REKAP[[#All],[ID
Barang]:[Stok Akhir]],8,FALSE),"")</f>
        <v>2000</v>
      </c>
      <c r="H204" s="13">
        <v>6</v>
      </c>
      <c r="I204" s="10"/>
      <c r="J204" s="10" t="s">
        <v>3803</v>
      </c>
      <c r="K204" s="17">
        <f>IFERROR(MASUK[[#This Row],[Jumlah Masuk]]*MASUK[[#This Row],[Harga Satuan]],"")</f>
        <v>12000</v>
      </c>
      <c r="L204" s="13"/>
      <c r="M204" s="62"/>
      <c r="N204" s="62"/>
      <c r="O204" s="62"/>
      <c r="P204" s="62"/>
      <c r="Q204" s="62"/>
      <c r="R204" s="62"/>
      <c r="S204" s="62"/>
    </row>
    <row r="205" spans="1:19" ht="16.5" thickTop="1" thickBot="1" x14ac:dyDescent="0.3">
      <c r="A205" s="33">
        <f t="shared" si="4"/>
        <v>199</v>
      </c>
      <c r="B205" s="9">
        <v>45380</v>
      </c>
      <c r="C205" s="10" t="s">
        <v>316</v>
      </c>
      <c r="D205" s="18" t="str">
        <f>IFERROR(VLOOKUP(C205,REKAP[[#All],[ID
Barang]:[Stok Akhir]],2,FALSE), "")</f>
        <v>Baut LPK</v>
      </c>
      <c r="E205" s="18" t="str">
        <f>IFERROR(VLOOKUP(C205,REKAP[[#All],[ID
Barang]:[Stok Akhir]],4,FALSE), "")</f>
        <v>M 8 X 60</v>
      </c>
      <c r="F205" s="18" t="str">
        <f>IFERROR(VLOOKUP(C205,REKAP[[#All],[ID
Barang]:[Stok Akhir]],6,FALSE),"")</f>
        <v>Mur &amp; Baut</v>
      </c>
      <c r="G205" s="17">
        <f>IFERROR(VLOOKUP(C205,REKAP[[#All],[ID
Barang]:[Stok Akhir]],8,FALSE),"")</f>
        <v>2350</v>
      </c>
      <c r="H205" s="13">
        <v>24</v>
      </c>
      <c r="I205" s="10"/>
      <c r="J205" s="10" t="s">
        <v>3818</v>
      </c>
      <c r="K205" s="17">
        <f>IFERROR(MASUK[[#This Row],[Jumlah Masuk]]*MASUK[[#This Row],[Harga Satuan]],"")</f>
        <v>56400</v>
      </c>
      <c r="L205" s="13"/>
      <c r="M205" s="62"/>
      <c r="N205" s="62"/>
      <c r="O205" s="62"/>
      <c r="P205" s="62"/>
      <c r="Q205" s="62"/>
      <c r="R205" s="62"/>
      <c r="S205" s="62"/>
    </row>
    <row r="206" spans="1:19" ht="16.5" thickTop="1" thickBot="1" x14ac:dyDescent="0.3">
      <c r="A206" s="33">
        <f t="shared" si="4"/>
        <v>200</v>
      </c>
      <c r="B206" s="9">
        <v>45380</v>
      </c>
      <c r="C206" s="10" t="s">
        <v>308</v>
      </c>
      <c r="D206" s="18" t="str">
        <f>IFERROR(VLOOKUP(C206,REKAP[[#All],[ID
Barang]:[Stok Akhir]],2,FALSE), "")</f>
        <v>Baut LPK</v>
      </c>
      <c r="E206" s="18" t="str">
        <f>IFERROR(VLOOKUP(C206,REKAP[[#All],[ID
Barang]:[Stok Akhir]],4,FALSE), "")</f>
        <v xml:space="preserve">M 8 X 20 </v>
      </c>
      <c r="F206" s="18" t="str">
        <f>IFERROR(VLOOKUP(C206,REKAP[[#All],[ID
Barang]:[Stok Akhir]],6,FALSE),"")</f>
        <v>Mur &amp; Baut</v>
      </c>
      <c r="G206" s="17">
        <f>IFERROR(VLOOKUP(C206,REKAP[[#All],[ID
Barang]:[Stok Akhir]],8,FALSE),"")</f>
        <v>1300</v>
      </c>
      <c r="H206" s="13">
        <v>24</v>
      </c>
      <c r="I206" s="10"/>
      <c r="J206" s="10" t="s">
        <v>3819</v>
      </c>
      <c r="K206" s="17">
        <f>IFERROR(MASUK[[#This Row],[Jumlah Masuk]]*MASUK[[#This Row],[Harga Satuan]],"")</f>
        <v>31200</v>
      </c>
      <c r="L206" s="13"/>
      <c r="M206" s="62"/>
      <c r="N206" s="62"/>
      <c r="O206" s="62"/>
      <c r="P206" s="62"/>
      <c r="Q206" s="62"/>
      <c r="R206" s="62"/>
      <c r="S206" s="62"/>
    </row>
    <row r="207" spans="1:19" ht="16.5" thickTop="1" thickBot="1" x14ac:dyDescent="0.3">
      <c r="A207" s="33">
        <f t="shared" si="4"/>
        <v>201</v>
      </c>
      <c r="B207" s="9">
        <v>45380</v>
      </c>
      <c r="C207" s="10" t="s">
        <v>295</v>
      </c>
      <c r="D207" s="18" t="str">
        <f>IFERROR(VLOOKUP(C207,REKAP[[#All],[ID
Barang]:[Stok Akhir]],2,FALSE), "")</f>
        <v>Baut LPK</v>
      </c>
      <c r="E207" s="18" t="str">
        <f>IFERROR(VLOOKUP(C207,REKAP[[#All],[ID
Barang]:[Stok Akhir]],4,FALSE), "")</f>
        <v>M 6 X 60</v>
      </c>
      <c r="F207" s="18" t="str">
        <f>IFERROR(VLOOKUP(C207,REKAP[[#All],[ID
Barang]:[Stok Akhir]],6,FALSE),"")</f>
        <v>Mur &amp; Baut</v>
      </c>
      <c r="G207" s="17">
        <f>IFERROR(VLOOKUP(C207,REKAP[[#All],[ID
Barang]:[Stok Akhir]],8,FALSE),"")</f>
        <v>1400</v>
      </c>
      <c r="H207" s="13">
        <v>16</v>
      </c>
      <c r="I207" s="10"/>
      <c r="J207" s="10" t="s">
        <v>3818</v>
      </c>
      <c r="K207" s="17">
        <f>IFERROR(MASUK[[#This Row],[Jumlah Masuk]]*MASUK[[#This Row],[Harga Satuan]],"")</f>
        <v>22400</v>
      </c>
      <c r="L207" s="13"/>
      <c r="M207" s="62"/>
      <c r="N207" s="62"/>
      <c r="O207" s="62"/>
      <c r="P207" s="62"/>
      <c r="Q207" s="62"/>
      <c r="R207" s="62"/>
      <c r="S207" s="62"/>
    </row>
    <row r="208" spans="1:19" ht="16.5" thickTop="1" thickBot="1" x14ac:dyDescent="0.3">
      <c r="A208" s="33">
        <f t="shared" si="4"/>
        <v>202</v>
      </c>
      <c r="B208" s="9">
        <v>45380</v>
      </c>
      <c r="C208" s="10" t="s">
        <v>333</v>
      </c>
      <c r="D208" s="18" t="str">
        <f>IFERROR(VLOOKUP(C208,REKAP[[#All],[ID
Barang]:[Stok Akhir]],2,FALSE), "")</f>
        <v>Baut LPK</v>
      </c>
      <c r="E208" s="18" t="str">
        <f>IFERROR(VLOOKUP(C208,REKAP[[#All],[ID
Barang]:[Stok Akhir]],4,FALSE), "")</f>
        <v>M 10 X 35</v>
      </c>
      <c r="F208" s="18" t="str">
        <f>IFERROR(VLOOKUP(C208,REKAP[[#All],[ID
Barang]:[Stok Akhir]],6,FALSE),"")</f>
        <v>Mur &amp; Baut</v>
      </c>
      <c r="G208" s="17">
        <f>IFERROR(VLOOKUP(C208,REKAP[[#All],[ID
Barang]:[Stok Akhir]],8,FALSE),"")</f>
        <v>2500</v>
      </c>
      <c r="H208" s="13">
        <v>4</v>
      </c>
      <c r="I208" s="10"/>
      <c r="J208" s="10" t="s">
        <v>3803</v>
      </c>
      <c r="K208" s="17">
        <f>IFERROR(MASUK[[#This Row],[Jumlah Masuk]]*MASUK[[#This Row],[Harga Satuan]],"")</f>
        <v>10000</v>
      </c>
      <c r="L208" s="13"/>
      <c r="M208" s="62"/>
      <c r="N208" s="62"/>
      <c r="O208" s="62"/>
      <c r="P208" s="62"/>
      <c r="Q208" s="62"/>
      <c r="R208" s="62"/>
      <c r="S208" s="62"/>
    </row>
    <row r="209" spans="1:19" ht="16.5" thickTop="1" thickBot="1" x14ac:dyDescent="0.3">
      <c r="A209" s="33">
        <f t="shared" si="4"/>
        <v>203</v>
      </c>
      <c r="B209" s="9">
        <v>45380</v>
      </c>
      <c r="C209" s="10" t="s">
        <v>472</v>
      </c>
      <c r="D209" s="18" t="str">
        <f>IFERROR(VLOOKUP(C209,REKAP[[#All],[ID
Barang]:[Stok Akhir]],2,FALSE), "")</f>
        <v>Baut JFL</v>
      </c>
      <c r="E209" s="18" t="str">
        <f>IFERROR(VLOOKUP(C209,REKAP[[#All],[ID
Barang]:[Stok Akhir]],4,FALSE), "")</f>
        <v xml:space="preserve">M 8 X 20  </v>
      </c>
      <c r="F209" s="18" t="str">
        <f>IFERROR(VLOOKUP(C209,REKAP[[#All],[ID
Barang]:[Stok Akhir]],6,FALSE),"")</f>
        <v>Mur &amp; Baut</v>
      </c>
      <c r="G209" s="17">
        <f>IFERROR(VLOOKUP(C209,REKAP[[#All],[ID
Barang]:[Stok Akhir]],8,FALSE),"")</f>
        <v>1350</v>
      </c>
      <c r="H209" s="13">
        <v>16</v>
      </c>
      <c r="I209" s="10"/>
      <c r="J209" s="10" t="s">
        <v>3803</v>
      </c>
      <c r="K209" s="17">
        <f>IFERROR(MASUK[[#This Row],[Jumlah Masuk]]*MASUK[[#This Row],[Harga Satuan]],"")</f>
        <v>21600</v>
      </c>
      <c r="L209" s="13"/>
      <c r="M209" s="62"/>
      <c r="N209" s="62"/>
      <c r="O209" s="62"/>
      <c r="P209" s="62"/>
      <c r="Q209" s="62"/>
      <c r="R209" s="62"/>
      <c r="S209" s="62"/>
    </row>
    <row r="210" spans="1:19" ht="16.5" thickTop="1" thickBot="1" x14ac:dyDescent="0.3">
      <c r="A210" s="33">
        <f t="shared" si="4"/>
        <v>204</v>
      </c>
      <c r="B210" s="9">
        <v>45380</v>
      </c>
      <c r="C210" s="10" t="s">
        <v>523</v>
      </c>
      <c r="D210" s="18" t="str">
        <f>IFERROR(VLOOKUP(C210,REKAP[[#All],[ID
Barang]:[Stok Akhir]],2,FALSE), "")</f>
        <v>Baut Tanam</v>
      </c>
      <c r="E210" s="18" t="str">
        <f>IFERROR(VLOOKUP(C210,REKAP[[#All],[ID
Barang]:[Stok Akhir]],4,FALSE), "")</f>
        <v xml:space="preserve">M 10 x 10 </v>
      </c>
      <c r="F210" s="18" t="str">
        <f>IFERROR(VLOOKUP(C210,REKAP[[#All],[ID
Barang]:[Stok Akhir]],6,FALSE),"")</f>
        <v>Mur &amp; Baut</v>
      </c>
      <c r="G210" s="17">
        <f>IFERROR(VLOOKUP(C210,REKAP[[#All],[ID
Barang]:[Stok Akhir]],8,FALSE),"")</f>
        <v>1500</v>
      </c>
      <c r="H210" s="13">
        <v>14</v>
      </c>
      <c r="I210" s="10"/>
      <c r="J210" s="10" t="s">
        <v>3803</v>
      </c>
      <c r="K210" s="17">
        <f>IFERROR(MASUK[[#This Row],[Jumlah Masuk]]*MASUK[[#This Row],[Harga Satuan]],"")</f>
        <v>21000</v>
      </c>
      <c r="L210" s="13"/>
      <c r="M210" s="62"/>
      <c r="N210" s="62"/>
      <c r="O210" s="62"/>
      <c r="P210" s="62"/>
      <c r="Q210" s="62"/>
      <c r="R210" s="62"/>
      <c r="S210" s="62"/>
    </row>
    <row r="211" spans="1:19" ht="16.5" thickTop="1" thickBot="1" x14ac:dyDescent="0.3">
      <c r="A211" s="33">
        <f t="shared" si="4"/>
        <v>205</v>
      </c>
      <c r="B211" s="9">
        <v>45381</v>
      </c>
      <c r="C211" s="10" t="s">
        <v>737</v>
      </c>
      <c r="D211" s="18" t="str">
        <f>IFERROR(VLOOKUP(C211,REKAP[[#All],[ID
Barang]:[Stok Akhir]],2,FALSE), "")</f>
        <v>Gerinda Ampelas 4"</v>
      </c>
      <c r="E211" s="18" t="str">
        <f>IFERROR(VLOOKUP(C211,REKAP[[#All],[ID
Barang]:[Stok Akhir]],4,FALSE), "")</f>
        <v>#240</v>
      </c>
      <c r="F211" s="18" t="str">
        <f>IFERROR(VLOOKUP(C211,REKAP[[#All],[ID
Barang]:[Stok Akhir]],6,FALSE),"")</f>
        <v>Bahan Pembantu</v>
      </c>
      <c r="G211" s="17">
        <f>IFERROR(VLOOKUP(C211,REKAP[[#All],[ID
Barang]:[Stok Akhir]],8,FALSE),"")</f>
        <v>15000</v>
      </c>
      <c r="H211" s="13">
        <v>5</v>
      </c>
      <c r="I211" s="10"/>
      <c r="J211" s="10"/>
      <c r="K211" s="17">
        <f>IFERROR(MASUK[[#This Row],[Jumlah Masuk]]*MASUK[[#This Row],[Harga Satuan]],"")</f>
        <v>75000</v>
      </c>
      <c r="L211" s="13" t="s">
        <v>3765</v>
      </c>
      <c r="M211" s="62"/>
      <c r="N211" s="62"/>
      <c r="O211" s="62"/>
      <c r="P211" s="62"/>
      <c r="Q211" s="62"/>
      <c r="R211" s="62"/>
      <c r="S211" s="62"/>
    </row>
    <row r="212" spans="1:19" ht="16.5" thickTop="1" thickBot="1" x14ac:dyDescent="0.3">
      <c r="A212" s="33">
        <f t="shared" si="4"/>
        <v>206</v>
      </c>
      <c r="B212" s="9">
        <v>45381</v>
      </c>
      <c r="C212" s="10" t="s">
        <v>530</v>
      </c>
      <c r="D212" s="18" t="str">
        <f>IFERROR(VLOOKUP(C212,REKAP[[#All],[ID
Barang]:[Stok Akhir]],2,FALSE), "")</f>
        <v>Baut Tanam</v>
      </c>
      <c r="E212" s="18" t="str">
        <f>IFERROR(VLOOKUP(C212,REKAP[[#All],[ID
Barang]:[Stok Akhir]],4,FALSE), "")</f>
        <v xml:space="preserve">M 12 x 12 </v>
      </c>
      <c r="F212" s="18" t="str">
        <f>IFERROR(VLOOKUP(C212,REKAP[[#All],[ID
Barang]:[Stok Akhir]],6,FALSE),"")</f>
        <v>Mur &amp; Baut</v>
      </c>
      <c r="G212" s="17">
        <f>IFERROR(VLOOKUP(C212,REKAP[[#All],[ID
Barang]:[Stok Akhir]],8,FALSE),"")</f>
        <v>3000</v>
      </c>
      <c r="H212" s="13">
        <v>10</v>
      </c>
      <c r="I212" s="10"/>
      <c r="J212" s="10" t="s">
        <v>3803</v>
      </c>
      <c r="K212" s="17">
        <f>IFERROR(MASUK[[#This Row],[Jumlah Masuk]]*MASUK[[#This Row],[Harga Satuan]],"")</f>
        <v>30000</v>
      </c>
      <c r="L212" s="13"/>
      <c r="M212" s="62"/>
      <c r="N212" s="62"/>
      <c r="O212" s="62"/>
      <c r="P212" s="62"/>
      <c r="Q212" s="62"/>
      <c r="R212" s="62"/>
      <c r="S212" s="62"/>
    </row>
    <row r="213" spans="1:19" ht="16.5" thickTop="1" thickBot="1" x14ac:dyDescent="0.3">
      <c r="A213" s="33">
        <f t="shared" si="4"/>
        <v>207</v>
      </c>
      <c r="B213" s="9">
        <v>45381</v>
      </c>
      <c r="C213" s="10" t="s">
        <v>309</v>
      </c>
      <c r="D213" s="18" t="str">
        <f>IFERROR(VLOOKUP(C213,REKAP[[#All],[ID
Barang]:[Stok Akhir]],2,FALSE), "")</f>
        <v>Baut LPK</v>
      </c>
      <c r="E213" s="18" t="str">
        <f>IFERROR(VLOOKUP(C213,REKAP[[#All],[ID
Barang]:[Stok Akhir]],4,FALSE), "")</f>
        <v>M 8 X 25</v>
      </c>
      <c r="F213" s="18" t="str">
        <f>IFERROR(VLOOKUP(C213,REKAP[[#All],[ID
Barang]:[Stok Akhir]],6,FALSE),"")</f>
        <v>Mur &amp; Baut</v>
      </c>
      <c r="G213" s="17">
        <f>IFERROR(VLOOKUP(C213,REKAP[[#All],[ID
Barang]:[Stok Akhir]],8,FALSE),"")</f>
        <v>1500</v>
      </c>
      <c r="H213" s="13">
        <v>16</v>
      </c>
      <c r="I213" s="10"/>
      <c r="J213" s="10" t="s">
        <v>3818</v>
      </c>
      <c r="K213" s="17">
        <f>IFERROR(MASUK[[#This Row],[Jumlah Masuk]]*MASUK[[#This Row],[Harga Satuan]],"")</f>
        <v>24000</v>
      </c>
      <c r="L213" s="13"/>
      <c r="M213" s="62"/>
      <c r="N213" s="62"/>
      <c r="O213" s="62"/>
      <c r="P213" s="62"/>
      <c r="Q213" s="62"/>
      <c r="R213" s="62"/>
      <c r="S213" s="62"/>
    </row>
    <row r="214" spans="1:19" ht="16.5" thickTop="1" thickBot="1" x14ac:dyDescent="0.3">
      <c r="A214" s="33">
        <f t="shared" si="4"/>
        <v>208</v>
      </c>
      <c r="B214" s="9">
        <v>45381</v>
      </c>
      <c r="C214" s="10" t="s">
        <v>463</v>
      </c>
      <c r="D214" s="18" t="str">
        <f>IFERROR(VLOOKUP(C214,REKAP[[#All],[ID
Barang]:[Stok Akhir]],2,FALSE), "")</f>
        <v>Baut JFL</v>
      </c>
      <c r="E214" s="18" t="str">
        <f>IFERROR(VLOOKUP(C214,REKAP[[#All],[ID
Barang]:[Stok Akhir]],4,FALSE), "")</f>
        <v>M 6 X 15</v>
      </c>
      <c r="F214" s="18" t="str">
        <f>IFERROR(VLOOKUP(C214,REKAP[[#All],[ID
Barang]:[Stok Akhir]],6,FALSE),"")</f>
        <v>Mur &amp; Baut</v>
      </c>
      <c r="G214" s="17">
        <f>IFERROR(VLOOKUP(C214,REKAP[[#All],[ID
Barang]:[Stok Akhir]],8,FALSE),"")</f>
        <v>1000</v>
      </c>
      <c r="H214" s="13">
        <v>4</v>
      </c>
      <c r="I214" s="10"/>
      <c r="J214" s="10" t="s">
        <v>3818</v>
      </c>
      <c r="K214" s="17">
        <f>IFERROR(MASUK[[#This Row],[Jumlah Masuk]]*MASUK[[#This Row],[Harga Satuan]],"")</f>
        <v>4000</v>
      </c>
      <c r="L214" s="13"/>
      <c r="M214" s="62"/>
      <c r="N214" s="62"/>
      <c r="O214" s="62"/>
      <c r="P214" s="62"/>
      <c r="Q214" s="62"/>
      <c r="R214" s="62"/>
      <c r="S214" s="62"/>
    </row>
    <row r="215" spans="1:19" ht="16.5" thickTop="1" thickBot="1" x14ac:dyDescent="0.3">
      <c r="A215" s="33">
        <f t="shared" si="4"/>
        <v>209</v>
      </c>
      <c r="B215" s="9">
        <v>45381</v>
      </c>
      <c r="C215" s="10" t="s">
        <v>267</v>
      </c>
      <c r="D215" s="18" t="str">
        <f>IFERROR(VLOOKUP(C215,REKAP[[#All],[ID
Barang]:[Stok Akhir]],2,FALSE), "")</f>
        <v>Baut LPK</v>
      </c>
      <c r="E215" s="18" t="str">
        <f>IFERROR(VLOOKUP(C215,REKAP[[#All],[ID
Barang]:[Stok Akhir]],4,FALSE), "")</f>
        <v>M 5 X 16</v>
      </c>
      <c r="F215" s="18" t="str">
        <f>IFERROR(VLOOKUP(C215,REKAP[[#All],[ID
Barang]:[Stok Akhir]],6,FALSE),"")</f>
        <v>Mur &amp; Baut</v>
      </c>
      <c r="G215" s="17">
        <f>IFERROR(VLOOKUP(C215,REKAP[[#All],[ID
Barang]:[Stok Akhir]],8,FALSE),"")</f>
        <v>500</v>
      </c>
      <c r="H215" s="13">
        <v>10</v>
      </c>
      <c r="I215" s="10"/>
      <c r="J215" s="10" t="s">
        <v>3820</v>
      </c>
      <c r="K215" s="17">
        <f>IFERROR(MASUK[[#This Row],[Jumlah Masuk]]*MASUK[[#This Row],[Harga Satuan]],"")</f>
        <v>5000</v>
      </c>
      <c r="L215" s="13"/>
      <c r="M215" s="62"/>
      <c r="N215" s="62"/>
      <c r="O215" s="62"/>
      <c r="P215" s="62"/>
      <c r="Q215" s="62"/>
      <c r="R215" s="62"/>
      <c r="S215" s="62"/>
    </row>
    <row r="216" spans="1:19" ht="16.5" thickTop="1" thickBot="1" x14ac:dyDescent="0.3">
      <c r="A216" s="33">
        <f t="shared" si="4"/>
        <v>210</v>
      </c>
      <c r="B216" s="9">
        <v>45381</v>
      </c>
      <c r="C216" s="10" t="s">
        <v>1033</v>
      </c>
      <c r="D216" s="18" t="str">
        <f>IFERROR(VLOOKUP(C216,REKAP[[#All],[ID
Barang]:[Stok Akhir]],2,FALSE), "")</f>
        <v>Ejector Pin</v>
      </c>
      <c r="E216" s="18" t="str">
        <f>IFERROR(VLOOKUP(C216,REKAP[[#All],[ID
Barang]:[Stok Akhir]],4,FALSE), "")</f>
        <v>EPC-4-100</v>
      </c>
      <c r="F216" s="18" t="str">
        <f>IFERROR(VLOOKUP(C216,REKAP[[#All],[ID
Barang]:[Stok Akhir]],6,FALSE),"")</f>
        <v>Accessories Mold</v>
      </c>
      <c r="G216" s="17">
        <f>IFERROR(VLOOKUP(C216,REKAP[[#All],[ID
Barang]:[Stok Akhir]],8,FALSE),"")</f>
        <v>5015</v>
      </c>
      <c r="H216" s="13">
        <v>3</v>
      </c>
      <c r="I216" s="10"/>
      <c r="J216" s="10" t="s">
        <v>3815</v>
      </c>
      <c r="K216" s="17">
        <f>IFERROR(MASUK[[#This Row],[Jumlah Masuk]]*MASUK[[#This Row],[Harga Satuan]],"")</f>
        <v>15045</v>
      </c>
      <c r="L216" s="13"/>
      <c r="M216" s="62"/>
      <c r="N216" s="62"/>
      <c r="O216" s="62"/>
      <c r="P216" s="62"/>
      <c r="Q216" s="62"/>
      <c r="R216" s="62"/>
      <c r="S216" s="62"/>
    </row>
    <row r="217" spans="1:19" ht="16.5" thickTop="1" thickBot="1" x14ac:dyDescent="0.3">
      <c r="A217" s="33">
        <f t="shared" si="4"/>
        <v>211</v>
      </c>
      <c r="B217" s="9">
        <v>45381</v>
      </c>
      <c r="C217" s="10" t="s">
        <v>1045</v>
      </c>
      <c r="D217" s="18" t="str">
        <f>IFERROR(VLOOKUP(C217,REKAP[[#All],[ID
Barang]:[Stok Akhir]],2,FALSE), "")</f>
        <v>Ejector Pin</v>
      </c>
      <c r="E217" s="18" t="str">
        <f>IFERROR(VLOOKUP(C217,REKAP[[#All],[ID
Barang]:[Stok Akhir]],4,FALSE), "")</f>
        <v>EPC-6-100</v>
      </c>
      <c r="F217" s="18" t="str">
        <f>IFERROR(VLOOKUP(C217,REKAP[[#All],[ID
Barang]:[Stok Akhir]],6,FALSE),"")</f>
        <v>Accessories Mold</v>
      </c>
      <c r="G217" s="17">
        <f>IFERROR(VLOOKUP(C217,REKAP[[#All],[ID
Barang]:[Stok Akhir]],8,FALSE),"")</f>
        <v>8331</v>
      </c>
      <c r="H217" s="13">
        <v>2</v>
      </c>
      <c r="I217" s="10"/>
      <c r="J217" s="10" t="s">
        <v>3815</v>
      </c>
      <c r="K217" s="17">
        <f>IFERROR(MASUK[[#This Row],[Jumlah Masuk]]*MASUK[[#This Row],[Harga Satuan]],"")</f>
        <v>16662</v>
      </c>
      <c r="L217" s="13"/>
      <c r="M217" s="62"/>
      <c r="N217" s="62"/>
      <c r="O217" s="62"/>
      <c r="P217" s="62"/>
      <c r="Q217" s="62"/>
      <c r="R217" s="62"/>
      <c r="S217" s="62"/>
    </row>
    <row r="218" spans="1:19" ht="16.5" thickTop="1" thickBot="1" x14ac:dyDescent="0.3">
      <c r="A218" s="33">
        <f t="shared" si="4"/>
        <v>212</v>
      </c>
      <c r="B218" s="9">
        <v>45381</v>
      </c>
      <c r="C218" s="10" t="s">
        <v>1016</v>
      </c>
      <c r="D218" s="18" t="str">
        <f>IFERROR(VLOOKUP(C218,REKAP[[#All],[ID
Barang]:[Stok Akhir]],2,FALSE), "")</f>
        <v>Ejector Pin</v>
      </c>
      <c r="E218" s="18" t="str">
        <f>IFERROR(VLOOKUP(C218,REKAP[[#All],[ID
Barang]:[Stok Akhir]],4,FALSE), "")</f>
        <v>EPC-2-100</v>
      </c>
      <c r="F218" s="18" t="str">
        <f>IFERROR(VLOOKUP(C218,REKAP[[#All],[ID
Barang]:[Stok Akhir]],6,FALSE),"")</f>
        <v>Accessories Mold</v>
      </c>
      <c r="G218" s="17">
        <f>IFERROR(VLOOKUP(C218,REKAP[[#All],[ID
Barang]:[Stok Akhir]],8,FALSE),"")</f>
        <v>1961</v>
      </c>
      <c r="H218" s="13">
        <v>15</v>
      </c>
      <c r="I218" s="10"/>
      <c r="J218" s="10" t="s">
        <v>3815</v>
      </c>
      <c r="K218" s="17">
        <f>IFERROR(MASUK[[#This Row],[Jumlah Masuk]]*MASUK[[#This Row],[Harga Satuan]],"")</f>
        <v>29415</v>
      </c>
      <c r="L218" s="13"/>
      <c r="M218" s="62"/>
      <c r="N218" s="62"/>
      <c r="O218" s="62"/>
      <c r="P218" s="62"/>
      <c r="Q218" s="62"/>
      <c r="R218" s="62"/>
      <c r="S218" s="62"/>
    </row>
    <row r="219" spans="1:19" ht="16.5" thickTop="1" thickBot="1" x14ac:dyDescent="0.3">
      <c r="A219" s="33">
        <f t="shared" si="4"/>
        <v>213</v>
      </c>
      <c r="B219" s="9">
        <v>45381</v>
      </c>
      <c r="C219" s="10" t="s">
        <v>1132</v>
      </c>
      <c r="D219" s="18" t="str">
        <f>IFERROR(VLOOKUP(C219,REKAP[[#All],[ID
Barang]:[Stok Akhir]],2,FALSE), "")</f>
        <v>Ejector Pin</v>
      </c>
      <c r="E219" s="18" t="str">
        <f>IFERROR(VLOOKUP(C219,REKAP[[#All],[ID
Barang]:[Stok Akhir]],4,FALSE), "")</f>
        <v>EPD-5-100</v>
      </c>
      <c r="F219" s="18" t="str">
        <f>IFERROR(VLOOKUP(C219,REKAP[[#All],[ID
Barang]:[Stok Akhir]],6,FALSE),"")</f>
        <v>Accessories Mold</v>
      </c>
      <c r="G219" s="17">
        <f>IFERROR(VLOOKUP(C219,REKAP[[#All],[ID
Barang]:[Stok Akhir]],8,FALSE),"")</f>
        <v>19000</v>
      </c>
      <c r="H219" s="13">
        <v>8</v>
      </c>
      <c r="I219" s="10"/>
      <c r="J219" s="10" t="s">
        <v>3766</v>
      </c>
      <c r="K219" s="17">
        <f>IFERROR(MASUK[[#This Row],[Jumlah Masuk]]*MASUK[[#This Row],[Harga Satuan]],"")</f>
        <v>152000</v>
      </c>
      <c r="L219" s="13"/>
      <c r="M219" s="62"/>
      <c r="N219" s="62"/>
      <c r="O219" s="62"/>
      <c r="P219" s="62"/>
      <c r="Q219" s="62"/>
      <c r="R219" s="62"/>
      <c r="S219" s="62"/>
    </row>
    <row r="220" spans="1:19" ht="16.5" thickTop="1" thickBot="1" x14ac:dyDescent="0.3">
      <c r="A220" s="33">
        <f t="shared" si="4"/>
        <v>214</v>
      </c>
      <c r="B220" s="9">
        <v>45381</v>
      </c>
      <c r="C220" s="10" t="s">
        <v>3821</v>
      </c>
      <c r="D220" s="18" t="str">
        <f>IFERROR(VLOOKUP(C220,REKAP[[#All],[ID
Barang]:[Stok Akhir]],2,FALSE), "")</f>
        <v>Guide Bush</v>
      </c>
      <c r="E220" s="18" t="str">
        <f>IFERROR(VLOOKUP(C220,REKAP[[#All],[ID
Barang]:[Stok Akhir]],4,FALSE), "")</f>
        <v>SPWS 16-95</v>
      </c>
      <c r="F220" s="18">
        <f>IFERROR(VLOOKUP(C220,REKAP[[#All],[ID
Barang]:[Stok Akhir]],6,FALSE),"")</f>
        <v>0</v>
      </c>
      <c r="G220" s="17">
        <f>IFERROR(VLOOKUP(C220,REKAP[[#All],[ID
Barang]:[Stok Akhir]],8,FALSE),"")</f>
        <v>0</v>
      </c>
      <c r="H220" s="13">
        <v>2</v>
      </c>
      <c r="I220" s="10"/>
      <c r="J220" s="10" t="s">
        <v>3815</v>
      </c>
      <c r="K220" s="17">
        <f>IFERROR(MASUK[[#This Row],[Jumlah Masuk]]*MASUK[[#This Row],[Harga Satuan]],"")</f>
        <v>0</v>
      </c>
      <c r="L220" s="13"/>
      <c r="M220" s="62"/>
      <c r="N220" s="62"/>
      <c r="O220" s="62"/>
      <c r="P220" s="62"/>
      <c r="Q220" s="62"/>
      <c r="R220" s="62"/>
      <c r="S220" s="62"/>
    </row>
    <row r="221" spans="1:19" ht="16.5" thickTop="1" thickBot="1" x14ac:dyDescent="0.3">
      <c r="A221" s="33">
        <f t="shared" si="4"/>
        <v>215</v>
      </c>
      <c r="B221" s="9">
        <v>45381</v>
      </c>
      <c r="C221" s="10" t="s">
        <v>1194</v>
      </c>
      <c r="D221" s="18" t="str">
        <f>IFERROR(VLOOKUP(C221,REKAP[[#All],[ID
Barang]:[Stok Akhir]],2,FALSE), "")</f>
        <v>Eye Bolt</v>
      </c>
      <c r="E221" s="18" t="str">
        <f>IFERROR(VLOOKUP(C221,REKAP[[#All],[ID
Barang]:[Stok Akhir]],4,FALSE), "")</f>
        <v>BLE-12</v>
      </c>
      <c r="F221" s="18" t="str">
        <f>IFERROR(VLOOKUP(C221,REKAP[[#All],[ID
Barang]:[Stok Akhir]],6,FALSE),"")</f>
        <v>Accessories Mold</v>
      </c>
      <c r="G221" s="17">
        <f>IFERROR(VLOOKUP(C221,REKAP[[#All],[ID
Barang]:[Stok Akhir]],8,FALSE),"")</f>
        <v>40000</v>
      </c>
      <c r="H221" s="13">
        <v>2</v>
      </c>
      <c r="I221" s="10"/>
      <c r="J221" s="10" t="s">
        <v>3815</v>
      </c>
      <c r="K221" s="17">
        <f>IFERROR(MASUK[[#This Row],[Jumlah Masuk]]*MASUK[[#This Row],[Harga Satuan]],"")</f>
        <v>80000</v>
      </c>
      <c r="L221" s="13"/>
      <c r="M221" s="62"/>
      <c r="N221" s="62"/>
      <c r="O221" s="62"/>
      <c r="P221" s="62"/>
      <c r="Q221" s="62"/>
      <c r="R221" s="62"/>
      <c r="S221" s="62"/>
    </row>
    <row r="222" spans="1:19" ht="16.5" thickTop="1" thickBot="1" x14ac:dyDescent="0.3">
      <c r="A222" s="33">
        <f t="shared" si="4"/>
        <v>216</v>
      </c>
      <c r="B222" s="9">
        <v>45381</v>
      </c>
      <c r="C222" s="10" t="s">
        <v>1204</v>
      </c>
      <c r="D222" s="18" t="str">
        <f>IFERROR(VLOOKUP(C222,REKAP[[#All],[ID
Barang]:[Stok Akhir]],2,FALSE), "")</f>
        <v>Guide Bush</v>
      </c>
      <c r="E222" s="18" t="str">
        <f>IFERROR(VLOOKUP(C222,REKAP[[#All],[ID
Barang]:[Stok Akhir]],4,FALSE), "")</f>
        <v>GBET 16-15</v>
      </c>
      <c r="F222" s="18" t="str">
        <f>IFERROR(VLOOKUP(C222,REKAP[[#All],[ID
Barang]:[Stok Akhir]],6,FALSE),"")</f>
        <v>Accessories Mold</v>
      </c>
      <c r="G222" s="17">
        <f>IFERROR(VLOOKUP(C222,REKAP[[#All],[ID
Barang]:[Stok Akhir]],8,FALSE),"")</f>
        <v>110000</v>
      </c>
      <c r="H222" s="13">
        <v>2</v>
      </c>
      <c r="I222" s="10"/>
      <c r="J222" s="10" t="s">
        <v>3815</v>
      </c>
      <c r="K222" s="17">
        <f>IFERROR(MASUK[[#This Row],[Jumlah Masuk]]*MASUK[[#This Row],[Harga Satuan]],"")</f>
        <v>220000</v>
      </c>
      <c r="L222" s="13"/>
      <c r="M222" s="62"/>
      <c r="N222" s="62"/>
      <c r="O222" s="62"/>
      <c r="P222" s="62"/>
      <c r="Q222" s="62"/>
      <c r="R222" s="62"/>
      <c r="S222" s="62"/>
    </row>
    <row r="223" spans="1:19" ht="16.5" thickTop="1" thickBot="1" x14ac:dyDescent="0.3">
      <c r="A223" s="33">
        <f t="shared" si="4"/>
        <v>217</v>
      </c>
      <c r="B223" s="9">
        <v>45381</v>
      </c>
      <c r="C223" s="10" t="s">
        <v>1302</v>
      </c>
      <c r="D223" s="18" t="str">
        <f>IFERROR(VLOOKUP(C223,REKAP[[#All],[ID
Barang]:[Stok Akhir]],2,FALSE), "")</f>
        <v>Quick Fitting</v>
      </c>
      <c r="E223" s="18" t="str">
        <f>IFERROR(VLOOKUP(C223,REKAP[[#All],[ID
Barang]:[Stok Akhir]],4,FALSE), "")</f>
        <v>QFT 02-10</v>
      </c>
      <c r="F223" s="18" t="str">
        <f>IFERROR(VLOOKUP(C223,REKAP[[#All],[ID
Barang]:[Stok Akhir]],6,FALSE),"")</f>
        <v>Accessories Mold</v>
      </c>
      <c r="G223" s="17">
        <f>IFERROR(VLOOKUP(C223,REKAP[[#All],[ID
Barang]:[Stok Akhir]],8,FALSE),"")</f>
        <v>25000</v>
      </c>
      <c r="H223" s="13">
        <v>8</v>
      </c>
      <c r="I223" s="10"/>
      <c r="J223" s="10" t="s">
        <v>3815</v>
      </c>
      <c r="K223" s="17">
        <f>IFERROR(MASUK[[#This Row],[Jumlah Masuk]]*MASUK[[#This Row],[Harga Satuan]],"")</f>
        <v>200000</v>
      </c>
      <c r="L223" s="13"/>
      <c r="M223" s="62"/>
      <c r="N223" s="62"/>
      <c r="O223" s="62"/>
      <c r="P223" s="62"/>
      <c r="Q223" s="62"/>
      <c r="R223" s="62"/>
      <c r="S223" s="62"/>
    </row>
    <row r="224" spans="1:19" ht="16.5" thickTop="1" thickBot="1" x14ac:dyDescent="0.3">
      <c r="A224" s="33">
        <f t="shared" si="4"/>
        <v>218</v>
      </c>
      <c r="B224" s="9">
        <v>45381</v>
      </c>
      <c r="C224" s="10" t="s">
        <v>1335</v>
      </c>
      <c r="D224" s="18" t="str">
        <f>IFERROR(VLOOKUP(C224,REKAP[[#All],[ID
Barang]:[Stok Akhir]],2,FALSE), "")</f>
        <v>Spring</v>
      </c>
      <c r="E224" s="18" t="str">
        <f>IFERROR(VLOOKUP(C224,REKAP[[#All],[ID
Barang]:[Stok Akhir]],4,FALSE), "")</f>
        <v>CSF 25-60</v>
      </c>
      <c r="F224" s="18" t="str">
        <f>IFERROR(VLOOKUP(C224,REKAP[[#All],[ID
Barang]:[Stok Akhir]],6,FALSE),"")</f>
        <v>Accessories Mold</v>
      </c>
      <c r="G224" s="17">
        <f>IFERROR(VLOOKUP(C224,REKAP[[#All],[ID
Barang]:[Stok Akhir]],8,FALSE),"")</f>
        <v>38000</v>
      </c>
      <c r="H224" s="13">
        <v>4</v>
      </c>
      <c r="I224" s="10"/>
      <c r="J224" s="10" t="s">
        <v>3815</v>
      </c>
      <c r="K224" s="17">
        <f>IFERROR(MASUK[[#This Row],[Jumlah Masuk]]*MASUK[[#This Row],[Harga Satuan]],"")</f>
        <v>152000</v>
      </c>
      <c r="L224" s="13"/>
      <c r="M224" s="62"/>
      <c r="N224" s="62"/>
      <c r="O224" s="62"/>
      <c r="P224" s="62"/>
      <c r="Q224" s="62"/>
      <c r="R224" s="62"/>
      <c r="S224" s="62"/>
    </row>
    <row r="225" spans="1:19" ht="16.5" thickTop="1" thickBot="1" x14ac:dyDescent="0.3">
      <c r="A225" s="33">
        <f t="shared" si="4"/>
        <v>219</v>
      </c>
      <c r="B225" s="9">
        <v>45381</v>
      </c>
      <c r="C225" s="10" t="s">
        <v>3823</v>
      </c>
      <c r="D225" s="18" t="str">
        <f>IFERROR(VLOOKUP(C225,REKAP[[#All],[ID
Barang]:[Stok Akhir]],2,FALSE), "")</f>
        <v>HANDLE RODA LEVELING</v>
      </c>
      <c r="E225" s="18" t="str">
        <f>IFERROR(VLOOKUP(C225,REKAP[[#All],[ID
Barang]:[Stok Akhir]],4,FALSE), "")</f>
        <v>HANDLE WA-100</v>
      </c>
      <c r="F225" s="18">
        <f>IFERROR(VLOOKUP(C225,REKAP[[#All],[ID
Barang]:[Stok Akhir]],6,FALSE),"")</f>
        <v>0</v>
      </c>
      <c r="G225" s="17">
        <f>IFERROR(VLOOKUP(C225,REKAP[[#All],[ID
Barang]:[Stok Akhir]],8,FALSE),"")</f>
        <v>0</v>
      </c>
      <c r="H225" s="13">
        <v>3</v>
      </c>
      <c r="I225" s="10"/>
      <c r="J225" s="10" t="s">
        <v>3769</v>
      </c>
      <c r="K225" s="17">
        <f>IFERROR(MASUK[[#This Row],[Jumlah Masuk]]*MASUK[[#This Row],[Harga Satuan]],"")</f>
        <v>0</v>
      </c>
      <c r="L225" s="13"/>
      <c r="M225" s="62"/>
      <c r="N225" s="62"/>
      <c r="O225" s="62"/>
      <c r="P225" s="62"/>
      <c r="Q225" s="62"/>
      <c r="R225" s="62"/>
      <c r="S225" s="62"/>
    </row>
    <row r="226" spans="1:19" ht="16.5" thickTop="1" thickBot="1" x14ac:dyDescent="0.3">
      <c r="A226" s="33">
        <f t="shared" si="4"/>
        <v>220</v>
      </c>
      <c r="B226" s="9">
        <v>45381</v>
      </c>
      <c r="C226" s="10" t="s">
        <v>737</v>
      </c>
      <c r="D226" s="18" t="str">
        <f>IFERROR(VLOOKUP(C226,REKAP[[#All],[ID
Barang]:[Stok Akhir]],2,FALSE), "")</f>
        <v>Gerinda Ampelas 4"</v>
      </c>
      <c r="E226" s="18" t="str">
        <f>IFERROR(VLOOKUP(C226,REKAP[[#All],[ID
Barang]:[Stok Akhir]],4,FALSE), "")</f>
        <v>#240</v>
      </c>
      <c r="F226" s="18" t="str">
        <f>IFERROR(VLOOKUP(C226,REKAP[[#All],[ID
Barang]:[Stok Akhir]],6,FALSE),"")</f>
        <v>Bahan Pembantu</v>
      </c>
      <c r="G226" s="17">
        <f>IFERROR(VLOOKUP(C226,REKAP[[#All],[ID
Barang]:[Stok Akhir]],8,FALSE),"")</f>
        <v>15000</v>
      </c>
      <c r="H226" s="13">
        <v>5</v>
      </c>
      <c r="I226" s="10"/>
      <c r="J226" s="10"/>
      <c r="K226" s="17">
        <f>IFERROR(MASUK[[#This Row],[Jumlah Masuk]]*MASUK[[#This Row],[Harga Satuan]],"")</f>
        <v>75000</v>
      </c>
      <c r="L226" s="13" t="s">
        <v>3765</v>
      </c>
      <c r="M226" s="62"/>
      <c r="N226" s="62"/>
      <c r="O226" s="62"/>
      <c r="P226" s="62"/>
      <c r="Q226" s="62"/>
      <c r="R226" s="62"/>
      <c r="S226" s="62"/>
    </row>
    <row r="227" spans="1:19" ht="16.5" thickTop="1" thickBot="1" x14ac:dyDescent="0.3">
      <c r="A227" s="33">
        <f t="shared" si="4"/>
        <v>221</v>
      </c>
      <c r="B227" s="9"/>
      <c r="C227" s="10"/>
      <c r="D227" s="18" t="str">
        <f>IFERROR(VLOOKUP(C227,REKAP[[#All],[ID
Barang]:[Stok Akhir]],2,FALSE), "")</f>
        <v/>
      </c>
      <c r="E227" s="18" t="str">
        <f>IFERROR(VLOOKUP(C227,REKAP[[#All],[ID
Barang]:[Stok Akhir]],4,FALSE), "")</f>
        <v/>
      </c>
      <c r="F227" s="18" t="str">
        <f>IFERROR(VLOOKUP(C227,REKAP[[#All],[ID
Barang]:[Stok Akhir]],6,FALSE),"")</f>
        <v/>
      </c>
      <c r="G227" s="17" t="str">
        <f>IFERROR(VLOOKUP(C227,REKAP[[#All],[ID
Barang]:[Stok Akhir]],8,FALSE),"")</f>
        <v/>
      </c>
      <c r="H227" s="13"/>
      <c r="I227" s="10"/>
      <c r="J227" s="10"/>
      <c r="K227" s="17" t="str">
        <f>IFERROR(MASUK[[#This Row],[Jumlah Masuk]]*MASUK[[#This Row],[Harga Satuan]],"")</f>
        <v/>
      </c>
      <c r="L227" s="13"/>
      <c r="M227" s="62"/>
      <c r="N227" s="62"/>
      <c r="O227" s="62"/>
      <c r="P227" s="62"/>
      <c r="Q227" s="62"/>
      <c r="R227" s="62"/>
      <c r="S227" s="62"/>
    </row>
    <row r="228" spans="1:19" ht="16.5" thickTop="1" thickBot="1" x14ac:dyDescent="0.3">
      <c r="A228" s="33">
        <f t="shared" si="4"/>
        <v>222</v>
      </c>
      <c r="B228" s="9"/>
      <c r="C228" s="10"/>
      <c r="D228" s="18" t="str">
        <f>IFERROR(VLOOKUP(C228,REKAP[[#All],[ID
Barang]:[Stok Akhir]],2,FALSE), "")</f>
        <v/>
      </c>
      <c r="E228" s="18" t="str">
        <f>IFERROR(VLOOKUP(C228,REKAP[[#All],[ID
Barang]:[Stok Akhir]],4,FALSE), "")</f>
        <v/>
      </c>
      <c r="F228" s="18" t="str">
        <f>IFERROR(VLOOKUP(C228,REKAP[[#All],[ID
Barang]:[Stok Akhir]],6,FALSE),"")</f>
        <v/>
      </c>
      <c r="G228" s="17" t="str">
        <f>IFERROR(VLOOKUP(C228,REKAP[[#All],[ID
Barang]:[Stok Akhir]],8,FALSE),"")</f>
        <v/>
      </c>
      <c r="H228" s="13"/>
      <c r="I228" s="10"/>
      <c r="J228" s="10"/>
      <c r="K228" s="17" t="str">
        <f>IFERROR(MASUK[[#This Row],[Jumlah Masuk]]*MASUK[[#This Row],[Harga Satuan]],"")</f>
        <v/>
      </c>
      <c r="L228" s="13"/>
      <c r="M228" s="62"/>
      <c r="N228" s="62"/>
      <c r="O228" s="62"/>
      <c r="P228" s="62"/>
      <c r="Q228" s="62"/>
      <c r="R228" s="62"/>
      <c r="S228" s="62"/>
    </row>
    <row r="229" spans="1:19" ht="16.5" thickTop="1" thickBot="1" x14ac:dyDescent="0.3">
      <c r="A229" s="33">
        <f t="shared" si="4"/>
        <v>223</v>
      </c>
      <c r="B229" s="9"/>
      <c r="C229" s="10"/>
      <c r="D229" s="18" t="str">
        <f>IFERROR(VLOOKUP(C229,REKAP[[#All],[ID
Barang]:[Stok Akhir]],2,FALSE), "")</f>
        <v/>
      </c>
      <c r="E229" s="18" t="str">
        <f>IFERROR(VLOOKUP(C229,REKAP[[#All],[ID
Barang]:[Stok Akhir]],4,FALSE), "")</f>
        <v/>
      </c>
      <c r="F229" s="18" t="str">
        <f>IFERROR(VLOOKUP(C229,REKAP[[#All],[ID
Barang]:[Stok Akhir]],6,FALSE),"")</f>
        <v/>
      </c>
      <c r="G229" s="17" t="str">
        <f>IFERROR(VLOOKUP(C229,REKAP[[#All],[ID
Barang]:[Stok Akhir]],8,FALSE),"")</f>
        <v/>
      </c>
      <c r="H229" s="13"/>
      <c r="I229" s="10"/>
      <c r="J229" s="10"/>
      <c r="K229" s="17" t="str">
        <f>IFERROR(MASUK[[#This Row],[Jumlah Masuk]]*MASUK[[#This Row],[Harga Satuan]],"")</f>
        <v/>
      </c>
      <c r="L229" s="13"/>
      <c r="M229" s="62"/>
      <c r="N229" s="62"/>
      <c r="O229" s="62"/>
      <c r="P229" s="62"/>
      <c r="Q229" s="62"/>
      <c r="R229" s="62"/>
      <c r="S229" s="62"/>
    </row>
    <row r="230" spans="1:19" ht="16.5" thickTop="1" thickBot="1" x14ac:dyDescent="0.3">
      <c r="A230" s="33">
        <f t="shared" si="4"/>
        <v>224</v>
      </c>
      <c r="B230" s="9"/>
      <c r="C230" s="10"/>
      <c r="D230" s="18" t="str">
        <f>IFERROR(VLOOKUP(C230,REKAP[[#All],[ID
Barang]:[Stok Akhir]],2,FALSE), "")</f>
        <v/>
      </c>
      <c r="E230" s="18" t="str">
        <f>IFERROR(VLOOKUP(C230,REKAP[[#All],[ID
Barang]:[Stok Akhir]],4,FALSE), "")</f>
        <v/>
      </c>
      <c r="F230" s="18" t="str">
        <f>IFERROR(VLOOKUP(C230,REKAP[[#All],[ID
Barang]:[Stok Akhir]],6,FALSE),"")</f>
        <v/>
      </c>
      <c r="G230" s="17" t="str">
        <f>IFERROR(VLOOKUP(C230,REKAP[[#All],[ID
Barang]:[Stok Akhir]],8,FALSE),"")</f>
        <v/>
      </c>
      <c r="H230" s="13"/>
      <c r="I230" s="10"/>
      <c r="J230" s="10"/>
      <c r="K230" s="17" t="str">
        <f>IFERROR(MASUK[[#This Row],[Jumlah Masuk]]*MASUK[[#This Row],[Harga Satuan]],"")</f>
        <v/>
      </c>
      <c r="L230" s="13"/>
      <c r="M230" s="62"/>
      <c r="N230" s="62"/>
      <c r="O230" s="62"/>
      <c r="P230" s="62"/>
      <c r="Q230" s="62"/>
      <c r="R230" s="62"/>
      <c r="S230" s="62"/>
    </row>
    <row r="231" spans="1:19" ht="16.5" thickTop="1" thickBot="1" x14ac:dyDescent="0.3">
      <c r="A231" s="33">
        <f t="shared" si="4"/>
        <v>225</v>
      </c>
      <c r="B231" s="9"/>
      <c r="C231" s="10"/>
      <c r="D231" s="18" t="str">
        <f>IFERROR(VLOOKUP(C231,REKAP[[#All],[ID
Barang]:[Stok Akhir]],2,FALSE), "")</f>
        <v/>
      </c>
      <c r="E231" s="18" t="str">
        <f>IFERROR(VLOOKUP(C231,REKAP[[#All],[ID
Barang]:[Stok Akhir]],4,FALSE), "")</f>
        <v/>
      </c>
      <c r="F231" s="18" t="str">
        <f>IFERROR(VLOOKUP(C231,REKAP[[#All],[ID
Barang]:[Stok Akhir]],6,FALSE),"")</f>
        <v/>
      </c>
      <c r="G231" s="17" t="str">
        <f>IFERROR(VLOOKUP(C231,REKAP[[#All],[ID
Barang]:[Stok Akhir]],8,FALSE),"")</f>
        <v/>
      </c>
      <c r="H231" s="13"/>
      <c r="I231" s="10"/>
      <c r="J231" s="10"/>
      <c r="K231" s="17" t="str">
        <f>IFERROR(MASUK[[#This Row],[Jumlah Masuk]]*MASUK[[#This Row],[Harga Satuan]],"")</f>
        <v/>
      </c>
      <c r="L231" s="13"/>
      <c r="M231" s="62"/>
      <c r="N231" s="62"/>
      <c r="O231" s="62"/>
      <c r="P231" s="62"/>
      <c r="Q231" s="62"/>
      <c r="R231" s="62"/>
      <c r="S231" s="62"/>
    </row>
    <row r="232" spans="1:19" ht="16.5" thickTop="1" thickBot="1" x14ac:dyDescent="0.3">
      <c r="A232" s="33">
        <f t="shared" si="4"/>
        <v>226</v>
      </c>
      <c r="B232" s="9"/>
      <c r="C232" s="10"/>
      <c r="D232" s="18" t="str">
        <f>IFERROR(VLOOKUP(C232,REKAP[[#All],[ID
Barang]:[Stok Akhir]],2,FALSE), "")</f>
        <v/>
      </c>
      <c r="E232" s="18" t="str">
        <f>IFERROR(VLOOKUP(C232,REKAP[[#All],[ID
Barang]:[Stok Akhir]],4,FALSE), "")</f>
        <v/>
      </c>
      <c r="F232" s="18" t="str">
        <f>IFERROR(VLOOKUP(C232,REKAP[[#All],[ID
Barang]:[Stok Akhir]],6,FALSE),"")</f>
        <v/>
      </c>
      <c r="G232" s="17" t="str">
        <f>IFERROR(VLOOKUP(C232,REKAP[[#All],[ID
Barang]:[Stok Akhir]],8,FALSE),"")</f>
        <v/>
      </c>
      <c r="H232" s="13"/>
      <c r="I232" s="10"/>
      <c r="J232" s="10"/>
      <c r="K232" s="17" t="str">
        <f>IFERROR(MASUK[[#This Row],[Jumlah Masuk]]*MASUK[[#This Row],[Harga Satuan]],"")</f>
        <v/>
      </c>
      <c r="L232" s="13"/>
      <c r="M232" s="62"/>
      <c r="N232" s="62"/>
      <c r="O232" s="62"/>
      <c r="P232" s="62"/>
      <c r="Q232" s="62"/>
      <c r="R232" s="62"/>
      <c r="S232" s="62"/>
    </row>
    <row r="233" spans="1:19" ht="16.5" thickTop="1" thickBot="1" x14ac:dyDescent="0.3">
      <c r="A233" s="33">
        <f t="shared" si="4"/>
        <v>227</v>
      </c>
      <c r="B233" s="9"/>
      <c r="C233" s="10"/>
      <c r="D233" s="18" t="str">
        <f>IFERROR(VLOOKUP(C233,REKAP[[#All],[ID
Barang]:[Stok Akhir]],2,FALSE), "")</f>
        <v/>
      </c>
      <c r="E233" s="18" t="str">
        <f>IFERROR(VLOOKUP(C233,REKAP[[#All],[ID
Barang]:[Stok Akhir]],4,FALSE), "")</f>
        <v/>
      </c>
      <c r="F233" s="18" t="str">
        <f>IFERROR(VLOOKUP(C233,REKAP[[#All],[ID
Barang]:[Stok Akhir]],6,FALSE),"")</f>
        <v/>
      </c>
      <c r="G233" s="17" t="str">
        <f>IFERROR(VLOOKUP(C233,REKAP[[#All],[ID
Barang]:[Stok Akhir]],8,FALSE),"")</f>
        <v/>
      </c>
      <c r="H233" s="13"/>
      <c r="I233" s="10"/>
      <c r="J233" s="10"/>
      <c r="K233" s="17" t="str">
        <f>IFERROR(MASUK[[#This Row],[Jumlah Masuk]]*MASUK[[#This Row],[Harga Satuan]],"")</f>
        <v/>
      </c>
      <c r="L233" s="13"/>
      <c r="M233" s="62"/>
      <c r="N233" s="62"/>
      <c r="O233" s="62"/>
      <c r="P233" s="62"/>
      <c r="Q233" s="62"/>
      <c r="R233" s="62"/>
      <c r="S233" s="62"/>
    </row>
    <row r="234" spans="1:19" ht="16.5" thickTop="1" thickBot="1" x14ac:dyDescent="0.3">
      <c r="A234" s="33">
        <f t="shared" si="4"/>
        <v>228</v>
      </c>
      <c r="B234" s="9"/>
      <c r="C234" s="10"/>
      <c r="D234" s="18" t="str">
        <f>IFERROR(VLOOKUP(C234,REKAP[[#All],[ID
Barang]:[Stok Akhir]],2,FALSE), "")</f>
        <v/>
      </c>
      <c r="E234" s="18" t="str">
        <f>IFERROR(VLOOKUP(C234,REKAP[[#All],[ID
Barang]:[Stok Akhir]],4,FALSE), "")</f>
        <v/>
      </c>
      <c r="F234" s="18" t="str">
        <f>IFERROR(VLOOKUP(C234,REKAP[[#All],[ID
Barang]:[Stok Akhir]],6,FALSE),"")</f>
        <v/>
      </c>
      <c r="G234" s="17" t="str">
        <f>IFERROR(VLOOKUP(C234,REKAP[[#All],[ID
Barang]:[Stok Akhir]],8,FALSE),"")</f>
        <v/>
      </c>
      <c r="H234" s="13"/>
      <c r="I234" s="10"/>
      <c r="J234" s="10"/>
      <c r="K234" s="17" t="str">
        <f>IFERROR(MASUK[[#This Row],[Jumlah Masuk]]*MASUK[[#This Row],[Harga Satuan]],"")</f>
        <v/>
      </c>
      <c r="L234" s="13"/>
      <c r="M234" s="62"/>
      <c r="N234" s="62"/>
      <c r="O234" s="62"/>
      <c r="P234" s="62"/>
      <c r="Q234" s="62"/>
      <c r="R234" s="62"/>
      <c r="S234" s="62"/>
    </row>
    <row r="235" spans="1:19" ht="16.5" thickTop="1" thickBot="1" x14ac:dyDescent="0.3">
      <c r="A235" s="33">
        <f t="shared" si="4"/>
        <v>229</v>
      </c>
      <c r="B235" s="9"/>
      <c r="C235" s="10"/>
      <c r="D235" s="18" t="str">
        <f>IFERROR(VLOOKUP(C235,REKAP[[#All],[ID
Barang]:[Stok Akhir]],2,FALSE), "")</f>
        <v/>
      </c>
      <c r="E235" s="18" t="str">
        <f>IFERROR(VLOOKUP(C235,REKAP[[#All],[ID
Barang]:[Stok Akhir]],4,FALSE), "")</f>
        <v/>
      </c>
      <c r="F235" s="18" t="str">
        <f>IFERROR(VLOOKUP(C235,REKAP[[#All],[ID
Barang]:[Stok Akhir]],6,FALSE),"")</f>
        <v/>
      </c>
      <c r="G235" s="17" t="str">
        <f>IFERROR(VLOOKUP(C235,REKAP[[#All],[ID
Barang]:[Stok Akhir]],8,FALSE),"")</f>
        <v/>
      </c>
      <c r="H235" s="13"/>
      <c r="I235" s="10"/>
      <c r="J235" s="10"/>
      <c r="K235" s="17" t="str">
        <f>IFERROR(MASUK[[#This Row],[Jumlah Masuk]]*MASUK[[#This Row],[Harga Satuan]],"")</f>
        <v/>
      </c>
      <c r="L235" s="13"/>
      <c r="M235" s="62"/>
      <c r="N235" s="62"/>
      <c r="O235" s="62"/>
      <c r="P235" s="62"/>
      <c r="Q235" s="62"/>
      <c r="R235" s="62"/>
      <c r="S235" s="62"/>
    </row>
    <row r="236" spans="1:19" ht="16.5" thickTop="1" thickBot="1" x14ac:dyDescent="0.3">
      <c r="A236" s="33">
        <f t="shared" si="4"/>
        <v>230</v>
      </c>
      <c r="B236" s="9"/>
      <c r="C236" s="10"/>
      <c r="D236" s="18" t="str">
        <f>IFERROR(VLOOKUP(C236,REKAP[[#All],[ID
Barang]:[Stok Akhir]],2,FALSE), "")</f>
        <v/>
      </c>
      <c r="E236" s="18" t="str">
        <f>IFERROR(VLOOKUP(C236,REKAP[[#All],[ID
Barang]:[Stok Akhir]],4,FALSE), "")</f>
        <v/>
      </c>
      <c r="F236" s="18" t="str">
        <f>IFERROR(VLOOKUP(C236,REKAP[[#All],[ID
Barang]:[Stok Akhir]],6,FALSE),"")</f>
        <v/>
      </c>
      <c r="G236" s="17" t="str">
        <f>IFERROR(VLOOKUP(C236,REKAP[[#All],[ID
Barang]:[Stok Akhir]],8,FALSE),"")</f>
        <v/>
      </c>
      <c r="H236" s="13"/>
      <c r="I236" s="10"/>
      <c r="J236" s="10"/>
      <c r="K236" s="17" t="str">
        <f>IFERROR(MASUK[[#This Row],[Jumlah Masuk]]*MASUK[[#This Row],[Harga Satuan]],"")</f>
        <v/>
      </c>
      <c r="L236" s="13"/>
      <c r="M236" s="62"/>
      <c r="N236" s="62"/>
      <c r="O236" s="62"/>
      <c r="P236" s="62"/>
      <c r="Q236" s="62"/>
      <c r="R236" s="62"/>
      <c r="S236" s="62"/>
    </row>
    <row r="237" spans="1:19" ht="16.5" thickTop="1" thickBot="1" x14ac:dyDescent="0.3">
      <c r="A237" s="33">
        <f t="shared" si="4"/>
        <v>231</v>
      </c>
      <c r="B237" s="9"/>
      <c r="C237" s="10"/>
      <c r="D237" s="18" t="str">
        <f>IFERROR(VLOOKUP(C237,REKAP[[#All],[ID
Barang]:[Stok Akhir]],2,FALSE), "")</f>
        <v/>
      </c>
      <c r="E237" s="18" t="str">
        <f>IFERROR(VLOOKUP(C237,REKAP[[#All],[ID
Barang]:[Stok Akhir]],4,FALSE), "")</f>
        <v/>
      </c>
      <c r="F237" s="18" t="str">
        <f>IFERROR(VLOOKUP(C237,REKAP[[#All],[ID
Barang]:[Stok Akhir]],6,FALSE),"")</f>
        <v/>
      </c>
      <c r="G237" s="17" t="str">
        <f>IFERROR(VLOOKUP(C237,REKAP[[#All],[ID
Barang]:[Stok Akhir]],8,FALSE),"")</f>
        <v/>
      </c>
      <c r="H237" s="13"/>
      <c r="I237" s="10"/>
      <c r="J237" s="10"/>
      <c r="K237" s="17" t="str">
        <f>IFERROR(MASUK[[#This Row],[Jumlah Masuk]]*MASUK[[#This Row],[Harga Satuan]],"")</f>
        <v/>
      </c>
      <c r="L237" s="13"/>
      <c r="M237" s="62"/>
      <c r="N237" s="62"/>
      <c r="O237" s="62"/>
      <c r="P237" s="62"/>
      <c r="Q237" s="62"/>
      <c r="R237" s="62"/>
      <c r="S237" s="62"/>
    </row>
    <row r="238" spans="1:19" ht="16.5" thickTop="1" thickBot="1" x14ac:dyDescent="0.3">
      <c r="A238" s="33">
        <f t="shared" si="4"/>
        <v>232</v>
      </c>
      <c r="B238" s="9"/>
      <c r="C238" s="10"/>
      <c r="D238" s="18" t="str">
        <f>IFERROR(VLOOKUP(C238,REKAP[[#All],[ID
Barang]:[Stok Akhir]],2,FALSE), "")</f>
        <v/>
      </c>
      <c r="E238" s="18" t="str">
        <f>IFERROR(VLOOKUP(C238,REKAP[[#All],[ID
Barang]:[Stok Akhir]],4,FALSE), "")</f>
        <v/>
      </c>
      <c r="F238" s="18" t="str">
        <f>IFERROR(VLOOKUP(C238,REKAP[[#All],[ID
Barang]:[Stok Akhir]],6,FALSE),"")</f>
        <v/>
      </c>
      <c r="G238" s="17" t="str">
        <f>IFERROR(VLOOKUP(C238,REKAP[[#All],[ID
Barang]:[Stok Akhir]],8,FALSE),"")</f>
        <v/>
      </c>
      <c r="H238" s="13"/>
      <c r="I238" s="10"/>
      <c r="J238" s="10"/>
      <c r="K238" s="17" t="str">
        <f>IFERROR(MASUK[[#This Row],[Jumlah Masuk]]*MASUK[[#This Row],[Harga Satuan]],"")</f>
        <v/>
      </c>
      <c r="L238" s="13"/>
      <c r="M238" s="62"/>
      <c r="N238" s="62"/>
      <c r="O238" s="62"/>
      <c r="P238" s="62"/>
      <c r="Q238" s="62"/>
      <c r="R238" s="62"/>
      <c r="S238" s="62"/>
    </row>
    <row r="239" spans="1:19" ht="16.5" thickTop="1" thickBot="1" x14ac:dyDescent="0.3">
      <c r="A239" s="33">
        <f t="shared" si="4"/>
        <v>233</v>
      </c>
      <c r="B239" s="9"/>
      <c r="C239" s="10"/>
      <c r="D239" s="18" t="str">
        <f>IFERROR(VLOOKUP(C239,REKAP[[#All],[ID
Barang]:[Stok Akhir]],2,FALSE), "")</f>
        <v/>
      </c>
      <c r="E239" s="18" t="str">
        <f>IFERROR(VLOOKUP(C239,REKAP[[#All],[ID
Barang]:[Stok Akhir]],4,FALSE), "")</f>
        <v/>
      </c>
      <c r="F239" s="18" t="str">
        <f>IFERROR(VLOOKUP(C239,REKAP[[#All],[ID
Barang]:[Stok Akhir]],6,FALSE),"")</f>
        <v/>
      </c>
      <c r="G239" s="17" t="str">
        <f>IFERROR(VLOOKUP(C239,REKAP[[#All],[ID
Barang]:[Stok Akhir]],8,FALSE),"")</f>
        <v/>
      </c>
      <c r="H239" s="13"/>
      <c r="I239" s="10"/>
      <c r="J239" s="10"/>
      <c r="K239" s="17" t="str">
        <f>IFERROR(MASUK[[#This Row],[Jumlah Masuk]]*MASUK[[#This Row],[Harga Satuan]],"")</f>
        <v/>
      </c>
      <c r="L239" s="13"/>
      <c r="M239" s="62"/>
      <c r="N239" s="62"/>
      <c r="O239" s="62"/>
      <c r="P239" s="62"/>
      <c r="Q239" s="62"/>
      <c r="R239" s="62"/>
      <c r="S239" s="62"/>
    </row>
    <row r="240" spans="1:19" ht="16.5" thickTop="1" thickBot="1" x14ac:dyDescent="0.3">
      <c r="A240" s="33">
        <f t="shared" si="4"/>
        <v>234</v>
      </c>
      <c r="B240" s="9"/>
      <c r="C240" s="10"/>
      <c r="D240" s="18" t="str">
        <f>IFERROR(VLOOKUP(C240,REKAP[[#All],[ID
Barang]:[Stok Akhir]],2,FALSE), "")</f>
        <v/>
      </c>
      <c r="E240" s="18" t="str">
        <f>IFERROR(VLOOKUP(C240,REKAP[[#All],[ID
Barang]:[Stok Akhir]],4,FALSE), "")</f>
        <v/>
      </c>
      <c r="F240" s="18" t="str">
        <f>IFERROR(VLOOKUP(C240,REKAP[[#All],[ID
Barang]:[Stok Akhir]],6,FALSE),"")</f>
        <v/>
      </c>
      <c r="G240" s="17" t="str">
        <f>IFERROR(VLOOKUP(C240,REKAP[[#All],[ID
Barang]:[Stok Akhir]],8,FALSE),"")</f>
        <v/>
      </c>
      <c r="H240" s="13"/>
      <c r="I240" s="10"/>
      <c r="J240" s="10"/>
      <c r="K240" s="17" t="str">
        <f>IFERROR(MASUK[[#This Row],[Jumlah Masuk]]*MASUK[[#This Row],[Harga Satuan]],"")</f>
        <v/>
      </c>
      <c r="L240" s="13"/>
      <c r="M240" s="62"/>
      <c r="N240" s="62"/>
      <c r="O240" s="62"/>
      <c r="P240" s="62"/>
      <c r="Q240" s="62"/>
      <c r="R240" s="62"/>
      <c r="S240" s="62"/>
    </row>
    <row r="241" spans="1:19" ht="16.5" thickTop="1" thickBot="1" x14ac:dyDescent="0.3">
      <c r="A241" s="33">
        <f t="shared" si="4"/>
        <v>235</v>
      </c>
      <c r="B241" s="9"/>
      <c r="C241" s="10"/>
      <c r="D241" s="18" t="str">
        <f>IFERROR(VLOOKUP(C241,REKAP[[#All],[ID
Barang]:[Stok Akhir]],2,FALSE), "")</f>
        <v/>
      </c>
      <c r="E241" s="18" t="str">
        <f>IFERROR(VLOOKUP(C241,REKAP[[#All],[ID
Barang]:[Stok Akhir]],4,FALSE), "")</f>
        <v/>
      </c>
      <c r="F241" s="18" t="str">
        <f>IFERROR(VLOOKUP(C241,REKAP[[#All],[ID
Barang]:[Stok Akhir]],6,FALSE),"")</f>
        <v/>
      </c>
      <c r="G241" s="17" t="str">
        <f>IFERROR(VLOOKUP(C241,REKAP[[#All],[ID
Barang]:[Stok Akhir]],8,FALSE),"")</f>
        <v/>
      </c>
      <c r="H241" s="13"/>
      <c r="I241" s="10"/>
      <c r="J241" s="10"/>
      <c r="K241" s="17" t="str">
        <f>IFERROR(MASUK[[#This Row],[Jumlah Masuk]]*MASUK[[#This Row],[Harga Satuan]],"")</f>
        <v/>
      </c>
      <c r="L241" s="13"/>
      <c r="M241" s="62"/>
      <c r="N241" s="62"/>
      <c r="O241" s="62"/>
      <c r="P241" s="62"/>
      <c r="Q241" s="62"/>
      <c r="R241" s="62"/>
      <c r="S241" s="62"/>
    </row>
    <row r="242" spans="1:19" ht="16.5" thickTop="1" thickBot="1" x14ac:dyDescent="0.3">
      <c r="A242" s="33">
        <f t="shared" si="4"/>
        <v>236</v>
      </c>
      <c r="B242" s="9"/>
      <c r="C242" s="10"/>
      <c r="D242" s="18" t="str">
        <f>IFERROR(VLOOKUP(C242,REKAP[[#All],[ID
Barang]:[Stok Akhir]],2,FALSE), "")</f>
        <v/>
      </c>
      <c r="E242" s="18" t="str">
        <f>IFERROR(VLOOKUP(C242,REKAP[[#All],[ID
Barang]:[Stok Akhir]],4,FALSE), "")</f>
        <v/>
      </c>
      <c r="F242" s="18" t="str">
        <f>IFERROR(VLOOKUP(C242,REKAP[[#All],[ID
Barang]:[Stok Akhir]],6,FALSE),"")</f>
        <v/>
      </c>
      <c r="G242" s="17" t="str">
        <f>IFERROR(VLOOKUP(C242,REKAP[[#All],[ID
Barang]:[Stok Akhir]],8,FALSE),"")</f>
        <v/>
      </c>
      <c r="H242" s="13"/>
      <c r="I242" s="10"/>
      <c r="J242" s="10"/>
      <c r="K242" s="17" t="str">
        <f>IFERROR(MASUK[[#This Row],[Jumlah Masuk]]*MASUK[[#This Row],[Harga Satuan]],"")</f>
        <v/>
      </c>
      <c r="L242" s="13"/>
      <c r="M242" s="62"/>
      <c r="N242" s="62"/>
      <c r="O242" s="62"/>
      <c r="P242" s="62"/>
      <c r="Q242" s="62"/>
      <c r="R242" s="62"/>
      <c r="S242" s="62"/>
    </row>
    <row r="243" spans="1:19" ht="16.5" thickTop="1" thickBot="1" x14ac:dyDescent="0.3">
      <c r="A243" s="33">
        <f t="shared" si="4"/>
        <v>237</v>
      </c>
      <c r="B243" s="9"/>
      <c r="C243" s="10"/>
      <c r="D243" s="18" t="str">
        <f>IFERROR(VLOOKUP(C243,REKAP[[#All],[ID
Barang]:[Stok Akhir]],2,FALSE), "")</f>
        <v/>
      </c>
      <c r="E243" s="18" t="str">
        <f>IFERROR(VLOOKUP(C243,REKAP[[#All],[ID
Barang]:[Stok Akhir]],4,FALSE), "")</f>
        <v/>
      </c>
      <c r="F243" s="18" t="str">
        <f>IFERROR(VLOOKUP(C243,REKAP[[#All],[ID
Barang]:[Stok Akhir]],6,FALSE),"")</f>
        <v/>
      </c>
      <c r="G243" s="17" t="str">
        <f>IFERROR(VLOOKUP(C243,REKAP[[#All],[ID
Barang]:[Stok Akhir]],8,FALSE),"")</f>
        <v/>
      </c>
      <c r="H243" s="13"/>
      <c r="I243" s="10"/>
      <c r="J243" s="10"/>
      <c r="K243" s="17" t="str">
        <f>IFERROR(MASUK[[#This Row],[Jumlah Masuk]]*MASUK[[#This Row],[Harga Satuan]],"")</f>
        <v/>
      </c>
      <c r="L243" s="13"/>
      <c r="M243" s="62"/>
      <c r="N243" s="62"/>
      <c r="O243" s="62"/>
      <c r="P243" s="62"/>
      <c r="Q243" s="62"/>
      <c r="R243" s="62"/>
      <c r="S243" s="62"/>
    </row>
    <row r="244" spans="1:19" ht="16.5" thickTop="1" thickBot="1" x14ac:dyDescent="0.3">
      <c r="A244" s="33">
        <f t="shared" si="4"/>
        <v>238</v>
      </c>
      <c r="B244" s="9"/>
      <c r="C244" s="10"/>
      <c r="D244" s="18" t="str">
        <f>IFERROR(VLOOKUP(C244,REKAP[[#All],[ID
Barang]:[Stok Akhir]],2,FALSE), "")</f>
        <v/>
      </c>
      <c r="E244" s="18" t="str">
        <f>IFERROR(VLOOKUP(C244,REKAP[[#All],[ID
Barang]:[Stok Akhir]],4,FALSE), "")</f>
        <v/>
      </c>
      <c r="F244" s="18" t="str">
        <f>IFERROR(VLOOKUP(C244,REKAP[[#All],[ID
Barang]:[Stok Akhir]],6,FALSE),"")</f>
        <v/>
      </c>
      <c r="G244" s="17" t="str">
        <f>IFERROR(VLOOKUP(C244,REKAP[[#All],[ID
Barang]:[Stok Akhir]],8,FALSE),"")</f>
        <v/>
      </c>
      <c r="H244" s="13"/>
      <c r="I244" s="10"/>
      <c r="J244" s="10"/>
      <c r="K244" s="17" t="str">
        <f>IFERROR(MASUK[[#This Row],[Jumlah Masuk]]*MASUK[[#This Row],[Harga Satuan]],"")</f>
        <v/>
      </c>
      <c r="L244" s="13"/>
      <c r="M244" s="62"/>
      <c r="N244" s="62"/>
      <c r="O244" s="62"/>
      <c r="P244" s="62"/>
      <c r="Q244" s="62"/>
      <c r="R244" s="62"/>
      <c r="S244" s="62"/>
    </row>
    <row r="245" spans="1:19" ht="16.5" thickTop="1" thickBot="1" x14ac:dyDescent="0.3">
      <c r="A245" s="33">
        <f t="shared" si="4"/>
        <v>239</v>
      </c>
      <c r="B245" s="9"/>
      <c r="C245" s="10"/>
      <c r="D245" s="18" t="str">
        <f>IFERROR(VLOOKUP(C245,REKAP[[#All],[ID
Barang]:[Stok Akhir]],2,FALSE), "")</f>
        <v/>
      </c>
      <c r="E245" s="18" t="str">
        <f>IFERROR(VLOOKUP(C245,REKAP[[#All],[ID
Barang]:[Stok Akhir]],4,FALSE), "")</f>
        <v/>
      </c>
      <c r="F245" s="18" t="str">
        <f>IFERROR(VLOOKUP(C245,REKAP[[#All],[ID
Barang]:[Stok Akhir]],6,FALSE),"")</f>
        <v/>
      </c>
      <c r="G245" s="17" t="str">
        <f>IFERROR(VLOOKUP(C245,REKAP[[#All],[ID
Barang]:[Stok Akhir]],8,FALSE),"")</f>
        <v/>
      </c>
      <c r="H245" s="13"/>
      <c r="I245" s="10"/>
      <c r="J245" s="10"/>
      <c r="K245" s="17" t="str">
        <f>IFERROR(MASUK[[#This Row],[Jumlah Masuk]]*MASUK[[#This Row],[Harga Satuan]],"")</f>
        <v/>
      </c>
      <c r="L245" s="13"/>
      <c r="M245" s="62"/>
      <c r="N245" s="62"/>
      <c r="O245" s="62"/>
      <c r="P245" s="62"/>
      <c r="Q245" s="62"/>
      <c r="R245" s="62"/>
      <c r="S245" s="62"/>
    </row>
    <row r="246" spans="1:19" ht="16.5" thickTop="1" thickBot="1" x14ac:dyDescent="0.3">
      <c r="A246" s="33">
        <f t="shared" si="4"/>
        <v>240</v>
      </c>
      <c r="B246" s="9"/>
      <c r="C246" s="10"/>
      <c r="D246" s="18" t="str">
        <f>IFERROR(VLOOKUP(C246,REKAP[[#All],[ID
Barang]:[Stok Akhir]],2,FALSE), "")</f>
        <v/>
      </c>
      <c r="E246" s="18" t="str">
        <f>IFERROR(VLOOKUP(C246,REKAP[[#All],[ID
Barang]:[Stok Akhir]],4,FALSE), "")</f>
        <v/>
      </c>
      <c r="F246" s="18" t="str">
        <f>IFERROR(VLOOKUP(C246,REKAP[[#All],[ID
Barang]:[Stok Akhir]],6,FALSE),"")</f>
        <v/>
      </c>
      <c r="G246" s="17" t="str">
        <f>IFERROR(VLOOKUP(C246,REKAP[[#All],[ID
Barang]:[Stok Akhir]],8,FALSE),"")</f>
        <v/>
      </c>
      <c r="H246" s="13"/>
      <c r="I246" s="10"/>
      <c r="J246" s="10"/>
      <c r="K246" s="17" t="str">
        <f>IFERROR(MASUK[[#This Row],[Jumlah Masuk]]*MASUK[[#This Row],[Harga Satuan]],"")</f>
        <v/>
      </c>
      <c r="L246" s="13"/>
      <c r="M246" s="62"/>
      <c r="N246" s="62"/>
      <c r="O246" s="62"/>
      <c r="P246" s="62"/>
      <c r="Q246" s="62"/>
      <c r="R246" s="62"/>
      <c r="S246" s="62"/>
    </row>
    <row r="247" spans="1:19" ht="16.5" thickTop="1" thickBot="1" x14ac:dyDescent="0.3">
      <c r="A247" s="33">
        <f t="shared" si="4"/>
        <v>241</v>
      </c>
      <c r="B247" s="9"/>
      <c r="C247" s="10"/>
      <c r="D247" s="18" t="str">
        <f>IFERROR(VLOOKUP(C247,REKAP[[#All],[ID
Barang]:[Stok Akhir]],2,FALSE), "")</f>
        <v/>
      </c>
      <c r="E247" s="18" t="str">
        <f>IFERROR(VLOOKUP(C247,REKAP[[#All],[ID
Barang]:[Stok Akhir]],4,FALSE), "")</f>
        <v/>
      </c>
      <c r="F247" s="18" t="str">
        <f>IFERROR(VLOOKUP(C247,REKAP[[#All],[ID
Barang]:[Stok Akhir]],6,FALSE),"")</f>
        <v/>
      </c>
      <c r="G247" s="17" t="str">
        <f>IFERROR(VLOOKUP(C247,REKAP[[#All],[ID
Barang]:[Stok Akhir]],8,FALSE),"")</f>
        <v/>
      </c>
      <c r="H247" s="13"/>
      <c r="I247" s="10"/>
      <c r="J247" s="10"/>
      <c r="K247" s="17" t="str">
        <f>IFERROR(MASUK[[#This Row],[Jumlah Masuk]]*MASUK[[#This Row],[Harga Satuan]],"")</f>
        <v/>
      </c>
      <c r="L247" s="13"/>
      <c r="M247" s="62"/>
      <c r="N247" s="62"/>
      <c r="O247" s="62"/>
      <c r="P247" s="62"/>
      <c r="Q247" s="62"/>
      <c r="R247" s="62"/>
      <c r="S247" s="62"/>
    </row>
    <row r="248" spans="1:19" ht="16.5" thickTop="1" thickBot="1" x14ac:dyDescent="0.3">
      <c r="A248" s="33">
        <f t="shared" si="4"/>
        <v>242</v>
      </c>
      <c r="B248" s="9"/>
      <c r="C248" s="10"/>
      <c r="D248" s="18" t="str">
        <f>IFERROR(VLOOKUP(C248,REKAP[[#All],[ID
Barang]:[Stok Akhir]],2,FALSE), "")</f>
        <v/>
      </c>
      <c r="E248" s="18" t="str">
        <f>IFERROR(VLOOKUP(C248,REKAP[[#All],[ID
Barang]:[Stok Akhir]],4,FALSE), "")</f>
        <v/>
      </c>
      <c r="F248" s="18" t="str">
        <f>IFERROR(VLOOKUP(C248,REKAP[[#All],[ID
Barang]:[Stok Akhir]],6,FALSE),"")</f>
        <v/>
      </c>
      <c r="G248" s="17" t="str">
        <f>IFERROR(VLOOKUP(C248,REKAP[[#All],[ID
Barang]:[Stok Akhir]],8,FALSE),"")</f>
        <v/>
      </c>
      <c r="H248" s="13"/>
      <c r="I248" s="10"/>
      <c r="J248" s="10"/>
      <c r="K248" s="17" t="str">
        <f>IFERROR(MASUK[[#This Row],[Jumlah Masuk]]*MASUK[[#This Row],[Harga Satuan]],"")</f>
        <v/>
      </c>
      <c r="L248" s="13"/>
      <c r="M248" s="62"/>
      <c r="N248" s="62"/>
      <c r="O248" s="62"/>
      <c r="P248" s="62"/>
      <c r="Q248" s="62"/>
      <c r="R248" s="62"/>
      <c r="S248" s="62"/>
    </row>
    <row r="249" spans="1:19" ht="16.5" thickTop="1" thickBot="1" x14ac:dyDescent="0.3">
      <c r="A249" s="33">
        <f t="shared" si="4"/>
        <v>243</v>
      </c>
      <c r="B249" s="9"/>
      <c r="C249" s="10"/>
      <c r="D249" s="18" t="str">
        <f>IFERROR(VLOOKUP(C249,REKAP[[#All],[ID
Barang]:[Stok Akhir]],2,FALSE), "")</f>
        <v/>
      </c>
      <c r="E249" s="18" t="str">
        <f>IFERROR(VLOOKUP(C249,REKAP[[#All],[ID
Barang]:[Stok Akhir]],4,FALSE), "")</f>
        <v/>
      </c>
      <c r="F249" s="18" t="str">
        <f>IFERROR(VLOOKUP(C249,REKAP[[#All],[ID
Barang]:[Stok Akhir]],6,FALSE),"")</f>
        <v/>
      </c>
      <c r="G249" s="17" t="str">
        <f>IFERROR(VLOOKUP(C249,REKAP[[#All],[ID
Barang]:[Stok Akhir]],8,FALSE),"")</f>
        <v/>
      </c>
      <c r="H249" s="13"/>
      <c r="I249" s="10"/>
      <c r="J249" s="10"/>
      <c r="K249" s="17" t="str">
        <f>IFERROR(MASUK[[#This Row],[Jumlah Masuk]]*MASUK[[#This Row],[Harga Satuan]],"")</f>
        <v/>
      </c>
      <c r="L249" s="13"/>
      <c r="M249" s="62"/>
      <c r="N249" s="62"/>
      <c r="O249" s="62"/>
      <c r="P249" s="62"/>
      <c r="Q249" s="62"/>
      <c r="R249" s="62"/>
      <c r="S249" s="62"/>
    </row>
    <row r="250" spans="1:19" ht="16.5" thickTop="1" thickBot="1" x14ac:dyDescent="0.3">
      <c r="A250" s="33">
        <f t="shared" si="4"/>
        <v>244</v>
      </c>
      <c r="B250" s="9"/>
      <c r="C250" s="10"/>
      <c r="D250" s="18" t="str">
        <f>IFERROR(VLOOKUP(C250,REKAP[[#All],[ID
Barang]:[Stok Akhir]],2,FALSE), "")</f>
        <v/>
      </c>
      <c r="E250" s="18" t="str">
        <f>IFERROR(VLOOKUP(C250,REKAP[[#All],[ID
Barang]:[Stok Akhir]],4,FALSE), "")</f>
        <v/>
      </c>
      <c r="F250" s="18" t="str">
        <f>IFERROR(VLOOKUP(C250,REKAP[[#All],[ID
Barang]:[Stok Akhir]],6,FALSE),"")</f>
        <v/>
      </c>
      <c r="G250" s="17" t="str">
        <f>IFERROR(VLOOKUP(C250,REKAP[[#All],[ID
Barang]:[Stok Akhir]],8,FALSE),"")</f>
        <v/>
      </c>
      <c r="H250" s="13"/>
      <c r="I250" s="10"/>
      <c r="J250" s="10"/>
      <c r="K250" s="17" t="str">
        <f>IFERROR(MASUK[[#This Row],[Jumlah Masuk]]*MASUK[[#This Row],[Harga Satuan]],"")</f>
        <v/>
      </c>
      <c r="L250" s="13"/>
      <c r="M250" s="62"/>
      <c r="N250" s="62"/>
      <c r="O250" s="62"/>
      <c r="P250" s="62"/>
      <c r="Q250" s="62"/>
      <c r="R250" s="62"/>
      <c r="S250" s="62"/>
    </row>
    <row r="251" spans="1:19" ht="16.5" thickTop="1" thickBot="1" x14ac:dyDescent="0.3">
      <c r="A251" s="33">
        <f t="shared" si="4"/>
        <v>245</v>
      </c>
      <c r="B251" s="9"/>
      <c r="C251" s="10"/>
      <c r="D251" s="18" t="str">
        <f>IFERROR(VLOOKUP(C251,REKAP[[#All],[ID
Barang]:[Stok Akhir]],2,FALSE), "")</f>
        <v/>
      </c>
      <c r="E251" s="18" t="str">
        <f>IFERROR(VLOOKUP(C251,REKAP[[#All],[ID
Barang]:[Stok Akhir]],4,FALSE), "")</f>
        <v/>
      </c>
      <c r="F251" s="18" t="str">
        <f>IFERROR(VLOOKUP(C251,REKAP[[#All],[ID
Barang]:[Stok Akhir]],6,FALSE),"")</f>
        <v/>
      </c>
      <c r="G251" s="17" t="str">
        <f>IFERROR(VLOOKUP(C251,REKAP[[#All],[ID
Barang]:[Stok Akhir]],8,FALSE),"")</f>
        <v/>
      </c>
      <c r="H251" s="13"/>
      <c r="I251" s="10"/>
      <c r="J251" s="10"/>
      <c r="K251" s="17" t="str">
        <f>IFERROR(MASUK[[#This Row],[Jumlah Masuk]]*MASUK[[#This Row],[Harga Satuan]],"")</f>
        <v/>
      </c>
      <c r="L251" s="13"/>
      <c r="M251" s="62"/>
      <c r="N251" s="62"/>
      <c r="O251" s="62"/>
      <c r="P251" s="62"/>
      <c r="Q251" s="62"/>
      <c r="R251" s="62"/>
      <c r="S251" s="62"/>
    </row>
    <row r="252" spans="1:19" ht="16.5" thickTop="1" thickBot="1" x14ac:dyDescent="0.3">
      <c r="A252" s="33">
        <f t="shared" si="4"/>
        <v>246</v>
      </c>
      <c r="B252" s="9"/>
      <c r="C252" s="10"/>
      <c r="D252" s="18" t="str">
        <f>IFERROR(VLOOKUP(C252,REKAP[[#All],[ID
Barang]:[Stok Akhir]],2,FALSE), "")</f>
        <v/>
      </c>
      <c r="E252" s="18" t="str">
        <f>IFERROR(VLOOKUP(C252,REKAP[[#All],[ID
Barang]:[Stok Akhir]],4,FALSE), "")</f>
        <v/>
      </c>
      <c r="F252" s="18" t="str">
        <f>IFERROR(VLOOKUP(C252,REKAP[[#All],[ID
Barang]:[Stok Akhir]],6,FALSE),"")</f>
        <v/>
      </c>
      <c r="G252" s="17" t="str">
        <f>IFERROR(VLOOKUP(C252,REKAP[[#All],[ID
Barang]:[Stok Akhir]],8,FALSE),"")</f>
        <v/>
      </c>
      <c r="H252" s="13"/>
      <c r="I252" s="10"/>
      <c r="J252" s="10"/>
      <c r="K252" s="17" t="str">
        <f>IFERROR(MASUK[[#This Row],[Jumlah Masuk]]*MASUK[[#This Row],[Harga Satuan]],"")</f>
        <v/>
      </c>
      <c r="L252" s="13"/>
      <c r="M252" s="62"/>
      <c r="N252" s="62"/>
      <c r="O252" s="62"/>
      <c r="P252" s="62"/>
      <c r="Q252" s="62"/>
      <c r="R252" s="62"/>
      <c r="S252" s="62"/>
    </row>
    <row r="253" spans="1:19" ht="16.5" thickTop="1" thickBot="1" x14ac:dyDescent="0.3">
      <c r="A253" s="33">
        <f t="shared" si="4"/>
        <v>247</v>
      </c>
      <c r="B253" s="9"/>
      <c r="C253" s="10"/>
      <c r="D253" s="18" t="str">
        <f>IFERROR(VLOOKUP(C253,REKAP[[#All],[ID
Barang]:[Stok Akhir]],2,FALSE), "")</f>
        <v/>
      </c>
      <c r="E253" s="18" t="str">
        <f>IFERROR(VLOOKUP(C253,REKAP[[#All],[ID
Barang]:[Stok Akhir]],4,FALSE), "")</f>
        <v/>
      </c>
      <c r="F253" s="18" t="str">
        <f>IFERROR(VLOOKUP(C253,REKAP[[#All],[ID
Barang]:[Stok Akhir]],6,FALSE),"")</f>
        <v/>
      </c>
      <c r="G253" s="17" t="str">
        <f>IFERROR(VLOOKUP(C253,REKAP[[#All],[ID
Barang]:[Stok Akhir]],8,FALSE),"")</f>
        <v/>
      </c>
      <c r="H253" s="13"/>
      <c r="I253" s="10"/>
      <c r="J253" s="10"/>
      <c r="K253" s="17" t="str">
        <f>IFERROR(MASUK[[#This Row],[Jumlah Masuk]]*MASUK[[#This Row],[Harga Satuan]],"")</f>
        <v/>
      </c>
      <c r="L253" s="13"/>
      <c r="M253" s="62"/>
      <c r="N253" s="62"/>
      <c r="O253" s="62"/>
      <c r="P253" s="62"/>
      <c r="Q253" s="62"/>
      <c r="R253" s="62"/>
      <c r="S253" s="62"/>
    </row>
    <row r="254" spans="1:19" ht="16.5" thickTop="1" thickBot="1" x14ac:dyDescent="0.3">
      <c r="A254" s="33">
        <f t="shared" si="4"/>
        <v>248</v>
      </c>
      <c r="B254" s="9"/>
      <c r="C254" s="10"/>
      <c r="D254" s="18" t="str">
        <f>IFERROR(VLOOKUP(C254,REKAP[[#All],[ID
Barang]:[Stok Akhir]],2,FALSE), "")</f>
        <v/>
      </c>
      <c r="E254" s="18" t="str">
        <f>IFERROR(VLOOKUP(C254,REKAP[[#All],[ID
Barang]:[Stok Akhir]],4,FALSE), "")</f>
        <v/>
      </c>
      <c r="F254" s="18" t="str">
        <f>IFERROR(VLOOKUP(C254,REKAP[[#All],[ID
Barang]:[Stok Akhir]],6,FALSE),"")</f>
        <v/>
      </c>
      <c r="G254" s="17" t="str">
        <f>IFERROR(VLOOKUP(C254,REKAP[[#All],[ID
Barang]:[Stok Akhir]],8,FALSE),"")</f>
        <v/>
      </c>
      <c r="H254" s="13"/>
      <c r="I254" s="10"/>
      <c r="J254" s="10"/>
      <c r="K254" s="17" t="str">
        <f>IFERROR(MASUK[[#This Row],[Jumlah Masuk]]*MASUK[[#This Row],[Harga Satuan]],"")</f>
        <v/>
      </c>
      <c r="L254" s="13"/>
      <c r="M254" s="62"/>
      <c r="N254" s="62"/>
      <c r="O254" s="62"/>
      <c r="P254" s="62"/>
      <c r="Q254" s="62"/>
      <c r="R254" s="62"/>
      <c r="S254" s="62"/>
    </row>
    <row r="255" spans="1:19" ht="16.5" thickTop="1" thickBot="1" x14ac:dyDescent="0.3">
      <c r="A255" s="33">
        <f t="shared" si="4"/>
        <v>249</v>
      </c>
      <c r="B255" s="9"/>
      <c r="C255" s="10"/>
      <c r="D255" s="18" t="str">
        <f>IFERROR(VLOOKUP(C255,REKAP[[#All],[ID
Barang]:[Stok Akhir]],2,FALSE), "")</f>
        <v/>
      </c>
      <c r="E255" s="18" t="str">
        <f>IFERROR(VLOOKUP(C255,REKAP[[#All],[ID
Barang]:[Stok Akhir]],4,FALSE), "")</f>
        <v/>
      </c>
      <c r="F255" s="18" t="str">
        <f>IFERROR(VLOOKUP(C255,REKAP[[#All],[ID
Barang]:[Stok Akhir]],6,FALSE),"")</f>
        <v/>
      </c>
      <c r="G255" s="17" t="str">
        <f>IFERROR(VLOOKUP(C255,REKAP[[#All],[ID
Barang]:[Stok Akhir]],8,FALSE),"")</f>
        <v/>
      </c>
      <c r="H255" s="13"/>
      <c r="I255" s="10"/>
      <c r="J255" s="10"/>
      <c r="K255" s="17" t="str">
        <f>IFERROR(MASUK[[#This Row],[Jumlah Masuk]]*MASUK[[#This Row],[Harga Satuan]],"")</f>
        <v/>
      </c>
      <c r="L255" s="13"/>
      <c r="M255" s="62"/>
      <c r="N255" s="62"/>
      <c r="O255" s="62"/>
      <c r="P255" s="62"/>
      <c r="Q255" s="62"/>
      <c r="R255" s="62"/>
      <c r="S255" s="62"/>
    </row>
    <row r="256" spans="1:19" ht="16.5" thickTop="1" thickBot="1" x14ac:dyDescent="0.3">
      <c r="A256" s="33">
        <f t="shared" si="4"/>
        <v>250</v>
      </c>
      <c r="B256" s="9"/>
      <c r="C256" s="10"/>
      <c r="D256" s="18" t="str">
        <f>IFERROR(VLOOKUP(C256,REKAP[[#All],[ID
Barang]:[Stok Akhir]],2,FALSE), "")</f>
        <v/>
      </c>
      <c r="E256" s="18" t="str">
        <f>IFERROR(VLOOKUP(C256,REKAP[[#All],[ID
Barang]:[Stok Akhir]],4,FALSE), "")</f>
        <v/>
      </c>
      <c r="F256" s="18" t="str">
        <f>IFERROR(VLOOKUP(C256,REKAP[[#All],[ID
Barang]:[Stok Akhir]],6,FALSE),"")</f>
        <v/>
      </c>
      <c r="G256" s="17" t="str">
        <f>IFERROR(VLOOKUP(C256,REKAP[[#All],[ID
Barang]:[Stok Akhir]],8,FALSE),"")</f>
        <v/>
      </c>
      <c r="H256" s="13"/>
      <c r="I256" s="10"/>
      <c r="J256" s="10"/>
      <c r="K256" s="17" t="str">
        <f>IFERROR(MASUK[[#This Row],[Jumlah Masuk]]*MASUK[[#This Row],[Harga Satuan]],"")</f>
        <v/>
      </c>
      <c r="L256" s="13"/>
      <c r="M256" s="62"/>
      <c r="N256" s="62"/>
      <c r="O256" s="62"/>
      <c r="P256" s="62"/>
      <c r="Q256" s="62"/>
      <c r="R256" s="62"/>
      <c r="S256" s="62"/>
    </row>
    <row r="257" spans="1:19" ht="16.5" thickTop="1" thickBot="1" x14ac:dyDescent="0.3">
      <c r="A257" s="33">
        <f t="shared" si="4"/>
        <v>251</v>
      </c>
      <c r="B257" s="9"/>
      <c r="C257" s="10"/>
      <c r="D257" s="18" t="str">
        <f>IFERROR(VLOOKUP(C257,REKAP[[#All],[ID
Barang]:[Stok Akhir]],2,FALSE), "")</f>
        <v/>
      </c>
      <c r="E257" s="18" t="str">
        <f>IFERROR(VLOOKUP(C257,REKAP[[#All],[ID
Barang]:[Stok Akhir]],4,FALSE), "")</f>
        <v/>
      </c>
      <c r="F257" s="18" t="str">
        <f>IFERROR(VLOOKUP(C257,REKAP[[#All],[ID
Barang]:[Stok Akhir]],6,FALSE),"")</f>
        <v/>
      </c>
      <c r="G257" s="17" t="str">
        <f>IFERROR(VLOOKUP(C257,REKAP[[#All],[ID
Barang]:[Stok Akhir]],8,FALSE),"")</f>
        <v/>
      </c>
      <c r="H257" s="13"/>
      <c r="I257" s="10"/>
      <c r="J257" s="10"/>
      <c r="K257" s="17" t="str">
        <f>IFERROR(MASUK[[#This Row],[Jumlah Masuk]]*MASUK[[#This Row],[Harga Satuan]],"")</f>
        <v/>
      </c>
      <c r="L257" s="13"/>
      <c r="M257" s="62"/>
      <c r="N257" s="62"/>
      <c r="O257" s="62"/>
      <c r="P257" s="62"/>
      <c r="Q257" s="62"/>
      <c r="R257" s="62"/>
      <c r="S257" s="62"/>
    </row>
    <row r="258" spans="1:19" ht="16.5" thickTop="1" thickBot="1" x14ac:dyDescent="0.3">
      <c r="A258" s="33">
        <f t="shared" si="4"/>
        <v>252</v>
      </c>
      <c r="B258" s="9"/>
      <c r="C258" s="10"/>
      <c r="D258" s="18" t="str">
        <f>IFERROR(VLOOKUP(C258,REKAP[[#All],[ID
Barang]:[Stok Akhir]],2,FALSE), "")</f>
        <v/>
      </c>
      <c r="E258" s="18" t="str">
        <f>IFERROR(VLOOKUP(C258,REKAP[[#All],[ID
Barang]:[Stok Akhir]],4,FALSE), "")</f>
        <v/>
      </c>
      <c r="F258" s="18" t="str">
        <f>IFERROR(VLOOKUP(C258,REKAP[[#All],[ID
Barang]:[Stok Akhir]],6,FALSE),"")</f>
        <v/>
      </c>
      <c r="G258" s="17" t="str">
        <f>IFERROR(VLOOKUP(C258,REKAP[[#All],[ID
Barang]:[Stok Akhir]],8,FALSE),"")</f>
        <v/>
      </c>
      <c r="H258" s="13"/>
      <c r="I258" s="10"/>
      <c r="J258" s="10"/>
      <c r="K258" s="17" t="str">
        <f>IFERROR(MASUK[[#This Row],[Jumlah Masuk]]*MASUK[[#This Row],[Harga Satuan]],"")</f>
        <v/>
      </c>
      <c r="L258" s="13"/>
      <c r="M258" s="62"/>
      <c r="N258" s="62"/>
      <c r="O258" s="62"/>
      <c r="P258" s="62"/>
      <c r="Q258" s="62"/>
      <c r="R258" s="62"/>
      <c r="S258" s="62"/>
    </row>
    <row r="259" spans="1:19" ht="16.5" thickTop="1" thickBot="1" x14ac:dyDescent="0.3">
      <c r="A259" s="33">
        <f t="shared" si="4"/>
        <v>253</v>
      </c>
      <c r="B259" s="9"/>
      <c r="C259" s="10"/>
      <c r="D259" s="18" t="str">
        <f>IFERROR(VLOOKUP(C259,REKAP[[#All],[ID
Barang]:[Stok Akhir]],2,FALSE), "")</f>
        <v/>
      </c>
      <c r="E259" s="18" t="str">
        <f>IFERROR(VLOOKUP(C259,REKAP[[#All],[ID
Barang]:[Stok Akhir]],4,FALSE), "")</f>
        <v/>
      </c>
      <c r="F259" s="18" t="str">
        <f>IFERROR(VLOOKUP(C259,REKAP[[#All],[ID
Barang]:[Stok Akhir]],6,FALSE),"")</f>
        <v/>
      </c>
      <c r="G259" s="17" t="str">
        <f>IFERROR(VLOOKUP(C259,REKAP[[#All],[ID
Barang]:[Stok Akhir]],8,FALSE),"")</f>
        <v/>
      </c>
      <c r="H259" s="13"/>
      <c r="I259" s="10"/>
      <c r="J259" s="10"/>
      <c r="K259" s="17" t="str">
        <f>IFERROR(MASUK[[#This Row],[Jumlah Masuk]]*MASUK[[#This Row],[Harga Satuan]],"")</f>
        <v/>
      </c>
      <c r="L259" s="13"/>
      <c r="M259" s="62"/>
      <c r="N259" s="62"/>
      <c r="O259" s="62"/>
      <c r="P259" s="62"/>
      <c r="Q259" s="62"/>
      <c r="R259" s="62"/>
      <c r="S259" s="62"/>
    </row>
    <row r="260" spans="1:19" ht="16.5" thickTop="1" thickBot="1" x14ac:dyDescent="0.3">
      <c r="A260" s="33">
        <f t="shared" ref="A260:A323" si="5">ROW()-ROW($A$6)</f>
        <v>254</v>
      </c>
      <c r="B260" s="9"/>
      <c r="C260" s="10"/>
      <c r="D260" s="18" t="str">
        <f>IFERROR(VLOOKUP(C260,REKAP[[#All],[ID
Barang]:[Stok Akhir]],2,FALSE), "")</f>
        <v/>
      </c>
      <c r="E260" s="18" t="str">
        <f>IFERROR(VLOOKUP(C260,REKAP[[#All],[ID
Barang]:[Stok Akhir]],4,FALSE), "")</f>
        <v/>
      </c>
      <c r="F260" s="18" t="str">
        <f>IFERROR(VLOOKUP(C260,REKAP[[#All],[ID
Barang]:[Stok Akhir]],6,FALSE),"")</f>
        <v/>
      </c>
      <c r="G260" s="17" t="str">
        <f>IFERROR(VLOOKUP(C260,REKAP[[#All],[ID
Barang]:[Stok Akhir]],8,FALSE),"")</f>
        <v/>
      </c>
      <c r="H260" s="13"/>
      <c r="I260" s="10"/>
      <c r="J260" s="10"/>
      <c r="K260" s="17" t="str">
        <f>IFERROR(MASUK[[#This Row],[Jumlah Masuk]]*MASUK[[#This Row],[Harga Satuan]],"")</f>
        <v/>
      </c>
      <c r="L260" s="13"/>
      <c r="M260" s="62"/>
      <c r="N260" s="62"/>
      <c r="O260" s="62"/>
      <c r="P260" s="62"/>
      <c r="Q260" s="62"/>
      <c r="R260" s="62"/>
      <c r="S260" s="62"/>
    </row>
    <row r="261" spans="1:19" ht="16.5" thickTop="1" thickBot="1" x14ac:dyDescent="0.3">
      <c r="A261" s="33">
        <f t="shared" si="5"/>
        <v>255</v>
      </c>
      <c r="B261" s="9"/>
      <c r="C261" s="10"/>
      <c r="D261" s="18" t="str">
        <f>IFERROR(VLOOKUP(C261,REKAP[[#All],[ID
Barang]:[Stok Akhir]],2,FALSE), "")</f>
        <v/>
      </c>
      <c r="E261" s="18" t="str">
        <f>IFERROR(VLOOKUP(C261,REKAP[[#All],[ID
Barang]:[Stok Akhir]],4,FALSE), "")</f>
        <v/>
      </c>
      <c r="F261" s="18" t="str">
        <f>IFERROR(VLOOKUP(C261,REKAP[[#All],[ID
Barang]:[Stok Akhir]],6,FALSE),"")</f>
        <v/>
      </c>
      <c r="G261" s="17" t="str">
        <f>IFERROR(VLOOKUP(C261,REKAP[[#All],[ID
Barang]:[Stok Akhir]],8,FALSE),"")</f>
        <v/>
      </c>
      <c r="H261" s="13"/>
      <c r="I261" s="10"/>
      <c r="J261" s="10"/>
      <c r="K261" s="17" t="str">
        <f>IFERROR(MASUK[[#This Row],[Jumlah Masuk]]*MASUK[[#This Row],[Harga Satuan]],"")</f>
        <v/>
      </c>
      <c r="L261" s="13"/>
      <c r="M261" s="62"/>
      <c r="N261" s="62"/>
      <c r="O261" s="62"/>
      <c r="P261" s="62"/>
      <c r="Q261" s="62"/>
      <c r="R261" s="62"/>
      <c r="S261" s="62"/>
    </row>
    <row r="262" spans="1:19" ht="16.5" thickTop="1" thickBot="1" x14ac:dyDescent="0.3">
      <c r="A262" s="33">
        <f t="shared" si="5"/>
        <v>256</v>
      </c>
      <c r="B262" s="9"/>
      <c r="C262" s="10"/>
      <c r="D262" s="18" t="str">
        <f>IFERROR(VLOOKUP(C262,REKAP[[#All],[ID
Barang]:[Stok Akhir]],2,FALSE), "")</f>
        <v/>
      </c>
      <c r="E262" s="18" t="str">
        <f>IFERROR(VLOOKUP(C262,REKAP[[#All],[ID
Barang]:[Stok Akhir]],4,FALSE), "")</f>
        <v/>
      </c>
      <c r="F262" s="18" t="str">
        <f>IFERROR(VLOOKUP(C262,REKAP[[#All],[ID
Barang]:[Stok Akhir]],6,FALSE),"")</f>
        <v/>
      </c>
      <c r="G262" s="17" t="str">
        <f>IFERROR(VLOOKUP(C262,REKAP[[#All],[ID
Barang]:[Stok Akhir]],8,FALSE),"")</f>
        <v/>
      </c>
      <c r="H262" s="13"/>
      <c r="I262" s="10"/>
      <c r="J262" s="10"/>
      <c r="K262" s="17" t="str">
        <f>IFERROR(MASUK[[#This Row],[Jumlah Masuk]]*MASUK[[#This Row],[Harga Satuan]],"")</f>
        <v/>
      </c>
      <c r="L262" s="13"/>
      <c r="M262" s="62"/>
      <c r="N262" s="62"/>
      <c r="O262" s="62"/>
      <c r="P262" s="62"/>
      <c r="Q262" s="62"/>
      <c r="R262" s="62"/>
      <c r="S262" s="62"/>
    </row>
    <row r="263" spans="1:19" ht="16.5" thickTop="1" thickBot="1" x14ac:dyDescent="0.3">
      <c r="A263" s="33">
        <f t="shared" si="5"/>
        <v>257</v>
      </c>
      <c r="B263" s="9"/>
      <c r="C263" s="10"/>
      <c r="D263" s="18" t="str">
        <f>IFERROR(VLOOKUP(C263,REKAP[[#All],[ID
Barang]:[Stok Akhir]],2,FALSE), "")</f>
        <v/>
      </c>
      <c r="E263" s="18" t="str">
        <f>IFERROR(VLOOKUP(C263,REKAP[[#All],[ID
Barang]:[Stok Akhir]],4,FALSE), "")</f>
        <v/>
      </c>
      <c r="F263" s="18" t="str">
        <f>IFERROR(VLOOKUP(C263,REKAP[[#All],[ID
Barang]:[Stok Akhir]],6,FALSE),"")</f>
        <v/>
      </c>
      <c r="G263" s="17" t="str">
        <f>IFERROR(VLOOKUP(C263,REKAP[[#All],[ID
Barang]:[Stok Akhir]],8,FALSE),"")</f>
        <v/>
      </c>
      <c r="H263" s="13"/>
      <c r="I263" s="10"/>
      <c r="J263" s="10"/>
      <c r="K263" s="17" t="str">
        <f>IFERROR(MASUK[[#This Row],[Jumlah Masuk]]*MASUK[[#This Row],[Harga Satuan]],"")</f>
        <v/>
      </c>
      <c r="L263" s="13"/>
      <c r="M263" s="62"/>
      <c r="N263" s="62"/>
      <c r="O263" s="62"/>
      <c r="P263" s="62"/>
      <c r="Q263" s="62"/>
      <c r="R263" s="62"/>
      <c r="S263" s="62"/>
    </row>
    <row r="264" spans="1:19" ht="16.5" thickTop="1" thickBot="1" x14ac:dyDescent="0.3">
      <c r="A264" s="33">
        <f t="shared" si="5"/>
        <v>258</v>
      </c>
      <c r="B264" s="9"/>
      <c r="C264" s="10"/>
      <c r="D264" s="18" t="str">
        <f>IFERROR(VLOOKUP(C264,REKAP[[#All],[ID
Barang]:[Stok Akhir]],2,FALSE), "")</f>
        <v/>
      </c>
      <c r="E264" s="18" t="str">
        <f>IFERROR(VLOOKUP(C264,REKAP[[#All],[ID
Barang]:[Stok Akhir]],4,FALSE), "")</f>
        <v/>
      </c>
      <c r="F264" s="18" t="str">
        <f>IFERROR(VLOOKUP(C264,REKAP[[#All],[ID
Barang]:[Stok Akhir]],6,FALSE),"")</f>
        <v/>
      </c>
      <c r="G264" s="17" t="str">
        <f>IFERROR(VLOOKUP(C264,REKAP[[#All],[ID
Barang]:[Stok Akhir]],8,FALSE),"")</f>
        <v/>
      </c>
      <c r="H264" s="13"/>
      <c r="I264" s="10"/>
      <c r="J264" s="10"/>
      <c r="K264" s="17" t="str">
        <f>IFERROR(MASUK[[#This Row],[Jumlah Masuk]]*MASUK[[#This Row],[Harga Satuan]],"")</f>
        <v/>
      </c>
      <c r="L264" s="13"/>
      <c r="M264" s="62"/>
      <c r="N264" s="62"/>
      <c r="O264" s="62"/>
      <c r="P264" s="62"/>
      <c r="Q264" s="62"/>
      <c r="R264" s="62"/>
      <c r="S264" s="62"/>
    </row>
    <row r="265" spans="1:19" ht="16.5" thickTop="1" thickBot="1" x14ac:dyDescent="0.3">
      <c r="A265" s="33">
        <f t="shared" si="5"/>
        <v>259</v>
      </c>
      <c r="B265" s="9"/>
      <c r="C265" s="10"/>
      <c r="D265" s="18" t="str">
        <f>IFERROR(VLOOKUP(C265,REKAP[[#All],[ID
Barang]:[Stok Akhir]],2,FALSE), "")</f>
        <v/>
      </c>
      <c r="E265" s="18" t="str">
        <f>IFERROR(VLOOKUP(C265,REKAP[[#All],[ID
Barang]:[Stok Akhir]],4,FALSE), "")</f>
        <v/>
      </c>
      <c r="F265" s="18" t="str">
        <f>IFERROR(VLOOKUP(C265,REKAP[[#All],[ID
Barang]:[Stok Akhir]],6,FALSE),"")</f>
        <v/>
      </c>
      <c r="G265" s="17" t="str">
        <f>IFERROR(VLOOKUP(C265,REKAP[[#All],[ID
Barang]:[Stok Akhir]],8,FALSE),"")</f>
        <v/>
      </c>
      <c r="H265" s="13"/>
      <c r="I265" s="10"/>
      <c r="J265" s="10"/>
      <c r="K265" s="17" t="str">
        <f>IFERROR(MASUK[[#This Row],[Jumlah Masuk]]*MASUK[[#This Row],[Harga Satuan]],"")</f>
        <v/>
      </c>
      <c r="L265" s="13"/>
      <c r="M265" s="62"/>
      <c r="N265" s="62"/>
      <c r="O265" s="62"/>
      <c r="P265" s="62"/>
      <c r="Q265" s="62"/>
      <c r="R265" s="62"/>
      <c r="S265" s="62"/>
    </row>
    <row r="266" spans="1:19" ht="16.5" thickTop="1" thickBot="1" x14ac:dyDescent="0.3">
      <c r="A266" s="33">
        <f t="shared" si="5"/>
        <v>260</v>
      </c>
      <c r="B266" s="9"/>
      <c r="C266" s="10"/>
      <c r="D266" s="18" t="str">
        <f>IFERROR(VLOOKUP(C266,REKAP[[#All],[ID
Barang]:[Stok Akhir]],2,FALSE), "")</f>
        <v/>
      </c>
      <c r="E266" s="18" t="str">
        <f>IFERROR(VLOOKUP(C266,REKAP[[#All],[ID
Barang]:[Stok Akhir]],4,FALSE), "")</f>
        <v/>
      </c>
      <c r="F266" s="18" t="str">
        <f>IFERROR(VLOOKUP(C266,REKAP[[#All],[ID
Barang]:[Stok Akhir]],6,FALSE),"")</f>
        <v/>
      </c>
      <c r="G266" s="17" t="str">
        <f>IFERROR(VLOOKUP(C266,REKAP[[#All],[ID
Barang]:[Stok Akhir]],8,FALSE),"")</f>
        <v/>
      </c>
      <c r="H266" s="13"/>
      <c r="I266" s="10"/>
      <c r="J266" s="10"/>
      <c r="K266" s="17" t="str">
        <f>IFERROR(MASUK[[#This Row],[Jumlah Masuk]]*MASUK[[#This Row],[Harga Satuan]],"")</f>
        <v/>
      </c>
      <c r="L266" s="13"/>
      <c r="M266" s="62"/>
      <c r="N266" s="62"/>
      <c r="O266" s="62"/>
      <c r="P266" s="62"/>
      <c r="Q266" s="62"/>
      <c r="R266" s="62"/>
      <c r="S266" s="62"/>
    </row>
    <row r="267" spans="1:19" ht="16.5" thickTop="1" thickBot="1" x14ac:dyDescent="0.3">
      <c r="A267" s="33">
        <f t="shared" si="5"/>
        <v>261</v>
      </c>
      <c r="B267" s="9"/>
      <c r="C267" s="10"/>
      <c r="D267" s="18" t="str">
        <f>IFERROR(VLOOKUP(C267,REKAP[[#All],[ID
Barang]:[Stok Akhir]],2,FALSE), "")</f>
        <v/>
      </c>
      <c r="E267" s="18" t="str">
        <f>IFERROR(VLOOKUP(C267,REKAP[[#All],[ID
Barang]:[Stok Akhir]],4,FALSE), "")</f>
        <v/>
      </c>
      <c r="F267" s="18" t="str">
        <f>IFERROR(VLOOKUP(C267,REKAP[[#All],[ID
Barang]:[Stok Akhir]],6,FALSE),"")</f>
        <v/>
      </c>
      <c r="G267" s="17" t="str">
        <f>IFERROR(VLOOKUP(C267,REKAP[[#All],[ID
Barang]:[Stok Akhir]],8,FALSE),"")</f>
        <v/>
      </c>
      <c r="H267" s="13"/>
      <c r="I267" s="10"/>
      <c r="J267" s="10"/>
      <c r="K267" s="17" t="str">
        <f>IFERROR(MASUK[[#This Row],[Jumlah Masuk]]*MASUK[[#This Row],[Harga Satuan]],"")</f>
        <v/>
      </c>
      <c r="L267" s="13"/>
      <c r="M267" s="62"/>
      <c r="N267" s="62"/>
      <c r="O267" s="62"/>
      <c r="P267" s="62"/>
      <c r="Q267" s="62"/>
      <c r="R267" s="62"/>
      <c r="S267" s="62"/>
    </row>
    <row r="268" spans="1:19" ht="16.5" thickTop="1" thickBot="1" x14ac:dyDescent="0.3">
      <c r="A268" s="33">
        <f t="shared" si="5"/>
        <v>262</v>
      </c>
      <c r="B268" s="9"/>
      <c r="C268" s="10"/>
      <c r="D268" s="18" t="str">
        <f>IFERROR(VLOOKUP(C268,REKAP[[#All],[ID
Barang]:[Stok Akhir]],2,FALSE), "")</f>
        <v/>
      </c>
      <c r="E268" s="18" t="str">
        <f>IFERROR(VLOOKUP(C268,REKAP[[#All],[ID
Barang]:[Stok Akhir]],4,FALSE), "")</f>
        <v/>
      </c>
      <c r="F268" s="18" t="str">
        <f>IFERROR(VLOOKUP(C268,REKAP[[#All],[ID
Barang]:[Stok Akhir]],6,FALSE),"")</f>
        <v/>
      </c>
      <c r="G268" s="17" t="str">
        <f>IFERROR(VLOOKUP(C268,REKAP[[#All],[ID
Barang]:[Stok Akhir]],8,FALSE),"")</f>
        <v/>
      </c>
      <c r="H268" s="13"/>
      <c r="I268" s="10"/>
      <c r="J268" s="10"/>
      <c r="K268" s="17" t="str">
        <f>IFERROR(MASUK[[#This Row],[Jumlah Masuk]]*MASUK[[#This Row],[Harga Satuan]],"")</f>
        <v/>
      </c>
      <c r="L268" s="13"/>
      <c r="M268" s="62"/>
      <c r="N268" s="62"/>
      <c r="O268" s="62"/>
      <c r="P268" s="62"/>
      <c r="Q268" s="62"/>
      <c r="R268" s="62"/>
      <c r="S268" s="62"/>
    </row>
    <row r="269" spans="1:19" ht="16.5" thickTop="1" thickBot="1" x14ac:dyDescent="0.3">
      <c r="A269" s="33">
        <f t="shared" si="5"/>
        <v>263</v>
      </c>
      <c r="B269" s="9"/>
      <c r="C269" s="10"/>
      <c r="D269" s="18" t="str">
        <f>IFERROR(VLOOKUP(C269,REKAP[[#All],[ID
Barang]:[Stok Akhir]],2,FALSE), "")</f>
        <v/>
      </c>
      <c r="E269" s="18" t="str">
        <f>IFERROR(VLOOKUP(C269,REKAP[[#All],[ID
Barang]:[Stok Akhir]],4,FALSE), "")</f>
        <v/>
      </c>
      <c r="F269" s="18" t="str">
        <f>IFERROR(VLOOKUP(C269,REKAP[[#All],[ID
Barang]:[Stok Akhir]],6,FALSE),"")</f>
        <v/>
      </c>
      <c r="G269" s="17" t="str">
        <f>IFERROR(VLOOKUP(C269,REKAP[[#All],[ID
Barang]:[Stok Akhir]],8,FALSE),"")</f>
        <v/>
      </c>
      <c r="H269" s="13"/>
      <c r="I269" s="10"/>
      <c r="J269" s="10"/>
      <c r="K269" s="17" t="str">
        <f>IFERROR(MASUK[[#This Row],[Jumlah Masuk]]*MASUK[[#This Row],[Harga Satuan]],"")</f>
        <v/>
      </c>
      <c r="L269" s="13"/>
      <c r="M269" s="62"/>
      <c r="N269" s="62"/>
      <c r="O269" s="62"/>
      <c r="P269" s="62"/>
      <c r="Q269" s="62"/>
      <c r="R269" s="62"/>
      <c r="S269" s="62"/>
    </row>
    <row r="270" spans="1:19" ht="16.5" thickTop="1" thickBot="1" x14ac:dyDescent="0.3">
      <c r="A270" s="33">
        <f t="shared" si="5"/>
        <v>264</v>
      </c>
      <c r="B270" s="9"/>
      <c r="C270" s="10"/>
      <c r="D270" s="18" t="str">
        <f>IFERROR(VLOOKUP(C270,REKAP[[#All],[ID
Barang]:[Stok Akhir]],2,FALSE), "")</f>
        <v/>
      </c>
      <c r="E270" s="18" t="str">
        <f>IFERROR(VLOOKUP(C270,REKAP[[#All],[ID
Barang]:[Stok Akhir]],4,FALSE), "")</f>
        <v/>
      </c>
      <c r="F270" s="18" t="str">
        <f>IFERROR(VLOOKUP(C270,REKAP[[#All],[ID
Barang]:[Stok Akhir]],6,FALSE),"")</f>
        <v/>
      </c>
      <c r="G270" s="17" t="str">
        <f>IFERROR(VLOOKUP(C270,REKAP[[#All],[ID
Barang]:[Stok Akhir]],8,FALSE),"")</f>
        <v/>
      </c>
      <c r="H270" s="13"/>
      <c r="I270" s="10"/>
      <c r="J270" s="10"/>
      <c r="K270" s="17" t="str">
        <f>IFERROR(MASUK[[#This Row],[Jumlah Masuk]]*MASUK[[#This Row],[Harga Satuan]],"")</f>
        <v/>
      </c>
      <c r="L270" s="13"/>
      <c r="M270" s="62"/>
      <c r="N270" s="62"/>
      <c r="O270" s="62"/>
      <c r="P270" s="62"/>
      <c r="Q270" s="62"/>
      <c r="R270" s="62"/>
      <c r="S270" s="62"/>
    </row>
    <row r="271" spans="1:19" ht="16.5" thickTop="1" thickBot="1" x14ac:dyDescent="0.3">
      <c r="A271" s="33">
        <f t="shared" si="5"/>
        <v>265</v>
      </c>
      <c r="B271" s="9"/>
      <c r="C271" s="10"/>
      <c r="D271" s="18" t="str">
        <f>IFERROR(VLOOKUP(C271,REKAP[[#All],[ID
Barang]:[Stok Akhir]],2,FALSE), "")</f>
        <v/>
      </c>
      <c r="E271" s="18" t="str">
        <f>IFERROR(VLOOKUP(C271,REKAP[[#All],[ID
Barang]:[Stok Akhir]],4,FALSE), "")</f>
        <v/>
      </c>
      <c r="F271" s="18" t="str">
        <f>IFERROR(VLOOKUP(C271,REKAP[[#All],[ID
Barang]:[Stok Akhir]],6,FALSE),"")</f>
        <v/>
      </c>
      <c r="G271" s="17" t="str">
        <f>IFERROR(VLOOKUP(C271,REKAP[[#All],[ID
Barang]:[Stok Akhir]],8,FALSE),"")</f>
        <v/>
      </c>
      <c r="H271" s="13"/>
      <c r="I271" s="10"/>
      <c r="J271" s="10"/>
      <c r="K271" s="17" t="str">
        <f>IFERROR(MASUK[[#This Row],[Jumlah Masuk]]*MASUK[[#This Row],[Harga Satuan]],"")</f>
        <v/>
      </c>
      <c r="L271" s="13"/>
      <c r="M271" s="62"/>
      <c r="N271" s="62"/>
      <c r="O271" s="62"/>
      <c r="P271" s="62"/>
      <c r="Q271" s="62"/>
      <c r="R271" s="62"/>
      <c r="S271" s="62"/>
    </row>
    <row r="272" spans="1:19" ht="16.5" thickTop="1" thickBot="1" x14ac:dyDescent="0.3">
      <c r="A272" s="33">
        <f t="shared" si="5"/>
        <v>266</v>
      </c>
      <c r="B272" s="9"/>
      <c r="C272" s="10"/>
      <c r="D272" s="18" t="str">
        <f>IFERROR(VLOOKUP(C272,REKAP[[#All],[ID
Barang]:[Stok Akhir]],2,FALSE), "")</f>
        <v/>
      </c>
      <c r="E272" s="18" t="str">
        <f>IFERROR(VLOOKUP(C272,REKAP[[#All],[ID
Barang]:[Stok Akhir]],4,FALSE), "")</f>
        <v/>
      </c>
      <c r="F272" s="18" t="str">
        <f>IFERROR(VLOOKUP(C272,REKAP[[#All],[ID
Barang]:[Stok Akhir]],6,FALSE),"")</f>
        <v/>
      </c>
      <c r="G272" s="17" t="str">
        <f>IFERROR(VLOOKUP(C272,REKAP[[#All],[ID
Barang]:[Stok Akhir]],8,FALSE),"")</f>
        <v/>
      </c>
      <c r="H272" s="13"/>
      <c r="I272" s="10"/>
      <c r="J272" s="10"/>
      <c r="K272" s="17" t="str">
        <f>IFERROR(MASUK[[#This Row],[Jumlah Masuk]]*MASUK[[#This Row],[Harga Satuan]],"")</f>
        <v/>
      </c>
      <c r="L272" s="13"/>
      <c r="M272" s="62"/>
      <c r="N272" s="62"/>
      <c r="O272" s="62"/>
      <c r="P272" s="62"/>
      <c r="Q272" s="62"/>
      <c r="R272" s="62"/>
      <c r="S272" s="62"/>
    </row>
    <row r="273" spans="1:19" ht="16.5" thickTop="1" thickBot="1" x14ac:dyDescent="0.3">
      <c r="A273" s="33">
        <f t="shared" si="5"/>
        <v>267</v>
      </c>
      <c r="B273" s="9"/>
      <c r="C273" s="10"/>
      <c r="D273" s="18" t="str">
        <f>IFERROR(VLOOKUP(C273,REKAP[[#All],[ID
Barang]:[Stok Akhir]],2,FALSE), "")</f>
        <v/>
      </c>
      <c r="E273" s="18" t="str">
        <f>IFERROR(VLOOKUP(C273,REKAP[[#All],[ID
Barang]:[Stok Akhir]],4,FALSE), "")</f>
        <v/>
      </c>
      <c r="F273" s="18" t="str">
        <f>IFERROR(VLOOKUP(C273,REKAP[[#All],[ID
Barang]:[Stok Akhir]],6,FALSE),"")</f>
        <v/>
      </c>
      <c r="G273" s="17" t="str">
        <f>IFERROR(VLOOKUP(C273,REKAP[[#All],[ID
Barang]:[Stok Akhir]],8,FALSE),"")</f>
        <v/>
      </c>
      <c r="H273" s="13"/>
      <c r="I273" s="10"/>
      <c r="J273" s="10"/>
      <c r="K273" s="17" t="str">
        <f>IFERROR(MASUK[[#This Row],[Jumlah Masuk]]*MASUK[[#This Row],[Harga Satuan]],"")</f>
        <v/>
      </c>
      <c r="L273" s="13"/>
      <c r="M273" s="62"/>
      <c r="N273" s="62"/>
      <c r="O273" s="62"/>
      <c r="P273" s="62"/>
      <c r="Q273" s="62"/>
      <c r="R273" s="62"/>
      <c r="S273" s="62"/>
    </row>
    <row r="274" spans="1:19" ht="16.5" thickTop="1" thickBot="1" x14ac:dyDescent="0.3">
      <c r="A274" s="33">
        <f t="shared" si="5"/>
        <v>268</v>
      </c>
      <c r="B274" s="9"/>
      <c r="C274" s="10"/>
      <c r="D274" s="18" t="str">
        <f>IFERROR(VLOOKUP(C274,REKAP[[#All],[ID
Barang]:[Stok Akhir]],2,FALSE), "")</f>
        <v/>
      </c>
      <c r="E274" s="18" t="str">
        <f>IFERROR(VLOOKUP(C274,REKAP[[#All],[ID
Barang]:[Stok Akhir]],4,FALSE), "")</f>
        <v/>
      </c>
      <c r="F274" s="18" t="str">
        <f>IFERROR(VLOOKUP(C274,REKAP[[#All],[ID
Barang]:[Stok Akhir]],6,FALSE),"")</f>
        <v/>
      </c>
      <c r="G274" s="17" t="str">
        <f>IFERROR(VLOOKUP(C274,REKAP[[#All],[ID
Barang]:[Stok Akhir]],8,FALSE),"")</f>
        <v/>
      </c>
      <c r="H274" s="13"/>
      <c r="I274" s="10"/>
      <c r="J274" s="10"/>
      <c r="K274" s="17" t="str">
        <f>IFERROR(MASUK[[#This Row],[Jumlah Masuk]]*MASUK[[#This Row],[Harga Satuan]],"")</f>
        <v/>
      </c>
      <c r="L274" s="13"/>
      <c r="M274" s="62"/>
      <c r="N274" s="62"/>
      <c r="O274" s="62"/>
      <c r="P274" s="62"/>
      <c r="Q274" s="62"/>
      <c r="R274" s="62"/>
      <c r="S274" s="62"/>
    </row>
    <row r="275" spans="1:19" ht="16.5" thickTop="1" thickBot="1" x14ac:dyDescent="0.3">
      <c r="A275" s="33">
        <f t="shared" si="5"/>
        <v>269</v>
      </c>
      <c r="B275" s="9"/>
      <c r="C275" s="10"/>
      <c r="D275" s="18" t="str">
        <f>IFERROR(VLOOKUP(C275,REKAP[[#All],[ID
Barang]:[Stok Akhir]],2,FALSE), "")</f>
        <v/>
      </c>
      <c r="E275" s="18" t="str">
        <f>IFERROR(VLOOKUP(C275,REKAP[[#All],[ID
Barang]:[Stok Akhir]],4,FALSE), "")</f>
        <v/>
      </c>
      <c r="F275" s="18" t="str">
        <f>IFERROR(VLOOKUP(C275,REKAP[[#All],[ID
Barang]:[Stok Akhir]],6,FALSE),"")</f>
        <v/>
      </c>
      <c r="G275" s="17" t="str">
        <f>IFERROR(VLOOKUP(C275,REKAP[[#All],[ID
Barang]:[Stok Akhir]],8,FALSE),"")</f>
        <v/>
      </c>
      <c r="H275" s="13"/>
      <c r="I275" s="10"/>
      <c r="J275" s="10"/>
      <c r="K275" s="17" t="str">
        <f>IFERROR(MASUK[[#This Row],[Jumlah Masuk]]*MASUK[[#This Row],[Harga Satuan]],"")</f>
        <v/>
      </c>
      <c r="L275" s="13"/>
      <c r="M275" s="62"/>
      <c r="N275" s="62"/>
      <c r="O275" s="62"/>
      <c r="P275" s="62"/>
      <c r="Q275" s="62"/>
      <c r="R275" s="62"/>
      <c r="S275" s="62"/>
    </row>
    <row r="276" spans="1:19" ht="16.5" thickTop="1" thickBot="1" x14ac:dyDescent="0.3">
      <c r="A276" s="33">
        <f t="shared" si="5"/>
        <v>270</v>
      </c>
      <c r="B276" s="9"/>
      <c r="C276" s="10"/>
      <c r="D276" s="18" t="str">
        <f>IFERROR(VLOOKUP(C276,REKAP[[#All],[ID
Barang]:[Stok Akhir]],2,FALSE), "")</f>
        <v/>
      </c>
      <c r="E276" s="18" t="str">
        <f>IFERROR(VLOOKUP(C276,REKAP[[#All],[ID
Barang]:[Stok Akhir]],4,FALSE), "")</f>
        <v/>
      </c>
      <c r="F276" s="18" t="str">
        <f>IFERROR(VLOOKUP(C276,REKAP[[#All],[ID
Barang]:[Stok Akhir]],6,FALSE),"")</f>
        <v/>
      </c>
      <c r="G276" s="17" t="str">
        <f>IFERROR(VLOOKUP(C276,REKAP[[#All],[ID
Barang]:[Stok Akhir]],8,FALSE),"")</f>
        <v/>
      </c>
      <c r="H276" s="13"/>
      <c r="I276" s="10"/>
      <c r="J276" s="10"/>
      <c r="K276" s="17" t="str">
        <f>IFERROR(MASUK[[#This Row],[Jumlah Masuk]]*MASUK[[#This Row],[Harga Satuan]],"")</f>
        <v/>
      </c>
      <c r="L276" s="13"/>
      <c r="M276" s="62"/>
      <c r="N276" s="62"/>
      <c r="O276" s="62"/>
      <c r="P276" s="62"/>
      <c r="Q276" s="62"/>
      <c r="R276" s="62"/>
      <c r="S276" s="62"/>
    </row>
    <row r="277" spans="1:19" ht="16.5" thickTop="1" thickBot="1" x14ac:dyDescent="0.3">
      <c r="A277" s="33">
        <f t="shared" si="5"/>
        <v>271</v>
      </c>
      <c r="B277" s="9"/>
      <c r="C277" s="10"/>
      <c r="D277" s="18" t="str">
        <f>IFERROR(VLOOKUP(C277,REKAP[[#All],[ID
Barang]:[Stok Akhir]],2,FALSE), "")</f>
        <v/>
      </c>
      <c r="E277" s="18" t="str">
        <f>IFERROR(VLOOKUP(C277,REKAP[[#All],[ID
Barang]:[Stok Akhir]],4,FALSE), "")</f>
        <v/>
      </c>
      <c r="F277" s="18" t="str">
        <f>IFERROR(VLOOKUP(C277,REKAP[[#All],[ID
Barang]:[Stok Akhir]],6,FALSE),"")</f>
        <v/>
      </c>
      <c r="G277" s="17" t="str">
        <f>IFERROR(VLOOKUP(C277,REKAP[[#All],[ID
Barang]:[Stok Akhir]],8,FALSE),"")</f>
        <v/>
      </c>
      <c r="H277" s="13"/>
      <c r="I277" s="10"/>
      <c r="J277" s="10"/>
      <c r="K277" s="17" t="str">
        <f>IFERROR(MASUK[[#This Row],[Jumlah Masuk]]*MASUK[[#This Row],[Harga Satuan]],"")</f>
        <v/>
      </c>
      <c r="L277" s="13"/>
      <c r="M277" s="62"/>
      <c r="N277" s="62"/>
      <c r="O277" s="62"/>
      <c r="P277" s="62"/>
      <c r="Q277" s="62"/>
      <c r="R277" s="62"/>
      <c r="S277" s="62"/>
    </row>
    <row r="278" spans="1:19" ht="16.5" thickTop="1" thickBot="1" x14ac:dyDescent="0.3">
      <c r="A278" s="33">
        <f t="shared" si="5"/>
        <v>272</v>
      </c>
      <c r="B278" s="9"/>
      <c r="C278" s="10"/>
      <c r="D278" s="18" t="str">
        <f>IFERROR(VLOOKUP(C278,REKAP[[#All],[ID
Barang]:[Stok Akhir]],2,FALSE), "")</f>
        <v/>
      </c>
      <c r="E278" s="18" t="str">
        <f>IFERROR(VLOOKUP(C278,REKAP[[#All],[ID
Barang]:[Stok Akhir]],4,FALSE), "")</f>
        <v/>
      </c>
      <c r="F278" s="18" t="str">
        <f>IFERROR(VLOOKUP(C278,REKAP[[#All],[ID
Barang]:[Stok Akhir]],6,FALSE),"")</f>
        <v/>
      </c>
      <c r="G278" s="17" t="str">
        <f>IFERROR(VLOOKUP(C278,REKAP[[#All],[ID
Barang]:[Stok Akhir]],8,FALSE),"")</f>
        <v/>
      </c>
      <c r="H278" s="13"/>
      <c r="I278" s="10"/>
      <c r="J278" s="10"/>
      <c r="K278" s="17" t="str">
        <f>IFERROR(MASUK[[#This Row],[Jumlah Masuk]]*MASUK[[#This Row],[Harga Satuan]],"")</f>
        <v/>
      </c>
      <c r="L278" s="13"/>
      <c r="M278" s="62"/>
      <c r="N278" s="62"/>
      <c r="O278" s="62"/>
      <c r="P278" s="62"/>
      <c r="Q278" s="62"/>
      <c r="R278" s="62"/>
      <c r="S278" s="62"/>
    </row>
    <row r="279" spans="1:19" ht="16.5" thickTop="1" thickBot="1" x14ac:dyDescent="0.3">
      <c r="A279" s="33">
        <f t="shared" si="5"/>
        <v>273</v>
      </c>
      <c r="B279" s="9"/>
      <c r="C279" s="10"/>
      <c r="D279" s="18" t="str">
        <f>IFERROR(VLOOKUP(C279,REKAP[[#All],[ID
Barang]:[Stok Akhir]],2,FALSE), "")</f>
        <v/>
      </c>
      <c r="E279" s="18" t="str">
        <f>IFERROR(VLOOKUP(C279,REKAP[[#All],[ID
Barang]:[Stok Akhir]],4,FALSE), "")</f>
        <v/>
      </c>
      <c r="F279" s="18" t="str">
        <f>IFERROR(VLOOKUP(C279,REKAP[[#All],[ID
Barang]:[Stok Akhir]],6,FALSE),"")</f>
        <v/>
      </c>
      <c r="G279" s="17" t="str">
        <f>IFERROR(VLOOKUP(C279,REKAP[[#All],[ID
Barang]:[Stok Akhir]],8,FALSE),"")</f>
        <v/>
      </c>
      <c r="H279" s="13"/>
      <c r="I279" s="10"/>
      <c r="J279" s="10"/>
      <c r="K279" s="17" t="str">
        <f>IFERROR(MASUK[[#This Row],[Jumlah Masuk]]*MASUK[[#This Row],[Harga Satuan]],"")</f>
        <v/>
      </c>
      <c r="L279" s="13"/>
      <c r="M279" s="62"/>
      <c r="N279" s="62"/>
      <c r="O279" s="62"/>
      <c r="P279" s="62"/>
      <c r="Q279" s="62"/>
      <c r="R279" s="62"/>
      <c r="S279" s="62"/>
    </row>
    <row r="280" spans="1:19" ht="16.5" thickTop="1" thickBot="1" x14ac:dyDescent="0.3">
      <c r="A280" s="33">
        <f t="shared" si="5"/>
        <v>274</v>
      </c>
      <c r="B280" s="9"/>
      <c r="C280" s="10"/>
      <c r="D280" s="18" t="str">
        <f>IFERROR(VLOOKUP(C280,REKAP[[#All],[ID
Barang]:[Stok Akhir]],2,FALSE), "")</f>
        <v/>
      </c>
      <c r="E280" s="18" t="str">
        <f>IFERROR(VLOOKUP(C280,REKAP[[#All],[ID
Barang]:[Stok Akhir]],4,FALSE), "")</f>
        <v/>
      </c>
      <c r="F280" s="18" t="str">
        <f>IFERROR(VLOOKUP(C280,REKAP[[#All],[ID
Barang]:[Stok Akhir]],6,FALSE),"")</f>
        <v/>
      </c>
      <c r="G280" s="17" t="str">
        <f>IFERROR(VLOOKUP(C280,REKAP[[#All],[ID
Barang]:[Stok Akhir]],8,FALSE),"")</f>
        <v/>
      </c>
      <c r="H280" s="13"/>
      <c r="I280" s="10"/>
      <c r="J280" s="10"/>
      <c r="K280" s="17" t="str">
        <f>IFERROR(MASUK[[#This Row],[Jumlah Masuk]]*MASUK[[#This Row],[Harga Satuan]],"")</f>
        <v/>
      </c>
      <c r="L280" s="13"/>
      <c r="M280" s="62"/>
      <c r="N280" s="62"/>
      <c r="O280" s="62"/>
      <c r="P280" s="62"/>
      <c r="Q280" s="62"/>
      <c r="R280" s="62"/>
      <c r="S280" s="62"/>
    </row>
    <row r="281" spans="1:19" ht="16.5" thickTop="1" thickBot="1" x14ac:dyDescent="0.3">
      <c r="A281" s="33">
        <f t="shared" si="5"/>
        <v>275</v>
      </c>
      <c r="B281" s="9"/>
      <c r="C281" s="10"/>
      <c r="D281" s="18" t="str">
        <f>IFERROR(VLOOKUP(C281,REKAP[[#All],[ID
Barang]:[Stok Akhir]],2,FALSE), "")</f>
        <v/>
      </c>
      <c r="E281" s="18" t="str">
        <f>IFERROR(VLOOKUP(C281,REKAP[[#All],[ID
Barang]:[Stok Akhir]],4,FALSE), "")</f>
        <v/>
      </c>
      <c r="F281" s="18" t="str">
        <f>IFERROR(VLOOKUP(C281,REKAP[[#All],[ID
Barang]:[Stok Akhir]],6,FALSE),"")</f>
        <v/>
      </c>
      <c r="G281" s="17" t="str">
        <f>IFERROR(VLOOKUP(C281,REKAP[[#All],[ID
Barang]:[Stok Akhir]],8,FALSE),"")</f>
        <v/>
      </c>
      <c r="H281" s="13"/>
      <c r="I281" s="10"/>
      <c r="J281" s="10"/>
      <c r="K281" s="17" t="str">
        <f>IFERROR(MASUK[[#This Row],[Jumlah Masuk]]*MASUK[[#This Row],[Harga Satuan]],"")</f>
        <v/>
      </c>
      <c r="L281" s="13"/>
      <c r="M281" s="62"/>
      <c r="N281" s="62"/>
      <c r="O281" s="62"/>
      <c r="P281" s="62"/>
      <c r="Q281" s="62"/>
      <c r="R281" s="62"/>
      <c r="S281" s="62"/>
    </row>
    <row r="282" spans="1:19" ht="16.5" thickTop="1" thickBot="1" x14ac:dyDescent="0.3">
      <c r="A282" s="33">
        <f t="shared" si="5"/>
        <v>276</v>
      </c>
      <c r="B282" s="9"/>
      <c r="C282" s="10"/>
      <c r="D282" s="18" t="str">
        <f>IFERROR(VLOOKUP(C282,REKAP[[#All],[ID
Barang]:[Stok Akhir]],2,FALSE), "")</f>
        <v/>
      </c>
      <c r="E282" s="18" t="str">
        <f>IFERROR(VLOOKUP(C282,REKAP[[#All],[ID
Barang]:[Stok Akhir]],4,FALSE), "")</f>
        <v/>
      </c>
      <c r="F282" s="18" t="str">
        <f>IFERROR(VLOOKUP(C282,REKAP[[#All],[ID
Barang]:[Stok Akhir]],6,FALSE),"")</f>
        <v/>
      </c>
      <c r="G282" s="17" t="str">
        <f>IFERROR(VLOOKUP(C282,REKAP[[#All],[ID
Barang]:[Stok Akhir]],8,FALSE),"")</f>
        <v/>
      </c>
      <c r="H282" s="13"/>
      <c r="I282" s="10"/>
      <c r="J282" s="10"/>
      <c r="K282" s="17" t="str">
        <f>IFERROR(MASUK[[#This Row],[Jumlah Masuk]]*MASUK[[#This Row],[Harga Satuan]],"")</f>
        <v/>
      </c>
      <c r="L282" s="13"/>
      <c r="M282" s="62"/>
      <c r="N282" s="62"/>
      <c r="O282" s="62"/>
      <c r="P282" s="62"/>
      <c r="Q282" s="62"/>
      <c r="R282" s="62"/>
      <c r="S282" s="62"/>
    </row>
    <row r="283" spans="1:19" ht="16.5" thickTop="1" thickBot="1" x14ac:dyDescent="0.3">
      <c r="A283" s="33">
        <f t="shared" si="5"/>
        <v>277</v>
      </c>
      <c r="B283" s="9"/>
      <c r="C283" s="10"/>
      <c r="D283" s="18" t="str">
        <f>IFERROR(VLOOKUP(C283,REKAP[[#All],[ID
Barang]:[Stok Akhir]],2,FALSE), "")</f>
        <v/>
      </c>
      <c r="E283" s="18" t="str">
        <f>IFERROR(VLOOKUP(C283,REKAP[[#All],[ID
Barang]:[Stok Akhir]],4,FALSE), "")</f>
        <v/>
      </c>
      <c r="F283" s="18" t="str">
        <f>IFERROR(VLOOKUP(C283,REKAP[[#All],[ID
Barang]:[Stok Akhir]],6,FALSE),"")</f>
        <v/>
      </c>
      <c r="G283" s="17" t="str">
        <f>IFERROR(VLOOKUP(C283,REKAP[[#All],[ID
Barang]:[Stok Akhir]],8,FALSE),"")</f>
        <v/>
      </c>
      <c r="H283" s="13"/>
      <c r="I283" s="10"/>
      <c r="J283" s="10"/>
      <c r="K283" s="17" t="str">
        <f>IFERROR(MASUK[[#This Row],[Jumlah Masuk]]*MASUK[[#This Row],[Harga Satuan]],"")</f>
        <v/>
      </c>
      <c r="L283" s="13"/>
      <c r="M283" s="62"/>
      <c r="N283" s="62"/>
      <c r="O283" s="62"/>
      <c r="P283" s="62"/>
      <c r="Q283" s="62"/>
      <c r="R283" s="62"/>
      <c r="S283" s="62"/>
    </row>
    <row r="284" spans="1:19" ht="16.5" thickTop="1" thickBot="1" x14ac:dyDescent="0.3">
      <c r="A284" s="33">
        <f t="shared" si="5"/>
        <v>278</v>
      </c>
      <c r="B284" s="9"/>
      <c r="C284" s="10"/>
      <c r="D284" s="18" t="str">
        <f>IFERROR(VLOOKUP(C284,REKAP[[#All],[ID
Barang]:[Stok Akhir]],2,FALSE), "")</f>
        <v/>
      </c>
      <c r="E284" s="18" t="str">
        <f>IFERROR(VLOOKUP(C284,REKAP[[#All],[ID
Barang]:[Stok Akhir]],4,FALSE), "")</f>
        <v/>
      </c>
      <c r="F284" s="18" t="str">
        <f>IFERROR(VLOOKUP(C284,REKAP[[#All],[ID
Barang]:[Stok Akhir]],6,FALSE),"")</f>
        <v/>
      </c>
      <c r="G284" s="17" t="str">
        <f>IFERROR(VLOOKUP(C284,REKAP[[#All],[ID
Barang]:[Stok Akhir]],8,FALSE),"")</f>
        <v/>
      </c>
      <c r="H284" s="13"/>
      <c r="I284" s="10"/>
      <c r="J284" s="10"/>
      <c r="K284" s="17" t="str">
        <f>IFERROR(MASUK[[#This Row],[Jumlah Masuk]]*MASUK[[#This Row],[Harga Satuan]],"")</f>
        <v/>
      </c>
      <c r="L284" s="13"/>
      <c r="M284" s="62"/>
      <c r="N284" s="62"/>
      <c r="O284" s="62"/>
      <c r="P284" s="62"/>
      <c r="Q284" s="62"/>
      <c r="R284" s="62"/>
      <c r="S284" s="62"/>
    </row>
    <row r="285" spans="1:19" ht="16.5" thickTop="1" thickBot="1" x14ac:dyDescent="0.3">
      <c r="A285" s="33">
        <f t="shared" si="5"/>
        <v>279</v>
      </c>
      <c r="B285" s="9"/>
      <c r="C285" s="10"/>
      <c r="D285" s="18" t="str">
        <f>IFERROR(VLOOKUP(C285,REKAP[[#All],[ID
Barang]:[Stok Akhir]],2,FALSE), "")</f>
        <v/>
      </c>
      <c r="E285" s="18" t="str">
        <f>IFERROR(VLOOKUP(C285,REKAP[[#All],[ID
Barang]:[Stok Akhir]],4,FALSE), "")</f>
        <v/>
      </c>
      <c r="F285" s="18" t="str">
        <f>IFERROR(VLOOKUP(C285,REKAP[[#All],[ID
Barang]:[Stok Akhir]],6,FALSE),"")</f>
        <v/>
      </c>
      <c r="G285" s="17" t="str">
        <f>IFERROR(VLOOKUP(C285,REKAP[[#All],[ID
Barang]:[Stok Akhir]],8,FALSE),"")</f>
        <v/>
      </c>
      <c r="H285" s="13"/>
      <c r="I285" s="10"/>
      <c r="J285" s="10"/>
      <c r="K285" s="17" t="str">
        <f>IFERROR(MASUK[[#This Row],[Jumlah Masuk]]*MASUK[[#This Row],[Harga Satuan]],"")</f>
        <v/>
      </c>
      <c r="L285" s="13"/>
      <c r="M285" s="62"/>
      <c r="N285" s="62"/>
      <c r="O285" s="62"/>
      <c r="P285" s="62"/>
      <c r="Q285" s="62"/>
      <c r="R285" s="62"/>
      <c r="S285" s="62"/>
    </row>
    <row r="286" spans="1:19" ht="16.5" thickTop="1" thickBot="1" x14ac:dyDescent="0.3">
      <c r="A286" s="33">
        <f t="shared" si="5"/>
        <v>280</v>
      </c>
      <c r="B286" s="9"/>
      <c r="C286" s="10"/>
      <c r="D286" s="18" t="str">
        <f>IFERROR(VLOOKUP(C286,REKAP[[#All],[ID
Barang]:[Stok Akhir]],2,FALSE), "")</f>
        <v/>
      </c>
      <c r="E286" s="18" t="str">
        <f>IFERROR(VLOOKUP(C286,REKAP[[#All],[ID
Barang]:[Stok Akhir]],4,FALSE), "")</f>
        <v/>
      </c>
      <c r="F286" s="18" t="str">
        <f>IFERROR(VLOOKUP(C286,REKAP[[#All],[ID
Barang]:[Stok Akhir]],6,FALSE),"")</f>
        <v/>
      </c>
      <c r="G286" s="17" t="str">
        <f>IFERROR(VLOOKUP(C286,REKAP[[#All],[ID
Barang]:[Stok Akhir]],8,FALSE),"")</f>
        <v/>
      </c>
      <c r="H286" s="13"/>
      <c r="I286" s="10"/>
      <c r="J286" s="10"/>
      <c r="K286" s="17" t="str">
        <f>IFERROR(MASUK[[#This Row],[Jumlah Masuk]]*MASUK[[#This Row],[Harga Satuan]],"")</f>
        <v/>
      </c>
      <c r="L286" s="13"/>
      <c r="M286" s="62"/>
      <c r="N286" s="62"/>
      <c r="O286" s="62"/>
      <c r="P286" s="62"/>
      <c r="Q286" s="62"/>
      <c r="R286" s="62"/>
      <c r="S286" s="62"/>
    </row>
    <row r="287" spans="1:19" ht="16.5" thickTop="1" thickBot="1" x14ac:dyDescent="0.3">
      <c r="A287" s="33">
        <f t="shared" si="5"/>
        <v>281</v>
      </c>
      <c r="B287" s="9"/>
      <c r="C287" s="10"/>
      <c r="D287" s="18" t="str">
        <f>IFERROR(VLOOKUP(C287,REKAP[[#All],[ID
Barang]:[Stok Akhir]],2,FALSE), "")</f>
        <v/>
      </c>
      <c r="E287" s="18" t="str">
        <f>IFERROR(VLOOKUP(C287,REKAP[[#All],[ID
Barang]:[Stok Akhir]],4,FALSE), "")</f>
        <v/>
      </c>
      <c r="F287" s="18" t="str">
        <f>IFERROR(VLOOKUP(C287,REKAP[[#All],[ID
Barang]:[Stok Akhir]],6,FALSE),"")</f>
        <v/>
      </c>
      <c r="G287" s="17" t="str">
        <f>IFERROR(VLOOKUP(C287,REKAP[[#All],[ID
Barang]:[Stok Akhir]],8,FALSE),"")</f>
        <v/>
      </c>
      <c r="H287" s="13"/>
      <c r="I287" s="10"/>
      <c r="J287" s="10"/>
      <c r="K287" s="17" t="str">
        <f>IFERROR(MASUK[[#This Row],[Jumlah Masuk]]*MASUK[[#This Row],[Harga Satuan]],"")</f>
        <v/>
      </c>
      <c r="L287" s="13"/>
      <c r="M287" s="62"/>
      <c r="N287" s="62"/>
      <c r="O287" s="62"/>
      <c r="P287" s="62"/>
      <c r="Q287" s="62"/>
      <c r="R287" s="62"/>
      <c r="S287" s="62"/>
    </row>
    <row r="288" spans="1:19" ht="16.5" thickTop="1" thickBot="1" x14ac:dyDescent="0.3">
      <c r="A288" s="33">
        <f t="shared" si="5"/>
        <v>282</v>
      </c>
      <c r="B288" s="9"/>
      <c r="C288" s="10"/>
      <c r="D288" s="18" t="str">
        <f>IFERROR(VLOOKUP(C288,REKAP[[#All],[ID
Barang]:[Stok Akhir]],2,FALSE), "")</f>
        <v/>
      </c>
      <c r="E288" s="18" t="str">
        <f>IFERROR(VLOOKUP(C288,REKAP[[#All],[ID
Barang]:[Stok Akhir]],4,FALSE), "")</f>
        <v/>
      </c>
      <c r="F288" s="18" t="str">
        <f>IFERROR(VLOOKUP(C288,REKAP[[#All],[ID
Barang]:[Stok Akhir]],6,FALSE),"")</f>
        <v/>
      </c>
      <c r="G288" s="17" t="str">
        <f>IFERROR(VLOOKUP(C288,REKAP[[#All],[ID
Barang]:[Stok Akhir]],8,FALSE),"")</f>
        <v/>
      </c>
      <c r="H288" s="13"/>
      <c r="I288" s="10"/>
      <c r="J288" s="10"/>
      <c r="K288" s="17" t="str">
        <f>IFERROR(MASUK[[#This Row],[Jumlah Masuk]]*MASUK[[#This Row],[Harga Satuan]],"")</f>
        <v/>
      </c>
      <c r="L288" s="13"/>
      <c r="M288" s="62"/>
      <c r="N288" s="62"/>
      <c r="O288" s="62"/>
      <c r="P288" s="62"/>
      <c r="Q288" s="62"/>
      <c r="R288" s="62"/>
      <c r="S288" s="62"/>
    </row>
    <row r="289" spans="1:19" ht="16.5" thickTop="1" thickBot="1" x14ac:dyDescent="0.3">
      <c r="A289" s="33">
        <f t="shared" si="5"/>
        <v>283</v>
      </c>
      <c r="B289" s="9"/>
      <c r="C289" s="10"/>
      <c r="D289" s="18" t="str">
        <f>IFERROR(VLOOKUP(C289,REKAP[[#All],[ID
Barang]:[Stok Akhir]],2,FALSE), "")</f>
        <v/>
      </c>
      <c r="E289" s="18" t="str">
        <f>IFERROR(VLOOKUP(C289,REKAP[[#All],[ID
Barang]:[Stok Akhir]],4,FALSE), "")</f>
        <v/>
      </c>
      <c r="F289" s="18" t="str">
        <f>IFERROR(VLOOKUP(C289,REKAP[[#All],[ID
Barang]:[Stok Akhir]],6,FALSE),"")</f>
        <v/>
      </c>
      <c r="G289" s="17" t="str">
        <f>IFERROR(VLOOKUP(C289,REKAP[[#All],[ID
Barang]:[Stok Akhir]],8,FALSE),"")</f>
        <v/>
      </c>
      <c r="H289" s="13"/>
      <c r="I289" s="10"/>
      <c r="J289" s="10"/>
      <c r="K289" s="17" t="str">
        <f>IFERROR(MASUK[[#This Row],[Jumlah Masuk]]*MASUK[[#This Row],[Harga Satuan]],"")</f>
        <v/>
      </c>
      <c r="L289" s="13"/>
      <c r="M289" s="62"/>
      <c r="N289" s="62"/>
      <c r="O289" s="62"/>
      <c r="P289" s="62"/>
      <c r="Q289" s="62"/>
      <c r="R289" s="62"/>
      <c r="S289" s="62"/>
    </row>
    <row r="290" spans="1:19" ht="16.5" thickTop="1" thickBot="1" x14ac:dyDescent="0.3">
      <c r="A290" s="33">
        <f t="shared" si="5"/>
        <v>284</v>
      </c>
      <c r="B290" s="9"/>
      <c r="C290" s="10"/>
      <c r="D290" s="18" t="str">
        <f>IFERROR(VLOOKUP(C290,REKAP[[#All],[ID
Barang]:[Stok Akhir]],2,FALSE), "")</f>
        <v/>
      </c>
      <c r="E290" s="18" t="str">
        <f>IFERROR(VLOOKUP(C290,REKAP[[#All],[ID
Barang]:[Stok Akhir]],4,FALSE), "")</f>
        <v/>
      </c>
      <c r="F290" s="18" t="str">
        <f>IFERROR(VLOOKUP(C290,REKAP[[#All],[ID
Barang]:[Stok Akhir]],6,FALSE),"")</f>
        <v/>
      </c>
      <c r="G290" s="17" t="str">
        <f>IFERROR(VLOOKUP(C290,REKAP[[#All],[ID
Barang]:[Stok Akhir]],8,FALSE),"")</f>
        <v/>
      </c>
      <c r="H290" s="13"/>
      <c r="I290" s="10"/>
      <c r="J290" s="10"/>
      <c r="K290" s="17" t="str">
        <f>IFERROR(MASUK[[#This Row],[Jumlah Masuk]]*MASUK[[#This Row],[Harga Satuan]],"")</f>
        <v/>
      </c>
      <c r="L290" s="13"/>
      <c r="M290" s="62"/>
      <c r="N290" s="62"/>
      <c r="O290" s="62"/>
      <c r="P290" s="62"/>
      <c r="Q290" s="62"/>
      <c r="R290" s="62"/>
      <c r="S290" s="62"/>
    </row>
    <row r="291" spans="1:19" ht="16.5" thickTop="1" thickBot="1" x14ac:dyDescent="0.3">
      <c r="A291" s="33">
        <f t="shared" si="5"/>
        <v>285</v>
      </c>
      <c r="B291" s="9"/>
      <c r="C291" s="10"/>
      <c r="D291" s="18" t="str">
        <f>IFERROR(VLOOKUP(C291,REKAP[[#All],[ID
Barang]:[Stok Akhir]],2,FALSE), "")</f>
        <v/>
      </c>
      <c r="E291" s="18" t="str">
        <f>IFERROR(VLOOKUP(C291,REKAP[[#All],[ID
Barang]:[Stok Akhir]],4,FALSE), "")</f>
        <v/>
      </c>
      <c r="F291" s="18" t="str">
        <f>IFERROR(VLOOKUP(C291,REKAP[[#All],[ID
Barang]:[Stok Akhir]],6,FALSE),"")</f>
        <v/>
      </c>
      <c r="G291" s="17" t="str">
        <f>IFERROR(VLOOKUP(C291,REKAP[[#All],[ID
Barang]:[Stok Akhir]],8,FALSE),"")</f>
        <v/>
      </c>
      <c r="H291" s="13"/>
      <c r="I291" s="10"/>
      <c r="J291" s="10"/>
      <c r="K291" s="17" t="str">
        <f>IFERROR(MASUK[[#This Row],[Jumlah Masuk]]*MASUK[[#This Row],[Harga Satuan]],"")</f>
        <v/>
      </c>
      <c r="L291" s="13"/>
      <c r="M291" s="62"/>
      <c r="N291" s="62"/>
      <c r="O291" s="62"/>
      <c r="P291" s="62"/>
      <c r="Q291" s="62"/>
      <c r="R291" s="62"/>
      <c r="S291" s="62"/>
    </row>
    <row r="292" spans="1:19" ht="16.5" thickTop="1" thickBot="1" x14ac:dyDescent="0.3">
      <c r="A292" s="33">
        <f t="shared" si="5"/>
        <v>286</v>
      </c>
      <c r="B292" s="9"/>
      <c r="C292" s="10"/>
      <c r="D292" s="18" t="str">
        <f>IFERROR(VLOOKUP(C292,REKAP[[#All],[ID
Barang]:[Stok Akhir]],2,FALSE), "")</f>
        <v/>
      </c>
      <c r="E292" s="18" t="str">
        <f>IFERROR(VLOOKUP(C292,REKAP[[#All],[ID
Barang]:[Stok Akhir]],4,FALSE), "")</f>
        <v/>
      </c>
      <c r="F292" s="18" t="str">
        <f>IFERROR(VLOOKUP(C292,REKAP[[#All],[ID
Barang]:[Stok Akhir]],6,FALSE),"")</f>
        <v/>
      </c>
      <c r="G292" s="17" t="str">
        <f>IFERROR(VLOOKUP(C292,REKAP[[#All],[ID
Barang]:[Stok Akhir]],8,FALSE),"")</f>
        <v/>
      </c>
      <c r="H292" s="13"/>
      <c r="I292" s="10"/>
      <c r="J292" s="10"/>
      <c r="K292" s="17" t="str">
        <f>IFERROR(MASUK[[#This Row],[Jumlah Masuk]]*MASUK[[#This Row],[Harga Satuan]],"")</f>
        <v/>
      </c>
      <c r="L292" s="13"/>
      <c r="M292" s="62"/>
      <c r="N292" s="62"/>
      <c r="O292" s="62"/>
      <c r="P292" s="62"/>
      <c r="Q292" s="62"/>
      <c r="R292" s="62"/>
      <c r="S292" s="62"/>
    </row>
    <row r="293" spans="1:19" ht="16.5" thickTop="1" thickBot="1" x14ac:dyDescent="0.3">
      <c r="A293" s="33">
        <f t="shared" si="5"/>
        <v>287</v>
      </c>
      <c r="B293" s="9"/>
      <c r="C293" s="10"/>
      <c r="D293" s="18" t="str">
        <f>IFERROR(VLOOKUP(C293,REKAP[[#All],[ID
Barang]:[Stok Akhir]],2,FALSE), "")</f>
        <v/>
      </c>
      <c r="E293" s="18" t="str">
        <f>IFERROR(VLOOKUP(C293,REKAP[[#All],[ID
Barang]:[Stok Akhir]],4,FALSE), "")</f>
        <v/>
      </c>
      <c r="F293" s="18" t="str">
        <f>IFERROR(VLOOKUP(C293,REKAP[[#All],[ID
Barang]:[Stok Akhir]],6,FALSE),"")</f>
        <v/>
      </c>
      <c r="G293" s="17" t="str">
        <f>IFERROR(VLOOKUP(C293,REKAP[[#All],[ID
Barang]:[Stok Akhir]],8,FALSE),"")</f>
        <v/>
      </c>
      <c r="H293" s="13"/>
      <c r="I293" s="10"/>
      <c r="J293" s="10"/>
      <c r="K293" s="17" t="str">
        <f>IFERROR(MASUK[[#This Row],[Jumlah Masuk]]*MASUK[[#This Row],[Harga Satuan]],"")</f>
        <v/>
      </c>
      <c r="L293" s="13"/>
      <c r="M293" s="62"/>
      <c r="N293" s="62"/>
      <c r="O293" s="62"/>
      <c r="P293" s="62"/>
      <c r="Q293" s="62"/>
      <c r="R293" s="62"/>
      <c r="S293" s="62"/>
    </row>
    <row r="294" spans="1:19" ht="16.5" thickTop="1" thickBot="1" x14ac:dyDescent="0.3">
      <c r="A294" s="33">
        <f t="shared" si="5"/>
        <v>288</v>
      </c>
      <c r="B294" s="9"/>
      <c r="C294" s="10"/>
      <c r="D294" s="18" t="str">
        <f>IFERROR(VLOOKUP(C294,REKAP[[#All],[ID
Barang]:[Stok Akhir]],2,FALSE), "")</f>
        <v/>
      </c>
      <c r="E294" s="18" t="str">
        <f>IFERROR(VLOOKUP(C294,REKAP[[#All],[ID
Barang]:[Stok Akhir]],4,FALSE), "")</f>
        <v/>
      </c>
      <c r="F294" s="18" t="str">
        <f>IFERROR(VLOOKUP(C294,REKAP[[#All],[ID
Barang]:[Stok Akhir]],6,FALSE),"")</f>
        <v/>
      </c>
      <c r="G294" s="17" t="str">
        <f>IFERROR(VLOOKUP(C294,REKAP[[#All],[ID
Barang]:[Stok Akhir]],8,FALSE),"")</f>
        <v/>
      </c>
      <c r="H294" s="13"/>
      <c r="I294" s="10"/>
      <c r="J294" s="10"/>
      <c r="K294" s="17" t="str">
        <f>IFERROR(MASUK[[#This Row],[Jumlah Masuk]]*MASUK[[#This Row],[Harga Satuan]],"")</f>
        <v/>
      </c>
      <c r="L294" s="13"/>
      <c r="M294" s="62"/>
      <c r="N294" s="62"/>
      <c r="O294" s="62"/>
      <c r="P294" s="62"/>
      <c r="Q294" s="62"/>
      <c r="R294" s="62"/>
      <c r="S294" s="62"/>
    </row>
    <row r="295" spans="1:19" ht="16.5" thickTop="1" thickBot="1" x14ac:dyDescent="0.3">
      <c r="A295" s="33">
        <f t="shared" si="5"/>
        <v>289</v>
      </c>
      <c r="B295" s="9"/>
      <c r="C295" s="10"/>
      <c r="D295" s="18" t="str">
        <f>IFERROR(VLOOKUP(C295,REKAP[[#All],[ID
Barang]:[Stok Akhir]],2,FALSE), "")</f>
        <v/>
      </c>
      <c r="E295" s="18" t="str">
        <f>IFERROR(VLOOKUP(C295,REKAP[[#All],[ID
Barang]:[Stok Akhir]],4,FALSE), "")</f>
        <v/>
      </c>
      <c r="F295" s="18" t="str">
        <f>IFERROR(VLOOKUP(C295,REKAP[[#All],[ID
Barang]:[Stok Akhir]],6,FALSE),"")</f>
        <v/>
      </c>
      <c r="G295" s="17" t="str">
        <f>IFERROR(VLOOKUP(C295,REKAP[[#All],[ID
Barang]:[Stok Akhir]],8,FALSE),"")</f>
        <v/>
      </c>
      <c r="H295" s="13"/>
      <c r="I295" s="10"/>
      <c r="J295" s="10"/>
      <c r="K295" s="17" t="str">
        <f>IFERROR(MASUK[[#This Row],[Jumlah Masuk]]*MASUK[[#This Row],[Harga Satuan]],"")</f>
        <v/>
      </c>
      <c r="L295" s="13"/>
      <c r="M295" s="62"/>
      <c r="N295" s="62"/>
      <c r="O295" s="62"/>
      <c r="P295" s="62"/>
      <c r="Q295" s="62"/>
      <c r="R295" s="62"/>
      <c r="S295" s="62"/>
    </row>
    <row r="296" spans="1:19" ht="16.5" thickTop="1" thickBot="1" x14ac:dyDescent="0.3">
      <c r="A296" s="33">
        <f t="shared" si="5"/>
        <v>290</v>
      </c>
      <c r="B296" s="9"/>
      <c r="C296" s="10"/>
      <c r="D296" s="18" t="str">
        <f>IFERROR(VLOOKUP(C296,REKAP[[#All],[ID
Barang]:[Stok Akhir]],2,FALSE), "")</f>
        <v/>
      </c>
      <c r="E296" s="18" t="str">
        <f>IFERROR(VLOOKUP(C296,REKAP[[#All],[ID
Barang]:[Stok Akhir]],4,FALSE), "")</f>
        <v/>
      </c>
      <c r="F296" s="18" t="str">
        <f>IFERROR(VLOOKUP(C296,REKAP[[#All],[ID
Barang]:[Stok Akhir]],6,FALSE),"")</f>
        <v/>
      </c>
      <c r="G296" s="17" t="str">
        <f>IFERROR(VLOOKUP(C296,REKAP[[#All],[ID
Barang]:[Stok Akhir]],8,FALSE),"")</f>
        <v/>
      </c>
      <c r="H296" s="13"/>
      <c r="I296" s="10"/>
      <c r="J296" s="10"/>
      <c r="K296" s="17" t="str">
        <f>IFERROR(MASUK[[#This Row],[Jumlah Masuk]]*MASUK[[#This Row],[Harga Satuan]],"")</f>
        <v/>
      </c>
      <c r="L296" s="13"/>
      <c r="M296" s="62"/>
      <c r="N296" s="62"/>
      <c r="O296" s="62"/>
      <c r="P296" s="62"/>
      <c r="Q296" s="62"/>
      <c r="R296" s="62"/>
      <c r="S296" s="62"/>
    </row>
    <row r="297" spans="1:19" ht="16.5" thickTop="1" thickBot="1" x14ac:dyDescent="0.3">
      <c r="A297" s="33">
        <f t="shared" si="5"/>
        <v>291</v>
      </c>
      <c r="B297" s="9"/>
      <c r="C297" s="10"/>
      <c r="D297" s="18" t="str">
        <f>IFERROR(VLOOKUP(C297,REKAP[[#All],[ID
Barang]:[Stok Akhir]],2,FALSE), "")</f>
        <v/>
      </c>
      <c r="E297" s="18" t="str">
        <f>IFERROR(VLOOKUP(C297,REKAP[[#All],[ID
Barang]:[Stok Akhir]],4,FALSE), "")</f>
        <v/>
      </c>
      <c r="F297" s="18" t="str">
        <f>IFERROR(VLOOKUP(C297,REKAP[[#All],[ID
Barang]:[Stok Akhir]],6,FALSE),"")</f>
        <v/>
      </c>
      <c r="G297" s="17" t="str">
        <f>IFERROR(VLOOKUP(C297,REKAP[[#All],[ID
Barang]:[Stok Akhir]],8,FALSE),"")</f>
        <v/>
      </c>
      <c r="H297" s="13"/>
      <c r="I297" s="10"/>
      <c r="J297" s="10"/>
      <c r="K297" s="17" t="str">
        <f>IFERROR(MASUK[[#This Row],[Jumlah Masuk]]*MASUK[[#This Row],[Harga Satuan]],"")</f>
        <v/>
      </c>
      <c r="L297" s="13"/>
      <c r="M297" s="62"/>
      <c r="N297" s="62"/>
      <c r="O297" s="62"/>
      <c r="P297" s="62"/>
      <c r="Q297" s="62"/>
      <c r="R297" s="62"/>
      <c r="S297" s="62"/>
    </row>
    <row r="298" spans="1:19" ht="16.5" thickTop="1" thickBot="1" x14ac:dyDescent="0.3">
      <c r="A298" s="33">
        <f t="shared" si="5"/>
        <v>292</v>
      </c>
      <c r="B298" s="9"/>
      <c r="C298" s="10"/>
      <c r="D298" s="18" t="str">
        <f>IFERROR(VLOOKUP(C298,REKAP[[#All],[ID
Barang]:[Stok Akhir]],2,FALSE), "")</f>
        <v/>
      </c>
      <c r="E298" s="18" t="str">
        <f>IFERROR(VLOOKUP(C298,REKAP[[#All],[ID
Barang]:[Stok Akhir]],4,FALSE), "")</f>
        <v/>
      </c>
      <c r="F298" s="18" t="str">
        <f>IFERROR(VLOOKUP(C298,REKAP[[#All],[ID
Barang]:[Stok Akhir]],6,FALSE),"")</f>
        <v/>
      </c>
      <c r="G298" s="17" t="str">
        <f>IFERROR(VLOOKUP(C298,REKAP[[#All],[ID
Barang]:[Stok Akhir]],8,FALSE),"")</f>
        <v/>
      </c>
      <c r="H298" s="13"/>
      <c r="I298" s="10"/>
      <c r="J298" s="10"/>
      <c r="K298" s="17" t="str">
        <f>IFERROR(MASUK[[#This Row],[Jumlah Masuk]]*MASUK[[#This Row],[Harga Satuan]],"")</f>
        <v/>
      </c>
      <c r="L298" s="13"/>
      <c r="M298" s="62"/>
      <c r="N298" s="62"/>
      <c r="O298" s="62"/>
      <c r="P298" s="62"/>
      <c r="Q298" s="62"/>
      <c r="R298" s="62"/>
      <c r="S298" s="62"/>
    </row>
    <row r="299" spans="1:19" ht="16.5" thickTop="1" thickBot="1" x14ac:dyDescent="0.3">
      <c r="A299" s="33">
        <f t="shared" si="5"/>
        <v>293</v>
      </c>
      <c r="B299" s="9"/>
      <c r="C299" s="10"/>
      <c r="D299" s="18" t="str">
        <f>IFERROR(VLOOKUP(C299,REKAP[[#All],[ID
Barang]:[Stok Akhir]],2,FALSE), "")</f>
        <v/>
      </c>
      <c r="E299" s="18" t="str">
        <f>IFERROR(VLOOKUP(C299,REKAP[[#All],[ID
Barang]:[Stok Akhir]],4,FALSE), "")</f>
        <v/>
      </c>
      <c r="F299" s="18" t="str">
        <f>IFERROR(VLOOKUP(C299,REKAP[[#All],[ID
Barang]:[Stok Akhir]],6,FALSE),"")</f>
        <v/>
      </c>
      <c r="G299" s="17" t="str">
        <f>IFERROR(VLOOKUP(C299,REKAP[[#All],[ID
Barang]:[Stok Akhir]],8,FALSE),"")</f>
        <v/>
      </c>
      <c r="H299" s="13"/>
      <c r="I299" s="10"/>
      <c r="J299" s="10"/>
      <c r="K299" s="17" t="str">
        <f>IFERROR(MASUK[[#This Row],[Jumlah Masuk]]*MASUK[[#This Row],[Harga Satuan]],"")</f>
        <v/>
      </c>
      <c r="L299" s="13"/>
      <c r="M299" s="62"/>
      <c r="N299" s="62"/>
      <c r="O299" s="62"/>
      <c r="P299" s="62"/>
      <c r="Q299" s="62"/>
      <c r="R299" s="62"/>
      <c r="S299" s="62"/>
    </row>
    <row r="300" spans="1:19" ht="16.5" thickTop="1" thickBot="1" x14ac:dyDescent="0.3">
      <c r="A300" s="33">
        <f t="shared" si="5"/>
        <v>294</v>
      </c>
      <c r="B300" s="9"/>
      <c r="C300" s="10"/>
      <c r="D300" s="18" t="str">
        <f>IFERROR(VLOOKUP(C300,REKAP[[#All],[ID
Barang]:[Stok Akhir]],2,FALSE), "")</f>
        <v/>
      </c>
      <c r="E300" s="18" t="str">
        <f>IFERROR(VLOOKUP(C300,REKAP[[#All],[ID
Barang]:[Stok Akhir]],4,FALSE), "")</f>
        <v/>
      </c>
      <c r="F300" s="18" t="str">
        <f>IFERROR(VLOOKUP(C300,REKAP[[#All],[ID
Barang]:[Stok Akhir]],6,FALSE),"")</f>
        <v/>
      </c>
      <c r="G300" s="17" t="str">
        <f>IFERROR(VLOOKUP(C300,REKAP[[#All],[ID
Barang]:[Stok Akhir]],8,FALSE),"")</f>
        <v/>
      </c>
      <c r="H300" s="13"/>
      <c r="I300" s="10"/>
      <c r="J300" s="10"/>
      <c r="K300" s="17" t="str">
        <f>IFERROR(MASUK[[#This Row],[Jumlah Masuk]]*MASUK[[#This Row],[Harga Satuan]],"")</f>
        <v/>
      </c>
      <c r="L300" s="13"/>
      <c r="M300" s="62"/>
      <c r="N300" s="62"/>
      <c r="O300" s="62"/>
      <c r="P300" s="62"/>
      <c r="Q300" s="62"/>
      <c r="R300" s="62"/>
      <c r="S300" s="62"/>
    </row>
    <row r="301" spans="1:19" ht="16.5" thickTop="1" thickBot="1" x14ac:dyDescent="0.3">
      <c r="A301" s="33">
        <f t="shared" si="5"/>
        <v>295</v>
      </c>
      <c r="B301" s="9"/>
      <c r="C301" s="10"/>
      <c r="D301" s="18" t="str">
        <f>IFERROR(VLOOKUP(C301,REKAP[[#All],[ID
Barang]:[Stok Akhir]],2,FALSE), "")</f>
        <v/>
      </c>
      <c r="E301" s="18" t="str">
        <f>IFERROR(VLOOKUP(C301,REKAP[[#All],[ID
Barang]:[Stok Akhir]],4,FALSE), "")</f>
        <v/>
      </c>
      <c r="F301" s="18" t="str">
        <f>IFERROR(VLOOKUP(C301,REKAP[[#All],[ID
Barang]:[Stok Akhir]],6,FALSE),"")</f>
        <v/>
      </c>
      <c r="G301" s="17" t="str">
        <f>IFERROR(VLOOKUP(C301,REKAP[[#All],[ID
Barang]:[Stok Akhir]],8,FALSE),"")</f>
        <v/>
      </c>
      <c r="H301" s="13"/>
      <c r="I301" s="10"/>
      <c r="J301" s="10"/>
      <c r="K301" s="17" t="str">
        <f>IFERROR(MASUK[[#This Row],[Jumlah Masuk]]*MASUK[[#This Row],[Harga Satuan]],"")</f>
        <v/>
      </c>
      <c r="L301" s="13"/>
      <c r="M301" s="62"/>
      <c r="N301" s="62"/>
      <c r="O301" s="62"/>
      <c r="P301" s="62"/>
      <c r="Q301" s="62"/>
      <c r="R301" s="62"/>
      <c r="S301" s="62"/>
    </row>
    <row r="302" spans="1:19" ht="16.5" thickTop="1" thickBot="1" x14ac:dyDescent="0.3">
      <c r="A302" s="33">
        <f t="shared" si="5"/>
        <v>296</v>
      </c>
      <c r="B302" s="9"/>
      <c r="C302" s="10"/>
      <c r="D302" s="18" t="str">
        <f>IFERROR(VLOOKUP(C302,REKAP[[#All],[ID
Barang]:[Stok Akhir]],2,FALSE), "")</f>
        <v/>
      </c>
      <c r="E302" s="18" t="str">
        <f>IFERROR(VLOOKUP(C302,REKAP[[#All],[ID
Barang]:[Stok Akhir]],4,FALSE), "")</f>
        <v/>
      </c>
      <c r="F302" s="18" t="str">
        <f>IFERROR(VLOOKUP(C302,REKAP[[#All],[ID
Barang]:[Stok Akhir]],6,FALSE),"")</f>
        <v/>
      </c>
      <c r="G302" s="17" t="str">
        <f>IFERROR(VLOOKUP(C302,REKAP[[#All],[ID
Barang]:[Stok Akhir]],8,FALSE),"")</f>
        <v/>
      </c>
      <c r="H302" s="13"/>
      <c r="I302" s="10"/>
      <c r="J302" s="10"/>
      <c r="K302" s="17" t="str">
        <f>IFERROR(MASUK[[#This Row],[Jumlah Masuk]]*MASUK[[#This Row],[Harga Satuan]],"")</f>
        <v/>
      </c>
      <c r="L302" s="13"/>
      <c r="M302" s="62"/>
      <c r="N302" s="62"/>
      <c r="O302" s="62"/>
      <c r="P302" s="62"/>
      <c r="Q302" s="62"/>
      <c r="R302" s="62"/>
      <c r="S302" s="62"/>
    </row>
    <row r="303" spans="1:19" ht="16.5" thickTop="1" thickBot="1" x14ac:dyDescent="0.3">
      <c r="A303" s="33">
        <f t="shared" si="5"/>
        <v>297</v>
      </c>
      <c r="B303" s="9"/>
      <c r="C303" s="10"/>
      <c r="D303" s="18" t="str">
        <f>IFERROR(VLOOKUP(C303,REKAP[[#All],[ID
Barang]:[Stok Akhir]],2,FALSE), "")</f>
        <v/>
      </c>
      <c r="E303" s="18" t="str">
        <f>IFERROR(VLOOKUP(C303,REKAP[[#All],[ID
Barang]:[Stok Akhir]],4,FALSE), "")</f>
        <v/>
      </c>
      <c r="F303" s="18" t="str">
        <f>IFERROR(VLOOKUP(C303,REKAP[[#All],[ID
Barang]:[Stok Akhir]],6,FALSE),"")</f>
        <v/>
      </c>
      <c r="G303" s="17" t="str">
        <f>IFERROR(VLOOKUP(C303,REKAP[[#All],[ID
Barang]:[Stok Akhir]],8,FALSE),"")</f>
        <v/>
      </c>
      <c r="H303" s="13"/>
      <c r="I303" s="10"/>
      <c r="J303" s="10"/>
      <c r="K303" s="17" t="str">
        <f>IFERROR(MASUK[[#This Row],[Jumlah Masuk]]*MASUK[[#This Row],[Harga Satuan]],"")</f>
        <v/>
      </c>
      <c r="L303" s="13"/>
      <c r="M303" s="62"/>
      <c r="N303" s="62"/>
      <c r="O303" s="62"/>
      <c r="P303" s="62"/>
      <c r="Q303" s="62"/>
      <c r="R303" s="62"/>
      <c r="S303" s="62"/>
    </row>
    <row r="304" spans="1:19" ht="16.5" thickTop="1" thickBot="1" x14ac:dyDescent="0.3">
      <c r="A304" s="33">
        <f t="shared" si="5"/>
        <v>298</v>
      </c>
      <c r="B304" s="9"/>
      <c r="C304" s="10"/>
      <c r="D304" s="18" t="str">
        <f>IFERROR(VLOOKUP(C304,REKAP[[#All],[ID
Barang]:[Stok Akhir]],2,FALSE), "")</f>
        <v/>
      </c>
      <c r="E304" s="18" t="str">
        <f>IFERROR(VLOOKUP(C304,REKAP[[#All],[ID
Barang]:[Stok Akhir]],4,FALSE), "")</f>
        <v/>
      </c>
      <c r="F304" s="18" t="str">
        <f>IFERROR(VLOOKUP(C304,REKAP[[#All],[ID
Barang]:[Stok Akhir]],6,FALSE),"")</f>
        <v/>
      </c>
      <c r="G304" s="17" t="str">
        <f>IFERROR(VLOOKUP(C304,REKAP[[#All],[ID
Barang]:[Stok Akhir]],8,FALSE),"")</f>
        <v/>
      </c>
      <c r="H304" s="13"/>
      <c r="I304" s="10"/>
      <c r="J304" s="10"/>
      <c r="K304" s="17" t="str">
        <f>IFERROR(MASUK[[#This Row],[Jumlah Masuk]]*MASUK[[#This Row],[Harga Satuan]],"")</f>
        <v/>
      </c>
      <c r="L304" s="13"/>
      <c r="M304" s="62"/>
      <c r="N304" s="62"/>
      <c r="O304" s="62"/>
      <c r="P304" s="62"/>
      <c r="Q304" s="62"/>
      <c r="R304" s="62"/>
      <c r="S304" s="62"/>
    </row>
    <row r="305" spans="1:19" ht="16.5" thickTop="1" thickBot="1" x14ac:dyDescent="0.3">
      <c r="A305" s="33">
        <f t="shared" si="5"/>
        <v>299</v>
      </c>
      <c r="B305" s="9"/>
      <c r="C305" s="10"/>
      <c r="D305" s="18" t="str">
        <f>IFERROR(VLOOKUP(C305,REKAP[[#All],[ID
Barang]:[Stok Akhir]],2,FALSE), "")</f>
        <v/>
      </c>
      <c r="E305" s="18" t="str">
        <f>IFERROR(VLOOKUP(C305,REKAP[[#All],[ID
Barang]:[Stok Akhir]],4,FALSE), "")</f>
        <v/>
      </c>
      <c r="F305" s="18" t="str">
        <f>IFERROR(VLOOKUP(C305,REKAP[[#All],[ID
Barang]:[Stok Akhir]],6,FALSE),"")</f>
        <v/>
      </c>
      <c r="G305" s="17" t="str">
        <f>IFERROR(VLOOKUP(C305,REKAP[[#All],[ID
Barang]:[Stok Akhir]],8,FALSE),"")</f>
        <v/>
      </c>
      <c r="H305" s="13"/>
      <c r="I305" s="10"/>
      <c r="J305" s="10"/>
      <c r="K305" s="17" t="str">
        <f>IFERROR(MASUK[[#This Row],[Jumlah Masuk]]*MASUK[[#This Row],[Harga Satuan]],"")</f>
        <v/>
      </c>
      <c r="L305" s="13"/>
      <c r="M305" s="62"/>
      <c r="N305" s="62"/>
      <c r="O305" s="62"/>
      <c r="P305" s="62"/>
      <c r="Q305" s="62"/>
      <c r="R305" s="62"/>
      <c r="S305" s="62"/>
    </row>
    <row r="306" spans="1:19" ht="16.5" thickTop="1" thickBot="1" x14ac:dyDescent="0.3">
      <c r="A306" s="33">
        <f t="shared" si="5"/>
        <v>300</v>
      </c>
      <c r="B306" s="9"/>
      <c r="C306" s="10"/>
      <c r="D306" s="18" t="str">
        <f>IFERROR(VLOOKUP(C306,REKAP[[#All],[ID
Barang]:[Stok Akhir]],2,FALSE), "")</f>
        <v/>
      </c>
      <c r="E306" s="18" t="str">
        <f>IFERROR(VLOOKUP(C306,REKAP[[#All],[ID
Barang]:[Stok Akhir]],4,FALSE), "")</f>
        <v/>
      </c>
      <c r="F306" s="18" t="str">
        <f>IFERROR(VLOOKUP(C306,REKAP[[#All],[ID
Barang]:[Stok Akhir]],6,FALSE),"")</f>
        <v/>
      </c>
      <c r="G306" s="17" t="str">
        <f>IFERROR(VLOOKUP(C306,REKAP[[#All],[ID
Barang]:[Stok Akhir]],8,FALSE),"")</f>
        <v/>
      </c>
      <c r="H306" s="13"/>
      <c r="I306" s="10"/>
      <c r="J306" s="10"/>
      <c r="K306" s="17" t="str">
        <f>IFERROR(MASUK[[#This Row],[Jumlah Masuk]]*MASUK[[#This Row],[Harga Satuan]],"")</f>
        <v/>
      </c>
      <c r="L306" s="13"/>
      <c r="M306" s="62"/>
      <c r="N306" s="62"/>
      <c r="O306" s="62"/>
      <c r="P306" s="62"/>
      <c r="Q306" s="62"/>
      <c r="R306" s="62"/>
      <c r="S306" s="62"/>
    </row>
    <row r="307" spans="1:19" ht="16.5" thickTop="1" thickBot="1" x14ac:dyDescent="0.3">
      <c r="A307" s="33">
        <f t="shared" si="5"/>
        <v>301</v>
      </c>
      <c r="B307" s="9"/>
      <c r="C307" s="10"/>
      <c r="D307" s="18" t="str">
        <f>IFERROR(VLOOKUP(C307,REKAP[[#All],[ID
Barang]:[Stok Akhir]],2,FALSE), "")</f>
        <v/>
      </c>
      <c r="E307" s="18" t="str">
        <f>IFERROR(VLOOKUP(C307,REKAP[[#All],[ID
Barang]:[Stok Akhir]],4,FALSE), "")</f>
        <v/>
      </c>
      <c r="F307" s="18" t="str">
        <f>IFERROR(VLOOKUP(C307,REKAP[[#All],[ID
Barang]:[Stok Akhir]],6,FALSE),"")</f>
        <v/>
      </c>
      <c r="G307" s="17" t="str">
        <f>IFERROR(VLOOKUP(C307,REKAP[[#All],[ID
Barang]:[Stok Akhir]],8,FALSE),"")</f>
        <v/>
      </c>
      <c r="H307" s="13"/>
      <c r="I307" s="10"/>
      <c r="J307" s="10"/>
      <c r="K307" s="17" t="str">
        <f>IFERROR(MASUK[[#This Row],[Jumlah Masuk]]*MASUK[[#This Row],[Harga Satuan]],"")</f>
        <v/>
      </c>
      <c r="L307" s="13"/>
      <c r="M307" s="62"/>
      <c r="N307" s="62"/>
      <c r="O307" s="62"/>
      <c r="P307" s="62"/>
      <c r="Q307" s="62"/>
      <c r="R307" s="62"/>
      <c r="S307" s="62"/>
    </row>
    <row r="308" spans="1:19" ht="16.5" thickTop="1" thickBot="1" x14ac:dyDescent="0.3">
      <c r="A308" s="33">
        <f t="shared" si="5"/>
        <v>302</v>
      </c>
      <c r="B308" s="9"/>
      <c r="C308" s="10"/>
      <c r="D308" s="18" t="str">
        <f>IFERROR(VLOOKUP(C308,REKAP[[#All],[ID
Barang]:[Stok Akhir]],2,FALSE), "")</f>
        <v/>
      </c>
      <c r="E308" s="18" t="str">
        <f>IFERROR(VLOOKUP(C308,REKAP[[#All],[ID
Barang]:[Stok Akhir]],4,FALSE), "")</f>
        <v/>
      </c>
      <c r="F308" s="18" t="str">
        <f>IFERROR(VLOOKUP(C308,REKAP[[#All],[ID
Barang]:[Stok Akhir]],6,FALSE),"")</f>
        <v/>
      </c>
      <c r="G308" s="17" t="str">
        <f>IFERROR(VLOOKUP(C308,REKAP[[#All],[ID
Barang]:[Stok Akhir]],8,FALSE),"")</f>
        <v/>
      </c>
      <c r="H308" s="13"/>
      <c r="I308" s="10"/>
      <c r="J308" s="10"/>
      <c r="K308" s="17" t="str">
        <f>IFERROR(MASUK[[#This Row],[Jumlah Masuk]]*MASUK[[#This Row],[Harga Satuan]],"")</f>
        <v/>
      </c>
      <c r="L308" s="13"/>
      <c r="M308" s="62"/>
      <c r="N308" s="62"/>
      <c r="O308" s="62"/>
      <c r="P308" s="62"/>
      <c r="Q308" s="62"/>
      <c r="R308" s="62"/>
      <c r="S308" s="62"/>
    </row>
    <row r="309" spans="1:19" ht="16.5" thickTop="1" thickBot="1" x14ac:dyDescent="0.3">
      <c r="A309" s="33">
        <f t="shared" si="5"/>
        <v>303</v>
      </c>
      <c r="B309" s="9"/>
      <c r="C309" s="10"/>
      <c r="D309" s="18" t="str">
        <f>IFERROR(VLOOKUP(C309,REKAP[[#All],[ID
Barang]:[Stok Akhir]],2,FALSE), "")</f>
        <v/>
      </c>
      <c r="E309" s="18" t="str">
        <f>IFERROR(VLOOKUP(C309,REKAP[[#All],[ID
Barang]:[Stok Akhir]],4,FALSE), "")</f>
        <v/>
      </c>
      <c r="F309" s="18" t="str">
        <f>IFERROR(VLOOKUP(C309,REKAP[[#All],[ID
Barang]:[Stok Akhir]],6,FALSE),"")</f>
        <v/>
      </c>
      <c r="G309" s="17" t="str">
        <f>IFERROR(VLOOKUP(C309,REKAP[[#All],[ID
Barang]:[Stok Akhir]],8,FALSE),"")</f>
        <v/>
      </c>
      <c r="H309" s="13"/>
      <c r="I309" s="10"/>
      <c r="J309" s="10"/>
      <c r="K309" s="17" t="str">
        <f>IFERROR(MASUK[[#This Row],[Jumlah Masuk]]*MASUK[[#This Row],[Harga Satuan]],"")</f>
        <v/>
      </c>
      <c r="L309" s="13"/>
      <c r="M309" s="62"/>
      <c r="N309" s="62"/>
      <c r="O309" s="62"/>
      <c r="P309" s="62"/>
      <c r="Q309" s="62"/>
      <c r="R309" s="62"/>
      <c r="S309" s="62"/>
    </row>
    <row r="310" spans="1:19" ht="16.5" thickTop="1" thickBot="1" x14ac:dyDescent="0.3">
      <c r="A310" s="33">
        <f t="shared" si="5"/>
        <v>304</v>
      </c>
      <c r="B310" s="9"/>
      <c r="C310" s="10"/>
      <c r="D310" s="18" t="str">
        <f>IFERROR(VLOOKUP(C310,REKAP[[#All],[ID
Barang]:[Stok Akhir]],2,FALSE), "")</f>
        <v/>
      </c>
      <c r="E310" s="18" t="str">
        <f>IFERROR(VLOOKUP(C310,REKAP[[#All],[ID
Barang]:[Stok Akhir]],4,FALSE), "")</f>
        <v/>
      </c>
      <c r="F310" s="18" t="str">
        <f>IFERROR(VLOOKUP(C310,REKAP[[#All],[ID
Barang]:[Stok Akhir]],6,FALSE),"")</f>
        <v/>
      </c>
      <c r="G310" s="17" t="str">
        <f>IFERROR(VLOOKUP(C310,REKAP[[#All],[ID
Barang]:[Stok Akhir]],8,FALSE),"")</f>
        <v/>
      </c>
      <c r="H310" s="13"/>
      <c r="I310" s="10"/>
      <c r="J310" s="10"/>
      <c r="K310" s="17" t="str">
        <f>IFERROR(MASUK[[#This Row],[Jumlah Masuk]]*MASUK[[#This Row],[Harga Satuan]],"")</f>
        <v/>
      </c>
      <c r="L310" s="13"/>
      <c r="M310" s="62"/>
      <c r="N310" s="62"/>
      <c r="O310" s="62"/>
      <c r="P310" s="62"/>
      <c r="Q310" s="62"/>
      <c r="R310" s="62"/>
      <c r="S310" s="62"/>
    </row>
    <row r="311" spans="1:19" ht="16.5" thickTop="1" thickBot="1" x14ac:dyDescent="0.3">
      <c r="A311" s="33">
        <f t="shared" si="5"/>
        <v>305</v>
      </c>
      <c r="B311" s="9"/>
      <c r="C311" s="10"/>
      <c r="D311" s="18" t="str">
        <f>IFERROR(VLOOKUP(C311,REKAP[[#All],[ID
Barang]:[Stok Akhir]],2,FALSE), "")</f>
        <v/>
      </c>
      <c r="E311" s="18" t="str">
        <f>IFERROR(VLOOKUP(C311,REKAP[[#All],[ID
Barang]:[Stok Akhir]],4,FALSE), "")</f>
        <v/>
      </c>
      <c r="F311" s="18" t="str">
        <f>IFERROR(VLOOKUP(C311,REKAP[[#All],[ID
Barang]:[Stok Akhir]],6,FALSE),"")</f>
        <v/>
      </c>
      <c r="G311" s="17" t="str">
        <f>IFERROR(VLOOKUP(C311,REKAP[[#All],[ID
Barang]:[Stok Akhir]],8,FALSE),"")</f>
        <v/>
      </c>
      <c r="H311" s="13"/>
      <c r="I311" s="10"/>
      <c r="J311" s="10"/>
      <c r="K311" s="17" t="str">
        <f>IFERROR(MASUK[[#This Row],[Jumlah Masuk]]*MASUK[[#This Row],[Harga Satuan]],"")</f>
        <v/>
      </c>
      <c r="L311" s="13"/>
      <c r="M311" s="62"/>
      <c r="N311" s="62"/>
      <c r="O311" s="62"/>
      <c r="P311" s="62"/>
      <c r="Q311" s="62"/>
      <c r="R311" s="62"/>
      <c r="S311" s="62"/>
    </row>
    <row r="312" spans="1:19" ht="16.5" thickTop="1" thickBot="1" x14ac:dyDescent="0.3">
      <c r="A312" s="33">
        <f t="shared" si="5"/>
        <v>306</v>
      </c>
      <c r="B312" s="9"/>
      <c r="C312" s="10"/>
      <c r="D312" s="18" t="str">
        <f>IFERROR(VLOOKUP(C312,REKAP[[#All],[ID
Barang]:[Stok Akhir]],2,FALSE), "")</f>
        <v/>
      </c>
      <c r="E312" s="18" t="str">
        <f>IFERROR(VLOOKUP(C312,REKAP[[#All],[ID
Barang]:[Stok Akhir]],4,FALSE), "")</f>
        <v/>
      </c>
      <c r="F312" s="18" t="str">
        <f>IFERROR(VLOOKUP(C312,REKAP[[#All],[ID
Barang]:[Stok Akhir]],6,FALSE),"")</f>
        <v/>
      </c>
      <c r="G312" s="17" t="str">
        <f>IFERROR(VLOOKUP(C312,REKAP[[#All],[ID
Barang]:[Stok Akhir]],8,FALSE),"")</f>
        <v/>
      </c>
      <c r="H312" s="13"/>
      <c r="I312" s="10"/>
      <c r="J312" s="10"/>
      <c r="K312" s="17" t="str">
        <f>IFERROR(MASUK[[#This Row],[Jumlah Masuk]]*MASUK[[#This Row],[Harga Satuan]],"")</f>
        <v/>
      </c>
      <c r="L312" s="13"/>
      <c r="M312" s="62"/>
      <c r="N312" s="62"/>
      <c r="O312" s="62"/>
      <c r="P312" s="62"/>
      <c r="Q312" s="62"/>
      <c r="R312" s="62"/>
      <c r="S312" s="62"/>
    </row>
    <row r="313" spans="1:19" ht="16.5" thickTop="1" thickBot="1" x14ac:dyDescent="0.3">
      <c r="A313" s="33">
        <f t="shared" si="5"/>
        <v>307</v>
      </c>
      <c r="B313" s="9"/>
      <c r="C313" s="10"/>
      <c r="D313" s="18" t="str">
        <f>IFERROR(VLOOKUP(C313,REKAP[[#All],[ID
Barang]:[Stok Akhir]],2,FALSE), "")</f>
        <v/>
      </c>
      <c r="E313" s="18" t="str">
        <f>IFERROR(VLOOKUP(C313,REKAP[[#All],[ID
Barang]:[Stok Akhir]],4,FALSE), "")</f>
        <v/>
      </c>
      <c r="F313" s="18" t="str">
        <f>IFERROR(VLOOKUP(C313,REKAP[[#All],[ID
Barang]:[Stok Akhir]],6,FALSE),"")</f>
        <v/>
      </c>
      <c r="G313" s="17" t="str">
        <f>IFERROR(VLOOKUP(C313,REKAP[[#All],[ID
Barang]:[Stok Akhir]],8,FALSE),"")</f>
        <v/>
      </c>
      <c r="H313" s="13"/>
      <c r="I313" s="10"/>
      <c r="J313" s="10"/>
      <c r="K313" s="17" t="str">
        <f>IFERROR(MASUK[[#This Row],[Jumlah Masuk]]*MASUK[[#This Row],[Harga Satuan]],"")</f>
        <v/>
      </c>
      <c r="L313" s="13"/>
      <c r="M313" s="62"/>
      <c r="N313" s="62"/>
      <c r="O313" s="62"/>
      <c r="P313" s="62"/>
      <c r="Q313" s="62"/>
      <c r="R313" s="62"/>
      <c r="S313" s="62"/>
    </row>
    <row r="314" spans="1:19" ht="16.5" thickTop="1" thickBot="1" x14ac:dyDescent="0.3">
      <c r="A314" s="33">
        <f t="shared" si="5"/>
        <v>308</v>
      </c>
      <c r="B314" s="9"/>
      <c r="C314" s="10"/>
      <c r="D314" s="18" t="str">
        <f>IFERROR(VLOOKUP(C314,REKAP[[#All],[ID
Barang]:[Stok Akhir]],2,FALSE), "")</f>
        <v/>
      </c>
      <c r="E314" s="18" t="str">
        <f>IFERROR(VLOOKUP(C314,REKAP[[#All],[ID
Barang]:[Stok Akhir]],4,FALSE), "")</f>
        <v/>
      </c>
      <c r="F314" s="18" t="str">
        <f>IFERROR(VLOOKUP(C314,REKAP[[#All],[ID
Barang]:[Stok Akhir]],6,FALSE),"")</f>
        <v/>
      </c>
      <c r="G314" s="17" t="str">
        <f>IFERROR(VLOOKUP(C314,REKAP[[#All],[ID
Barang]:[Stok Akhir]],8,FALSE),"")</f>
        <v/>
      </c>
      <c r="H314" s="13"/>
      <c r="I314" s="10"/>
      <c r="J314" s="10"/>
      <c r="K314" s="17" t="str">
        <f>IFERROR(MASUK[[#This Row],[Jumlah Masuk]]*MASUK[[#This Row],[Harga Satuan]],"")</f>
        <v/>
      </c>
      <c r="L314" s="13"/>
      <c r="M314" s="62"/>
      <c r="N314" s="62"/>
      <c r="O314" s="62"/>
      <c r="P314" s="62"/>
      <c r="Q314" s="62"/>
      <c r="R314" s="62"/>
      <c r="S314" s="62"/>
    </row>
    <row r="315" spans="1:19" ht="16.5" thickTop="1" thickBot="1" x14ac:dyDescent="0.3">
      <c r="A315" s="33">
        <f t="shared" si="5"/>
        <v>309</v>
      </c>
      <c r="B315" s="9"/>
      <c r="C315" s="10"/>
      <c r="D315" s="18" t="str">
        <f>IFERROR(VLOOKUP(C315,REKAP[[#All],[ID
Barang]:[Stok Akhir]],2,FALSE), "")</f>
        <v/>
      </c>
      <c r="E315" s="18" t="str">
        <f>IFERROR(VLOOKUP(C315,REKAP[[#All],[ID
Barang]:[Stok Akhir]],4,FALSE), "")</f>
        <v/>
      </c>
      <c r="F315" s="18" t="str">
        <f>IFERROR(VLOOKUP(C315,REKAP[[#All],[ID
Barang]:[Stok Akhir]],6,FALSE),"")</f>
        <v/>
      </c>
      <c r="G315" s="17" t="str">
        <f>IFERROR(VLOOKUP(C315,REKAP[[#All],[ID
Barang]:[Stok Akhir]],8,FALSE),"")</f>
        <v/>
      </c>
      <c r="H315" s="13"/>
      <c r="I315" s="10"/>
      <c r="J315" s="10"/>
      <c r="K315" s="17" t="str">
        <f>IFERROR(MASUK[[#This Row],[Jumlah Masuk]]*MASUK[[#This Row],[Harga Satuan]],"")</f>
        <v/>
      </c>
      <c r="L315" s="13"/>
      <c r="M315" s="62"/>
      <c r="N315" s="62"/>
      <c r="O315" s="62"/>
      <c r="P315" s="62"/>
      <c r="Q315" s="62"/>
      <c r="R315" s="62"/>
      <c r="S315" s="62"/>
    </row>
    <row r="316" spans="1:19" ht="16.5" thickTop="1" thickBot="1" x14ac:dyDescent="0.3">
      <c r="A316" s="33">
        <f t="shared" si="5"/>
        <v>310</v>
      </c>
      <c r="B316" s="9"/>
      <c r="C316" s="10"/>
      <c r="D316" s="18" t="str">
        <f>IFERROR(VLOOKUP(C316,REKAP[[#All],[ID
Barang]:[Stok Akhir]],2,FALSE), "")</f>
        <v/>
      </c>
      <c r="E316" s="18" t="str">
        <f>IFERROR(VLOOKUP(C316,REKAP[[#All],[ID
Barang]:[Stok Akhir]],4,FALSE), "")</f>
        <v/>
      </c>
      <c r="F316" s="18" t="str">
        <f>IFERROR(VLOOKUP(C316,REKAP[[#All],[ID
Barang]:[Stok Akhir]],6,FALSE),"")</f>
        <v/>
      </c>
      <c r="G316" s="17" t="str">
        <f>IFERROR(VLOOKUP(C316,REKAP[[#All],[ID
Barang]:[Stok Akhir]],8,FALSE),"")</f>
        <v/>
      </c>
      <c r="H316" s="13"/>
      <c r="I316" s="10"/>
      <c r="J316" s="10"/>
      <c r="K316" s="17" t="str">
        <f>IFERROR(MASUK[[#This Row],[Jumlah Masuk]]*MASUK[[#This Row],[Harga Satuan]],"")</f>
        <v/>
      </c>
      <c r="L316" s="13"/>
      <c r="M316" s="62"/>
      <c r="N316" s="62"/>
      <c r="O316" s="62"/>
      <c r="P316" s="62"/>
      <c r="Q316" s="62"/>
      <c r="R316" s="62"/>
      <c r="S316" s="62"/>
    </row>
    <row r="317" spans="1:19" ht="16.5" thickTop="1" thickBot="1" x14ac:dyDescent="0.3">
      <c r="A317" s="33">
        <f t="shared" si="5"/>
        <v>311</v>
      </c>
      <c r="B317" s="9"/>
      <c r="C317" s="10"/>
      <c r="D317" s="18" t="str">
        <f>IFERROR(VLOOKUP(C317,REKAP[[#All],[ID
Barang]:[Stok Akhir]],2,FALSE), "")</f>
        <v/>
      </c>
      <c r="E317" s="18" t="str">
        <f>IFERROR(VLOOKUP(C317,REKAP[[#All],[ID
Barang]:[Stok Akhir]],4,FALSE), "")</f>
        <v/>
      </c>
      <c r="F317" s="18" t="str">
        <f>IFERROR(VLOOKUP(C317,REKAP[[#All],[ID
Barang]:[Stok Akhir]],6,FALSE),"")</f>
        <v/>
      </c>
      <c r="G317" s="17" t="str">
        <f>IFERROR(VLOOKUP(C317,REKAP[[#All],[ID
Barang]:[Stok Akhir]],8,FALSE),"")</f>
        <v/>
      </c>
      <c r="H317" s="13"/>
      <c r="I317" s="10"/>
      <c r="J317" s="10"/>
      <c r="K317" s="17" t="str">
        <f>IFERROR(MASUK[[#This Row],[Jumlah Masuk]]*MASUK[[#This Row],[Harga Satuan]],"")</f>
        <v/>
      </c>
      <c r="L317" s="13"/>
      <c r="M317" s="62"/>
      <c r="N317" s="62"/>
      <c r="O317" s="62"/>
      <c r="P317" s="62"/>
      <c r="Q317" s="62"/>
      <c r="R317" s="62"/>
      <c r="S317" s="62"/>
    </row>
    <row r="318" spans="1:19" ht="16.5" thickTop="1" thickBot="1" x14ac:dyDescent="0.3">
      <c r="A318" s="33">
        <f t="shared" si="5"/>
        <v>312</v>
      </c>
      <c r="B318" s="9"/>
      <c r="C318" s="10"/>
      <c r="D318" s="18" t="str">
        <f>IFERROR(VLOOKUP(C318,REKAP[[#All],[ID
Barang]:[Stok Akhir]],2,FALSE), "")</f>
        <v/>
      </c>
      <c r="E318" s="18" t="str">
        <f>IFERROR(VLOOKUP(C318,REKAP[[#All],[ID
Barang]:[Stok Akhir]],4,FALSE), "")</f>
        <v/>
      </c>
      <c r="F318" s="18" t="str">
        <f>IFERROR(VLOOKUP(C318,REKAP[[#All],[ID
Barang]:[Stok Akhir]],6,FALSE),"")</f>
        <v/>
      </c>
      <c r="G318" s="17" t="str">
        <f>IFERROR(VLOOKUP(C318,REKAP[[#All],[ID
Barang]:[Stok Akhir]],8,FALSE),"")</f>
        <v/>
      </c>
      <c r="H318" s="13"/>
      <c r="I318" s="10"/>
      <c r="J318" s="10"/>
      <c r="K318" s="17" t="str">
        <f>IFERROR(MASUK[[#This Row],[Jumlah Masuk]]*MASUK[[#This Row],[Harga Satuan]],"")</f>
        <v/>
      </c>
      <c r="L318" s="13"/>
      <c r="M318" s="62"/>
      <c r="N318" s="62"/>
      <c r="O318" s="62"/>
      <c r="P318" s="62"/>
      <c r="Q318" s="62"/>
      <c r="R318" s="62"/>
      <c r="S318" s="62"/>
    </row>
    <row r="319" spans="1:19" ht="16.5" thickTop="1" thickBot="1" x14ac:dyDescent="0.3">
      <c r="A319" s="33">
        <f t="shared" si="5"/>
        <v>313</v>
      </c>
      <c r="B319" s="9"/>
      <c r="C319" s="10"/>
      <c r="D319" s="18" t="str">
        <f>IFERROR(VLOOKUP(C319,REKAP[[#All],[ID
Barang]:[Stok Akhir]],2,FALSE), "")</f>
        <v/>
      </c>
      <c r="E319" s="18" t="str">
        <f>IFERROR(VLOOKUP(C319,REKAP[[#All],[ID
Barang]:[Stok Akhir]],4,FALSE), "")</f>
        <v/>
      </c>
      <c r="F319" s="18" t="str">
        <f>IFERROR(VLOOKUP(C319,REKAP[[#All],[ID
Barang]:[Stok Akhir]],6,FALSE),"")</f>
        <v/>
      </c>
      <c r="G319" s="17" t="str">
        <f>IFERROR(VLOOKUP(C319,REKAP[[#All],[ID
Barang]:[Stok Akhir]],8,FALSE),"")</f>
        <v/>
      </c>
      <c r="H319" s="13"/>
      <c r="I319" s="10"/>
      <c r="J319" s="10"/>
      <c r="K319" s="17" t="str">
        <f>IFERROR(MASUK[[#This Row],[Jumlah Masuk]]*MASUK[[#This Row],[Harga Satuan]],"")</f>
        <v/>
      </c>
      <c r="L319" s="13"/>
      <c r="M319" s="62"/>
      <c r="N319" s="62"/>
      <c r="O319" s="62"/>
      <c r="P319" s="62"/>
      <c r="Q319" s="62"/>
      <c r="R319" s="62"/>
      <c r="S319" s="62"/>
    </row>
    <row r="320" spans="1:19" ht="16.5" thickTop="1" thickBot="1" x14ac:dyDescent="0.3">
      <c r="A320" s="33">
        <f t="shared" si="5"/>
        <v>314</v>
      </c>
      <c r="B320" s="9"/>
      <c r="C320" s="10"/>
      <c r="D320" s="18" t="str">
        <f>IFERROR(VLOOKUP(C320,REKAP[[#All],[ID
Barang]:[Stok Akhir]],2,FALSE), "")</f>
        <v/>
      </c>
      <c r="E320" s="18" t="str">
        <f>IFERROR(VLOOKUP(C320,REKAP[[#All],[ID
Barang]:[Stok Akhir]],4,FALSE), "")</f>
        <v/>
      </c>
      <c r="F320" s="18" t="str">
        <f>IFERROR(VLOOKUP(C320,REKAP[[#All],[ID
Barang]:[Stok Akhir]],6,FALSE),"")</f>
        <v/>
      </c>
      <c r="G320" s="17" t="str">
        <f>IFERROR(VLOOKUP(C320,REKAP[[#All],[ID
Barang]:[Stok Akhir]],8,FALSE),"")</f>
        <v/>
      </c>
      <c r="H320" s="13"/>
      <c r="I320" s="10"/>
      <c r="J320" s="10"/>
      <c r="K320" s="17" t="str">
        <f>IFERROR(MASUK[[#This Row],[Jumlah Masuk]]*MASUK[[#This Row],[Harga Satuan]],"")</f>
        <v/>
      </c>
      <c r="L320" s="13"/>
      <c r="M320" s="62"/>
      <c r="N320" s="62"/>
      <c r="O320" s="62"/>
      <c r="P320" s="62"/>
      <c r="Q320" s="62"/>
      <c r="R320" s="62"/>
      <c r="S320" s="62"/>
    </row>
    <row r="321" spans="1:19" ht="16.5" thickTop="1" thickBot="1" x14ac:dyDescent="0.3">
      <c r="A321" s="33">
        <f t="shared" si="5"/>
        <v>315</v>
      </c>
      <c r="B321" s="9"/>
      <c r="C321" s="10"/>
      <c r="D321" s="18" t="str">
        <f>IFERROR(VLOOKUP(C321,REKAP[[#All],[ID
Barang]:[Stok Akhir]],2,FALSE), "")</f>
        <v/>
      </c>
      <c r="E321" s="18" t="str">
        <f>IFERROR(VLOOKUP(C321,REKAP[[#All],[ID
Barang]:[Stok Akhir]],4,FALSE), "")</f>
        <v/>
      </c>
      <c r="F321" s="18" t="str">
        <f>IFERROR(VLOOKUP(C321,REKAP[[#All],[ID
Barang]:[Stok Akhir]],6,FALSE),"")</f>
        <v/>
      </c>
      <c r="G321" s="17" t="str">
        <f>IFERROR(VLOOKUP(C321,REKAP[[#All],[ID
Barang]:[Stok Akhir]],8,FALSE),"")</f>
        <v/>
      </c>
      <c r="H321" s="13"/>
      <c r="I321" s="10"/>
      <c r="J321" s="10"/>
      <c r="K321" s="17" t="str">
        <f>IFERROR(MASUK[[#This Row],[Jumlah Masuk]]*MASUK[[#This Row],[Harga Satuan]],"")</f>
        <v/>
      </c>
      <c r="L321" s="13"/>
      <c r="M321" s="62"/>
      <c r="N321" s="62"/>
      <c r="O321" s="62"/>
      <c r="P321" s="62"/>
      <c r="Q321" s="62"/>
      <c r="R321" s="62"/>
      <c r="S321" s="62"/>
    </row>
    <row r="322" spans="1:19" ht="16.5" thickTop="1" thickBot="1" x14ac:dyDescent="0.3">
      <c r="A322" s="33">
        <f t="shared" si="5"/>
        <v>316</v>
      </c>
      <c r="B322" s="9"/>
      <c r="C322" s="10"/>
      <c r="D322" s="18" t="str">
        <f>IFERROR(VLOOKUP(C322,REKAP[[#All],[ID
Barang]:[Stok Akhir]],2,FALSE), "")</f>
        <v/>
      </c>
      <c r="E322" s="18" t="str">
        <f>IFERROR(VLOOKUP(C322,REKAP[[#All],[ID
Barang]:[Stok Akhir]],4,FALSE), "")</f>
        <v/>
      </c>
      <c r="F322" s="18" t="str">
        <f>IFERROR(VLOOKUP(C322,REKAP[[#All],[ID
Barang]:[Stok Akhir]],6,FALSE),"")</f>
        <v/>
      </c>
      <c r="G322" s="17" t="str">
        <f>IFERROR(VLOOKUP(C322,REKAP[[#All],[ID
Barang]:[Stok Akhir]],8,FALSE),"")</f>
        <v/>
      </c>
      <c r="H322" s="13"/>
      <c r="I322" s="10"/>
      <c r="J322" s="10"/>
      <c r="K322" s="17" t="str">
        <f>IFERROR(MASUK[[#This Row],[Jumlah Masuk]]*MASUK[[#This Row],[Harga Satuan]],"")</f>
        <v/>
      </c>
      <c r="L322" s="13"/>
      <c r="M322" s="62"/>
      <c r="N322" s="62"/>
      <c r="O322" s="62"/>
      <c r="P322" s="62"/>
      <c r="Q322" s="62"/>
      <c r="R322" s="62"/>
      <c r="S322" s="62"/>
    </row>
    <row r="323" spans="1:19" ht="16.5" thickTop="1" thickBot="1" x14ac:dyDescent="0.3">
      <c r="A323" s="33">
        <f t="shared" si="5"/>
        <v>317</v>
      </c>
      <c r="B323" s="9"/>
      <c r="C323" s="10"/>
      <c r="D323" s="18" t="str">
        <f>IFERROR(VLOOKUP(C323,REKAP[[#All],[ID
Barang]:[Stok Akhir]],2,FALSE), "")</f>
        <v/>
      </c>
      <c r="E323" s="18" t="str">
        <f>IFERROR(VLOOKUP(C323,REKAP[[#All],[ID
Barang]:[Stok Akhir]],4,FALSE), "")</f>
        <v/>
      </c>
      <c r="F323" s="18" t="str">
        <f>IFERROR(VLOOKUP(C323,REKAP[[#All],[ID
Barang]:[Stok Akhir]],6,FALSE),"")</f>
        <v/>
      </c>
      <c r="G323" s="17" t="str">
        <f>IFERROR(VLOOKUP(C323,REKAP[[#All],[ID
Barang]:[Stok Akhir]],8,FALSE),"")</f>
        <v/>
      </c>
      <c r="H323" s="13"/>
      <c r="I323" s="10"/>
      <c r="J323" s="10"/>
      <c r="K323" s="17" t="str">
        <f>IFERROR(MASUK[[#This Row],[Jumlah Masuk]]*MASUK[[#This Row],[Harga Satuan]],"")</f>
        <v/>
      </c>
      <c r="L323" s="13"/>
      <c r="M323" s="62"/>
      <c r="N323" s="62"/>
      <c r="O323" s="62"/>
      <c r="P323" s="62"/>
      <c r="Q323" s="62"/>
      <c r="R323" s="62"/>
      <c r="S323" s="62"/>
    </row>
    <row r="324" spans="1:19" ht="16.5" thickTop="1" thickBot="1" x14ac:dyDescent="0.3">
      <c r="A324" s="33">
        <f t="shared" ref="A324:A387" si="6">ROW()-ROW($A$6)</f>
        <v>318</v>
      </c>
      <c r="B324" s="9"/>
      <c r="C324" s="10"/>
      <c r="D324" s="18" t="str">
        <f>IFERROR(VLOOKUP(C324,REKAP[[#All],[ID
Barang]:[Stok Akhir]],2,FALSE), "")</f>
        <v/>
      </c>
      <c r="E324" s="18" t="str">
        <f>IFERROR(VLOOKUP(C324,REKAP[[#All],[ID
Barang]:[Stok Akhir]],4,FALSE), "")</f>
        <v/>
      </c>
      <c r="F324" s="18" t="str">
        <f>IFERROR(VLOOKUP(C324,REKAP[[#All],[ID
Barang]:[Stok Akhir]],6,FALSE),"")</f>
        <v/>
      </c>
      <c r="G324" s="17" t="str">
        <f>IFERROR(VLOOKUP(C324,REKAP[[#All],[ID
Barang]:[Stok Akhir]],8,FALSE),"")</f>
        <v/>
      </c>
      <c r="H324" s="13"/>
      <c r="I324" s="10"/>
      <c r="J324" s="10"/>
      <c r="K324" s="17" t="str">
        <f>IFERROR(MASUK[[#This Row],[Jumlah Masuk]]*MASUK[[#This Row],[Harga Satuan]],"")</f>
        <v/>
      </c>
      <c r="L324" s="13"/>
      <c r="M324" s="62"/>
      <c r="N324" s="62"/>
      <c r="O324" s="62"/>
      <c r="P324" s="62"/>
      <c r="Q324" s="62"/>
      <c r="R324" s="62"/>
      <c r="S324" s="62"/>
    </row>
    <row r="325" spans="1:19" ht="16.5" thickTop="1" thickBot="1" x14ac:dyDescent="0.3">
      <c r="A325" s="33">
        <f t="shared" si="6"/>
        <v>319</v>
      </c>
      <c r="B325" s="9"/>
      <c r="C325" s="10"/>
      <c r="D325" s="18" t="str">
        <f>IFERROR(VLOOKUP(C325,REKAP[[#All],[ID
Barang]:[Stok Akhir]],2,FALSE), "")</f>
        <v/>
      </c>
      <c r="E325" s="18" t="str">
        <f>IFERROR(VLOOKUP(C325,REKAP[[#All],[ID
Barang]:[Stok Akhir]],4,FALSE), "")</f>
        <v/>
      </c>
      <c r="F325" s="18" t="str">
        <f>IFERROR(VLOOKUP(C325,REKAP[[#All],[ID
Barang]:[Stok Akhir]],6,FALSE),"")</f>
        <v/>
      </c>
      <c r="G325" s="17" t="str">
        <f>IFERROR(VLOOKUP(C325,REKAP[[#All],[ID
Barang]:[Stok Akhir]],8,FALSE),"")</f>
        <v/>
      </c>
      <c r="H325" s="13"/>
      <c r="I325" s="10"/>
      <c r="J325" s="10"/>
      <c r="K325" s="17" t="str">
        <f>IFERROR(MASUK[[#This Row],[Jumlah Masuk]]*MASUK[[#This Row],[Harga Satuan]],"")</f>
        <v/>
      </c>
      <c r="L325" s="13"/>
      <c r="M325" s="62"/>
      <c r="N325" s="62"/>
      <c r="O325" s="62"/>
      <c r="P325" s="62"/>
      <c r="Q325" s="62"/>
      <c r="R325" s="62"/>
      <c r="S325" s="62"/>
    </row>
    <row r="326" spans="1:19" ht="16.5" thickTop="1" thickBot="1" x14ac:dyDescent="0.3">
      <c r="A326" s="33">
        <f t="shared" si="6"/>
        <v>320</v>
      </c>
      <c r="B326" s="9"/>
      <c r="C326" s="10"/>
      <c r="D326" s="18" t="str">
        <f>IFERROR(VLOOKUP(C326,REKAP[[#All],[ID
Barang]:[Stok Akhir]],2,FALSE), "")</f>
        <v/>
      </c>
      <c r="E326" s="18" t="str">
        <f>IFERROR(VLOOKUP(C326,REKAP[[#All],[ID
Barang]:[Stok Akhir]],4,FALSE), "")</f>
        <v/>
      </c>
      <c r="F326" s="18" t="str">
        <f>IFERROR(VLOOKUP(C326,REKAP[[#All],[ID
Barang]:[Stok Akhir]],6,FALSE),"")</f>
        <v/>
      </c>
      <c r="G326" s="17" t="str">
        <f>IFERROR(VLOOKUP(C326,REKAP[[#All],[ID
Barang]:[Stok Akhir]],8,FALSE),"")</f>
        <v/>
      </c>
      <c r="H326" s="13"/>
      <c r="I326" s="10"/>
      <c r="J326" s="10"/>
      <c r="K326" s="17" t="str">
        <f>IFERROR(MASUK[[#This Row],[Jumlah Masuk]]*MASUK[[#This Row],[Harga Satuan]],"")</f>
        <v/>
      </c>
      <c r="L326" s="13"/>
      <c r="M326" s="62"/>
      <c r="N326" s="62"/>
      <c r="O326" s="62"/>
      <c r="P326" s="62"/>
      <c r="Q326" s="62"/>
      <c r="R326" s="62"/>
      <c r="S326" s="62"/>
    </row>
    <row r="327" spans="1:19" ht="16.5" thickTop="1" thickBot="1" x14ac:dyDescent="0.3">
      <c r="A327" s="33">
        <f t="shared" si="6"/>
        <v>321</v>
      </c>
      <c r="B327" s="9"/>
      <c r="C327" s="10"/>
      <c r="D327" s="18" t="str">
        <f>IFERROR(VLOOKUP(C327,REKAP[[#All],[ID
Barang]:[Stok Akhir]],2,FALSE), "")</f>
        <v/>
      </c>
      <c r="E327" s="18" t="str">
        <f>IFERROR(VLOOKUP(C327,REKAP[[#All],[ID
Barang]:[Stok Akhir]],4,FALSE), "")</f>
        <v/>
      </c>
      <c r="F327" s="18" t="str">
        <f>IFERROR(VLOOKUP(C327,REKAP[[#All],[ID
Barang]:[Stok Akhir]],6,FALSE),"")</f>
        <v/>
      </c>
      <c r="G327" s="17" t="str">
        <f>IFERROR(VLOOKUP(C327,REKAP[[#All],[ID
Barang]:[Stok Akhir]],8,FALSE),"")</f>
        <v/>
      </c>
      <c r="H327" s="13"/>
      <c r="I327" s="10"/>
      <c r="J327" s="10"/>
      <c r="K327" s="17" t="str">
        <f>IFERROR(MASUK[[#This Row],[Jumlah Masuk]]*MASUK[[#This Row],[Harga Satuan]],"")</f>
        <v/>
      </c>
      <c r="L327" s="13"/>
      <c r="M327" s="62"/>
      <c r="N327" s="62"/>
      <c r="O327" s="62"/>
      <c r="P327" s="62"/>
      <c r="Q327" s="62"/>
      <c r="R327" s="62"/>
      <c r="S327" s="62"/>
    </row>
    <row r="328" spans="1:19" ht="16.5" thickTop="1" thickBot="1" x14ac:dyDescent="0.3">
      <c r="A328" s="33">
        <f t="shared" si="6"/>
        <v>322</v>
      </c>
      <c r="B328" s="9"/>
      <c r="C328" s="10"/>
      <c r="D328" s="18" t="str">
        <f>IFERROR(VLOOKUP(C328,REKAP[[#All],[ID
Barang]:[Stok Akhir]],2,FALSE), "")</f>
        <v/>
      </c>
      <c r="E328" s="18" t="str">
        <f>IFERROR(VLOOKUP(C328,REKAP[[#All],[ID
Barang]:[Stok Akhir]],4,FALSE), "")</f>
        <v/>
      </c>
      <c r="F328" s="18" t="str">
        <f>IFERROR(VLOOKUP(C328,REKAP[[#All],[ID
Barang]:[Stok Akhir]],6,FALSE),"")</f>
        <v/>
      </c>
      <c r="G328" s="17" t="str">
        <f>IFERROR(VLOOKUP(C328,REKAP[[#All],[ID
Barang]:[Stok Akhir]],8,FALSE),"")</f>
        <v/>
      </c>
      <c r="H328" s="13"/>
      <c r="I328" s="10"/>
      <c r="J328" s="10"/>
      <c r="K328" s="17" t="str">
        <f>IFERROR(MASUK[[#This Row],[Jumlah Masuk]]*MASUK[[#This Row],[Harga Satuan]],"")</f>
        <v/>
      </c>
      <c r="L328" s="13"/>
      <c r="M328" s="62"/>
      <c r="N328" s="62"/>
      <c r="O328" s="62"/>
      <c r="P328" s="62"/>
      <c r="Q328" s="62"/>
      <c r="R328" s="62"/>
      <c r="S328" s="62"/>
    </row>
    <row r="329" spans="1:19" ht="16.5" thickTop="1" thickBot="1" x14ac:dyDescent="0.3">
      <c r="A329" s="33">
        <f t="shared" si="6"/>
        <v>323</v>
      </c>
      <c r="B329" s="9"/>
      <c r="C329" s="10"/>
      <c r="D329" s="18" t="str">
        <f>IFERROR(VLOOKUP(C329,REKAP[[#All],[ID
Barang]:[Stok Akhir]],2,FALSE), "")</f>
        <v/>
      </c>
      <c r="E329" s="18" t="str">
        <f>IFERROR(VLOOKUP(C329,REKAP[[#All],[ID
Barang]:[Stok Akhir]],4,FALSE), "")</f>
        <v/>
      </c>
      <c r="F329" s="18" t="str">
        <f>IFERROR(VLOOKUP(C329,REKAP[[#All],[ID
Barang]:[Stok Akhir]],6,FALSE),"")</f>
        <v/>
      </c>
      <c r="G329" s="17" t="str">
        <f>IFERROR(VLOOKUP(C329,REKAP[[#All],[ID
Barang]:[Stok Akhir]],8,FALSE),"")</f>
        <v/>
      </c>
      <c r="H329" s="13"/>
      <c r="I329" s="10"/>
      <c r="J329" s="10"/>
      <c r="K329" s="17" t="str">
        <f>IFERROR(MASUK[[#This Row],[Jumlah Masuk]]*MASUK[[#This Row],[Harga Satuan]],"")</f>
        <v/>
      </c>
      <c r="L329" s="13"/>
      <c r="M329" s="62"/>
      <c r="N329" s="62"/>
      <c r="O329" s="62"/>
      <c r="P329" s="62"/>
      <c r="Q329" s="62"/>
      <c r="R329" s="62"/>
      <c r="S329" s="62"/>
    </row>
    <row r="330" spans="1:19" ht="16.5" thickTop="1" thickBot="1" x14ac:dyDescent="0.3">
      <c r="A330" s="33">
        <f t="shared" si="6"/>
        <v>324</v>
      </c>
      <c r="B330" s="9"/>
      <c r="C330" s="10"/>
      <c r="D330" s="18" t="str">
        <f>IFERROR(VLOOKUP(C330,REKAP[[#All],[ID
Barang]:[Stok Akhir]],2,FALSE), "")</f>
        <v/>
      </c>
      <c r="E330" s="18" t="str">
        <f>IFERROR(VLOOKUP(C330,REKAP[[#All],[ID
Barang]:[Stok Akhir]],4,FALSE), "")</f>
        <v/>
      </c>
      <c r="F330" s="18" t="str">
        <f>IFERROR(VLOOKUP(C330,REKAP[[#All],[ID
Barang]:[Stok Akhir]],6,FALSE),"")</f>
        <v/>
      </c>
      <c r="G330" s="17" t="str">
        <f>IFERROR(VLOOKUP(C330,REKAP[[#All],[ID
Barang]:[Stok Akhir]],8,FALSE),"")</f>
        <v/>
      </c>
      <c r="H330" s="13"/>
      <c r="I330" s="10"/>
      <c r="J330" s="10"/>
      <c r="K330" s="17" t="str">
        <f>IFERROR(MASUK[[#This Row],[Jumlah Masuk]]*MASUK[[#This Row],[Harga Satuan]],"")</f>
        <v/>
      </c>
      <c r="L330" s="13"/>
      <c r="M330" s="62"/>
      <c r="N330" s="62"/>
      <c r="O330" s="62"/>
      <c r="P330" s="62"/>
      <c r="Q330" s="62"/>
      <c r="R330" s="62"/>
      <c r="S330" s="62"/>
    </row>
    <row r="331" spans="1:19" ht="16.5" thickTop="1" thickBot="1" x14ac:dyDescent="0.3">
      <c r="A331" s="33">
        <f t="shared" si="6"/>
        <v>325</v>
      </c>
      <c r="B331" s="9"/>
      <c r="C331" s="10"/>
      <c r="D331" s="18" t="str">
        <f>IFERROR(VLOOKUP(C331,REKAP[[#All],[ID
Barang]:[Stok Akhir]],2,FALSE), "")</f>
        <v/>
      </c>
      <c r="E331" s="18" t="str">
        <f>IFERROR(VLOOKUP(C331,REKAP[[#All],[ID
Barang]:[Stok Akhir]],4,FALSE), "")</f>
        <v/>
      </c>
      <c r="F331" s="18" t="str">
        <f>IFERROR(VLOOKUP(C331,REKAP[[#All],[ID
Barang]:[Stok Akhir]],6,FALSE),"")</f>
        <v/>
      </c>
      <c r="G331" s="17" t="str">
        <f>IFERROR(VLOOKUP(C331,REKAP[[#All],[ID
Barang]:[Stok Akhir]],8,FALSE),"")</f>
        <v/>
      </c>
      <c r="H331" s="13"/>
      <c r="I331" s="10"/>
      <c r="J331" s="10"/>
      <c r="K331" s="17" t="str">
        <f>IFERROR(MASUK[[#This Row],[Jumlah Masuk]]*MASUK[[#This Row],[Harga Satuan]],"")</f>
        <v/>
      </c>
      <c r="L331" s="13"/>
      <c r="M331" s="62"/>
      <c r="N331" s="62"/>
      <c r="O331" s="62"/>
      <c r="P331" s="62"/>
      <c r="Q331" s="62"/>
      <c r="R331" s="62"/>
      <c r="S331" s="62"/>
    </row>
    <row r="332" spans="1:19" ht="16.5" thickTop="1" thickBot="1" x14ac:dyDescent="0.3">
      <c r="A332" s="33">
        <f t="shared" si="6"/>
        <v>326</v>
      </c>
      <c r="B332" s="9"/>
      <c r="C332" s="10"/>
      <c r="D332" s="18" t="str">
        <f>IFERROR(VLOOKUP(C332,REKAP[[#All],[ID
Barang]:[Stok Akhir]],2,FALSE), "")</f>
        <v/>
      </c>
      <c r="E332" s="18" t="str">
        <f>IFERROR(VLOOKUP(C332,REKAP[[#All],[ID
Barang]:[Stok Akhir]],4,FALSE), "")</f>
        <v/>
      </c>
      <c r="F332" s="18" t="str">
        <f>IFERROR(VLOOKUP(C332,REKAP[[#All],[ID
Barang]:[Stok Akhir]],6,FALSE),"")</f>
        <v/>
      </c>
      <c r="G332" s="17" t="str">
        <f>IFERROR(VLOOKUP(C332,REKAP[[#All],[ID
Barang]:[Stok Akhir]],8,FALSE),"")</f>
        <v/>
      </c>
      <c r="H332" s="13"/>
      <c r="I332" s="10"/>
      <c r="J332" s="10"/>
      <c r="K332" s="17" t="str">
        <f>IFERROR(MASUK[[#This Row],[Jumlah Masuk]]*MASUK[[#This Row],[Harga Satuan]],"")</f>
        <v/>
      </c>
      <c r="L332" s="13"/>
      <c r="M332" s="62"/>
      <c r="N332" s="62"/>
      <c r="O332" s="62"/>
      <c r="P332" s="62"/>
      <c r="Q332" s="62"/>
      <c r="R332" s="62"/>
      <c r="S332" s="62"/>
    </row>
    <row r="333" spans="1:19" ht="16.5" thickTop="1" thickBot="1" x14ac:dyDescent="0.3">
      <c r="A333" s="33">
        <f t="shared" si="6"/>
        <v>327</v>
      </c>
      <c r="B333" s="9"/>
      <c r="C333" s="10"/>
      <c r="D333" s="18" t="str">
        <f>IFERROR(VLOOKUP(C333,REKAP[[#All],[ID
Barang]:[Stok Akhir]],2,FALSE), "")</f>
        <v/>
      </c>
      <c r="E333" s="18" t="str">
        <f>IFERROR(VLOOKUP(C333,REKAP[[#All],[ID
Barang]:[Stok Akhir]],4,FALSE), "")</f>
        <v/>
      </c>
      <c r="F333" s="18" t="str">
        <f>IFERROR(VLOOKUP(C333,REKAP[[#All],[ID
Barang]:[Stok Akhir]],6,FALSE),"")</f>
        <v/>
      </c>
      <c r="G333" s="17" t="str">
        <f>IFERROR(VLOOKUP(C333,REKAP[[#All],[ID
Barang]:[Stok Akhir]],8,FALSE),"")</f>
        <v/>
      </c>
      <c r="H333" s="13"/>
      <c r="I333" s="10"/>
      <c r="J333" s="10"/>
      <c r="K333" s="17" t="str">
        <f>IFERROR(MASUK[[#This Row],[Jumlah Masuk]]*MASUK[[#This Row],[Harga Satuan]],"")</f>
        <v/>
      </c>
      <c r="L333" s="13"/>
      <c r="M333" s="62"/>
      <c r="N333" s="62"/>
      <c r="O333" s="62"/>
      <c r="P333" s="62"/>
      <c r="Q333" s="62"/>
      <c r="R333" s="62"/>
      <c r="S333" s="62"/>
    </row>
    <row r="334" spans="1:19" ht="16.5" thickTop="1" thickBot="1" x14ac:dyDescent="0.3">
      <c r="A334" s="33">
        <f t="shared" si="6"/>
        <v>328</v>
      </c>
      <c r="B334" s="9"/>
      <c r="C334" s="10"/>
      <c r="D334" s="18" t="str">
        <f>IFERROR(VLOOKUP(C334,REKAP[[#All],[ID
Barang]:[Stok Akhir]],2,FALSE), "")</f>
        <v/>
      </c>
      <c r="E334" s="18" t="str">
        <f>IFERROR(VLOOKUP(C334,REKAP[[#All],[ID
Barang]:[Stok Akhir]],4,FALSE), "")</f>
        <v/>
      </c>
      <c r="F334" s="18" t="str">
        <f>IFERROR(VLOOKUP(C334,REKAP[[#All],[ID
Barang]:[Stok Akhir]],6,FALSE),"")</f>
        <v/>
      </c>
      <c r="G334" s="17" t="str">
        <f>IFERROR(VLOOKUP(C334,REKAP[[#All],[ID
Barang]:[Stok Akhir]],8,FALSE),"")</f>
        <v/>
      </c>
      <c r="H334" s="13"/>
      <c r="I334" s="10"/>
      <c r="J334" s="10"/>
      <c r="K334" s="17" t="str">
        <f>IFERROR(MASUK[[#This Row],[Jumlah Masuk]]*MASUK[[#This Row],[Harga Satuan]],"")</f>
        <v/>
      </c>
      <c r="L334" s="13"/>
      <c r="M334" s="62"/>
      <c r="N334" s="62"/>
      <c r="O334" s="62"/>
      <c r="P334" s="62"/>
      <c r="Q334" s="62"/>
      <c r="R334" s="62"/>
      <c r="S334" s="62"/>
    </row>
    <row r="335" spans="1:19" ht="16.5" thickTop="1" thickBot="1" x14ac:dyDescent="0.3">
      <c r="A335" s="33">
        <f t="shared" si="6"/>
        <v>329</v>
      </c>
      <c r="B335" s="9"/>
      <c r="C335" s="10"/>
      <c r="D335" s="18" t="str">
        <f>IFERROR(VLOOKUP(C335,REKAP[[#All],[ID
Barang]:[Stok Akhir]],2,FALSE), "")</f>
        <v/>
      </c>
      <c r="E335" s="18" t="str">
        <f>IFERROR(VLOOKUP(C335,REKAP[[#All],[ID
Barang]:[Stok Akhir]],4,FALSE), "")</f>
        <v/>
      </c>
      <c r="F335" s="18" t="str">
        <f>IFERROR(VLOOKUP(C335,REKAP[[#All],[ID
Barang]:[Stok Akhir]],6,FALSE),"")</f>
        <v/>
      </c>
      <c r="G335" s="17" t="str">
        <f>IFERROR(VLOOKUP(C335,REKAP[[#All],[ID
Barang]:[Stok Akhir]],8,FALSE),"")</f>
        <v/>
      </c>
      <c r="H335" s="13"/>
      <c r="I335" s="10"/>
      <c r="J335" s="10"/>
      <c r="K335" s="17" t="str">
        <f>IFERROR(MASUK[[#This Row],[Jumlah Masuk]]*MASUK[[#This Row],[Harga Satuan]],"")</f>
        <v/>
      </c>
      <c r="L335" s="13"/>
      <c r="M335" s="62"/>
      <c r="N335" s="62"/>
      <c r="O335" s="62"/>
      <c r="P335" s="62"/>
      <c r="Q335" s="62"/>
      <c r="R335" s="62"/>
      <c r="S335" s="62"/>
    </row>
    <row r="336" spans="1:19" ht="16.5" thickTop="1" thickBot="1" x14ac:dyDescent="0.3">
      <c r="A336" s="33">
        <f t="shared" si="6"/>
        <v>330</v>
      </c>
      <c r="B336" s="9"/>
      <c r="C336" s="10"/>
      <c r="D336" s="18" t="str">
        <f>IFERROR(VLOOKUP(C336,REKAP[[#All],[ID
Barang]:[Stok Akhir]],2,FALSE), "")</f>
        <v/>
      </c>
      <c r="E336" s="18" t="str">
        <f>IFERROR(VLOOKUP(C336,REKAP[[#All],[ID
Barang]:[Stok Akhir]],4,FALSE), "")</f>
        <v/>
      </c>
      <c r="F336" s="18" t="str">
        <f>IFERROR(VLOOKUP(C336,REKAP[[#All],[ID
Barang]:[Stok Akhir]],6,FALSE),"")</f>
        <v/>
      </c>
      <c r="G336" s="17" t="str">
        <f>IFERROR(VLOOKUP(C336,REKAP[[#All],[ID
Barang]:[Stok Akhir]],8,FALSE),"")</f>
        <v/>
      </c>
      <c r="H336" s="13"/>
      <c r="I336" s="10"/>
      <c r="J336" s="10"/>
      <c r="K336" s="17" t="str">
        <f>IFERROR(MASUK[[#This Row],[Jumlah Masuk]]*MASUK[[#This Row],[Harga Satuan]],"")</f>
        <v/>
      </c>
      <c r="L336" s="13"/>
      <c r="M336" s="62"/>
      <c r="N336" s="62"/>
      <c r="O336" s="62"/>
      <c r="P336" s="62"/>
      <c r="Q336" s="62"/>
      <c r="R336" s="62"/>
      <c r="S336" s="62"/>
    </row>
    <row r="337" spans="1:19" ht="16.5" thickTop="1" thickBot="1" x14ac:dyDescent="0.3">
      <c r="A337" s="33">
        <f t="shared" si="6"/>
        <v>331</v>
      </c>
      <c r="B337" s="9"/>
      <c r="C337" s="10"/>
      <c r="D337" s="18" t="str">
        <f>IFERROR(VLOOKUP(C337,REKAP[[#All],[ID
Barang]:[Stok Akhir]],2,FALSE), "")</f>
        <v/>
      </c>
      <c r="E337" s="18" t="str">
        <f>IFERROR(VLOOKUP(C337,REKAP[[#All],[ID
Barang]:[Stok Akhir]],4,FALSE), "")</f>
        <v/>
      </c>
      <c r="F337" s="18" t="str">
        <f>IFERROR(VLOOKUP(C337,REKAP[[#All],[ID
Barang]:[Stok Akhir]],6,FALSE),"")</f>
        <v/>
      </c>
      <c r="G337" s="17" t="str">
        <f>IFERROR(VLOOKUP(C337,REKAP[[#All],[ID
Barang]:[Stok Akhir]],8,FALSE),"")</f>
        <v/>
      </c>
      <c r="H337" s="13"/>
      <c r="I337" s="10"/>
      <c r="J337" s="10"/>
      <c r="K337" s="17" t="str">
        <f>IFERROR(MASUK[[#This Row],[Jumlah Masuk]]*MASUK[[#This Row],[Harga Satuan]],"")</f>
        <v/>
      </c>
      <c r="L337" s="13"/>
      <c r="M337" s="62"/>
      <c r="N337" s="62"/>
      <c r="O337" s="62"/>
      <c r="P337" s="62"/>
      <c r="Q337" s="62"/>
      <c r="R337" s="62"/>
      <c r="S337" s="62"/>
    </row>
    <row r="338" spans="1:19" ht="16.5" thickTop="1" thickBot="1" x14ac:dyDescent="0.3">
      <c r="A338" s="33">
        <f t="shared" si="6"/>
        <v>332</v>
      </c>
      <c r="B338" s="9"/>
      <c r="C338" s="10"/>
      <c r="D338" s="18" t="str">
        <f>IFERROR(VLOOKUP(C338,REKAP[[#All],[ID
Barang]:[Stok Akhir]],2,FALSE), "")</f>
        <v/>
      </c>
      <c r="E338" s="18" t="str">
        <f>IFERROR(VLOOKUP(C338,REKAP[[#All],[ID
Barang]:[Stok Akhir]],4,FALSE), "")</f>
        <v/>
      </c>
      <c r="F338" s="18" t="str">
        <f>IFERROR(VLOOKUP(C338,REKAP[[#All],[ID
Barang]:[Stok Akhir]],6,FALSE),"")</f>
        <v/>
      </c>
      <c r="G338" s="17" t="str">
        <f>IFERROR(VLOOKUP(C338,REKAP[[#All],[ID
Barang]:[Stok Akhir]],8,FALSE),"")</f>
        <v/>
      </c>
      <c r="H338" s="13"/>
      <c r="I338" s="10"/>
      <c r="J338" s="10"/>
      <c r="K338" s="17" t="str">
        <f>IFERROR(MASUK[[#This Row],[Jumlah Masuk]]*MASUK[[#This Row],[Harga Satuan]],"")</f>
        <v/>
      </c>
      <c r="L338" s="13"/>
      <c r="M338" s="62"/>
      <c r="N338" s="62"/>
      <c r="O338" s="62"/>
      <c r="P338" s="62"/>
      <c r="Q338" s="62"/>
      <c r="R338" s="62"/>
      <c r="S338" s="62"/>
    </row>
    <row r="339" spans="1:19" ht="16.5" thickTop="1" thickBot="1" x14ac:dyDescent="0.3">
      <c r="A339" s="33">
        <f t="shared" si="6"/>
        <v>333</v>
      </c>
      <c r="B339" s="9"/>
      <c r="C339" s="10"/>
      <c r="D339" s="18" t="str">
        <f>IFERROR(VLOOKUP(C339,REKAP[[#All],[ID
Barang]:[Stok Akhir]],2,FALSE), "")</f>
        <v/>
      </c>
      <c r="E339" s="18" t="str">
        <f>IFERROR(VLOOKUP(C339,REKAP[[#All],[ID
Barang]:[Stok Akhir]],4,FALSE), "")</f>
        <v/>
      </c>
      <c r="F339" s="18" t="str">
        <f>IFERROR(VLOOKUP(C339,REKAP[[#All],[ID
Barang]:[Stok Akhir]],6,FALSE),"")</f>
        <v/>
      </c>
      <c r="G339" s="17" t="str">
        <f>IFERROR(VLOOKUP(C339,REKAP[[#All],[ID
Barang]:[Stok Akhir]],8,FALSE),"")</f>
        <v/>
      </c>
      <c r="H339" s="13"/>
      <c r="I339" s="10"/>
      <c r="J339" s="10"/>
      <c r="K339" s="17" t="str">
        <f>IFERROR(MASUK[[#This Row],[Jumlah Masuk]]*MASUK[[#This Row],[Harga Satuan]],"")</f>
        <v/>
      </c>
      <c r="L339" s="13"/>
      <c r="M339" s="62"/>
      <c r="N339" s="62"/>
      <c r="O339" s="62"/>
      <c r="P339" s="62"/>
      <c r="Q339" s="62"/>
      <c r="R339" s="62"/>
      <c r="S339" s="62"/>
    </row>
    <row r="340" spans="1:19" ht="16.5" thickTop="1" thickBot="1" x14ac:dyDescent="0.3">
      <c r="A340" s="33">
        <f t="shared" si="6"/>
        <v>334</v>
      </c>
      <c r="B340" s="9"/>
      <c r="C340" s="10"/>
      <c r="D340" s="18" t="str">
        <f>IFERROR(VLOOKUP(C340,REKAP[[#All],[ID
Barang]:[Stok Akhir]],2,FALSE), "")</f>
        <v/>
      </c>
      <c r="E340" s="18" t="str">
        <f>IFERROR(VLOOKUP(C340,REKAP[[#All],[ID
Barang]:[Stok Akhir]],4,FALSE), "")</f>
        <v/>
      </c>
      <c r="F340" s="18" t="str">
        <f>IFERROR(VLOOKUP(C340,REKAP[[#All],[ID
Barang]:[Stok Akhir]],6,FALSE),"")</f>
        <v/>
      </c>
      <c r="G340" s="17" t="str">
        <f>IFERROR(VLOOKUP(C340,REKAP[[#All],[ID
Barang]:[Stok Akhir]],8,FALSE),"")</f>
        <v/>
      </c>
      <c r="H340" s="13"/>
      <c r="I340" s="10"/>
      <c r="J340" s="10"/>
      <c r="K340" s="17" t="str">
        <f>IFERROR(MASUK[[#This Row],[Jumlah Masuk]]*MASUK[[#This Row],[Harga Satuan]],"")</f>
        <v/>
      </c>
      <c r="L340" s="13"/>
      <c r="M340" s="62"/>
      <c r="N340" s="62"/>
      <c r="O340" s="62"/>
      <c r="P340" s="62"/>
      <c r="Q340" s="62"/>
      <c r="R340" s="62"/>
      <c r="S340" s="62"/>
    </row>
    <row r="341" spans="1:19" ht="16.5" thickTop="1" thickBot="1" x14ac:dyDescent="0.3">
      <c r="A341" s="33">
        <f t="shared" si="6"/>
        <v>335</v>
      </c>
      <c r="B341" s="9"/>
      <c r="C341" s="10"/>
      <c r="D341" s="18" t="str">
        <f>IFERROR(VLOOKUP(C341,REKAP[[#All],[ID
Barang]:[Stok Akhir]],2,FALSE), "")</f>
        <v/>
      </c>
      <c r="E341" s="18" t="str">
        <f>IFERROR(VLOOKUP(C341,REKAP[[#All],[ID
Barang]:[Stok Akhir]],4,FALSE), "")</f>
        <v/>
      </c>
      <c r="F341" s="18" t="str">
        <f>IFERROR(VLOOKUP(C341,REKAP[[#All],[ID
Barang]:[Stok Akhir]],6,FALSE),"")</f>
        <v/>
      </c>
      <c r="G341" s="17" t="str">
        <f>IFERROR(VLOOKUP(C341,REKAP[[#All],[ID
Barang]:[Stok Akhir]],8,FALSE),"")</f>
        <v/>
      </c>
      <c r="H341" s="13"/>
      <c r="I341" s="10"/>
      <c r="J341" s="10"/>
      <c r="K341" s="17" t="str">
        <f>IFERROR(MASUK[[#This Row],[Jumlah Masuk]]*MASUK[[#This Row],[Harga Satuan]],"")</f>
        <v/>
      </c>
      <c r="L341" s="13"/>
      <c r="M341" s="62"/>
      <c r="N341" s="62"/>
      <c r="O341" s="62"/>
      <c r="P341" s="62"/>
      <c r="Q341" s="62"/>
      <c r="R341" s="62"/>
      <c r="S341" s="62"/>
    </row>
    <row r="342" spans="1:19" ht="16.5" thickTop="1" thickBot="1" x14ac:dyDescent="0.3">
      <c r="A342" s="33">
        <f t="shared" si="6"/>
        <v>336</v>
      </c>
      <c r="B342" s="9"/>
      <c r="C342" s="10"/>
      <c r="D342" s="18" t="str">
        <f>IFERROR(VLOOKUP(C342,REKAP[[#All],[ID
Barang]:[Stok Akhir]],2,FALSE), "")</f>
        <v/>
      </c>
      <c r="E342" s="18" t="str">
        <f>IFERROR(VLOOKUP(C342,REKAP[[#All],[ID
Barang]:[Stok Akhir]],4,FALSE), "")</f>
        <v/>
      </c>
      <c r="F342" s="18" t="str">
        <f>IFERROR(VLOOKUP(C342,REKAP[[#All],[ID
Barang]:[Stok Akhir]],6,FALSE),"")</f>
        <v/>
      </c>
      <c r="G342" s="17" t="str">
        <f>IFERROR(VLOOKUP(C342,REKAP[[#All],[ID
Barang]:[Stok Akhir]],8,FALSE),"")</f>
        <v/>
      </c>
      <c r="H342" s="13"/>
      <c r="I342" s="10"/>
      <c r="J342" s="10"/>
      <c r="K342" s="17" t="str">
        <f>IFERROR(MASUK[[#This Row],[Jumlah Masuk]]*MASUK[[#This Row],[Harga Satuan]],"")</f>
        <v/>
      </c>
      <c r="L342" s="13"/>
      <c r="M342" s="62"/>
      <c r="N342" s="62"/>
      <c r="O342" s="62"/>
      <c r="P342" s="62"/>
      <c r="Q342" s="62"/>
      <c r="R342" s="62"/>
      <c r="S342" s="62"/>
    </row>
    <row r="343" spans="1:19" ht="16.5" thickTop="1" thickBot="1" x14ac:dyDescent="0.3">
      <c r="A343" s="33">
        <f t="shared" si="6"/>
        <v>337</v>
      </c>
      <c r="B343" s="9"/>
      <c r="C343" s="10"/>
      <c r="D343" s="18" t="str">
        <f>IFERROR(VLOOKUP(C343,REKAP[[#All],[ID
Barang]:[Stok Akhir]],2,FALSE), "")</f>
        <v/>
      </c>
      <c r="E343" s="18" t="str">
        <f>IFERROR(VLOOKUP(C343,REKAP[[#All],[ID
Barang]:[Stok Akhir]],4,FALSE), "")</f>
        <v/>
      </c>
      <c r="F343" s="18" t="str">
        <f>IFERROR(VLOOKUP(C343,REKAP[[#All],[ID
Barang]:[Stok Akhir]],6,FALSE),"")</f>
        <v/>
      </c>
      <c r="G343" s="17" t="str">
        <f>IFERROR(VLOOKUP(C343,REKAP[[#All],[ID
Barang]:[Stok Akhir]],8,FALSE),"")</f>
        <v/>
      </c>
      <c r="H343" s="13"/>
      <c r="I343" s="10"/>
      <c r="J343" s="10"/>
      <c r="K343" s="17" t="str">
        <f>IFERROR(MASUK[[#This Row],[Jumlah Masuk]]*MASUK[[#This Row],[Harga Satuan]],"")</f>
        <v/>
      </c>
      <c r="L343" s="13"/>
      <c r="M343" s="62"/>
      <c r="N343" s="62"/>
      <c r="O343" s="62"/>
      <c r="P343" s="62"/>
      <c r="Q343" s="62"/>
      <c r="R343" s="62"/>
      <c r="S343" s="62"/>
    </row>
    <row r="344" spans="1:19" ht="16.5" thickTop="1" thickBot="1" x14ac:dyDescent="0.3">
      <c r="A344" s="33">
        <f t="shared" si="6"/>
        <v>338</v>
      </c>
      <c r="B344" s="9"/>
      <c r="C344" s="10"/>
      <c r="D344" s="18" t="str">
        <f>IFERROR(VLOOKUP(C344,REKAP[[#All],[ID
Barang]:[Stok Akhir]],2,FALSE), "")</f>
        <v/>
      </c>
      <c r="E344" s="18" t="str">
        <f>IFERROR(VLOOKUP(C344,REKAP[[#All],[ID
Barang]:[Stok Akhir]],4,FALSE), "")</f>
        <v/>
      </c>
      <c r="F344" s="18" t="str">
        <f>IFERROR(VLOOKUP(C344,REKAP[[#All],[ID
Barang]:[Stok Akhir]],6,FALSE),"")</f>
        <v/>
      </c>
      <c r="G344" s="17" t="str">
        <f>IFERROR(VLOOKUP(C344,REKAP[[#All],[ID
Barang]:[Stok Akhir]],8,FALSE),"")</f>
        <v/>
      </c>
      <c r="H344" s="13"/>
      <c r="I344" s="10"/>
      <c r="J344" s="10"/>
      <c r="K344" s="17" t="str">
        <f>IFERROR(MASUK[[#This Row],[Jumlah Masuk]]*MASUK[[#This Row],[Harga Satuan]],"")</f>
        <v/>
      </c>
      <c r="L344" s="13"/>
      <c r="M344" s="62"/>
      <c r="N344" s="62"/>
      <c r="O344" s="62"/>
      <c r="P344" s="62"/>
      <c r="Q344" s="62"/>
      <c r="R344" s="62"/>
      <c r="S344" s="62"/>
    </row>
    <row r="345" spans="1:19" ht="16.5" thickTop="1" thickBot="1" x14ac:dyDescent="0.3">
      <c r="A345" s="33">
        <f t="shared" si="6"/>
        <v>339</v>
      </c>
      <c r="B345" s="9"/>
      <c r="C345" s="10"/>
      <c r="D345" s="18" t="str">
        <f>IFERROR(VLOOKUP(C345,REKAP[[#All],[ID
Barang]:[Stok Akhir]],2,FALSE), "")</f>
        <v/>
      </c>
      <c r="E345" s="18" t="str">
        <f>IFERROR(VLOOKUP(C345,REKAP[[#All],[ID
Barang]:[Stok Akhir]],4,FALSE), "")</f>
        <v/>
      </c>
      <c r="F345" s="18" t="str">
        <f>IFERROR(VLOOKUP(C345,REKAP[[#All],[ID
Barang]:[Stok Akhir]],6,FALSE),"")</f>
        <v/>
      </c>
      <c r="G345" s="17" t="str">
        <f>IFERROR(VLOOKUP(C345,REKAP[[#All],[ID
Barang]:[Stok Akhir]],8,FALSE),"")</f>
        <v/>
      </c>
      <c r="H345" s="13"/>
      <c r="I345" s="10"/>
      <c r="J345" s="10"/>
      <c r="K345" s="17" t="str">
        <f>IFERROR(MASUK[[#This Row],[Jumlah Masuk]]*MASUK[[#This Row],[Harga Satuan]],"")</f>
        <v/>
      </c>
      <c r="L345" s="13"/>
      <c r="M345" s="62"/>
      <c r="N345" s="62"/>
      <c r="O345" s="62"/>
      <c r="P345" s="62"/>
      <c r="Q345" s="62"/>
      <c r="R345" s="62"/>
      <c r="S345" s="62"/>
    </row>
    <row r="346" spans="1:19" ht="16.5" thickTop="1" thickBot="1" x14ac:dyDescent="0.3">
      <c r="A346" s="33">
        <f t="shared" si="6"/>
        <v>340</v>
      </c>
      <c r="B346" s="9"/>
      <c r="C346" s="10"/>
      <c r="D346" s="18" t="str">
        <f>IFERROR(VLOOKUP(C346,REKAP[[#All],[ID
Barang]:[Stok Akhir]],2,FALSE), "")</f>
        <v/>
      </c>
      <c r="E346" s="18" t="str">
        <f>IFERROR(VLOOKUP(C346,REKAP[[#All],[ID
Barang]:[Stok Akhir]],4,FALSE), "")</f>
        <v/>
      </c>
      <c r="F346" s="18" t="str">
        <f>IFERROR(VLOOKUP(C346,REKAP[[#All],[ID
Barang]:[Stok Akhir]],6,FALSE),"")</f>
        <v/>
      </c>
      <c r="G346" s="17" t="str">
        <f>IFERROR(VLOOKUP(C346,REKAP[[#All],[ID
Barang]:[Stok Akhir]],8,FALSE),"")</f>
        <v/>
      </c>
      <c r="H346" s="13"/>
      <c r="I346" s="10"/>
      <c r="J346" s="10"/>
      <c r="K346" s="17" t="str">
        <f>IFERROR(MASUK[[#This Row],[Jumlah Masuk]]*MASUK[[#This Row],[Harga Satuan]],"")</f>
        <v/>
      </c>
      <c r="L346" s="13"/>
      <c r="M346" s="62"/>
      <c r="N346" s="62"/>
      <c r="O346" s="62"/>
      <c r="P346" s="62"/>
      <c r="Q346" s="62"/>
      <c r="R346" s="62"/>
      <c r="S346" s="62"/>
    </row>
    <row r="347" spans="1:19" ht="16.5" thickTop="1" thickBot="1" x14ac:dyDescent="0.3">
      <c r="A347" s="33">
        <f t="shared" si="6"/>
        <v>341</v>
      </c>
      <c r="B347" s="9"/>
      <c r="C347" s="10"/>
      <c r="D347" s="18" t="str">
        <f>IFERROR(VLOOKUP(C347,REKAP[[#All],[ID
Barang]:[Stok Akhir]],2,FALSE), "")</f>
        <v/>
      </c>
      <c r="E347" s="18" t="str">
        <f>IFERROR(VLOOKUP(C347,REKAP[[#All],[ID
Barang]:[Stok Akhir]],4,FALSE), "")</f>
        <v/>
      </c>
      <c r="F347" s="18" t="str">
        <f>IFERROR(VLOOKUP(C347,REKAP[[#All],[ID
Barang]:[Stok Akhir]],6,FALSE),"")</f>
        <v/>
      </c>
      <c r="G347" s="17" t="str">
        <f>IFERROR(VLOOKUP(C347,REKAP[[#All],[ID
Barang]:[Stok Akhir]],8,FALSE),"")</f>
        <v/>
      </c>
      <c r="H347" s="13"/>
      <c r="I347" s="10"/>
      <c r="J347" s="10"/>
      <c r="K347" s="17" t="str">
        <f>IFERROR(MASUK[[#This Row],[Jumlah Masuk]]*MASUK[[#This Row],[Harga Satuan]],"")</f>
        <v/>
      </c>
      <c r="L347" s="13"/>
      <c r="M347" s="62"/>
      <c r="N347" s="62"/>
      <c r="O347" s="62"/>
      <c r="P347" s="62"/>
      <c r="Q347" s="62"/>
      <c r="R347" s="62"/>
      <c r="S347" s="62"/>
    </row>
    <row r="348" spans="1:19" ht="16.5" thickTop="1" thickBot="1" x14ac:dyDescent="0.3">
      <c r="A348" s="33">
        <f t="shared" si="6"/>
        <v>342</v>
      </c>
      <c r="B348" s="9"/>
      <c r="C348" s="10"/>
      <c r="D348" s="18" t="str">
        <f>IFERROR(VLOOKUP(C348,REKAP[[#All],[ID
Barang]:[Stok Akhir]],2,FALSE), "")</f>
        <v/>
      </c>
      <c r="E348" s="18" t="str">
        <f>IFERROR(VLOOKUP(C348,REKAP[[#All],[ID
Barang]:[Stok Akhir]],4,FALSE), "")</f>
        <v/>
      </c>
      <c r="F348" s="18" t="str">
        <f>IFERROR(VLOOKUP(C348,REKAP[[#All],[ID
Barang]:[Stok Akhir]],6,FALSE),"")</f>
        <v/>
      </c>
      <c r="G348" s="17" t="str">
        <f>IFERROR(VLOOKUP(C348,REKAP[[#All],[ID
Barang]:[Stok Akhir]],8,FALSE),"")</f>
        <v/>
      </c>
      <c r="H348" s="13"/>
      <c r="I348" s="10"/>
      <c r="J348" s="10"/>
      <c r="K348" s="17" t="str">
        <f>IFERROR(MASUK[[#This Row],[Jumlah Masuk]]*MASUK[[#This Row],[Harga Satuan]],"")</f>
        <v/>
      </c>
      <c r="L348" s="13"/>
      <c r="M348" s="62"/>
      <c r="N348" s="62"/>
      <c r="O348" s="62"/>
      <c r="P348" s="62"/>
      <c r="Q348" s="62"/>
      <c r="R348" s="62"/>
      <c r="S348" s="62"/>
    </row>
    <row r="349" spans="1:19" ht="16.5" thickTop="1" thickBot="1" x14ac:dyDescent="0.3">
      <c r="A349" s="33">
        <f t="shared" si="6"/>
        <v>343</v>
      </c>
      <c r="B349" s="9"/>
      <c r="C349" s="10"/>
      <c r="D349" s="18" t="str">
        <f>IFERROR(VLOOKUP(C349,REKAP[[#All],[ID
Barang]:[Stok Akhir]],2,FALSE), "")</f>
        <v/>
      </c>
      <c r="E349" s="18" t="str">
        <f>IFERROR(VLOOKUP(C349,REKAP[[#All],[ID
Barang]:[Stok Akhir]],4,FALSE), "")</f>
        <v/>
      </c>
      <c r="F349" s="18" t="str">
        <f>IFERROR(VLOOKUP(C349,REKAP[[#All],[ID
Barang]:[Stok Akhir]],6,FALSE),"")</f>
        <v/>
      </c>
      <c r="G349" s="17" t="str">
        <f>IFERROR(VLOOKUP(C349,REKAP[[#All],[ID
Barang]:[Stok Akhir]],8,FALSE),"")</f>
        <v/>
      </c>
      <c r="H349" s="13"/>
      <c r="I349" s="10"/>
      <c r="J349" s="10"/>
      <c r="K349" s="17" t="str">
        <f>IFERROR(MASUK[[#This Row],[Jumlah Masuk]]*MASUK[[#This Row],[Harga Satuan]],"")</f>
        <v/>
      </c>
      <c r="L349" s="13"/>
      <c r="M349" s="62"/>
      <c r="N349" s="62"/>
      <c r="O349" s="62"/>
      <c r="P349" s="62"/>
      <c r="Q349" s="62"/>
      <c r="R349" s="62"/>
      <c r="S349" s="62"/>
    </row>
    <row r="350" spans="1:19" ht="16.5" thickTop="1" thickBot="1" x14ac:dyDescent="0.3">
      <c r="A350" s="33">
        <f t="shared" si="6"/>
        <v>344</v>
      </c>
      <c r="B350" s="9"/>
      <c r="C350" s="10"/>
      <c r="D350" s="18" t="str">
        <f>IFERROR(VLOOKUP(C350,REKAP[[#All],[ID
Barang]:[Stok Akhir]],2,FALSE), "")</f>
        <v/>
      </c>
      <c r="E350" s="18" t="str">
        <f>IFERROR(VLOOKUP(C350,REKAP[[#All],[ID
Barang]:[Stok Akhir]],4,FALSE), "")</f>
        <v/>
      </c>
      <c r="F350" s="18" t="str">
        <f>IFERROR(VLOOKUP(C350,REKAP[[#All],[ID
Barang]:[Stok Akhir]],6,FALSE),"")</f>
        <v/>
      </c>
      <c r="G350" s="17" t="str">
        <f>IFERROR(VLOOKUP(C350,REKAP[[#All],[ID
Barang]:[Stok Akhir]],8,FALSE),"")</f>
        <v/>
      </c>
      <c r="H350" s="13"/>
      <c r="I350" s="10"/>
      <c r="J350" s="10"/>
      <c r="K350" s="17" t="str">
        <f>IFERROR(MASUK[[#This Row],[Jumlah Masuk]]*MASUK[[#This Row],[Harga Satuan]],"")</f>
        <v/>
      </c>
      <c r="L350" s="13"/>
      <c r="M350" s="62"/>
      <c r="N350" s="62"/>
      <c r="O350" s="62"/>
      <c r="P350" s="62"/>
      <c r="Q350" s="62"/>
      <c r="R350" s="62"/>
      <c r="S350" s="62"/>
    </row>
    <row r="351" spans="1:19" ht="16.5" thickTop="1" thickBot="1" x14ac:dyDescent="0.3">
      <c r="A351" s="33">
        <f t="shared" si="6"/>
        <v>345</v>
      </c>
      <c r="B351" s="9"/>
      <c r="C351" s="10"/>
      <c r="D351" s="18" t="str">
        <f>IFERROR(VLOOKUP(C351,REKAP[[#All],[ID
Barang]:[Stok Akhir]],2,FALSE), "")</f>
        <v/>
      </c>
      <c r="E351" s="18" t="str">
        <f>IFERROR(VLOOKUP(C351,REKAP[[#All],[ID
Barang]:[Stok Akhir]],4,FALSE), "")</f>
        <v/>
      </c>
      <c r="F351" s="18" t="str">
        <f>IFERROR(VLOOKUP(C351,REKAP[[#All],[ID
Barang]:[Stok Akhir]],6,FALSE),"")</f>
        <v/>
      </c>
      <c r="G351" s="17" t="str">
        <f>IFERROR(VLOOKUP(C351,REKAP[[#All],[ID
Barang]:[Stok Akhir]],8,FALSE),"")</f>
        <v/>
      </c>
      <c r="H351" s="13"/>
      <c r="I351" s="10"/>
      <c r="J351" s="10"/>
      <c r="K351" s="17" t="str">
        <f>IFERROR(MASUK[[#This Row],[Jumlah Masuk]]*MASUK[[#This Row],[Harga Satuan]],"")</f>
        <v/>
      </c>
      <c r="L351" s="13"/>
      <c r="M351" s="62"/>
      <c r="N351" s="62"/>
      <c r="O351" s="62"/>
      <c r="P351" s="62"/>
      <c r="Q351" s="62"/>
      <c r="R351" s="62"/>
      <c r="S351" s="62"/>
    </row>
    <row r="352" spans="1:19" ht="16.5" thickTop="1" thickBot="1" x14ac:dyDescent="0.3">
      <c r="A352" s="33">
        <f t="shared" si="6"/>
        <v>346</v>
      </c>
      <c r="B352" s="9"/>
      <c r="C352" s="10"/>
      <c r="D352" s="18" t="str">
        <f>IFERROR(VLOOKUP(C352,REKAP[[#All],[ID
Barang]:[Stok Akhir]],2,FALSE), "")</f>
        <v/>
      </c>
      <c r="E352" s="18" t="str">
        <f>IFERROR(VLOOKUP(C352,REKAP[[#All],[ID
Barang]:[Stok Akhir]],4,FALSE), "")</f>
        <v/>
      </c>
      <c r="F352" s="18" t="str">
        <f>IFERROR(VLOOKUP(C352,REKAP[[#All],[ID
Barang]:[Stok Akhir]],6,FALSE),"")</f>
        <v/>
      </c>
      <c r="G352" s="17" t="str">
        <f>IFERROR(VLOOKUP(C352,REKAP[[#All],[ID
Barang]:[Stok Akhir]],8,FALSE),"")</f>
        <v/>
      </c>
      <c r="H352" s="13"/>
      <c r="I352" s="10"/>
      <c r="J352" s="10"/>
      <c r="K352" s="17" t="str">
        <f>IFERROR(MASUK[[#This Row],[Jumlah Masuk]]*MASUK[[#This Row],[Harga Satuan]],"")</f>
        <v/>
      </c>
      <c r="L352" s="13"/>
      <c r="M352" s="62"/>
      <c r="N352" s="62"/>
      <c r="O352" s="62"/>
      <c r="P352" s="62"/>
      <c r="Q352" s="62"/>
      <c r="R352" s="62"/>
      <c r="S352" s="62"/>
    </row>
    <row r="353" spans="1:19" ht="16.5" thickTop="1" thickBot="1" x14ac:dyDescent="0.3">
      <c r="A353" s="33">
        <f t="shared" si="6"/>
        <v>347</v>
      </c>
      <c r="B353" s="9"/>
      <c r="C353" s="10"/>
      <c r="D353" s="18" t="str">
        <f>IFERROR(VLOOKUP(C353,REKAP[[#All],[ID
Barang]:[Stok Akhir]],2,FALSE), "")</f>
        <v/>
      </c>
      <c r="E353" s="18" t="str">
        <f>IFERROR(VLOOKUP(C353,REKAP[[#All],[ID
Barang]:[Stok Akhir]],4,FALSE), "")</f>
        <v/>
      </c>
      <c r="F353" s="18" t="str">
        <f>IFERROR(VLOOKUP(C353,REKAP[[#All],[ID
Barang]:[Stok Akhir]],6,FALSE),"")</f>
        <v/>
      </c>
      <c r="G353" s="17" t="str">
        <f>IFERROR(VLOOKUP(C353,REKAP[[#All],[ID
Barang]:[Stok Akhir]],8,FALSE),"")</f>
        <v/>
      </c>
      <c r="H353" s="13"/>
      <c r="I353" s="10"/>
      <c r="J353" s="10"/>
      <c r="K353" s="17" t="str">
        <f>IFERROR(MASUK[[#This Row],[Jumlah Masuk]]*MASUK[[#This Row],[Harga Satuan]],"")</f>
        <v/>
      </c>
      <c r="L353" s="13"/>
      <c r="M353" s="62"/>
      <c r="N353" s="62"/>
      <c r="O353" s="62"/>
      <c r="P353" s="62"/>
      <c r="Q353" s="62"/>
      <c r="R353" s="62"/>
      <c r="S353" s="62"/>
    </row>
    <row r="354" spans="1:19" ht="16.5" thickTop="1" thickBot="1" x14ac:dyDescent="0.3">
      <c r="A354" s="33">
        <f t="shared" si="6"/>
        <v>348</v>
      </c>
      <c r="B354" s="9"/>
      <c r="C354" s="10"/>
      <c r="D354" s="18" t="str">
        <f>IFERROR(VLOOKUP(C354,REKAP[[#All],[ID
Barang]:[Stok Akhir]],2,FALSE), "")</f>
        <v/>
      </c>
      <c r="E354" s="18" t="str">
        <f>IFERROR(VLOOKUP(C354,REKAP[[#All],[ID
Barang]:[Stok Akhir]],4,FALSE), "")</f>
        <v/>
      </c>
      <c r="F354" s="18" t="str">
        <f>IFERROR(VLOOKUP(C354,REKAP[[#All],[ID
Barang]:[Stok Akhir]],6,FALSE),"")</f>
        <v/>
      </c>
      <c r="G354" s="17" t="str">
        <f>IFERROR(VLOOKUP(C354,REKAP[[#All],[ID
Barang]:[Stok Akhir]],8,FALSE),"")</f>
        <v/>
      </c>
      <c r="H354" s="13"/>
      <c r="I354" s="10"/>
      <c r="J354" s="10"/>
      <c r="K354" s="17" t="str">
        <f>IFERROR(MASUK[[#This Row],[Jumlah Masuk]]*MASUK[[#This Row],[Harga Satuan]],"")</f>
        <v/>
      </c>
      <c r="L354" s="13"/>
      <c r="M354" s="62"/>
      <c r="N354" s="62"/>
      <c r="O354" s="62"/>
      <c r="P354" s="62"/>
      <c r="Q354" s="62"/>
      <c r="R354" s="62"/>
      <c r="S354" s="62"/>
    </row>
    <row r="355" spans="1:19" ht="16.5" thickTop="1" thickBot="1" x14ac:dyDescent="0.3">
      <c r="A355" s="33">
        <f t="shared" si="6"/>
        <v>349</v>
      </c>
      <c r="B355" s="9"/>
      <c r="C355" s="10"/>
      <c r="D355" s="18" t="str">
        <f>IFERROR(VLOOKUP(C355,REKAP[[#All],[ID
Barang]:[Stok Akhir]],2,FALSE), "")</f>
        <v/>
      </c>
      <c r="E355" s="18" t="str">
        <f>IFERROR(VLOOKUP(C355,REKAP[[#All],[ID
Barang]:[Stok Akhir]],4,FALSE), "")</f>
        <v/>
      </c>
      <c r="F355" s="18" t="str">
        <f>IFERROR(VLOOKUP(C355,REKAP[[#All],[ID
Barang]:[Stok Akhir]],6,FALSE),"")</f>
        <v/>
      </c>
      <c r="G355" s="17" t="str">
        <f>IFERROR(VLOOKUP(C355,REKAP[[#All],[ID
Barang]:[Stok Akhir]],8,FALSE),"")</f>
        <v/>
      </c>
      <c r="H355" s="13"/>
      <c r="I355" s="10"/>
      <c r="J355" s="10"/>
      <c r="K355" s="17" t="str">
        <f>IFERROR(MASUK[[#This Row],[Jumlah Masuk]]*MASUK[[#This Row],[Harga Satuan]],"")</f>
        <v/>
      </c>
      <c r="L355" s="13"/>
      <c r="M355" s="62"/>
      <c r="N355" s="62"/>
      <c r="O355" s="62"/>
      <c r="P355" s="62"/>
      <c r="Q355" s="62"/>
      <c r="R355" s="62"/>
      <c r="S355" s="62"/>
    </row>
    <row r="356" spans="1:19" ht="16.5" thickTop="1" thickBot="1" x14ac:dyDescent="0.3">
      <c r="A356" s="33">
        <f t="shared" si="6"/>
        <v>350</v>
      </c>
      <c r="B356" s="9"/>
      <c r="C356" s="10"/>
      <c r="D356" s="18" t="str">
        <f>IFERROR(VLOOKUP(C356,REKAP[[#All],[ID
Barang]:[Stok Akhir]],2,FALSE), "")</f>
        <v/>
      </c>
      <c r="E356" s="18" t="str">
        <f>IFERROR(VLOOKUP(C356,REKAP[[#All],[ID
Barang]:[Stok Akhir]],4,FALSE), "")</f>
        <v/>
      </c>
      <c r="F356" s="18" t="str">
        <f>IFERROR(VLOOKUP(C356,REKAP[[#All],[ID
Barang]:[Stok Akhir]],6,FALSE),"")</f>
        <v/>
      </c>
      <c r="G356" s="17" t="str">
        <f>IFERROR(VLOOKUP(C356,REKAP[[#All],[ID
Barang]:[Stok Akhir]],8,FALSE),"")</f>
        <v/>
      </c>
      <c r="H356" s="13"/>
      <c r="I356" s="10"/>
      <c r="J356" s="10"/>
      <c r="K356" s="17" t="str">
        <f>IFERROR(MASUK[[#This Row],[Jumlah Masuk]]*MASUK[[#This Row],[Harga Satuan]],"")</f>
        <v/>
      </c>
      <c r="L356" s="13"/>
      <c r="M356" s="62"/>
      <c r="N356" s="62"/>
      <c r="O356" s="62"/>
      <c r="P356" s="62"/>
      <c r="Q356" s="62"/>
      <c r="R356" s="62"/>
      <c r="S356" s="62"/>
    </row>
    <row r="357" spans="1:19" ht="16.5" thickTop="1" thickBot="1" x14ac:dyDescent="0.3">
      <c r="A357" s="33">
        <f t="shared" si="6"/>
        <v>351</v>
      </c>
      <c r="B357" s="9"/>
      <c r="C357" s="10"/>
      <c r="D357" s="18" t="str">
        <f>IFERROR(VLOOKUP(C357,REKAP[[#All],[ID
Barang]:[Stok Akhir]],2,FALSE), "")</f>
        <v/>
      </c>
      <c r="E357" s="18" t="str">
        <f>IFERROR(VLOOKUP(C357,REKAP[[#All],[ID
Barang]:[Stok Akhir]],4,FALSE), "")</f>
        <v/>
      </c>
      <c r="F357" s="18" t="str">
        <f>IFERROR(VLOOKUP(C357,REKAP[[#All],[ID
Barang]:[Stok Akhir]],6,FALSE),"")</f>
        <v/>
      </c>
      <c r="G357" s="17" t="str">
        <f>IFERROR(VLOOKUP(C357,REKAP[[#All],[ID
Barang]:[Stok Akhir]],8,FALSE),"")</f>
        <v/>
      </c>
      <c r="H357" s="13"/>
      <c r="I357" s="10"/>
      <c r="J357" s="10"/>
      <c r="K357" s="17" t="str">
        <f>IFERROR(MASUK[[#This Row],[Jumlah Masuk]]*MASUK[[#This Row],[Harga Satuan]],"")</f>
        <v/>
      </c>
      <c r="L357" s="13"/>
      <c r="M357" s="62"/>
      <c r="N357" s="62"/>
      <c r="O357" s="62"/>
      <c r="P357" s="62"/>
      <c r="Q357" s="62"/>
      <c r="R357" s="62"/>
      <c r="S357" s="62"/>
    </row>
    <row r="358" spans="1:19" ht="16.5" thickTop="1" thickBot="1" x14ac:dyDescent="0.3">
      <c r="A358" s="33">
        <f t="shared" si="6"/>
        <v>352</v>
      </c>
      <c r="B358" s="9"/>
      <c r="C358" s="10"/>
      <c r="D358" s="18" t="str">
        <f>IFERROR(VLOOKUP(C358,REKAP[[#All],[ID
Barang]:[Stok Akhir]],2,FALSE), "")</f>
        <v/>
      </c>
      <c r="E358" s="18" t="str">
        <f>IFERROR(VLOOKUP(C358,REKAP[[#All],[ID
Barang]:[Stok Akhir]],4,FALSE), "")</f>
        <v/>
      </c>
      <c r="F358" s="18" t="str">
        <f>IFERROR(VLOOKUP(C358,REKAP[[#All],[ID
Barang]:[Stok Akhir]],6,FALSE),"")</f>
        <v/>
      </c>
      <c r="G358" s="17" t="str">
        <f>IFERROR(VLOOKUP(C358,REKAP[[#All],[ID
Barang]:[Stok Akhir]],8,FALSE),"")</f>
        <v/>
      </c>
      <c r="H358" s="13"/>
      <c r="I358" s="10"/>
      <c r="J358" s="10"/>
      <c r="K358" s="17" t="str">
        <f>IFERROR(MASUK[[#This Row],[Jumlah Masuk]]*MASUK[[#This Row],[Harga Satuan]],"")</f>
        <v/>
      </c>
      <c r="L358" s="13"/>
      <c r="M358" s="62"/>
      <c r="N358" s="62"/>
      <c r="O358" s="62"/>
      <c r="P358" s="62"/>
      <c r="Q358" s="62"/>
      <c r="R358" s="62"/>
      <c r="S358" s="62"/>
    </row>
    <row r="359" spans="1:19" ht="16.5" thickTop="1" thickBot="1" x14ac:dyDescent="0.3">
      <c r="A359" s="33">
        <f t="shared" si="6"/>
        <v>353</v>
      </c>
      <c r="B359" s="9"/>
      <c r="C359" s="10"/>
      <c r="D359" s="18" t="str">
        <f>IFERROR(VLOOKUP(C359,REKAP[[#All],[ID
Barang]:[Stok Akhir]],2,FALSE), "")</f>
        <v/>
      </c>
      <c r="E359" s="18" t="str">
        <f>IFERROR(VLOOKUP(C359,REKAP[[#All],[ID
Barang]:[Stok Akhir]],4,FALSE), "")</f>
        <v/>
      </c>
      <c r="F359" s="18" t="str">
        <f>IFERROR(VLOOKUP(C359,REKAP[[#All],[ID
Barang]:[Stok Akhir]],6,FALSE),"")</f>
        <v/>
      </c>
      <c r="G359" s="17" t="str">
        <f>IFERROR(VLOOKUP(C359,REKAP[[#All],[ID
Barang]:[Stok Akhir]],8,FALSE),"")</f>
        <v/>
      </c>
      <c r="H359" s="13"/>
      <c r="I359" s="10"/>
      <c r="J359" s="10"/>
      <c r="K359" s="17" t="str">
        <f>IFERROR(MASUK[[#This Row],[Jumlah Masuk]]*MASUK[[#This Row],[Harga Satuan]],"")</f>
        <v/>
      </c>
      <c r="L359" s="13"/>
      <c r="M359" s="62"/>
      <c r="N359" s="62"/>
      <c r="O359" s="62"/>
      <c r="P359" s="62"/>
      <c r="Q359" s="62"/>
      <c r="R359" s="62"/>
      <c r="S359" s="62"/>
    </row>
    <row r="360" spans="1:19" ht="16.5" thickTop="1" thickBot="1" x14ac:dyDescent="0.3">
      <c r="A360" s="33">
        <f t="shared" si="6"/>
        <v>354</v>
      </c>
      <c r="B360" s="9"/>
      <c r="C360" s="10"/>
      <c r="D360" s="18" t="str">
        <f>IFERROR(VLOOKUP(C360,REKAP[[#All],[ID
Barang]:[Stok Akhir]],2,FALSE), "")</f>
        <v/>
      </c>
      <c r="E360" s="18" t="str">
        <f>IFERROR(VLOOKUP(C360,REKAP[[#All],[ID
Barang]:[Stok Akhir]],4,FALSE), "")</f>
        <v/>
      </c>
      <c r="F360" s="18" t="str">
        <f>IFERROR(VLOOKUP(C360,REKAP[[#All],[ID
Barang]:[Stok Akhir]],6,FALSE),"")</f>
        <v/>
      </c>
      <c r="G360" s="17" t="str">
        <f>IFERROR(VLOOKUP(C360,REKAP[[#All],[ID
Barang]:[Stok Akhir]],8,FALSE),"")</f>
        <v/>
      </c>
      <c r="H360" s="13"/>
      <c r="I360" s="10"/>
      <c r="J360" s="10"/>
      <c r="K360" s="17" t="str">
        <f>IFERROR(MASUK[[#This Row],[Jumlah Masuk]]*MASUK[[#This Row],[Harga Satuan]],"")</f>
        <v/>
      </c>
      <c r="L360" s="13"/>
      <c r="M360" s="62"/>
      <c r="N360" s="62"/>
      <c r="O360" s="62"/>
      <c r="P360" s="62"/>
      <c r="Q360" s="62"/>
      <c r="R360" s="62"/>
      <c r="S360" s="62"/>
    </row>
    <row r="361" spans="1:19" ht="16.5" thickTop="1" thickBot="1" x14ac:dyDescent="0.3">
      <c r="A361" s="33">
        <f t="shared" si="6"/>
        <v>355</v>
      </c>
      <c r="B361" s="9"/>
      <c r="C361" s="10"/>
      <c r="D361" s="18" t="str">
        <f>IFERROR(VLOOKUP(C361,REKAP[[#All],[ID
Barang]:[Stok Akhir]],2,FALSE), "")</f>
        <v/>
      </c>
      <c r="E361" s="18" t="str">
        <f>IFERROR(VLOOKUP(C361,REKAP[[#All],[ID
Barang]:[Stok Akhir]],4,FALSE), "")</f>
        <v/>
      </c>
      <c r="F361" s="18" t="str">
        <f>IFERROR(VLOOKUP(C361,REKAP[[#All],[ID
Barang]:[Stok Akhir]],6,FALSE),"")</f>
        <v/>
      </c>
      <c r="G361" s="17" t="str">
        <f>IFERROR(VLOOKUP(C361,REKAP[[#All],[ID
Barang]:[Stok Akhir]],8,FALSE),"")</f>
        <v/>
      </c>
      <c r="H361" s="13"/>
      <c r="I361" s="10"/>
      <c r="J361" s="10"/>
      <c r="K361" s="17" t="str">
        <f>IFERROR(MASUK[[#This Row],[Jumlah Masuk]]*MASUK[[#This Row],[Harga Satuan]],"")</f>
        <v/>
      </c>
      <c r="L361" s="13"/>
      <c r="M361" s="62"/>
      <c r="N361" s="62"/>
      <c r="O361" s="62"/>
      <c r="P361" s="62"/>
      <c r="Q361" s="62"/>
      <c r="R361" s="62"/>
      <c r="S361" s="62"/>
    </row>
    <row r="362" spans="1:19" ht="16.5" thickTop="1" thickBot="1" x14ac:dyDescent="0.3">
      <c r="A362" s="33">
        <f t="shared" si="6"/>
        <v>356</v>
      </c>
      <c r="B362" s="9"/>
      <c r="C362" s="10"/>
      <c r="D362" s="18" t="str">
        <f>IFERROR(VLOOKUP(C362,REKAP[[#All],[ID
Barang]:[Stok Akhir]],2,FALSE), "")</f>
        <v/>
      </c>
      <c r="E362" s="18" t="str">
        <f>IFERROR(VLOOKUP(C362,REKAP[[#All],[ID
Barang]:[Stok Akhir]],4,FALSE), "")</f>
        <v/>
      </c>
      <c r="F362" s="18" t="str">
        <f>IFERROR(VLOOKUP(C362,REKAP[[#All],[ID
Barang]:[Stok Akhir]],6,FALSE),"")</f>
        <v/>
      </c>
      <c r="G362" s="17" t="str">
        <f>IFERROR(VLOOKUP(C362,REKAP[[#All],[ID
Barang]:[Stok Akhir]],8,FALSE),"")</f>
        <v/>
      </c>
      <c r="H362" s="13"/>
      <c r="I362" s="10"/>
      <c r="J362" s="10"/>
      <c r="K362" s="17" t="str">
        <f>IFERROR(MASUK[[#This Row],[Jumlah Masuk]]*MASUK[[#This Row],[Harga Satuan]],"")</f>
        <v/>
      </c>
      <c r="L362" s="13"/>
      <c r="M362" s="62"/>
      <c r="N362" s="62"/>
      <c r="O362" s="62"/>
      <c r="P362" s="62"/>
      <c r="Q362" s="62"/>
      <c r="R362" s="62"/>
      <c r="S362" s="62"/>
    </row>
    <row r="363" spans="1:19" ht="16.5" thickTop="1" thickBot="1" x14ac:dyDescent="0.3">
      <c r="A363" s="33">
        <f t="shared" si="6"/>
        <v>357</v>
      </c>
      <c r="B363" s="9"/>
      <c r="C363" s="10"/>
      <c r="D363" s="18" t="str">
        <f>IFERROR(VLOOKUP(C363,REKAP[[#All],[ID
Barang]:[Stok Akhir]],2,FALSE), "")</f>
        <v/>
      </c>
      <c r="E363" s="18" t="str">
        <f>IFERROR(VLOOKUP(C363,REKAP[[#All],[ID
Barang]:[Stok Akhir]],4,FALSE), "")</f>
        <v/>
      </c>
      <c r="F363" s="18" t="str">
        <f>IFERROR(VLOOKUP(C363,REKAP[[#All],[ID
Barang]:[Stok Akhir]],6,FALSE),"")</f>
        <v/>
      </c>
      <c r="G363" s="17" t="str">
        <f>IFERROR(VLOOKUP(C363,REKAP[[#All],[ID
Barang]:[Stok Akhir]],8,FALSE),"")</f>
        <v/>
      </c>
      <c r="H363" s="13"/>
      <c r="I363" s="10"/>
      <c r="J363" s="10"/>
      <c r="K363" s="17" t="str">
        <f>IFERROR(MASUK[[#This Row],[Jumlah Masuk]]*MASUK[[#This Row],[Harga Satuan]],"")</f>
        <v/>
      </c>
      <c r="L363" s="13"/>
      <c r="M363" s="62"/>
      <c r="N363" s="62"/>
      <c r="O363" s="62"/>
      <c r="P363" s="62"/>
      <c r="Q363" s="62"/>
      <c r="R363" s="62"/>
      <c r="S363" s="62"/>
    </row>
    <row r="364" spans="1:19" ht="16.5" thickTop="1" thickBot="1" x14ac:dyDescent="0.3">
      <c r="A364" s="33">
        <f t="shared" si="6"/>
        <v>358</v>
      </c>
      <c r="B364" s="9"/>
      <c r="C364" s="10"/>
      <c r="D364" s="18" t="str">
        <f>IFERROR(VLOOKUP(C364,REKAP[[#All],[ID
Barang]:[Stok Akhir]],2,FALSE), "")</f>
        <v/>
      </c>
      <c r="E364" s="18" t="str">
        <f>IFERROR(VLOOKUP(C364,REKAP[[#All],[ID
Barang]:[Stok Akhir]],4,FALSE), "")</f>
        <v/>
      </c>
      <c r="F364" s="18" t="str">
        <f>IFERROR(VLOOKUP(C364,REKAP[[#All],[ID
Barang]:[Stok Akhir]],6,FALSE),"")</f>
        <v/>
      </c>
      <c r="G364" s="17" t="str">
        <f>IFERROR(VLOOKUP(C364,REKAP[[#All],[ID
Barang]:[Stok Akhir]],8,FALSE),"")</f>
        <v/>
      </c>
      <c r="H364" s="13"/>
      <c r="I364" s="10"/>
      <c r="J364" s="10"/>
      <c r="K364" s="17" t="str">
        <f>IFERROR(MASUK[[#This Row],[Jumlah Masuk]]*MASUK[[#This Row],[Harga Satuan]],"")</f>
        <v/>
      </c>
      <c r="L364" s="13"/>
      <c r="M364" s="62"/>
      <c r="N364" s="62"/>
      <c r="O364" s="62"/>
      <c r="P364" s="62"/>
      <c r="Q364" s="62"/>
      <c r="R364" s="62"/>
      <c r="S364" s="62"/>
    </row>
    <row r="365" spans="1:19" ht="16.5" thickTop="1" thickBot="1" x14ac:dyDescent="0.3">
      <c r="A365" s="33">
        <f t="shared" si="6"/>
        <v>359</v>
      </c>
      <c r="B365" s="9"/>
      <c r="C365" s="10"/>
      <c r="D365" s="18" t="str">
        <f>IFERROR(VLOOKUP(C365,REKAP[[#All],[ID
Barang]:[Stok Akhir]],2,FALSE), "")</f>
        <v/>
      </c>
      <c r="E365" s="18" t="str">
        <f>IFERROR(VLOOKUP(C365,REKAP[[#All],[ID
Barang]:[Stok Akhir]],4,FALSE), "")</f>
        <v/>
      </c>
      <c r="F365" s="18" t="str">
        <f>IFERROR(VLOOKUP(C365,REKAP[[#All],[ID
Barang]:[Stok Akhir]],6,FALSE),"")</f>
        <v/>
      </c>
      <c r="G365" s="17" t="str">
        <f>IFERROR(VLOOKUP(C365,REKAP[[#All],[ID
Barang]:[Stok Akhir]],8,FALSE),"")</f>
        <v/>
      </c>
      <c r="H365" s="13"/>
      <c r="I365" s="10"/>
      <c r="J365" s="10"/>
      <c r="K365" s="17" t="str">
        <f>IFERROR(MASUK[[#This Row],[Jumlah Masuk]]*MASUK[[#This Row],[Harga Satuan]],"")</f>
        <v/>
      </c>
      <c r="L365" s="13"/>
      <c r="M365" s="62"/>
      <c r="N365" s="62"/>
      <c r="O365" s="62"/>
      <c r="P365" s="62"/>
      <c r="Q365" s="62"/>
      <c r="R365" s="62"/>
      <c r="S365" s="62"/>
    </row>
    <row r="366" spans="1:19" ht="16.5" thickTop="1" thickBot="1" x14ac:dyDescent="0.3">
      <c r="A366" s="33">
        <f t="shared" si="6"/>
        <v>360</v>
      </c>
      <c r="B366" s="9"/>
      <c r="C366" s="10"/>
      <c r="D366" s="18" t="str">
        <f>IFERROR(VLOOKUP(C366,REKAP[[#All],[ID
Barang]:[Stok Akhir]],2,FALSE), "")</f>
        <v/>
      </c>
      <c r="E366" s="18" t="str">
        <f>IFERROR(VLOOKUP(C366,REKAP[[#All],[ID
Barang]:[Stok Akhir]],4,FALSE), "")</f>
        <v/>
      </c>
      <c r="F366" s="18" t="str">
        <f>IFERROR(VLOOKUP(C366,REKAP[[#All],[ID
Barang]:[Stok Akhir]],6,FALSE),"")</f>
        <v/>
      </c>
      <c r="G366" s="17" t="str">
        <f>IFERROR(VLOOKUP(C366,REKAP[[#All],[ID
Barang]:[Stok Akhir]],8,FALSE),"")</f>
        <v/>
      </c>
      <c r="H366" s="13"/>
      <c r="I366" s="10"/>
      <c r="J366" s="10"/>
      <c r="K366" s="17" t="str">
        <f>IFERROR(MASUK[[#This Row],[Jumlah Masuk]]*MASUK[[#This Row],[Harga Satuan]],"")</f>
        <v/>
      </c>
      <c r="L366" s="13"/>
      <c r="M366" s="62"/>
      <c r="N366" s="62"/>
      <c r="O366" s="62"/>
      <c r="P366" s="62"/>
      <c r="Q366" s="62"/>
      <c r="R366" s="62"/>
      <c r="S366" s="62"/>
    </row>
    <row r="367" spans="1:19" ht="16.5" thickTop="1" thickBot="1" x14ac:dyDescent="0.3">
      <c r="A367" s="33">
        <f t="shared" si="6"/>
        <v>361</v>
      </c>
      <c r="B367" s="9"/>
      <c r="C367" s="10"/>
      <c r="D367" s="18" t="str">
        <f>IFERROR(VLOOKUP(C367,REKAP[[#All],[ID
Barang]:[Stok Akhir]],2,FALSE), "")</f>
        <v/>
      </c>
      <c r="E367" s="18" t="str">
        <f>IFERROR(VLOOKUP(C367,REKAP[[#All],[ID
Barang]:[Stok Akhir]],4,FALSE), "")</f>
        <v/>
      </c>
      <c r="F367" s="18" t="str">
        <f>IFERROR(VLOOKUP(C367,REKAP[[#All],[ID
Barang]:[Stok Akhir]],6,FALSE),"")</f>
        <v/>
      </c>
      <c r="G367" s="17" t="str">
        <f>IFERROR(VLOOKUP(C367,REKAP[[#All],[ID
Barang]:[Stok Akhir]],8,FALSE),"")</f>
        <v/>
      </c>
      <c r="H367" s="13"/>
      <c r="I367" s="10"/>
      <c r="J367" s="10"/>
      <c r="K367" s="17" t="str">
        <f>IFERROR(MASUK[[#This Row],[Jumlah Masuk]]*MASUK[[#This Row],[Harga Satuan]],"")</f>
        <v/>
      </c>
      <c r="L367" s="13"/>
      <c r="M367" s="62"/>
      <c r="N367" s="62"/>
      <c r="O367" s="62"/>
      <c r="P367" s="62"/>
      <c r="Q367" s="62"/>
      <c r="R367" s="62"/>
      <c r="S367" s="62"/>
    </row>
    <row r="368" spans="1:19" ht="16.5" thickTop="1" thickBot="1" x14ac:dyDescent="0.3">
      <c r="A368" s="33">
        <f t="shared" si="6"/>
        <v>362</v>
      </c>
      <c r="B368" s="9"/>
      <c r="C368" s="10"/>
      <c r="D368" s="18" t="str">
        <f>IFERROR(VLOOKUP(C368,REKAP[[#All],[ID
Barang]:[Stok Akhir]],2,FALSE), "")</f>
        <v/>
      </c>
      <c r="E368" s="18" t="str">
        <f>IFERROR(VLOOKUP(C368,REKAP[[#All],[ID
Barang]:[Stok Akhir]],4,FALSE), "")</f>
        <v/>
      </c>
      <c r="F368" s="18" t="str">
        <f>IFERROR(VLOOKUP(C368,REKAP[[#All],[ID
Barang]:[Stok Akhir]],6,FALSE),"")</f>
        <v/>
      </c>
      <c r="G368" s="17" t="str">
        <f>IFERROR(VLOOKUP(C368,REKAP[[#All],[ID
Barang]:[Stok Akhir]],8,FALSE),"")</f>
        <v/>
      </c>
      <c r="H368" s="13"/>
      <c r="I368" s="10"/>
      <c r="J368" s="10"/>
      <c r="K368" s="17" t="str">
        <f>IFERROR(MASUK[[#This Row],[Jumlah Masuk]]*MASUK[[#This Row],[Harga Satuan]],"")</f>
        <v/>
      </c>
      <c r="L368" s="13"/>
      <c r="M368" s="62"/>
      <c r="N368" s="62"/>
      <c r="O368" s="62"/>
      <c r="P368" s="62"/>
      <c r="Q368" s="62"/>
      <c r="R368" s="62"/>
      <c r="S368" s="62"/>
    </row>
    <row r="369" spans="1:19" ht="16.5" thickTop="1" thickBot="1" x14ac:dyDescent="0.3">
      <c r="A369" s="33">
        <f t="shared" si="6"/>
        <v>363</v>
      </c>
      <c r="B369" s="9"/>
      <c r="C369" s="10"/>
      <c r="D369" s="18" t="str">
        <f>IFERROR(VLOOKUP(C369,REKAP[[#All],[ID
Barang]:[Stok Akhir]],2,FALSE), "")</f>
        <v/>
      </c>
      <c r="E369" s="18" t="str">
        <f>IFERROR(VLOOKUP(C369,REKAP[[#All],[ID
Barang]:[Stok Akhir]],4,FALSE), "")</f>
        <v/>
      </c>
      <c r="F369" s="18" t="str">
        <f>IFERROR(VLOOKUP(C369,REKAP[[#All],[ID
Barang]:[Stok Akhir]],6,FALSE),"")</f>
        <v/>
      </c>
      <c r="G369" s="17" t="str">
        <f>IFERROR(VLOOKUP(C369,REKAP[[#All],[ID
Barang]:[Stok Akhir]],8,FALSE),"")</f>
        <v/>
      </c>
      <c r="H369" s="13"/>
      <c r="I369" s="10"/>
      <c r="J369" s="10"/>
      <c r="K369" s="17" t="str">
        <f>IFERROR(MASUK[[#This Row],[Jumlah Masuk]]*MASUK[[#This Row],[Harga Satuan]],"")</f>
        <v/>
      </c>
      <c r="L369" s="13"/>
      <c r="M369" s="62"/>
      <c r="N369" s="62"/>
      <c r="O369" s="62"/>
      <c r="P369" s="62"/>
      <c r="Q369" s="62"/>
      <c r="R369" s="62"/>
      <c r="S369" s="62"/>
    </row>
    <row r="370" spans="1:19" ht="16.5" thickTop="1" thickBot="1" x14ac:dyDescent="0.3">
      <c r="A370" s="33">
        <f t="shared" si="6"/>
        <v>364</v>
      </c>
      <c r="B370" s="9"/>
      <c r="C370" s="10"/>
      <c r="D370" s="18" t="str">
        <f>IFERROR(VLOOKUP(C370,REKAP[[#All],[ID
Barang]:[Stok Akhir]],2,FALSE), "")</f>
        <v/>
      </c>
      <c r="E370" s="18" t="str">
        <f>IFERROR(VLOOKUP(C370,REKAP[[#All],[ID
Barang]:[Stok Akhir]],4,FALSE), "")</f>
        <v/>
      </c>
      <c r="F370" s="18" t="str">
        <f>IFERROR(VLOOKUP(C370,REKAP[[#All],[ID
Barang]:[Stok Akhir]],6,FALSE),"")</f>
        <v/>
      </c>
      <c r="G370" s="17" t="str">
        <f>IFERROR(VLOOKUP(C370,REKAP[[#All],[ID
Barang]:[Stok Akhir]],8,FALSE),"")</f>
        <v/>
      </c>
      <c r="H370" s="13"/>
      <c r="I370" s="10"/>
      <c r="J370" s="10"/>
      <c r="K370" s="17" t="str">
        <f>IFERROR(MASUK[[#This Row],[Jumlah Masuk]]*MASUK[[#This Row],[Harga Satuan]],"")</f>
        <v/>
      </c>
      <c r="L370" s="13"/>
      <c r="M370" s="62"/>
      <c r="N370" s="62"/>
      <c r="O370" s="62"/>
      <c r="P370" s="62"/>
      <c r="Q370" s="62"/>
      <c r="R370" s="62"/>
      <c r="S370" s="62"/>
    </row>
    <row r="371" spans="1:19" ht="16.5" thickTop="1" thickBot="1" x14ac:dyDescent="0.3">
      <c r="A371" s="33">
        <f t="shared" si="6"/>
        <v>365</v>
      </c>
      <c r="B371" s="9"/>
      <c r="C371" s="10"/>
      <c r="D371" s="18" t="str">
        <f>IFERROR(VLOOKUP(C371,REKAP[[#All],[ID
Barang]:[Stok Akhir]],2,FALSE), "")</f>
        <v/>
      </c>
      <c r="E371" s="18" t="str">
        <f>IFERROR(VLOOKUP(C371,REKAP[[#All],[ID
Barang]:[Stok Akhir]],4,FALSE), "")</f>
        <v/>
      </c>
      <c r="F371" s="18" t="str">
        <f>IFERROR(VLOOKUP(C371,REKAP[[#All],[ID
Barang]:[Stok Akhir]],6,FALSE),"")</f>
        <v/>
      </c>
      <c r="G371" s="17" t="str">
        <f>IFERROR(VLOOKUP(C371,REKAP[[#All],[ID
Barang]:[Stok Akhir]],8,FALSE),"")</f>
        <v/>
      </c>
      <c r="H371" s="13"/>
      <c r="I371" s="10"/>
      <c r="J371" s="10"/>
      <c r="K371" s="17" t="str">
        <f>IFERROR(MASUK[[#This Row],[Jumlah Masuk]]*MASUK[[#This Row],[Harga Satuan]],"")</f>
        <v/>
      </c>
      <c r="L371" s="13"/>
      <c r="M371" s="62"/>
      <c r="N371" s="62"/>
      <c r="O371" s="62"/>
      <c r="P371" s="62"/>
      <c r="Q371" s="62"/>
      <c r="R371" s="62"/>
      <c r="S371" s="62"/>
    </row>
    <row r="372" spans="1:19" ht="16.5" thickTop="1" thickBot="1" x14ac:dyDescent="0.3">
      <c r="A372" s="33">
        <f t="shared" si="6"/>
        <v>366</v>
      </c>
      <c r="B372" s="9"/>
      <c r="C372" s="10"/>
      <c r="D372" s="18" t="str">
        <f>IFERROR(VLOOKUP(C372,REKAP[[#All],[ID
Barang]:[Stok Akhir]],2,FALSE), "")</f>
        <v/>
      </c>
      <c r="E372" s="18" t="str">
        <f>IFERROR(VLOOKUP(C372,REKAP[[#All],[ID
Barang]:[Stok Akhir]],4,FALSE), "")</f>
        <v/>
      </c>
      <c r="F372" s="18" t="str">
        <f>IFERROR(VLOOKUP(C372,REKAP[[#All],[ID
Barang]:[Stok Akhir]],6,FALSE),"")</f>
        <v/>
      </c>
      <c r="G372" s="17" t="str">
        <f>IFERROR(VLOOKUP(C372,REKAP[[#All],[ID
Barang]:[Stok Akhir]],8,FALSE),"")</f>
        <v/>
      </c>
      <c r="H372" s="13"/>
      <c r="I372" s="10"/>
      <c r="J372" s="10"/>
      <c r="K372" s="17" t="str">
        <f>IFERROR(MASUK[[#This Row],[Jumlah Masuk]]*MASUK[[#This Row],[Harga Satuan]],"")</f>
        <v/>
      </c>
      <c r="L372" s="13"/>
      <c r="M372" s="62"/>
      <c r="N372" s="62"/>
      <c r="O372" s="62"/>
      <c r="P372" s="62"/>
      <c r="Q372" s="62"/>
      <c r="R372" s="62"/>
      <c r="S372" s="62"/>
    </row>
    <row r="373" spans="1:19" ht="16.5" thickTop="1" thickBot="1" x14ac:dyDescent="0.3">
      <c r="A373" s="33">
        <f t="shared" si="6"/>
        <v>367</v>
      </c>
      <c r="B373" s="9"/>
      <c r="C373" s="10"/>
      <c r="D373" s="18" t="str">
        <f>IFERROR(VLOOKUP(C373,REKAP[[#All],[ID
Barang]:[Stok Akhir]],2,FALSE), "")</f>
        <v/>
      </c>
      <c r="E373" s="18" t="str">
        <f>IFERROR(VLOOKUP(C373,REKAP[[#All],[ID
Barang]:[Stok Akhir]],4,FALSE), "")</f>
        <v/>
      </c>
      <c r="F373" s="18" t="str">
        <f>IFERROR(VLOOKUP(C373,REKAP[[#All],[ID
Barang]:[Stok Akhir]],6,FALSE),"")</f>
        <v/>
      </c>
      <c r="G373" s="17" t="str">
        <f>IFERROR(VLOOKUP(C373,REKAP[[#All],[ID
Barang]:[Stok Akhir]],8,FALSE),"")</f>
        <v/>
      </c>
      <c r="H373" s="13"/>
      <c r="I373" s="10"/>
      <c r="J373" s="10"/>
      <c r="K373" s="17" t="str">
        <f>IFERROR(MASUK[[#This Row],[Jumlah Masuk]]*MASUK[[#This Row],[Harga Satuan]],"")</f>
        <v/>
      </c>
      <c r="L373" s="13"/>
      <c r="M373" s="62"/>
      <c r="N373" s="62"/>
      <c r="O373" s="62"/>
      <c r="P373" s="62"/>
      <c r="Q373" s="62"/>
      <c r="R373" s="62"/>
      <c r="S373" s="62"/>
    </row>
    <row r="374" spans="1:19" ht="16.5" thickTop="1" thickBot="1" x14ac:dyDescent="0.3">
      <c r="A374" s="33">
        <f t="shared" si="6"/>
        <v>368</v>
      </c>
      <c r="B374" s="9"/>
      <c r="C374" s="10"/>
      <c r="D374" s="18" t="str">
        <f>IFERROR(VLOOKUP(C374,REKAP[[#All],[ID
Barang]:[Stok Akhir]],2,FALSE), "")</f>
        <v/>
      </c>
      <c r="E374" s="18" t="str">
        <f>IFERROR(VLOOKUP(C374,REKAP[[#All],[ID
Barang]:[Stok Akhir]],4,FALSE), "")</f>
        <v/>
      </c>
      <c r="F374" s="18" t="str">
        <f>IFERROR(VLOOKUP(C374,REKAP[[#All],[ID
Barang]:[Stok Akhir]],6,FALSE),"")</f>
        <v/>
      </c>
      <c r="G374" s="17" t="str">
        <f>IFERROR(VLOOKUP(C374,REKAP[[#All],[ID
Barang]:[Stok Akhir]],8,FALSE),"")</f>
        <v/>
      </c>
      <c r="H374" s="13"/>
      <c r="I374" s="10"/>
      <c r="J374" s="10"/>
      <c r="K374" s="17" t="str">
        <f>IFERROR(MASUK[[#This Row],[Jumlah Masuk]]*MASUK[[#This Row],[Harga Satuan]],"")</f>
        <v/>
      </c>
      <c r="L374" s="13"/>
      <c r="M374" s="62"/>
      <c r="N374" s="62"/>
      <c r="O374" s="62"/>
      <c r="P374" s="62"/>
      <c r="Q374" s="62"/>
      <c r="R374" s="62"/>
      <c r="S374" s="62"/>
    </row>
    <row r="375" spans="1:19" ht="16.5" thickTop="1" thickBot="1" x14ac:dyDescent="0.3">
      <c r="A375" s="33">
        <f t="shared" si="6"/>
        <v>369</v>
      </c>
      <c r="B375" s="9"/>
      <c r="C375" s="10"/>
      <c r="D375" s="18" t="str">
        <f>IFERROR(VLOOKUP(C375,REKAP[[#All],[ID
Barang]:[Stok Akhir]],2,FALSE), "")</f>
        <v/>
      </c>
      <c r="E375" s="18" t="str">
        <f>IFERROR(VLOOKUP(C375,REKAP[[#All],[ID
Barang]:[Stok Akhir]],4,FALSE), "")</f>
        <v/>
      </c>
      <c r="F375" s="18" t="str">
        <f>IFERROR(VLOOKUP(C375,REKAP[[#All],[ID
Barang]:[Stok Akhir]],6,FALSE),"")</f>
        <v/>
      </c>
      <c r="G375" s="17" t="str">
        <f>IFERROR(VLOOKUP(C375,REKAP[[#All],[ID
Barang]:[Stok Akhir]],8,FALSE),"")</f>
        <v/>
      </c>
      <c r="H375" s="13"/>
      <c r="I375" s="10"/>
      <c r="J375" s="10"/>
      <c r="K375" s="17" t="str">
        <f>IFERROR(MASUK[[#This Row],[Jumlah Masuk]]*MASUK[[#This Row],[Harga Satuan]],"")</f>
        <v/>
      </c>
      <c r="L375" s="13"/>
      <c r="M375" s="62"/>
      <c r="N375" s="62"/>
      <c r="O375" s="62"/>
      <c r="P375" s="62"/>
      <c r="Q375" s="62"/>
      <c r="R375" s="62"/>
      <c r="S375" s="62"/>
    </row>
    <row r="376" spans="1:19" ht="16.5" thickTop="1" thickBot="1" x14ac:dyDescent="0.3">
      <c r="A376" s="33">
        <f t="shared" si="6"/>
        <v>370</v>
      </c>
      <c r="B376" s="9"/>
      <c r="C376" s="10"/>
      <c r="D376" s="18" t="str">
        <f>IFERROR(VLOOKUP(C376,REKAP[[#All],[ID
Barang]:[Stok Akhir]],2,FALSE), "")</f>
        <v/>
      </c>
      <c r="E376" s="18" t="str">
        <f>IFERROR(VLOOKUP(C376,REKAP[[#All],[ID
Barang]:[Stok Akhir]],4,FALSE), "")</f>
        <v/>
      </c>
      <c r="F376" s="18" t="str">
        <f>IFERROR(VLOOKUP(C376,REKAP[[#All],[ID
Barang]:[Stok Akhir]],6,FALSE),"")</f>
        <v/>
      </c>
      <c r="G376" s="17" t="str">
        <f>IFERROR(VLOOKUP(C376,REKAP[[#All],[ID
Barang]:[Stok Akhir]],8,FALSE),"")</f>
        <v/>
      </c>
      <c r="H376" s="13"/>
      <c r="I376" s="10"/>
      <c r="J376" s="10"/>
      <c r="K376" s="17" t="str">
        <f>IFERROR(MASUK[[#This Row],[Jumlah Masuk]]*MASUK[[#This Row],[Harga Satuan]],"")</f>
        <v/>
      </c>
      <c r="L376" s="13"/>
      <c r="M376" s="62"/>
      <c r="N376" s="62"/>
      <c r="O376" s="62"/>
      <c r="P376" s="62"/>
      <c r="Q376" s="62"/>
      <c r="R376" s="62"/>
      <c r="S376" s="62"/>
    </row>
    <row r="377" spans="1:19" ht="16.5" thickTop="1" thickBot="1" x14ac:dyDescent="0.3">
      <c r="A377" s="33">
        <f t="shared" si="6"/>
        <v>371</v>
      </c>
      <c r="B377" s="9"/>
      <c r="C377" s="10"/>
      <c r="D377" s="18" t="str">
        <f>IFERROR(VLOOKUP(C377,REKAP[[#All],[ID
Barang]:[Stok Akhir]],2,FALSE), "")</f>
        <v/>
      </c>
      <c r="E377" s="18" t="str">
        <f>IFERROR(VLOOKUP(C377,REKAP[[#All],[ID
Barang]:[Stok Akhir]],4,FALSE), "")</f>
        <v/>
      </c>
      <c r="F377" s="18" t="str">
        <f>IFERROR(VLOOKUP(C377,REKAP[[#All],[ID
Barang]:[Stok Akhir]],6,FALSE),"")</f>
        <v/>
      </c>
      <c r="G377" s="17" t="str">
        <f>IFERROR(VLOOKUP(C377,REKAP[[#All],[ID
Barang]:[Stok Akhir]],8,FALSE),"")</f>
        <v/>
      </c>
      <c r="H377" s="13"/>
      <c r="I377" s="10"/>
      <c r="J377" s="10"/>
      <c r="K377" s="17" t="str">
        <f>IFERROR(MASUK[[#This Row],[Jumlah Masuk]]*MASUK[[#This Row],[Harga Satuan]],"")</f>
        <v/>
      </c>
      <c r="L377" s="13"/>
      <c r="M377" s="62"/>
      <c r="N377" s="62"/>
      <c r="O377" s="62"/>
      <c r="P377" s="62"/>
      <c r="Q377" s="62"/>
      <c r="R377" s="62"/>
      <c r="S377" s="62"/>
    </row>
    <row r="378" spans="1:19" ht="16.5" thickTop="1" thickBot="1" x14ac:dyDescent="0.3">
      <c r="A378" s="33">
        <f t="shared" si="6"/>
        <v>372</v>
      </c>
      <c r="B378" s="9"/>
      <c r="C378" s="10"/>
      <c r="D378" s="18" t="str">
        <f>IFERROR(VLOOKUP(C378,REKAP[[#All],[ID
Barang]:[Stok Akhir]],2,FALSE), "")</f>
        <v/>
      </c>
      <c r="E378" s="18" t="str">
        <f>IFERROR(VLOOKUP(C378,REKAP[[#All],[ID
Barang]:[Stok Akhir]],4,FALSE), "")</f>
        <v/>
      </c>
      <c r="F378" s="18" t="str">
        <f>IFERROR(VLOOKUP(C378,REKAP[[#All],[ID
Barang]:[Stok Akhir]],6,FALSE),"")</f>
        <v/>
      </c>
      <c r="G378" s="17" t="str">
        <f>IFERROR(VLOOKUP(C378,REKAP[[#All],[ID
Barang]:[Stok Akhir]],8,FALSE),"")</f>
        <v/>
      </c>
      <c r="H378" s="13"/>
      <c r="I378" s="10"/>
      <c r="J378" s="10"/>
      <c r="K378" s="17" t="str">
        <f>IFERROR(MASUK[[#This Row],[Jumlah Masuk]]*MASUK[[#This Row],[Harga Satuan]],"")</f>
        <v/>
      </c>
      <c r="L378" s="13"/>
      <c r="M378" s="62"/>
      <c r="N378" s="62"/>
      <c r="O378" s="62"/>
      <c r="P378" s="62"/>
      <c r="Q378" s="62"/>
      <c r="R378" s="62"/>
      <c r="S378" s="62"/>
    </row>
    <row r="379" spans="1:19" ht="16.5" thickTop="1" thickBot="1" x14ac:dyDescent="0.3">
      <c r="A379" s="33">
        <f t="shared" si="6"/>
        <v>373</v>
      </c>
      <c r="B379" s="9"/>
      <c r="C379" s="10"/>
      <c r="D379" s="18" t="str">
        <f>IFERROR(VLOOKUP(C379,REKAP[[#All],[ID
Barang]:[Stok Akhir]],2,FALSE), "")</f>
        <v/>
      </c>
      <c r="E379" s="18" t="str">
        <f>IFERROR(VLOOKUP(C379,REKAP[[#All],[ID
Barang]:[Stok Akhir]],4,FALSE), "")</f>
        <v/>
      </c>
      <c r="F379" s="18" t="str">
        <f>IFERROR(VLOOKUP(C379,REKAP[[#All],[ID
Barang]:[Stok Akhir]],6,FALSE),"")</f>
        <v/>
      </c>
      <c r="G379" s="17" t="str">
        <f>IFERROR(VLOOKUP(C379,REKAP[[#All],[ID
Barang]:[Stok Akhir]],8,FALSE),"")</f>
        <v/>
      </c>
      <c r="H379" s="13"/>
      <c r="I379" s="10"/>
      <c r="J379" s="10"/>
      <c r="K379" s="17" t="str">
        <f>IFERROR(MASUK[[#This Row],[Jumlah Masuk]]*MASUK[[#This Row],[Harga Satuan]],"")</f>
        <v/>
      </c>
      <c r="L379" s="13"/>
      <c r="M379" s="62"/>
      <c r="N379" s="62"/>
      <c r="O379" s="62"/>
      <c r="P379" s="62"/>
      <c r="Q379" s="62"/>
      <c r="R379" s="62"/>
      <c r="S379" s="62"/>
    </row>
    <row r="380" spans="1:19" ht="16.5" thickTop="1" thickBot="1" x14ac:dyDescent="0.3">
      <c r="A380" s="33">
        <f t="shared" si="6"/>
        <v>374</v>
      </c>
      <c r="B380" s="9"/>
      <c r="C380" s="10"/>
      <c r="D380" s="18" t="str">
        <f>IFERROR(VLOOKUP(C380,REKAP[[#All],[ID
Barang]:[Stok Akhir]],2,FALSE), "")</f>
        <v/>
      </c>
      <c r="E380" s="18" t="str">
        <f>IFERROR(VLOOKUP(C380,REKAP[[#All],[ID
Barang]:[Stok Akhir]],4,FALSE), "")</f>
        <v/>
      </c>
      <c r="F380" s="18" t="str">
        <f>IFERROR(VLOOKUP(C380,REKAP[[#All],[ID
Barang]:[Stok Akhir]],6,FALSE),"")</f>
        <v/>
      </c>
      <c r="G380" s="17" t="str">
        <f>IFERROR(VLOOKUP(C380,REKAP[[#All],[ID
Barang]:[Stok Akhir]],8,FALSE),"")</f>
        <v/>
      </c>
      <c r="H380" s="13"/>
      <c r="I380" s="10"/>
      <c r="J380" s="10"/>
      <c r="K380" s="17" t="str">
        <f>IFERROR(MASUK[[#This Row],[Jumlah Masuk]]*MASUK[[#This Row],[Harga Satuan]],"")</f>
        <v/>
      </c>
      <c r="L380" s="13"/>
      <c r="M380" s="62"/>
      <c r="N380" s="62"/>
      <c r="O380" s="62"/>
      <c r="P380" s="62"/>
      <c r="Q380" s="62"/>
      <c r="R380" s="62"/>
      <c r="S380" s="62"/>
    </row>
    <row r="381" spans="1:19" ht="16.5" thickTop="1" thickBot="1" x14ac:dyDescent="0.3">
      <c r="A381" s="33">
        <f t="shared" si="6"/>
        <v>375</v>
      </c>
      <c r="B381" s="9"/>
      <c r="C381" s="10"/>
      <c r="D381" s="18" t="str">
        <f>IFERROR(VLOOKUP(C381,REKAP[[#All],[ID
Barang]:[Stok Akhir]],2,FALSE), "")</f>
        <v/>
      </c>
      <c r="E381" s="18" t="str">
        <f>IFERROR(VLOOKUP(C381,REKAP[[#All],[ID
Barang]:[Stok Akhir]],4,FALSE), "")</f>
        <v/>
      </c>
      <c r="F381" s="18" t="str">
        <f>IFERROR(VLOOKUP(C381,REKAP[[#All],[ID
Barang]:[Stok Akhir]],6,FALSE),"")</f>
        <v/>
      </c>
      <c r="G381" s="17" t="str">
        <f>IFERROR(VLOOKUP(C381,REKAP[[#All],[ID
Barang]:[Stok Akhir]],8,FALSE),"")</f>
        <v/>
      </c>
      <c r="H381" s="13"/>
      <c r="I381" s="10"/>
      <c r="J381" s="10"/>
      <c r="K381" s="17" t="str">
        <f>IFERROR(MASUK[[#This Row],[Jumlah Masuk]]*MASUK[[#This Row],[Harga Satuan]],"")</f>
        <v/>
      </c>
      <c r="L381" s="13"/>
      <c r="M381" s="62"/>
      <c r="N381" s="62"/>
      <c r="O381" s="62"/>
      <c r="P381" s="62"/>
      <c r="Q381" s="62"/>
      <c r="R381" s="62"/>
      <c r="S381" s="62"/>
    </row>
    <row r="382" spans="1:19" ht="16.5" thickTop="1" thickBot="1" x14ac:dyDescent="0.3">
      <c r="A382" s="33">
        <f t="shared" si="6"/>
        <v>376</v>
      </c>
      <c r="B382" s="9"/>
      <c r="C382" s="10"/>
      <c r="D382" s="18" t="str">
        <f>IFERROR(VLOOKUP(C382,REKAP[[#All],[ID
Barang]:[Stok Akhir]],2,FALSE), "")</f>
        <v/>
      </c>
      <c r="E382" s="18" t="str">
        <f>IFERROR(VLOOKUP(C382,REKAP[[#All],[ID
Barang]:[Stok Akhir]],4,FALSE), "")</f>
        <v/>
      </c>
      <c r="F382" s="18" t="str">
        <f>IFERROR(VLOOKUP(C382,REKAP[[#All],[ID
Barang]:[Stok Akhir]],6,FALSE),"")</f>
        <v/>
      </c>
      <c r="G382" s="17" t="str">
        <f>IFERROR(VLOOKUP(C382,REKAP[[#All],[ID
Barang]:[Stok Akhir]],8,FALSE),"")</f>
        <v/>
      </c>
      <c r="H382" s="13"/>
      <c r="I382" s="10"/>
      <c r="J382" s="10"/>
      <c r="K382" s="17" t="str">
        <f>IFERROR(MASUK[[#This Row],[Jumlah Masuk]]*MASUK[[#This Row],[Harga Satuan]],"")</f>
        <v/>
      </c>
      <c r="L382" s="13"/>
      <c r="M382" s="62"/>
      <c r="N382" s="62"/>
      <c r="O382" s="62"/>
      <c r="P382" s="62"/>
      <c r="Q382" s="62"/>
      <c r="R382" s="62"/>
      <c r="S382" s="62"/>
    </row>
    <row r="383" spans="1:19" ht="16.5" thickTop="1" thickBot="1" x14ac:dyDescent="0.3">
      <c r="A383" s="33">
        <f t="shared" si="6"/>
        <v>377</v>
      </c>
      <c r="B383" s="9"/>
      <c r="C383" s="10"/>
      <c r="D383" s="18" t="str">
        <f>IFERROR(VLOOKUP(C383,REKAP[[#All],[ID
Barang]:[Stok Akhir]],2,FALSE), "")</f>
        <v/>
      </c>
      <c r="E383" s="18" t="str">
        <f>IFERROR(VLOOKUP(C383,REKAP[[#All],[ID
Barang]:[Stok Akhir]],4,FALSE), "")</f>
        <v/>
      </c>
      <c r="F383" s="18" t="str">
        <f>IFERROR(VLOOKUP(C383,REKAP[[#All],[ID
Barang]:[Stok Akhir]],6,FALSE),"")</f>
        <v/>
      </c>
      <c r="G383" s="17" t="str">
        <f>IFERROR(VLOOKUP(C383,REKAP[[#All],[ID
Barang]:[Stok Akhir]],8,FALSE),"")</f>
        <v/>
      </c>
      <c r="H383" s="13"/>
      <c r="I383" s="10"/>
      <c r="J383" s="10"/>
      <c r="K383" s="17" t="str">
        <f>IFERROR(MASUK[[#This Row],[Jumlah Masuk]]*MASUK[[#This Row],[Harga Satuan]],"")</f>
        <v/>
      </c>
      <c r="L383" s="13"/>
      <c r="M383" s="62"/>
      <c r="N383" s="62"/>
      <c r="O383" s="62"/>
      <c r="P383" s="62"/>
      <c r="Q383" s="62"/>
      <c r="R383" s="62"/>
      <c r="S383" s="62"/>
    </row>
    <row r="384" spans="1:19" ht="16.5" thickTop="1" thickBot="1" x14ac:dyDescent="0.3">
      <c r="A384" s="33">
        <f t="shared" si="6"/>
        <v>378</v>
      </c>
      <c r="B384" s="9"/>
      <c r="C384" s="10"/>
      <c r="D384" s="18" t="str">
        <f>IFERROR(VLOOKUP(C384,REKAP[[#All],[ID
Barang]:[Stok Akhir]],2,FALSE), "")</f>
        <v/>
      </c>
      <c r="E384" s="18" t="str">
        <f>IFERROR(VLOOKUP(C384,REKAP[[#All],[ID
Barang]:[Stok Akhir]],4,FALSE), "")</f>
        <v/>
      </c>
      <c r="F384" s="18" t="str">
        <f>IFERROR(VLOOKUP(C384,REKAP[[#All],[ID
Barang]:[Stok Akhir]],6,FALSE),"")</f>
        <v/>
      </c>
      <c r="G384" s="17" t="str">
        <f>IFERROR(VLOOKUP(C384,REKAP[[#All],[ID
Barang]:[Stok Akhir]],8,FALSE),"")</f>
        <v/>
      </c>
      <c r="H384" s="13"/>
      <c r="I384" s="10"/>
      <c r="J384" s="10"/>
      <c r="K384" s="17" t="str">
        <f>IFERROR(MASUK[[#This Row],[Jumlah Masuk]]*MASUK[[#This Row],[Harga Satuan]],"")</f>
        <v/>
      </c>
      <c r="L384" s="13"/>
      <c r="M384" s="62"/>
      <c r="N384" s="62"/>
      <c r="O384" s="62"/>
      <c r="P384" s="62"/>
      <c r="Q384" s="62"/>
      <c r="R384" s="62"/>
      <c r="S384" s="62"/>
    </row>
    <row r="385" spans="1:19" ht="16.5" thickTop="1" thickBot="1" x14ac:dyDescent="0.3">
      <c r="A385" s="33">
        <f t="shared" si="6"/>
        <v>379</v>
      </c>
      <c r="B385" s="9"/>
      <c r="C385" s="10"/>
      <c r="D385" s="18" t="str">
        <f>IFERROR(VLOOKUP(C385,REKAP[[#All],[ID
Barang]:[Stok Akhir]],2,FALSE), "")</f>
        <v/>
      </c>
      <c r="E385" s="18" t="str">
        <f>IFERROR(VLOOKUP(C385,REKAP[[#All],[ID
Barang]:[Stok Akhir]],4,FALSE), "")</f>
        <v/>
      </c>
      <c r="F385" s="18" t="str">
        <f>IFERROR(VLOOKUP(C385,REKAP[[#All],[ID
Barang]:[Stok Akhir]],6,FALSE),"")</f>
        <v/>
      </c>
      <c r="G385" s="17" t="str">
        <f>IFERROR(VLOOKUP(C385,REKAP[[#All],[ID
Barang]:[Stok Akhir]],8,FALSE),"")</f>
        <v/>
      </c>
      <c r="H385" s="13"/>
      <c r="I385" s="10"/>
      <c r="J385" s="10"/>
      <c r="K385" s="17" t="str">
        <f>IFERROR(MASUK[[#This Row],[Jumlah Masuk]]*MASUK[[#This Row],[Harga Satuan]],"")</f>
        <v/>
      </c>
      <c r="L385" s="13"/>
      <c r="M385" s="62"/>
      <c r="N385" s="62"/>
      <c r="O385" s="62"/>
      <c r="P385" s="62"/>
      <c r="Q385" s="62"/>
      <c r="R385" s="62"/>
      <c r="S385" s="62"/>
    </row>
    <row r="386" spans="1:19" ht="16.5" thickTop="1" thickBot="1" x14ac:dyDescent="0.3">
      <c r="A386" s="33">
        <f t="shared" si="6"/>
        <v>380</v>
      </c>
      <c r="B386" s="9"/>
      <c r="C386" s="10"/>
      <c r="D386" s="18" t="str">
        <f>IFERROR(VLOOKUP(C386,REKAP[[#All],[ID
Barang]:[Stok Akhir]],2,FALSE), "")</f>
        <v/>
      </c>
      <c r="E386" s="18" t="str">
        <f>IFERROR(VLOOKUP(C386,REKAP[[#All],[ID
Barang]:[Stok Akhir]],4,FALSE), "")</f>
        <v/>
      </c>
      <c r="F386" s="18" t="str">
        <f>IFERROR(VLOOKUP(C386,REKAP[[#All],[ID
Barang]:[Stok Akhir]],6,FALSE),"")</f>
        <v/>
      </c>
      <c r="G386" s="17" t="str">
        <f>IFERROR(VLOOKUP(C386,REKAP[[#All],[ID
Barang]:[Stok Akhir]],8,FALSE),"")</f>
        <v/>
      </c>
      <c r="H386" s="13"/>
      <c r="I386" s="10"/>
      <c r="J386" s="10"/>
      <c r="K386" s="17" t="str">
        <f>IFERROR(MASUK[[#This Row],[Jumlah Masuk]]*MASUK[[#This Row],[Harga Satuan]],"")</f>
        <v/>
      </c>
      <c r="L386" s="13"/>
      <c r="M386" s="62"/>
      <c r="N386" s="62"/>
      <c r="O386" s="62"/>
      <c r="P386" s="62"/>
      <c r="Q386" s="62"/>
      <c r="R386" s="62"/>
      <c r="S386" s="62"/>
    </row>
    <row r="387" spans="1:19" ht="16.5" thickTop="1" thickBot="1" x14ac:dyDescent="0.3">
      <c r="A387" s="33">
        <f t="shared" si="6"/>
        <v>381</v>
      </c>
      <c r="B387" s="9"/>
      <c r="C387" s="10"/>
      <c r="D387" s="18" t="str">
        <f>IFERROR(VLOOKUP(C387,REKAP[[#All],[ID
Barang]:[Stok Akhir]],2,FALSE), "")</f>
        <v/>
      </c>
      <c r="E387" s="18" t="str">
        <f>IFERROR(VLOOKUP(C387,REKAP[[#All],[ID
Barang]:[Stok Akhir]],4,FALSE), "")</f>
        <v/>
      </c>
      <c r="F387" s="18" t="str">
        <f>IFERROR(VLOOKUP(C387,REKAP[[#All],[ID
Barang]:[Stok Akhir]],6,FALSE),"")</f>
        <v/>
      </c>
      <c r="G387" s="17" t="str">
        <f>IFERROR(VLOOKUP(C387,REKAP[[#All],[ID
Barang]:[Stok Akhir]],8,FALSE),"")</f>
        <v/>
      </c>
      <c r="H387" s="13"/>
      <c r="I387" s="10"/>
      <c r="J387" s="10"/>
      <c r="K387" s="17" t="str">
        <f>IFERROR(MASUK[[#This Row],[Jumlah Masuk]]*MASUK[[#This Row],[Harga Satuan]],"")</f>
        <v/>
      </c>
      <c r="L387" s="13"/>
      <c r="M387" s="62"/>
      <c r="N387" s="62"/>
      <c r="O387" s="62"/>
      <c r="P387" s="62"/>
      <c r="Q387" s="62"/>
      <c r="R387" s="62"/>
      <c r="S387" s="62"/>
    </row>
    <row r="388" spans="1:19" ht="16.5" thickTop="1" thickBot="1" x14ac:dyDescent="0.3">
      <c r="A388" s="33">
        <f t="shared" ref="A388:A451" si="7">ROW()-ROW($A$6)</f>
        <v>382</v>
      </c>
      <c r="B388" s="9"/>
      <c r="C388" s="10"/>
      <c r="D388" s="18" t="str">
        <f>IFERROR(VLOOKUP(C388,REKAP[[#All],[ID
Barang]:[Stok Akhir]],2,FALSE), "")</f>
        <v/>
      </c>
      <c r="E388" s="18" t="str">
        <f>IFERROR(VLOOKUP(C388,REKAP[[#All],[ID
Barang]:[Stok Akhir]],4,FALSE), "")</f>
        <v/>
      </c>
      <c r="F388" s="18" t="str">
        <f>IFERROR(VLOOKUP(C388,REKAP[[#All],[ID
Barang]:[Stok Akhir]],6,FALSE),"")</f>
        <v/>
      </c>
      <c r="G388" s="17" t="str">
        <f>IFERROR(VLOOKUP(C388,REKAP[[#All],[ID
Barang]:[Stok Akhir]],8,FALSE),"")</f>
        <v/>
      </c>
      <c r="H388" s="13"/>
      <c r="I388" s="10"/>
      <c r="J388" s="10"/>
      <c r="K388" s="17" t="str">
        <f>IFERROR(MASUK[[#This Row],[Jumlah Masuk]]*MASUK[[#This Row],[Harga Satuan]],"")</f>
        <v/>
      </c>
      <c r="L388" s="13"/>
      <c r="M388" s="62"/>
      <c r="N388" s="62"/>
      <c r="O388" s="62"/>
      <c r="P388" s="62"/>
      <c r="Q388" s="62"/>
      <c r="R388" s="62"/>
      <c r="S388" s="62"/>
    </row>
    <row r="389" spans="1:19" ht="16.5" thickTop="1" thickBot="1" x14ac:dyDescent="0.3">
      <c r="A389" s="33">
        <f t="shared" si="7"/>
        <v>383</v>
      </c>
      <c r="B389" s="9"/>
      <c r="C389" s="10"/>
      <c r="D389" s="18" t="str">
        <f>IFERROR(VLOOKUP(C389,REKAP[[#All],[ID
Barang]:[Stok Akhir]],2,FALSE), "")</f>
        <v/>
      </c>
      <c r="E389" s="18" t="str">
        <f>IFERROR(VLOOKUP(C389,REKAP[[#All],[ID
Barang]:[Stok Akhir]],4,FALSE), "")</f>
        <v/>
      </c>
      <c r="F389" s="18" t="str">
        <f>IFERROR(VLOOKUP(C389,REKAP[[#All],[ID
Barang]:[Stok Akhir]],6,FALSE),"")</f>
        <v/>
      </c>
      <c r="G389" s="17" t="str">
        <f>IFERROR(VLOOKUP(C389,REKAP[[#All],[ID
Barang]:[Stok Akhir]],8,FALSE),"")</f>
        <v/>
      </c>
      <c r="H389" s="13"/>
      <c r="I389" s="10"/>
      <c r="J389" s="10"/>
      <c r="K389" s="17" t="str">
        <f>IFERROR(MASUK[[#This Row],[Jumlah Masuk]]*MASUK[[#This Row],[Harga Satuan]],"")</f>
        <v/>
      </c>
      <c r="L389" s="13"/>
      <c r="M389" s="62"/>
      <c r="N389" s="62"/>
      <c r="O389" s="62"/>
      <c r="P389" s="62"/>
      <c r="Q389" s="62"/>
      <c r="R389" s="62"/>
      <c r="S389" s="62"/>
    </row>
    <row r="390" spans="1:19" ht="16.5" thickTop="1" thickBot="1" x14ac:dyDescent="0.3">
      <c r="A390" s="33">
        <f t="shared" si="7"/>
        <v>384</v>
      </c>
      <c r="B390" s="9"/>
      <c r="C390" s="10"/>
      <c r="D390" s="18" t="str">
        <f>IFERROR(VLOOKUP(C390,REKAP[[#All],[ID
Barang]:[Stok Akhir]],2,FALSE), "")</f>
        <v/>
      </c>
      <c r="E390" s="18" t="str">
        <f>IFERROR(VLOOKUP(C390,REKAP[[#All],[ID
Barang]:[Stok Akhir]],4,FALSE), "")</f>
        <v/>
      </c>
      <c r="F390" s="18" t="str">
        <f>IFERROR(VLOOKUP(C390,REKAP[[#All],[ID
Barang]:[Stok Akhir]],6,FALSE),"")</f>
        <v/>
      </c>
      <c r="G390" s="17" t="str">
        <f>IFERROR(VLOOKUP(C390,REKAP[[#All],[ID
Barang]:[Stok Akhir]],8,FALSE),"")</f>
        <v/>
      </c>
      <c r="H390" s="13"/>
      <c r="I390" s="10"/>
      <c r="J390" s="10"/>
      <c r="K390" s="17" t="str">
        <f>IFERROR(MASUK[[#This Row],[Jumlah Masuk]]*MASUK[[#This Row],[Harga Satuan]],"")</f>
        <v/>
      </c>
      <c r="L390" s="13"/>
      <c r="M390" s="62"/>
      <c r="N390" s="62"/>
      <c r="O390" s="62"/>
      <c r="P390" s="62"/>
      <c r="Q390" s="62"/>
      <c r="R390" s="62"/>
      <c r="S390" s="62"/>
    </row>
    <row r="391" spans="1:19" ht="16.5" thickTop="1" thickBot="1" x14ac:dyDescent="0.3">
      <c r="A391" s="33">
        <f t="shared" si="7"/>
        <v>385</v>
      </c>
      <c r="B391" s="9"/>
      <c r="C391" s="10"/>
      <c r="D391" s="18" t="str">
        <f>IFERROR(VLOOKUP(C391,REKAP[[#All],[ID
Barang]:[Stok Akhir]],2,FALSE), "")</f>
        <v/>
      </c>
      <c r="E391" s="18" t="str">
        <f>IFERROR(VLOOKUP(C391,REKAP[[#All],[ID
Barang]:[Stok Akhir]],4,FALSE), "")</f>
        <v/>
      </c>
      <c r="F391" s="18" t="str">
        <f>IFERROR(VLOOKUP(C391,REKAP[[#All],[ID
Barang]:[Stok Akhir]],6,FALSE),"")</f>
        <v/>
      </c>
      <c r="G391" s="17" t="str">
        <f>IFERROR(VLOOKUP(C391,REKAP[[#All],[ID
Barang]:[Stok Akhir]],8,FALSE),"")</f>
        <v/>
      </c>
      <c r="H391" s="13"/>
      <c r="I391" s="10"/>
      <c r="J391" s="10"/>
      <c r="K391" s="17" t="str">
        <f>IFERROR(MASUK[[#This Row],[Jumlah Masuk]]*MASUK[[#This Row],[Harga Satuan]],"")</f>
        <v/>
      </c>
      <c r="L391" s="13"/>
      <c r="M391" s="62"/>
      <c r="N391" s="62"/>
      <c r="O391" s="62"/>
      <c r="P391" s="62"/>
      <c r="Q391" s="62"/>
      <c r="R391" s="62"/>
      <c r="S391" s="62"/>
    </row>
    <row r="392" spans="1:19" ht="16.5" thickTop="1" thickBot="1" x14ac:dyDescent="0.3">
      <c r="A392" s="33">
        <f t="shared" si="7"/>
        <v>386</v>
      </c>
      <c r="B392" s="9"/>
      <c r="C392" s="10"/>
      <c r="D392" s="18" t="str">
        <f>IFERROR(VLOOKUP(C392,REKAP[[#All],[ID
Barang]:[Stok Akhir]],2,FALSE), "")</f>
        <v/>
      </c>
      <c r="E392" s="18" t="str">
        <f>IFERROR(VLOOKUP(C392,REKAP[[#All],[ID
Barang]:[Stok Akhir]],4,FALSE), "")</f>
        <v/>
      </c>
      <c r="F392" s="18" t="str">
        <f>IFERROR(VLOOKUP(C392,REKAP[[#All],[ID
Barang]:[Stok Akhir]],6,FALSE),"")</f>
        <v/>
      </c>
      <c r="G392" s="17" t="str">
        <f>IFERROR(VLOOKUP(C392,REKAP[[#All],[ID
Barang]:[Stok Akhir]],8,FALSE),"")</f>
        <v/>
      </c>
      <c r="H392" s="13"/>
      <c r="I392" s="10"/>
      <c r="J392" s="10"/>
      <c r="K392" s="17" t="str">
        <f>IFERROR(MASUK[[#This Row],[Jumlah Masuk]]*MASUK[[#This Row],[Harga Satuan]],"")</f>
        <v/>
      </c>
      <c r="L392" s="13"/>
      <c r="M392" s="62"/>
      <c r="N392" s="62"/>
      <c r="O392" s="62"/>
      <c r="P392" s="62"/>
      <c r="Q392" s="62"/>
      <c r="R392" s="62"/>
      <c r="S392" s="62"/>
    </row>
    <row r="393" spans="1:19" ht="16.5" thickTop="1" thickBot="1" x14ac:dyDescent="0.3">
      <c r="A393" s="33">
        <f t="shared" si="7"/>
        <v>387</v>
      </c>
      <c r="B393" s="9"/>
      <c r="C393" s="10"/>
      <c r="D393" s="18" t="str">
        <f>IFERROR(VLOOKUP(C393,REKAP[[#All],[ID
Barang]:[Stok Akhir]],2,FALSE), "")</f>
        <v/>
      </c>
      <c r="E393" s="18" t="str">
        <f>IFERROR(VLOOKUP(C393,REKAP[[#All],[ID
Barang]:[Stok Akhir]],4,FALSE), "")</f>
        <v/>
      </c>
      <c r="F393" s="18" t="str">
        <f>IFERROR(VLOOKUP(C393,REKAP[[#All],[ID
Barang]:[Stok Akhir]],6,FALSE),"")</f>
        <v/>
      </c>
      <c r="G393" s="17" t="str">
        <f>IFERROR(VLOOKUP(C393,REKAP[[#All],[ID
Barang]:[Stok Akhir]],8,FALSE),"")</f>
        <v/>
      </c>
      <c r="H393" s="13"/>
      <c r="I393" s="10"/>
      <c r="J393" s="10"/>
      <c r="K393" s="17" t="str">
        <f>IFERROR(MASUK[[#This Row],[Jumlah Masuk]]*MASUK[[#This Row],[Harga Satuan]],"")</f>
        <v/>
      </c>
      <c r="L393" s="13"/>
      <c r="M393" s="62"/>
      <c r="N393" s="62"/>
      <c r="O393" s="62"/>
      <c r="P393" s="62"/>
      <c r="Q393" s="62"/>
      <c r="R393" s="62"/>
      <c r="S393" s="62"/>
    </row>
    <row r="394" spans="1:19" ht="16.5" thickTop="1" thickBot="1" x14ac:dyDescent="0.3">
      <c r="A394" s="33">
        <f t="shared" si="7"/>
        <v>388</v>
      </c>
      <c r="B394" s="9"/>
      <c r="C394" s="10"/>
      <c r="D394" s="18" t="str">
        <f>IFERROR(VLOOKUP(C394,REKAP[[#All],[ID
Barang]:[Stok Akhir]],2,FALSE), "")</f>
        <v/>
      </c>
      <c r="E394" s="18" t="str">
        <f>IFERROR(VLOOKUP(C394,REKAP[[#All],[ID
Barang]:[Stok Akhir]],4,FALSE), "")</f>
        <v/>
      </c>
      <c r="F394" s="18" t="str">
        <f>IFERROR(VLOOKUP(C394,REKAP[[#All],[ID
Barang]:[Stok Akhir]],6,FALSE),"")</f>
        <v/>
      </c>
      <c r="G394" s="17" t="str">
        <f>IFERROR(VLOOKUP(C394,REKAP[[#All],[ID
Barang]:[Stok Akhir]],8,FALSE),"")</f>
        <v/>
      </c>
      <c r="H394" s="13"/>
      <c r="I394" s="10"/>
      <c r="J394" s="10"/>
      <c r="K394" s="17" t="str">
        <f>IFERROR(MASUK[[#This Row],[Jumlah Masuk]]*MASUK[[#This Row],[Harga Satuan]],"")</f>
        <v/>
      </c>
      <c r="L394" s="13"/>
      <c r="M394" s="62"/>
      <c r="N394" s="62"/>
      <c r="O394" s="62"/>
      <c r="P394" s="62"/>
      <c r="Q394" s="62"/>
      <c r="R394" s="62"/>
      <c r="S394" s="62"/>
    </row>
    <row r="395" spans="1:19" ht="16.5" thickTop="1" thickBot="1" x14ac:dyDescent="0.3">
      <c r="A395" s="33">
        <f t="shared" si="7"/>
        <v>389</v>
      </c>
      <c r="B395" s="9"/>
      <c r="C395" s="10"/>
      <c r="D395" s="18" t="str">
        <f>IFERROR(VLOOKUP(C395,REKAP[[#All],[ID
Barang]:[Stok Akhir]],2,FALSE), "")</f>
        <v/>
      </c>
      <c r="E395" s="18" t="str">
        <f>IFERROR(VLOOKUP(C395,REKAP[[#All],[ID
Barang]:[Stok Akhir]],4,FALSE), "")</f>
        <v/>
      </c>
      <c r="F395" s="18" t="str">
        <f>IFERROR(VLOOKUP(C395,REKAP[[#All],[ID
Barang]:[Stok Akhir]],6,FALSE),"")</f>
        <v/>
      </c>
      <c r="G395" s="17" t="str">
        <f>IFERROR(VLOOKUP(C395,REKAP[[#All],[ID
Barang]:[Stok Akhir]],8,FALSE),"")</f>
        <v/>
      </c>
      <c r="H395" s="13"/>
      <c r="I395" s="10"/>
      <c r="J395" s="10"/>
      <c r="K395" s="17" t="str">
        <f>IFERROR(MASUK[[#This Row],[Jumlah Masuk]]*MASUK[[#This Row],[Harga Satuan]],"")</f>
        <v/>
      </c>
      <c r="L395" s="13"/>
      <c r="M395" s="62"/>
      <c r="N395" s="62"/>
      <c r="O395" s="62"/>
      <c r="P395" s="62"/>
      <c r="Q395" s="62"/>
      <c r="R395" s="62"/>
      <c r="S395" s="62"/>
    </row>
    <row r="396" spans="1:19" ht="16.5" thickTop="1" thickBot="1" x14ac:dyDescent="0.3">
      <c r="A396" s="33">
        <f t="shared" si="7"/>
        <v>390</v>
      </c>
      <c r="B396" s="9"/>
      <c r="C396" s="10"/>
      <c r="D396" s="18" t="str">
        <f>IFERROR(VLOOKUP(C396,REKAP[[#All],[ID
Barang]:[Stok Akhir]],2,FALSE), "")</f>
        <v/>
      </c>
      <c r="E396" s="18" t="str">
        <f>IFERROR(VLOOKUP(C396,REKAP[[#All],[ID
Barang]:[Stok Akhir]],4,FALSE), "")</f>
        <v/>
      </c>
      <c r="F396" s="18" t="str">
        <f>IFERROR(VLOOKUP(C396,REKAP[[#All],[ID
Barang]:[Stok Akhir]],6,FALSE),"")</f>
        <v/>
      </c>
      <c r="G396" s="17" t="str">
        <f>IFERROR(VLOOKUP(C396,REKAP[[#All],[ID
Barang]:[Stok Akhir]],8,FALSE),"")</f>
        <v/>
      </c>
      <c r="H396" s="13"/>
      <c r="I396" s="10"/>
      <c r="J396" s="10"/>
      <c r="K396" s="17" t="str">
        <f>IFERROR(MASUK[[#This Row],[Jumlah Masuk]]*MASUK[[#This Row],[Harga Satuan]],"")</f>
        <v/>
      </c>
      <c r="L396" s="13"/>
      <c r="M396" s="62"/>
      <c r="N396" s="62"/>
      <c r="O396" s="62"/>
      <c r="P396" s="62"/>
      <c r="Q396" s="62"/>
      <c r="R396" s="62"/>
      <c r="S396" s="62"/>
    </row>
    <row r="397" spans="1:19" ht="16.5" thickTop="1" thickBot="1" x14ac:dyDescent="0.3">
      <c r="A397" s="33">
        <f t="shared" si="7"/>
        <v>391</v>
      </c>
      <c r="B397" s="9"/>
      <c r="C397" s="10"/>
      <c r="D397" s="18" t="str">
        <f>IFERROR(VLOOKUP(C397,REKAP[[#All],[ID
Barang]:[Stok Akhir]],2,FALSE), "")</f>
        <v/>
      </c>
      <c r="E397" s="18" t="str">
        <f>IFERROR(VLOOKUP(C397,REKAP[[#All],[ID
Barang]:[Stok Akhir]],4,FALSE), "")</f>
        <v/>
      </c>
      <c r="F397" s="18" t="str">
        <f>IFERROR(VLOOKUP(C397,REKAP[[#All],[ID
Barang]:[Stok Akhir]],6,FALSE),"")</f>
        <v/>
      </c>
      <c r="G397" s="17" t="str">
        <f>IFERROR(VLOOKUP(C397,REKAP[[#All],[ID
Barang]:[Stok Akhir]],8,FALSE),"")</f>
        <v/>
      </c>
      <c r="H397" s="13"/>
      <c r="I397" s="10"/>
      <c r="J397" s="10"/>
      <c r="K397" s="17" t="str">
        <f>IFERROR(MASUK[[#This Row],[Jumlah Masuk]]*MASUK[[#This Row],[Harga Satuan]],"")</f>
        <v/>
      </c>
      <c r="L397" s="13"/>
      <c r="M397" s="62"/>
      <c r="N397" s="62"/>
      <c r="O397" s="62"/>
      <c r="P397" s="62"/>
      <c r="Q397" s="62"/>
      <c r="R397" s="62"/>
      <c r="S397" s="62"/>
    </row>
    <row r="398" spans="1:19" ht="16.5" thickTop="1" thickBot="1" x14ac:dyDescent="0.3">
      <c r="A398" s="33">
        <f t="shared" si="7"/>
        <v>392</v>
      </c>
      <c r="B398" s="9"/>
      <c r="C398" s="10"/>
      <c r="D398" s="18" t="str">
        <f>IFERROR(VLOOKUP(C398,REKAP[[#All],[ID
Barang]:[Stok Akhir]],2,FALSE), "")</f>
        <v/>
      </c>
      <c r="E398" s="18" t="str">
        <f>IFERROR(VLOOKUP(C398,REKAP[[#All],[ID
Barang]:[Stok Akhir]],4,FALSE), "")</f>
        <v/>
      </c>
      <c r="F398" s="18" t="str">
        <f>IFERROR(VLOOKUP(C398,REKAP[[#All],[ID
Barang]:[Stok Akhir]],6,FALSE),"")</f>
        <v/>
      </c>
      <c r="G398" s="17" t="str">
        <f>IFERROR(VLOOKUP(C398,REKAP[[#All],[ID
Barang]:[Stok Akhir]],8,FALSE),"")</f>
        <v/>
      </c>
      <c r="H398" s="13"/>
      <c r="I398" s="10"/>
      <c r="J398" s="10"/>
      <c r="K398" s="17" t="str">
        <f>IFERROR(MASUK[[#This Row],[Jumlah Masuk]]*MASUK[[#This Row],[Harga Satuan]],"")</f>
        <v/>
      </c>
      <c r="L398" s="13"/>
      <c r="M398" s="62"/>
      <c r="N398" s="62"/>
      <c r="O398" s="62"/>
      <c r="P398" s="62"/>
      <c r="Q398" s="62"/>
      <c r="R398" s="62"/>
      <c r="S398" s="62"/>
    </row>
    <row r="399" spans="1:19" ht="16.5" thickTop="1" thickBot="1" x14ac:dyDescent="0.3">
      <c r="A399" s="33">
        <f t="shared" si="7"/>
        <v>393</v>
      </c>
      <c r="B399" s="9"/>
      <c r="C399" s="10"/>
      <c r="D399" s="18" t="str">
        <f>IFERROR(VLOOKUP(C399,REKAP[[#All],[ID
Barang]:[Stok Akhir]],2,FALSE), "")</f>
        <v/>
      </c>
      <c r="E399" s="18" t="str">
        <f>IFERROR(VLOOKUP(C399,REKAP[[#All],[ID
Barang]:[Stok Akhir]],4,FALSE), "")</f>
        <v/>
      </c>
      <c r="F399" s="18" t="str">
        <f>IFERROR(VLOOKUP(C399,REKAP[[#All],[ID
Barang]:[Stok Akhir]],6,FALSE),"")</f>
        <v/>
      </c>
      <c r="G399" s="17" t="str">
        <f>IFERROR(VLOOKUP(C399,REKAP[[#All],[ID
Barang]:[Stok Akhir]],8,FALSE),"")</f>
        <v/>
      </c>
      <c r="H399" s="13"/>
      <c r="I399" s="10"/>
      <c r="J399" s="10"/>
      <c r="K399" s="17" t="str">
        <f>IFERROR(MASUK[[#This Row],[Jumlah Masuk]]*MASUK[[#This Row],[Harga Satuan]],"")</f>
        <v/>
      </c>
      <c r="L399" s="13"/>
      <c r="M399" s="62"/>
      <c r="N399" s="62"/>
      <c r="O399" s="62"/>
      <c r="P399" s="62"/>
      <c r="Q399" s="62"/>
      <c r="R399" s="62"/>
      <c r="S399" s="62"/>
    </row>
    <row r="400" spans="1:19" ht="16.5" thickTop="1" thickBot="1" x14ac:dyDescent="0.3">
      <c r="A400" s="33">
        <f t="shared" si="7"/>
        <v>394</v>
      </c>
      <c r="B400" s="9"/>
      <c r="C400" s="10"/>
      <c r="D400" s="18" t="str">
        <f>IFERROR(VLOOKUP(C400,REKAP[[#All],[ID
Barang]:[Stok Akhir]],2,FALSE), "")</f>
        <v/>
      </c>
      <c r="E400" s="18" t="str">
        <f>IFERROR(VLOOKUP(C400,REKAP[[#All],[ID
Barang]:[Stok Akhir]],4,FALSE), "")</f>
        <v/>
      </c>
      <c r="F400" s="18" t="str">
        <f>IFERROR(VLOOKUP(C400,REKAP[[#All],[ID
Barang]:[Stok Akhir]],6,FALSE),"")</f>
        <v/>
      </c>
      <c r="G400" s="17" t="str">
        <f>IFERROR(VLOOKUP(C400,REKAP[[#All],[ID
Barang]:[Stok Akhir]],8,FALSE),"")</f>
        <v/>
      </c>
      <c r="H400" s="13"/>
      <c r="I400" s="10"/>
      <c r="J400" s="10"/>
      <c r="K400" s="17" t="str">
        <f>IFERROR(MASUK[[#This Row],[Jumlah Masuk]]*MASUK[[#This Row],[Harga Satuan]],"")</f>
        <v/>
      </c>
      <c r="L400" s="13"/>
      <c r="M400" s="62"/>
      <c r="N400" s="62"/>
      <c r="O400" s="62"/>
      <c r="P400" s="62"/>
      <c r="Q400" s="62"/>
      <c r="R400" s="62"/>
      <c r="S400" s="62"/>
    </row>
    <row r="401" spans="1:19" ht="16.5" thickTop="1" thickBot="1" x14ac:dyDescent="0.3">
      <c r="A401" s="33">
        <f t="shared" si="7"/>
        <v>395</v>
      </c>
      <c r="B401" s="9"/>
      <c r="C401" s="10"/>
      <c r="D401" s="18" t="str">
        <f>IFERROR(VLOOKUP(C401,REKAP[[#All],[ID
Barang]:[Stok Akhir]],2,FALSE), "")</f>
        <v/>
      </c>
      <c r="E401" s="18" t="str">
        <f>IFERROR(VLOOKUP(C401,REKAP[[#All],[ID
Barang]:[Stok Akhir]],4,FALSE), "")</f>
        <v/>
      </c>
      <c r="F401" s="18" t="str">
        <f>IFERROR(VLOOKUP(C401,REKAP[[#All],[ID
Barang]:[Stok Akhir]],6,FALSE),"")</f>
        <v/>
      </c>
      <c r="G401" s="17" t="str">
        <f>IFERROR(VLOOKUP(C401,REKAP[[#All],[ID
Barang]:[Stok Akhir]],8,FALSE),"")</f>
        <v/>
      </c>
      <c r="H401" s="13"/>
      <c r="I401" s="10"/>
      <c r="J401" s="10"/>
      <c r="K401" s="17" t="str">
        <f>IFERROR(MASUK[[#This Row],[Jumlah Masuk]]*MASUK[[#This Row],[Harga Satuan]],"")</f>
        <v/>
      </c>
      <c r="L401" s="13"/>
      <c r="M401" s="62"/>
      <c r="N401" s="62"/>
      <c r="O401" s="62"/>
      <c r="P401" s="62"/>
      <c r="Q401" s="62"/>
      <c r="R401" s="62"/>
      <c r="S401" s="62"/>
    </row>
    <row r="402" spans="1:19" ht="16.5" thickTop="1" thickBot="1" x14ac:dyDescent="0.3">
      <c r="A402" s="33">
        <f t="shared" si="7"/>
        <v>396</v>
      </c>
      <c r="B402" s="9"/>
      <c r="C402" s="10"/>
      <c r="D402" s="18" t="str">
        <f>IFERROR(VLOOKUP(C402,REKAP[[#All],[ID
Barang]:[Stok Akhir]],2,FALSE), "")</f>
        <v/>
      </c>
      <c r="E402" s="18" t="str">
        <f>IFERROR(VLOOKUP(C402,REKAP[[#All],[ID
Barang]:[Stok Akhir]],4,FALSE), "")</f>
        <v/>
      </c>
      <c r="F402" s="18" t="str">
        <f>IFERROR(VLOOKUP(C402,REKAP[[#All],[ID
Barang]:[Stok Akhir]],6,FALSE),"")</f>
        <v/>
      </c>
      <c r="G402" s="17" t="str">
        <f>IFERROR(VLOOKUP(C402,REKAP[[#All],[ID
Barang]:[Stok Akhir]],8,FALSE),"")</f>
        <v/>
      </c>
      <c r="H402" s="13"/>
      <c r="I402" s="10"/>
      <c r="J402" s="10"/>
      <c r="K402" s="17" t="str">
        <f>IFERROR(MASUK[[#This Row],[Jumlah Masuk]]*MASUK[[#This Row],[Harga Satuan]],"")</f>
        <v/>
      </c>
      <c r="L402" s="13"/>
      <c r="M402" s="62"/>
      <c r="N402" s="62"/>
      <c r="O402" s="62"/>
      <c r="P402" s="62"/>
      <c r="Q402" s="62"/>
      <c r="R402" s="62"/>
      <c r="S402" s="62"/>
    </row>
    <row r="403" spans="1:19" ht="16.5" thickTop="1" thickBot="1" x14ac:dyDescent="0.3">
      <c r="A403" s="33">
        <f t="shared" si="7"/>
        <v>397</v>
      </c>
      <c r="B403" s="9"/>
      <c r="C403" s="10"/>
      <c r="D403" s="18" t="str">
        <f>IFERROR(VLOOKUP(C403,REKAP[[#All],[ID
Barang]:[Stok Akhir]],2,FALSE), "")</f>
        <v/>
      </c>
      <c r="E403" s="18" t="str">
        <f>IFERROR(VLOOKUP(C403,REKAP[[#All],[ID
Barang]:[Stok Akhir]],4,FALSE), "")</f>
        <v/>
      </c>
      <c r="F403" s="18" t="str">
        <f>IFERROR(VLOOKUP(C403,REKAP[[#All],[ID
Barang]:[Stok Akhir]],6,FALSE),"")</f>
        <v/>
      </c>
      <c r="G403" s="17" t="str">
        <f>IFERROR(VLOOKUP(C403,REKAP[[#All],[ID
Barang]:[Stok Akhir]],8,FALSE),"")</f>
        <v/>
      </c>
      <c r="H403" s="13"/>
      <c r="I403" s="10"/>
      <c r="J403" s="10"/>
      <c r="K403" s="17" t="str">
        <f>IFERROR(MASUK[[#This Row],[Jumlah Masuk]]*MASUK[[#This Row],[Harga Satuan]],"")</f>
        <v/>
      </c>
      <c r="L403" s="13"/>
      <c r="M403" s="62"/>
      <c r="N403" s="62"/>
      <c r="O403" s="62"/>
      <c r="P403" s="62"/>
      <c r="Q403" s="62"/>
      <c r="R403" s="62"/>
      <c r="S403" s="62"/>
    </row>
    <row r="404" spans="1:19" ht="16.5" thickTop="1" thickBot="1" x14ac:dyDescent="0.3">
      <c r="A404" s="33">
        <f t="shared" si="7"/>
        <v>398</v>
      </c>
      <c r="B404" s="9"/>
      <c r="C404" s="10"/>
      <c r="D404" s="18" t="str">
        <f>IFERROR(VLOOKUP(C404,REKAP[[#All],[ID
Barang]:[Stok Akhir]],2,FALSE), "")</f>
        <v/>
      </c>
      <c r="E404" s="18" t="str">
        <f>IFERROR(VLOOKUP(C404,REKAP[[#All],[ID
Barang]:[Stok Akhir]],4,FALSE), "")</f>
        <v/>
      </c>
      <c r="F404" s="18" t="str">
        <f>IFERROR(VLOOKUP(C404,REKAP[[#All],[ID
Barang]:[Stok Akhir]],6,FALSE),"")</f>
        <v/>
      </c>
      <c r="G404" s="17" t="str">
        <f>IFERROR(VLOOKUP(C404,REKAP[[#All],[ID
Barang]:[Stok Akhir]],8,FALSE),"")</f>
        <v/>
      </c>
      <c r="H404" s="13"/>
      <c r="I404" s="10"/>
      <c r="J404" s="10"/>
      <c r="K404" s="17" t="str">
        <f>IFERROR(MASUK[[#This Row],[Jumlah Masuk]]*MASUK[[#This Row],[Harga Satuan]],"")</f>
        <v/>
      </c>
      <c r="L404" s="13"/>
      <c r="M404" s="62"/>
      <c r="N404" s="62"/>
      <c r="O404" s="62"/>
      <c r="P404" s="62"/>
      <c r="Q404" s="62"/>
      <c r="R404" s="62"/>
      <c r="S404" s="62"/>
    </row>
    <row r="405" spans="1:19" ht="16.5" thickTop="1" thickBot="1" x14ac:dyDescent="0.3">
      <c r="A405" s="33">
        <f t="shared" si="7"/>
        <v>399</v>
      </c>
      <c r="B405" s="9"/>
      <c r="C405" s="10"/>
      <c r="D405" s="18" t="str">
        <f>IFERROR(VLOOKUP(C405,REKAP[[#All],[ID
Barang]:[Stok Akhir]],2,FALSE), "")</f>
        <v/>
      </c>
      <c r="E405" s="18" t="str">
        <f>IFERROR(VLOOKUP(C405,REKAP[[#All],[ID
Barang]:[Stok Akhir]],4,FALSE), "")</f>
        <v/>
      </c>
      <c r="F405" s="18" t="str">
        <f>IFERROR(VLOOKUP(C405,REKAP[[#All],[ID
Barang]:[Stok Akhir]],6,FALSE),"")</f>
        <v/>
      </c>
      <c r="G405" s="17" t="str">
        <f>IFERROR(VLOOKUP(C405,REKAP[[#All],[ID
Barang]:[Stok Akhir]],8,FALSE),"")</f>
        <v/>
      </c>
      <c r="H405" s="13"/>
      <c r="I405" s="10"/>
      <c r="J405" s="10"/>
      <c r="K405" s="17" t="str">
        <f>IFERROR(MASUK[[#This Row],[Jumlah Masuk]]*MASUK[[#This Row],[Harga Satuan]],"")</f>
        <v/>
      </c>
      <c r="L405" s="13"/>
      <c r="M405" s="62"/>
      <c r="N405" s="62"/>
      <c r="O405" s="62"/>
      <c r="P405" s="62"/>
      <c r="Q405" s="62"/>
      <c r="R405" s="62"/>
      <c r="S405" s="62"/>
    </row>
    <row r="406" spans="1:19" ht="16.5" thickTop="1" thickBot="1" x14ac:dyDescent="0.3">
      <c r="A406" s="33">
        <f t="shared" si="7"/>
        <v>400</v>
      </c>
      <c r="B406" s="9"/>
      <c r="C406" s="10"/>
      <c r="D406" s="18" t="str">
        <f>IFERROR(VLOOKUP(C406,REKAP[[#All],[ID
Barang]:[Stok Akhir]],2,FALSE), "")</f>
        <v/>
      </c>
      <c r="E406" s="18" t="str">
        <f>IFERROR(VLOOKUP(C406,REKAP[[#All],[ID
Barang]:[Stok Akhir]],4,FALSE), "")</f>
        <v/>
      </c>
      <c r="F406" s="18" t="str">
        <f>IFERROR(VLOOKUP(C406,REKAP[[#All],[ID
Barang]:[Stok Akhir]],6,FALSE),"")</f>
        <v/>
      </c>
      <c r="G406" s="17" t="str">
        <f>IFERROR(VLOOKUP(C406,REKAP[[#All],[ID
Barang]:[Stok Akhir]],8,FALSE),"")</f>
        <v/>
      </c>
      <c r="H406" s="13"/>
      <c r="I406" s="10"/>
      <c r="J406" s="10"/>
      <c r="K406" s="17" t="str">
        <f>IFERROR(MASUK[[#This Row],[Jumlah Masuk]]*MASUK[[#This Row],[Harga Satuan]],"")</f>
        <v/>
      </c>
      <c r="L406" s="13"/>
      <c r="M406" s="62"/>
      <c r="N406" s="62"/>
      <c r="O406" s="62"/>
      <c r="P406" s="62"/>
      <c r="Q406" s="62"/>
      <c r="R406" s="62"/>
      <c r="S406" s="62"/>
    </row>
    <row r="407" spans="1:19" ht="16.5" thickTop="1" thickBot="1" x14ac:dyDescent="0.3">
      <c r="A407" s="33">
        <f t="shared" si="7"/>
        <v>401</v>
      </c>
      <c r="B407" s="9"/>
      <c r="C407" s="10"/>
      <c r="D407" s="18" t="str">
        <f>IFERROR(VLOOKUP(C407,REKAP[[#All],[ID
Barang]:[Stok Akhir]],2,FALSE), "")</f>
        <v/>
      </c>
      <c r="E407" s="18" t="str">
        <f>IFERROR(VLOOKUP(C407,REKAP[[#All],[ID
Barang]:[Stok Akhir]],4,FALSE), "")</f>
        <v/>
      </c>
      <c r="F407" s="18" t="str">
        <f>IFERROR(VLOOKUP(C407,REKAP[[#All],[ID
Barang]:[Stok Akhir]],6,FALSE),"")</f>
        <v/>
      </c>
      <c r="G407" s="17" t="str">
        <f>IFERROR(VLOOKUP(C407,REKAP[[#All],[ID
Barang]:[Stok Akhir]],8,FALSE),"")</f>
        <v/>
      </c>
      <c r="H407" s="13"/>
      <c r="I407" s="10"/>
      <c r="J407" s="10"/>
      <c r="K407" s="17" t="str">
        <f>IFERROR(MASUK[[#This Row],[Jumlah Masuk]]*MASUK[[#This Row],[Harga Satuan]],"")</f>
        <v/>
      </c>
      <c r="L407" s="13"/>
      <c r="M407" s="62"/>
      <c r="N407" s="62"/>
      <c r="O407" s="62"/>
      <c r="P407" s="62"/>
      <c r="Q407" s="62"/>
      <c r="R407" s="62"/>
      <c r="S407" s="62"/>
    </row>
    <row r="408" spans="1:19" ht="16.5" thickTop="1" thickBot="1" x14ac:dyDescent="0.3">
      <c r="A408" s="33">
        <f t="shared" si="7"/>
        <v>402</v>
      </c>
      <c r="B408" s="9"/>
      <c r="C408" s="10"/>
      <c r="D408" s="18" t="str">
        <f>IFERROR(VLOOKUP(C408,REKAP[[#All],[ID
Barang]:[Stok Akhir]],2,FALSE), "")</f>
        <v/>
      </c>
      <c r="E408" s="18" t="str">
        <f>IFERROR(VLOOKUP(C408,REKAP[[#All],[ID
Barang]:[Stok Akhir]],4,FALSE), "")</f>
        <v/>
      </c>
      <c r="F408" s="18" t="str">
        <f>IFERROR(VLOOKUP(C408,REKAP[[#All],[ID
Barang]:[Stok Akhir]],6,FALSE),"")</f>
        <v/>
      </c>
      <c r="G408" s="17" t="str">
        <f>IFERROR(VLOOKUP(C408,REKAP[[#All],[ID
Barang]:[Stok Akhir]],8,FALSE),"")</f>
        <v/>
      </c>
      <c r="H408" s="13"/>
      <c r="I408" s="10"/>
      <c r="J408" s="10"/>
      <c r="K408" s="17" t="str">
        <f>IFERROR(MASUK[[#This Row],[Jumlah Masuk]]*MASUK[[#This Row],[Harga Satuan]],"")</f>
        <v/>
      </c>
      <c r="L408" s="13"/>
      <c r="M408" s="62"/>
      <c r="N408" s="62"/>
      <c r="O408" s="62"/>
      <c r="P408" s="62"/>
      <c r="Q408" s="62"/>
      <c r="R408" s="62"/>
      <c r="S408" s="62"/>
    </row>
    <row r="409" spans="1:19" ht="16.5" thickTop="1" thickBot="1" x14ac:dyDescent="0.3">
      <c r="A409" s="33">
        <f t="shared" si="7"/>
        <v>403</v>
      </c>
      <c r="B409" s="9"/>
      <c r="C409" s="10"/>
      <c r="D409" s="18" t="str">
        <f>IFERROR(VLOOKUP(C409,REKAP[[#All],[ID
Barang]:[Stok Akhir]],2,FALSE), "")</f>
        <v/>
      </c>
      <c r="E409" s="18" t="str">
        <f>IFERROR(VLOOKUP(C409,REKAP[[#All],[ID
Barang]:[Stok Akhir]],4,FALSE), "")</f>
        <v/>
      </c>
      <c r="F409" s="18" t="str">
        <f>IFERROR(VLOOKUP(C409,REKAP[[#All],[ID
Barang]:[Stok Akhir]],6,FALSE),"")</f>
        <v/>
      </c>
      <c r="G409" s="17" t="str">
        <f>IFERROR(VLOOKUP(C409,REKAP[[#All],[ID
Barang]:[Stok Akhir]],8,FALSE),"")</f>
        <v/>
      </c>
      <c r="H409" s="13"/>
      <c r="I409" s="10"/>
      <c r="J409" s="10"/>
      <c r="K409" s="17" t="str">
        <f>IFERROR(MASUK[[#This Row],[Jumlah Masuk]]*MASUK[[#This Row],[Harga Satuan]],"")</f>
        <v/>
      </c>
      <c r="L409" s="13"/>
      <c r="M409" s="62"/>
      <c r="N409" s="62"/>
      <c r="O409" s="62"/>
      <c r="P409" s="62"/>
      <c r="Q409" s="62"/>
      <c r="R409" s="62"/>
      <c r="S409" s="62"/>
    </row>
    <row r="410" spans="1:19" ht="16.5" thickTop="1" thickBot="1" x14ac:dyDescent="0.3">
      <c r="A410" s="33">
        <f t="shared" si="7"/>
        <v>404</v>
      </c>
      <c r="B410" s="9"/>
      <c r="C410" s="10"/>
      <c r="D410" s="18" t="str">
        <f>IFERROR(VLOOKUP(C410,REKAP[[#All],[ID
Barang]:[Stok Akhir]],2,FALSE), "")</f>
        <v/>
      </c>
      <c r="E410" s="18" t="str">
        <f>IFERROR(VLOOKUP(C410,REKAP[[#All],[ID
Barang]:[Stok Akhir]],4,FALSE), "")</f>
        <v/>
      </c>
      <c r="F410" s="18" t="str">
        <f>IFERROR(VLOOKUP(C410,REKAP[[#All],[ID
Barang]:[Stok Akhir]],6,FALSE),"")</f>
        <v/>
      </c>
      <c r="G410" s="17" t="str">
        <f>IFERROR(VLOOKUP(C410,REKAP[[#All],[ID
Barang]:[Stok Akhir]],8,FALSE),"")</f>
        <v/>
      </c>
      <c r="H410" s="13"/>
      <c r="I410" s="10"/>
      <c r="J410" s="10"/>
      <c r="K410" s="17" t="str">
        <f>IFERROR(MASUK[[#This Row],[Jumlah Masuk]]*MASUK[[#This Row],[Harga Satuan]],"")</f>
        <v/>
      </c>
      <c r="L410" s="13"/>
      <c r="M410" s="62"/>
      <c r="N410" s="62"/>
      <c r="O410" s="62"/>
      <c r="P410" s="62"/>
      <c r="Q410" s="62"/>
      <c r="R410" s="62"/>
      <c r="S410" s="62"/>
    </row>
    <row r="411" spans="1:19" ht="16.5" thickTop="1" thickBot="1" x14ac:dyDescent="0.3">
      <c r="A411" s="33">
        <f t="shared" si="7"/>
        <v>405</v>
      </c>
      <c r="B411" s="9"/>
      <c r="C411" s="10"/>
      <c r="D411" s="18" t="str">
        <f>IFERROR(VLOOKUP(C411,REKAP[[#All],[ID
Barang]:[Stok Akhir]],2,FALSE), "")</f>
        <v/>
      </c>
      <c r="E411" s="18" t="str">
        <f>IFERROR(VLOOKUP(C411,REKAP[[#All],[ID
Barang]:[Stok Akhir]],4,FALSE), "")</f>
        <v/>
      </c>
      <c r="F411" s="18" t="str">
        <f>IFERROR(VLOOKUP(C411,REKAP[[#All],[ID
Barang]:[Stok Akhir]],6,FALSE),"")</f>
        <v/>
      </c>
      <c r="G411" s="17" t="str">
        <f>IFERROR(VLOOKUP(C411,REKAP[[#All],[ID
Barang]:[Stok Akhir]],8,FALSE),"")</f>
        <v/>
      </c>
      <c r="H411" s="13"/>
      <c r="I411" s="10"/>
      <c r="J411" s="10"/>
      <c r="K411" s="17" t="str">
        <f>IFERROR(MASUK[[#This Row],[Jumlah Masuk]]*MASUK[[#This Row],[Harga Satuan]],"")</f>
        <v/>
      </c>
      <c r="L411" s="13"/>
      <c r="M411" s="62"/>
      <c r="N411" s="62"/>
      <c r="O411" s="62"/>
      <c r="P411" s="62"/>
      <c r="Q411" s="62"/>
      <c r="R411" s="62"/>
      <c r="S411" s="62"/>
    </row>
    <row r="412" spans="1:19" ht="16.5" thickTop="1" thickBot="1" x14ac:dyDescent="0.3">
      <c r="A412" s="33">
        <f t="shared" si="7"/>
        <v>406</v>
      </c>
      <c r="B412" s="9"/>
      <c r="C412" s="10"/>
      <c r="D412" s="18" t="str">
        <f>IFERROR(VLOOKUP(C412,REKAP[[#All],[ID
Barang]:[Stok Akhir]],2,FALSE), "")</f>
        <v/>
      </c>
      <c r="E412" s="18" t="str">
        <f>IFERROR(VLOOKUP(C412,REKAP[[#All],[ID
Barang]:[Stok Akhir]],4,FALSE), "")</f>
        <v/>
      </c>
      <c r="F412" s="18" t="str">
        <f>IFERROR(VLOOKUP(C412,REKAP[[#All],[ID
Barang]:[Stok Akhir]],6,FALSE),"")</f>
        <v/>
      </c>
      <c r="G412" s="17" t="str">
        <f>IFERROR(VLOOKUP(C412,REKAP[[#All],[ID
Barang]:[Stok Akhir]],8,FALSE),"")</f>
        <v/>
      </c>
      <c r="H412" s="13"/>
      <c r="I412" s="10"/>
      <c r="J412" s="10"/>
      <c r="K412" s="17" t="str">
        <f>IFERROR(MASUK[[#This Row],[Jumlah Masuk]]*MASUK[[#This Row],[Harga Satuan]],"")</f>
        <v/>
      </c>
      <c r="L412" s="13"/>
      <c r="M412" s="62"/>
      <c r="N412" s="62"/>
      <c r="O412" s="62"/>
      <c r="P412" s="62"/>
      <c r="Q412" s="62"/>
      <c r="R412" s="62"/>
      <c r="S412" s="62"/>
    </row>
    <row r="413" spans="1:19" ht="16.5" thickTop="1" thickBot="1" x14ac:dyDescent="0.3">
      <c r="A413" s="33">
        <f t="shared" si="7"/>
        <v>407</v>
      </c>
      <c r="B413" s="9"/>
      <c r="C413" s="10"/>
      <c r="D413" s="18" t="str">
        <f>IFERROR(VLOOKUP(C413,REKAP[[#All],[ID
Barang]:[Stok Akhir]],2,FALSE), "")</f>
        <v/>
      </c>
      <c r="E413" s="18" t="str">
        <f>IFERROR(VLOOKUP(C413,REKAP[[#All],[ID
Barang]:[Stok Akhir]],4,FALSE), "")</f>
        <v/>
      </c>
      <c r="F413" s="18" t="str">
        <f>IFERROR(VLOOKUP(C413,REKAP[[#All],[ID
Barang]:[Stok Akhir]],6,FALSE),"")</f>
        <v/>
      </c>
      <c r="G413" s="17" t="str">
        <f>IFERROR(VLOOKUP(C413,REKAP[[#All],[ID
Barang]:[Stok Akhir]],8,FALSE),"")</f>
        <v/>
      </c>
      <c r="H413" s="13"/>
      <c r="I413" s="10"/>
      <c r="J413" s="10"/>
      <c r="K413" s="17" t="str">
        <f>IFERROR(MASUK[[#This Row],[Jumlah Masuk]]*MASUK[[#This Row],[Harga Satuan]],"")</f>
        <v/>
      </c>
      <c r="L413" s="13"/>
      <c r="M413" s="62"/>
      <c r="N413" s="62"/>
      <c r="O413" s="62"/>
      <c r="P413" s="62"/>
      <c r="Q413" s="62"/>
      <c r="R413" s="62"/>
      <c r="S413" s="62"/>
    </row>
    <row r="414" spans="1:19" ht="16.5" thickTop="1" thickBot="1" x14ac:dyDescent="0.3">
      <c r="A414" s="33">
        <f t="shared" si="7"/>
        <v>408</v>
      </c>
      <c r="B414" s="9"/>
      <c r="C414" s="10"/>
      <c r="D414" s="18" t="str">
        <f>IFERROR(VLOOKUP(C414,REKAP[[#All],[ID
Barang]:[Stok Akhir]],2,FALSE), "")</f>
        <v/>
      </c>
      <c r="E414" s="18" t="str">
        <f>IFERROR(VLOOKUP(C414,REKAP[[#All],[ID
Barang]:[Stok Akhir]],4,FALSE), "")</f>
        <v/>
      </c>
      <c r="F414" s="18" t="str">
        <f>IFERROR(VLOOKUP(C414,REKAP[[#All],[ID
Barang]:[Stok Akhir]],6,FALSE),"")</f>
        <v/>
      </c>
      <c r="G414" s="17" t="str">
        <f>IFERROR(VLOOKUP(C414,REKAP[[#All],[ID
Barang]:[Stok Akhir]],8,FALSE),"")</f>
        <v/>
      </c>
      <c r="H414" s="13"/>
      <c r="I414" s="10"/>
      <c r="J414" s="10"/>
      <c r="K414" s="17" t="str">
        <f>IFERROR(MASUK[[#This Row],[Jumlah Masuk]]*MASUK[[#This Row],[Harga Satuan]],"")</f>
        <v/>
      </c>
      <c r="L414" s="13"/>
      <c r="M414" s="62"/>
      <c r="N414" s="62"/>
      <c r="O414" s="62"/>
      <c r="P414" s="62"/>
      <c r="Q414" s="62"/>
      <c r="R414" s="62"/>
      <c r="S414" s="62"/>
    </row>
    <row r="415" spans="1:19" ht="16.5" thickTop="1" thickBot="1" x14ac:dyDescent="0.3">
      <c r="A415" s="33">
        <f t="shared" si="7"/>
        <v>409</v>
      </c>
      <c r="B415" s="9"/>
      <c r="C415" s="10"/>
      <c r="D415" s="18" t="str">
        <f>IFERROR(VLOOKUP(C415,REKAP[[#All],[ID
Barang]:[Stok Akhir]],2,FALSE), "")</f>
        <v/>
      </c>
      <c r="E415" s="18" t="str">
        <f>IFERROR(VLOOKUP(C415,REKAP[[#All],[ID
Barang]:[Stok Akhir]],4,FALSE), "")</f>
        <v/>
      </c>
      <c r="F415" s="18" t="str">
        <f>IFERROR(VLOOKUP(C415,REKAP[[#All],[ID
Barang]:[Stok Akhir]],6,FALSE),"")</f>
        <v/>
      </c>
      <c r="G415" s="17" t="str">
        <f>IFERROR(VLOOKUP(C415,REKAP[[#All],[ID
Barang]:[Stok Akhir]],8,FALSE),"")</f>
        <v/>
      </c>
      <c r="H415" s="13"/>
      <c r="I415" s="10"/>
      <c r="J415" s="10"/>
      <c r="K415" s="17" t="str">
        <f>IFERROR(MASUK[[#This Row],[Jumlah Masuk]]*MASUK[[#This Row],[Harga Satuan]],"")</f>
        <v/>
      </c>
      <c r="L415" s="13"/>
      <c r="M415" s="62"/>
      <c r="N415" s="62"/>
      <c r="O415" s="62"/>
      <c r="P415" s="62"/>
      <c r="Q415" s="62"/>
      <c r="R415" s="62"/>
      <c r="S415" s="62"/>
    </row>
    <row r="416" spans="1:19" ht="16.5" thickTop="1" thickBot="1" x14ac:dyDescent="0.3">
      <c r="A416" s="33">
        <f t="shared" si="7"/>
        <v>410</v>
      </c>
      <c r="B416" s="9"/>
      <c r="C416" s="10"/>
      <c r="D416" s="18" t="str">
        <f>IFERROR(VLOOKUP(C416,REKAP[[#All],[ID
Barang]:[Stok Akhir]],2,FALSE), "")</f>
        <v/>
      </c>
      <c r="E416" s="18" t="str">
        <f>IFERROR(VLOOKUP(C416,REKAP[[#All],[ID
Barang]:[Stok Akhir]],4,FALSE), "")</f>
        <v/>
      </c>
      <c r="F416" s="18" t="str">
        <f>IFERROR(VLOOKUP(C416,REKAP[[#All],[ID
Barang]:[Stok Akhir]],6,FALSE),"")</f>
        <v/>
      </c>
      <c r="G416" s="17" t="str">
        <f>IFERROR(VLOOKUP(C416,REKAP[[#All],[ID
Barang]:[Stok Akhir]],8,FALSE),"")</f>
        <v/>
      </c>
      <c r="H416" s="13"/>
      <c r="I416" s="10"/>
      <c r="J416" s="10"/>
      <c r="K416" s="17" t="str">
        <f>IFERROR(MASUK[[#This Row],[Jumlah Masuk]]*MASUK[[#This Row],[Harga Satuan]],"")</f>
        <v/>
      </c>
      <c r="L416" s="13"/>
      <c r="M416" s="62"/>
      <c r="N416" s="62"/>
      <c r="O416" s="62"/>
      <c r="P416" s="62"/>
      <c r="Q416" s="62"/>
      <c r="R416" s="62"/>
      <c r="S416" s="62"/>
    </row>
    <row r="417" spans="1:19" ht="16.5" thickTop="1" thickBot="1" x14ac:dyDescent="0.3">
      <c r="A417" s="33">
        <f t="shared" si="7"/>
        <v>411</v>
      </c>
      <c r="B417" s="9"/>
      <c r="C417" s="10"/>
      <c r="D417" s="18" t="str">
        <f>IFERROR(VLOOKUP(C417,REKAP[[#All],[ID
Barang]:[Stok Akhir]],2,FALSE), "")</f>
        <v/>
      </c>
      <c r="E417" s="18" t="str">
        <f>IFERROR(VLOOKUP(C417,REKAP[[#All],[ID
Barang]:[Stok Akhir]],4,FALSE), "")</f>
        <v/>
      </c>
      <c r="F417" s="18" t="str">
        <f>IFERROR(VLOOKUP(C417,REKAP[[#All],[ID
Barang]:[Stok Akhir]],6,FALSE),"")</f>
        <v/>
      </c>
      <c r="G417" s="17" t="str">
        <f>IFERROR(VLOOKUP(C417,REKAP[[#All],[ID
Barang]:[Stok Akhir]],8,FALSE),"")</f>
        <v/>
      </c>
      <c r="H417" s="13"/>
      <c r="I417" s="10"/>
      <c r="J417" s="10"/>
      <c r="K417" s="17" t="str">
        <f>IFERROR(MASUK[[#This Row],[Jumlah Masuk]]*MASUK[[#This Row],[Harga Satuan]],"")</f>
        <v/>
      </c>
      <c r="L417" s="13"/>
      <c r="M417" s="62"/>
      <c r="N417" s="62"/>
      <c r="O417" s="62"/>
      <c r="P417" s="62"/>
      <c r="Q417" s="62"/>
      <c r="R417" s="62"/>
      <c r="S417" s="62"/>
    </row>
    <row r="418" spans="1:19" ht="16.5" thickTop="1" thickBot="1" x14ac:dyDescent="0.3">
      <c r="A418" s="33">
        <f t="shared" si="7"/>
        <v>412</v>
      </c>
      <c r="B418" s="9"/>
      <c r="C418" s="10"/>
      <c r="D418" s="18" t="str">
        <f>IFERROR(VLOOKUP(C418,REKAP[[#All],[ID
Barang]:[Stok Akhir]],2,FALSE), "")</f>
        <v/>
      </c>
      <c r="E418" s="18" t="str">
        <f>IFERROR(VLOOKUP(C418,REKAP[[#All],[ID
Barang]:[Stok Akhir]],4,FALSE), "")</f>
        <v/>
      </c>
      <c r="F418" s="18" t="str">
        <f>IFERROR(VLOOKUP(C418,REKAP[[#All],[ID
Barang]:[Stok Akhir]],6,FALSE),"")</f>
        <v/>
      </c>
      <c r="G418" s="17" t="str">
        <f>IFERROR(VLOOKUP(C418,REKAP[[#All],[ID
Barang]:[Stok Akhir]],8,FALSE),"")</f>
        <v/>
      </c>
      <c r="H418" s="13"/>
      <c r="I418" s="10"/>
      <c r="J418" s="10"/>
      <c r="K418" s="17" t="str">
        <f>IFERROR(MASUK[[#This Row],[Jumlah Masuk]]*MASUK[[#This Row],[Harga Satuan]],"")</f>
        <v/>
      </c>
      <c r="L418" s="13"/>
      <c r="M418" s="62"/>
      <c r="N418" s="62"/>
      <c r="O418" s="62"/>
      <c r="P418" s="62"/>
      <c r="Q418" s="62"/>
      <c r="R418" s="62"/>
      <c r="S418" s="62"/>
    </row>
    <row r="419" spans="1:19" ht="16.5" thickTop="1" thickBot="1" x14ac:dyDescent="0.3">
      <c r="A419" s="33">
        <f t="shared" si="7"/>
        <v>413</v>
      </c>
      <c r="B419" s="9"/>
      <c r="C419" s="10"/>
      <c r="D419" s="18" t="str">
        <f>IFERROR(VLOOKUP(C419,REKAP[[#All],[ID
Barang]:[Stok Akhir]],2,FALSE), "")</f>
        <v/>
      </c>
      <c r="E419" s="18" t="str">
        <f>IFERROR(VLOOKUP(C419,REKAP[[#All],[ID
Barang]:[Stok Akhir]],4,FALSE), "")</f>
        <v/>
      </c>
      <c r="F419" s="18" t="str">
        <f>IFERROR(VLOOKUP(C419,REKAP[[#All],[ID
Barang]:[Stok Akhir]],6,FALSE),"")</f>
        <v/>
      </c>
      <c r="G419" s="17" t="str">
        <f>IFERROR(VLOOKUP(C419,REKAP[[#All],[ID
Barang]:[Stok Akhir]],8,FALSE),"")</f>
        <v/>
      </c>
      <c r="H419" s="13"/>
      <c r="I419" s="10"/>
      <c r="J419" s="10"/>
      <c r="K419" s="17" t="str">
        <f>IFERROR(MASUK[[#This Row],[Jumlah Masuk]]*MASUK[[#This Row],[Harga Satuan]],"")</f>
        <v/>
      </c>
      <c r="L419" s="13"/>
      <c r="M419" s="62"/>
      <c r="N419" s="62"/>
      <c r="O419" s="62"/>
      <c r="P419" s="62"/>
      <c r="Q419" s="62"/>
      <c r="R419" s="62"/>
      <c r="S419" s="62"/>
    </row>
    <row r="420" spans="1:19" ht="16.5" thickTop="1" thickBot="1" x14ac:dyDescent="0.3">
      <c r="A420" s="33">
        <f t="shared" si="7"/>
        <v>414</v>
      </c>
      <c r="B420" s="9"/>
      <c r="C420" s="10"/>
      <c r="D420" s="18" t="str">
        <f>IFERROR(VLOOKUP(C420,REKAP[[#All],[ID
Barang]:[Stok Akhir]],2,FALSE), "")</f>
        <v/>
      </c>
      <c r="E420" s="18" t="str">
        <f>IFERROR(VLOOKUP(C420,REKAP[[#All],[ID
Barang]:[Stok Akhir]],4,FALSE), "")</f>
        <v/>
      </c>
      <c r="F420" s="18" t="str">
        <f>IFERROR(VLOOKUP(C420,REKAP[[#All],[ID
Barang]:[Stok Akhir]],6,FALSE),"")</f>
        <v/>
      </c>
      <c r="G420" s="17" t="str">
        <f>IFERROR(VLOOKUP(C420,REKAP[[#All],[ID
Barang]:[Stok Akhir]],8,FALSE),"")</f>
        <v/>
      </c>
      <c r="H420" s="13"/>
      <c r="I420" s="10"/>
      <c r="J420" s="10"/>
      <c r="K420" s="17" t="str">
        <f>IFERROR(MASUK[[#This Row],[Jumlah Masuk]]*MASUK[[#This Row],[Harga Satuan]],"")</f>
        <v/>
      </c>
      <c r="L420" s="13"/>
      <c r="M420" s="62"/>
      <c r="N420" s="62"/>
      <c r="O420" s="62"/>
      <c r="P420" s="62"/>
      <c r="Q420" s="62"/>
      <c r="R420" s="62"/>
      <c r="S420" s="62"/>
    </row>
    <row r="421" spans="1:19" ht="16.5" thickTop="1" thickBot="1" x14ac:dyDescent="0.3">
      <c r="A421" s="33">
        <f t="shared" si="7"/>
        <v>415</v>
      </c>
      <c r="B421" s="9"/>
      <c r="C421" s="10"/>
      <c r="D421" s="18" t="str">
        <f>IFERROR(VLOOKUP(C421,REKAP[[#All],[ID
Barang]:[Stok Akhir]],2,FALSE), "")</f>
        <v/>
      </c>
      <c r="E421" s="18" t="str">
        <f>IFERROR(VLOOKUP(C421,REKAP[[#All],[ID
Barang]:[Stok Akhir]],4,FALSE), "")</f>
        <v/>
      </c>
      <c r="F421" s="18" t="str">
        <f>IFERROR(VLOOKUP(C421,REKAP[[#All],[ID
Barang]:[Stok Akhir]],6,FALSE),"")</f>
        <v/>
      </c>
      <c r="G421" s="17" t="str">
        <f>IFERROR(VLOOKUP(C421,REKAP[[#All],[ID
Barang]:[Stok Akhir]],8,FALSE),"")</f>
        <v/>
      </c>
      <c r="H421" s="13"/>
      <c r="I421" s="10"/>
      <c r="J421" s="10"/>
      <c r="K421" s="17" t="str">
        <f>IFERROR(MASUK[[#This Row],[Jumlah Masuk]]*MASUK[[#This Row],[Harga Satuan]],"")</f>
        <v/>
      </c>
      <c r="L421" s="13"/>
      <c r="M421" s="62"/>
      <c r="N421" s="62"/>
      <c r="O421" s="62"/>
      <c r="P421" s="62"/>
      <c r="Q421" s="62"/>
      <c r="R421" s="62"/>
      <c r="S421" s="62"/>
    </row>
    <row r="422" spans="1:19" ht="16.5" thickTop="1" thickBot="1" x14ac:dyDescent="0.3">
      <c r="A422" s="33">
        <f t="shared" si="7"/>
        <v>416</v>
      </c>
      <c r="B422" s="9"/>
      <c r="C422" s="10"/>
      <c r="D422" s="18" t="str">
        <f>IFERROR(VLOOKUP(C422,REKAP[[#All],[ID
Barang]:[Stok Akhir]],2,FALSE), "")</f>
        <v/>
      </c>
      <c r="E422" s="18" t="str">
        <f>IFERROR(VLOOKUP(C422,REKAP[[#All],[ID
Barang]:[Stok Akhir]],4,FALSE), "")</f>
        <v/>
      </c>
      <c r="F422" s="18" t="str">
        <f>IFERROR(VLOOKUP(C422,REKAP[[#All],[ID
Barang]:[Stok Akhir]],6,FALSE),"")</f>
        <v/>
      </c>
      <c r="G422" s="17" t="str">
        <f>IFERROR(VLOOKUP(C422,REKAP[[#All],[ID
Barang]:[Stok Akhir]],8,FALSE),"")</f>
        <v/>
      </c>
      <c r="H422" s="13"/>
      <c r="I422" s="10"/>
      <c r="J422" s="10"/>
      <c r="K422" s="17" t="str">
        <f>IFERROR(MASUK[[#This Row],[Jumlah Masuk]]*MASUK[[#This Row],[Harga Satuan]],"")</f>
        <v/>
      </c>
      <c r="L422" s="13"/>
      <c r="M422" s="62"/>
      <c r="N422" s="62"/>
      <c r="O422" s="62"/>
      <c r="P422" s="62"/>
      <c r="Q422" s="62"/>
      <c r="R422" s="62"/>
      <c r="S422" s="62"/>
    </row>
    <row r="423" spans="1:19" ht="16.5" thickTop="1" thickBot="1" x14ac:dyDescent="0.3">
      <c r="A423" s="33">
        <f t="shared" si="7"/>
        <v>417</v>
      </c>
      <c r="B423" s="9"/>
      <c r="C423" s="10"/>
      <c r="D423" s="18" t="str">
        <f>IFERROR(VLOOKUP(C423,REKAP[[#All],[ID
Barang]:[Stok Akhir]],2,FALSE), "")</f>
        <v/>
      </c>
      <c r="E423" s="18" t="str">
        <f>IFERROR(VLOOKUP(C423,REKAP[[#All],[ID
Barang]:[Stok Akhir]],4,FALSE), "")</f>
        <v/>
      </c>
      <c r="F423" s="18" t="str">
        <f>IFERROR(VLOOKUP(C423,REKAP[[#All],[ID
Barang]:[Stok Akhir]],6,FALSE),"")</f>
        <v/>
      </c>
      <c r="G423" s="17" t="str">
        <f>IFERROR(VLOOKUP(C423,REKAP[[#All],[ID
Barang]:[Stok Akhir]],8,FALSE),"")</f>
        <v/>
      </c>
      <c r="H423" s="13"/>
      <c r="I423" s="10"/>
      <c r="J423" s="10"/>
      <c r="K423" s="17" t="str">
        <f>IFERROR(MASUK[[#This Row],[Jumlah Masuk]]*MASUK[[#This Row],[Harga Satuan]],"")</f>
        <v/>
      </c>
      <c r="L423" s="13"/>
      <c r="M423" s="62"/>
      <c r="N423" s="62"/>
      <c r="O423" s="62"/>
      <c r="P423" s="62"/>
      <c r="Q423" s="62"/>
      <c r="R423" s="62"/>
      <c r="S423" s="62"/>
    </row>
    <row r="424" spans="1:19" ht="16.5" thickTop="1" thickBot="1" x14ac:dyDescent="0.3">
      <c r="A424" s="33">
        <f t="shared" si="7"/>
        <v>418</v>
      </c>
      <c r="B424" s="9"/>
      <c r="C424" s="10"/>
      <c r="D424" s="18" t="str">
        <f>IFERROR(VLOOKUP(C424,REKAP[[#All],[ID
Barang]:[Stok Akhir]],2,FALSE), "")</f>
        <v/>
      </c>
      <c r="E424" s="18" t="str">
        <f>IFERROR(VLOOKUP(C424,REKAP[[#All],[ID
Barang]:[Stok Akhir]],4,FALSE), "")</f>
        <v/>
      </c>
      <c r="F424" s="18" t="str">
        <f>IFERROR(VLOOKUP(C424,REKAP[[#All],[ID
Barang]:[Stok Akhir]],6,FALSE),"")</f>
        <v/>
      </c>
      <c r="G424" s="17" t="str">
        <f>IFERROR(VLOOKUP(C424,REKAP[[#All],[ID
Barang]:[Stok Akhir]],8,FALSE),"")</f>
        <v/>
      </c>
      <c r="H424" s="13"/>
      <c r="I424" s="10"/>
      <c r="J424" s="10"/>
      <c r="K424" s="17" t="str">
        <f>IFERROR(MASUK[[#This Row],[Jumlah Masuk]]*MASUK[[#This Row],[Harga Satuan]],"")</f>
        <v/>
      </c>
      <c r="L424" s="13"/>
      <c r="M424" s="62"/>
      <c r="N424" s="62"/>
      <c r="O424" s="62"/>
      <c r="P424" s="62"/>
      <c r="Q424" s="62"/>
      <c r="R424" s="62"/>
      <c r="S424" s="62"/>
    </row>
    <row r="425" spans="1:19" ht="16.5" thickTop="1" thickBot="1" x14ac:dyDescent="0.3">
      <c r="A425" s="33">
        <f t="shared" si="7"/>
        <v>419</v>
      </c>
      <c r="B425" s="9"/>
      <c r="C425" s="10"/>
      <c r="D425" s="18" t="str">
        <f>IFERROR(VLOOKUP(C425,REKAP[[#All],[ID
Barang]:[Stok Akhir]],2,FALSE), "")</f>
        <v/>
      </c>
      <c r="E425" s="18" t="str">
        <f>IFERROR(VLOOKUP(C425,REKAP[[#All],[ID
Barang]:[Stok Akhir]],4,FALSE), "")</f>
        <v/>
      </c>
      <c r="F425" s="18" t="str">
        <f>IFERROR(VLOOKUP(C425,REKAP[[#All],[ID
Barang]:[Stok Akhir]],6,FALSE),"")</f>
        <v/>
      </c>
      <c r="G425" s="17" t="str">
        <f>IFERROR(VLOOKUP(C425,REKAP[[#All],[ID
Barang]:[Stok Akhir]],8,FALSE),"")</f>
        <v/>
      </c>
      <c r="H425" s="13"/>
      <c r="I425" s="10"/>
      <c r="J425" s="10"/>
      <c r="K425" s="17" t="str">
        <f>IFERROR(MASUK[[#This Row],[Jumlah Masuk]]*MASUK[[#This Row],[Harga Satuan]],"")</f>
        <v/>
      </c>
      <c r="L425" s="13"/>
      <c r="M425" s="62"/>
      <c r="N425" s="62"/>
      <c r="O425" s="62"/>
      <c r="P425" s="62"/>
      <c r="Q425" s="62"/>
      <c r="R425" s="62"/>
      <c r="S425" s="62"/>
    </row>
    <row r="426" spans="1:19" ht="16.5" thickTop="1" thickBot="1" x14ac:dyDescent="0.3">
      <c r="A426" s="33">
        <f t="shared" si="7"/>
        <v>420</v>
      </c>
      <c r="B426" s="9"/>
      <c r="C426" s="10"/>
      <c r="D426" s="18" t="str">
        <f>IFERROR(VLOOKUP(C426,REKAP[[#All],[ID
Barang]:[Stok Akhir]],2,FALSE), "")</f>
        <v/>
      </c>
      <c r="E426" s="18" t="str">
        <f>IFERROR(VLOOKUP(C426,REKAP[[#All],[ID
Barang]:[Stok Akhir]],4,FALSE), "")</f>
        <v/>
      </c>
      <c r="F426" s="18" t="str">
        <f>IFERROR(VLOOKUP(C426,REKAP[[#All],[ID
Barang]:[Stok Akhir]],6,FALSE),"")</f>
        <v/>
      </c>
      <c r="G426" s="17" t="str">
        <f>IFERROR(VLOOKUP(C426,REKAP[[#All],[ID
Barang]:[Stok Akhir]],8,FALSE),"")</f>
        <v/>
      </c>
      <c r="H426" s="13"/>
      <c r="I426" s="10"/>
      <c r="J426" s="10"/>
      <c r="K426" s="17" t="str">
        <f>IFERROR(MASUK[[#This Row],[Jumlah Masuk]]*MASUK[[#This Row],[Harga Satuan]],"")</f>
        <v/>
      </c>
      <c r="L426" s="13"/>
      <c r="M426" s="62"/>
      <c r="N426" s="62"/>
      <c r="O426" s="62"/>
      <c r="P426" s="62"/>
      <c r="Q426" s="62"/>
      <c r="R426" s="62"/>
      <c r="S426" s="62"/>
    </row>
    <row r="427" spans="1:19" ht="16.5" thickTop="1" thickBot="1" x14ac:dyDescent="0.3">
      <c r="A427" s="33">
        <f t="shared" si="7"/>
        <v>421</v>
      </c>
      <c r="B427" s="9"/>
      <c r="C427" s="10"/>
      <c r="D427" s="18" t="str">
        <f>IFERROR(VLOOKUP(C427,REKAP[[#All],[ID
Barang]:[Stok Akhir]],2,FALSE), "")</f>
        <v/>
      </c>
      <c r="E427" s="18" t="str">
        <f>IFERROR(VLOOKUP(C427,REKAP[[#All],[ID
Barang]:[Stok Akhir]],4,FALSE), "")</f>
        <v/>
      </c>
      <c r="F427" s="18" t="str">
        <f>IFERROR(VLOOKUP(C427,REKAP[[#All],[ID
Barang]:[Stok Akhir]],6,FALSE),"")</f>
        <v/>
      </c>
      <c r="G427" s="17" t="str">
        <f>IFERROR(VLOOKUP(C427,REKAP[[#All],[ID
Barang]:[Stok Akhir]],8,FALSE),"")</f>
        <v/>
      </c>
      <c r="H427" s="13"/>
      <c r="I427" s="10"/>
      <c r="J427" s="10"/>
      <c r="K427" s="17" t="str">
        <f>IFERROR(MASUK[[#This Row],[Jumlah Masuk]]*MASUK[[#This Row],[Harga Satuan]],"")</f>
        <v/>
      </c>
      <c r="L427" s="13"/>
      <c r="M427" s="62"/>
      <c r="N427" s="62"/>
      <c r="O427" s="62"/>
      <c r="P427" s="62"/>
      <c r="Q427" s="62"/>
      <c r="R427" s="62"/>
      <c r="S427" s="62"/>
    </row>
    <row r="428" spans="1:19" ht="16.5" thickTop="1" thickBot="1" x14ac:dyDescent="0.3">
      <c r="A428" s="33">
        <f t="shared" si="7"/>
        <v>422</v>
      </c>
      <c r="B428" s="9"/>
      <c r="C428" s="10"/>
      <c r="D428" s="18" t="str">
        <f>IFERROR(VLOOKUP(C428,REKAP[[#All],[ID
Barang]:[Stok Akhir]],2,FALSE), "")</f>
        <v/>
      </c>
      <c r="E428" s="18" t="str">
        <f>IFERROR(VLOOKUP(C428,REKAP[[#All],[ID
Barang]:[Stok Akhir]],4,FALSE), "")</f>
        <v/>
      </c>
      <c r="F428" s="18" t="str">
        <f>IFERROR(VLOOKUP(C428,REKAP[[#All],[ID
Barang]:[Stok Akhir]],6,FALSE),"")</f>
        <v/>
      </c>
      <c r="G428" s="17" t="str">
        <f>IFERROR(VLOOKUP(C428,REKAP[[#All],[ID
Barang]:[Stok Akhir]],8,FALSE),"")</f>
        <v/>
      </c>
      <c r="H428" s="13"/>
      <c r="I428" s="10"/>
      <c r="J428" s="10"/>
      <c r="K428" s="17" t="str">
        <f>IFERROR(MASUK[[#This Row],[Jumlah Masuk]]*MASUK[[#This Row],[Harga Satuan]],"")</f>
        <v/>
      </c>
      <c r="L428" s="13"/>
      <c r="M428" s="62"/>
      <c r="N428" s="62"/>
      <c r="O428" s="62"/>
      <c r="P428" s="62"/>
      <c r="Q428" s="62"/>
      <c r="R428" s="62"/>
      <c r="S428" s="62"/>
    </row>
    <row r="429" spans="1:19" ht="16.5" thickTop="1" thickBot="1" x14ac:dyDescent="0.3">
      <c r="A429" s="33">
        <f t="shared" si="7"/>
        <v>423</v>
      </c>
      <c r="B429" s="9"/>
      <c r="C429" s="10"/>
      <c r="D429" s="18" t="str">
        <f>IFERROR(VLOOKUP(C429,REKAP[[#All],[ID
Barang]:[Stok Akhir]],2,FALSE), "")</f>
        <v/>
      </c>
      <c r="E429" s="18" t="str">
        <f>IFERROR(VLOOKUP(C429,REKAP[[#All],[ID
Barang]:[Stok Akhir]],4,FALSE), "")</f>
        <v/>
      </c>
      <c r="F429" s="18" t="str">
        <f>IFERROR(VLOOKUP(C429,REKAP[[#All],[ID
Barang]:[Stok Akhir]],6,FALSE),"")</f>
        <v/>
      </c>
      <c r="G429" s="17" t="str">
        <f>IFERROR(VLOOKUP(C429,REKAP[[#All],[ID
Barang]:[Stok Akhir]],8,FALSE),"")</f>
        <v/>
      </c>
      <c r="H429" s="13"/>
      <c r="I429" s="10"/>
      <c r="J429" s="10"/>
      <c r="K429" s="17" t="str">
        <f>IFERROR(MASUK[[#This Row],[Jumlah Masuk]]*MASUK[[#This Row],[Harga Satuan]],"")</f>
        <v/>
      </c>
      <c r="L429" s="13"/>
      <c r="M429" s="62"/>
      <c r="N429" s="62"/>
      <c r="O429" s="62"/>
      <c r="P429" s="62"/>
      <c r="Q429" s="62"/>
      <c r="R429" s="62"/>
      <c r="S429" s="62"/>
    </row>
    <row r="430" spans="1:19" ht="16.5" thickTop="1" thickBot="1" x14ac:dyDescent="0.3">
      <c r="A430" s="33">
        <f t="shared" si="7"/>
        <v>424</v>
      </c>
      <c r="B430" s="9"/>
      <c r="C430" s="10"/>
      <c r="D430" s="18" t="str">
        <f>IFERROR(VLOOKUP(C430,REKAP[[#All],[ID
Barang]:[Stok Akhir]],2,FALSE), "")</f>
        <v/>
      </c>
      <c r="E430" s="18" t="str">
        <f>IFERROR(VLOOKUP(C430,REKAP[[#All],[ID
Barang]:[Stok Akhir]],4,FALSE), "")</f>
        <v/>
      </c>
      <c r="F430" s="18" t="str">
        <f>IFERROR(VLOOKUP(C430,REKAP[[#All],[ID
Barang]:[Stok Akhir]],6,FALSE),"")</f>
        <v/>
      </c>
      <c r="G430" s="17" t="str">
        <f>IFERROR(VLOOKUP(C430,REKAP[[#All],[ID
Barang]:[Stok Akhir]],8,FALSE),"")</f>
        <v/>
      </c>
      <c r="H430" s="13"/>
      <c r="I430" s="10"/>
      <c r="J430" s="10"/>
      <c r="K430" s="17" t="str">
        <f>IFERROR(MASUK[[#This Row],[Jumlah Masuk]]*MASUK[[#This Row],[Harga Satuan]],"")</f>
        <v/>
      </c>
      <c r="L430" s="13"/>
      <c r="M430" s="62"/>
      <c r="N430" s="62"/>
      <c r="O430" s="62"/>
      <c r="P430" s="62"/>
      <c r="Q430" s="62"/>
      <c r="R430" s="62"/>
      <c r="S430" s="62"/>
    </row>
    <row r="431" spans="1:19" ht="16.5" thickTop="1" thickBot="1" x14ac:dyDescent="0.3">
      <c r="A431" s="33">
        <f t="shared" si="7"/>
        <v>425</v>
      </c>
      <c r="B431" s="9"/>
      <c r="C431" s="10"/>
      <c r="D431" s="18" t="str">
        <f>IFERROR(VLOOKUP(C431,REKAP[[#All],[ID
Barang]:[Stok Akhir]],2,FALSE), "")</f>
        <v/>
      </c>
      <c r="E431" s="18" t="str">
        <f>IFERROR(VLOOKUP(C431,REKAP[[#All],[ID
Barang]:[Stok Akhir]],4,FALSE), "")</f>
        <v/>
      </c>
      <c r="F431" s="18" t="str">
        <f>IFERROR(VLOOKUP(C431,REKAP[[#All],[ID
Barang]:[Stok Akhir]],6,FALSE),"")</f>
        <v/>
      </c>
      <c r="G431" s="17" t="str">
        <f>IFERROR(VLOOKUP(C431,REKAP[[#All],[ID
Barang]:[Stok Akhir]],8,FALSE),"")</f>
        <v/>
      </c>
      <c r="H431" s="13"/>
      <c r="I431" s="10"/>
      <c r="J431" s="10"/>
      <c r="K431" s="17" t="str">
        <f>IFERROR(MASUK[[#This Row],[Jumlah Masuk]]*MASUK[[#This Row],[Harga Satuan]],"")</f>
        <v/>
      </c>
      <c r="L431" s="13"/>
      <c r="M431" s="62"/>
      <c r="N431" s="62"/>
      <c r="O431" s="62"/>
      <c r="P431" s="62"/>
      <c r="Q431" s="62"/>
      <c r="R431" s="62"/>
      <c r="S431" s="62"/>
    </row>
    <row r="432" spans="1:19" ht="16.5" thickTop="1" thickBot="1" x14ac:dyDescent="0.3">
      <c r="A432" s="33">
        <f t="shared" si="7"/>
        <v>426</v>
      </c>
      <c r="B432" s="9"/>
      <c r="C432" s="10"/>
      <c r="D432" s="18" t="str">
        <f>IFERROR(VLOOKUP(C432,REKAP[[#All],[ID
Barang]:[Stok Akhir]],2,FALSE), "")</f>
        <v/>
      </c>
      <c r="E432" s="18" t="str">
        <f>IFERROR(VLOOKUP(C432,REKAP[[#All],[ID
Barang]:[Stok Akhir]],4,FALSE), "")</f>
        <v/>
      </c>
      <c r="F432" s="18" t="str">
        <f>IFERROR(VLOOKUP(C432,REKAP[[#All],[ID
Barang]:[Stok Akhir]],6,FALSE),"")</f>
        <v/>
      </c>
      <c r="G432" s="17" t="str">
        <f>IFERROR(VLOOKUP(C432,REKAP[[#All],[ID
Barang]:[Stok Akhir]],8,FALSE),"")</f>
        <v/>
      </c>
      <c r="H432" s="13"/>
      <c r="I432" s="10"/>
      <c r="J432" s="10"/>
      <c r="K432" s="17" t="str">
        <f>IFERROR(MASUK[[#This Row],[Jumlah Masuk]]*MASUK[[#This Row],[Harga Satuan]],"")</f>
        <v/>
      </c>
      <c r="L432" s="13"/>
      <c r="M432" s="62"/>
      <c r="N432" s="62"/>
      <c r="O432" s="62"/>
      <c r="P432" s="62"/>
      <c r="Q432" s="62"/>
      <c r="R432" s="62"/>
      <c r="S432" s="62"/>
    </row>
    <row r="433" spans="1:19" ht="16.5" thickTop="1" thickBot="1" x14ac:dyDescent="0.3">
      <c r="A433" s="33">
        <f t="shared" si="7"/>
        <v>427</v>
      </c>
      <c r="B433" s="9"/>
      <c r="C433" s="10"/>
      <c r="D433" s="18" t="str">
        <f>IFERROR(VLOOKUP(C433,REKAP[[#All],[ID
Barang]:[Stok Akhir]],2,FALSE), "")</f>
        <v/>
      </c>
      <c r="E433" s="18" t="str">
        <f>IFERROR(VLOOKUP(C433,REKAP[[#All],[ID
Barang]:[Stok Akhir]],4,FALSE), "")</f>
        <v/>
      </c>
      <c r="F433" s="18" t="str">
        <f>IFERROR(VLOOKUP(C433,REKAP[[#All],[ID
Barang]:[Stok Akhir]],6,FALSE),"")</f>
        <v/>
      </c>
      <c r="G433" s="17" t="str">
        <f>IFERROR(VLOOKUP(C433,REKAP[[#All],[ID
Barang]:[Stok Akhir]],8,FALSE),"")</f>
        <v/>
      </c>
      <c r="H433" s="13"/>
      <c r="I433" s="10"/>
      <c r="J433" s="10"/>
      <c r="K433" s="17" t="str">
        <f>IFERROR(MASUK[[#This Row],[Jumlah Masuk]]*MASUK[[#This Row],[Harga Satuan]],"")</f>
        <v/>
      </c>
      <c r="L433" s="13"/>
      <c r="M433" s="62"/>
      <c r="N433" s="62"/>
      <c r="O433" s="62"/>
      <c r="P433" s="62"/>
      <c r="Q433" s="62"/>
      <c r="R433" s="62"/>
      <c r="S433" s="62"/>
    </row>
    <row r="434" spans="1:19" ht="16.5" thickTop="1" thickBot="1" x14ac:dyDescent="0.3">
      <c r="A434" s="33">
        <f t="shared" si="7"/>
        <v>428</v>
      </c>
      <c r="B434" s="9"/>
      <c r="C434" s="10"/>
      <c r="D434" s="18" t="str">
        <f>IFERROR(VLOOKUP(C434,REKAP[[#All],[ID
Barang]:[Stok Akhir]],2,FALSE), "")</f>
        <v/>
      </c>
      <c r="E434" s="18" t="str">
        <f>IFERROR(VLOOKUP(C434,REKAP[[#All],[ID
Barang]:[Stok Akhir]],4,FALSE), "")</f>
        <v/>
      </c>
      <c r="F434" s="18" t="str">
        <f>IFERROR(VLOOKUP(C434,REKAP[[#All],[ID
Barang]:[Stok Akhir]],6,FALSE),"")</f>
        <v/>
      </c>
      <c r="G434" s="17" t="str">
        <f>IFERROR(VLOOKUP(C434,REKAP[[#All],[ID
Barang]:[Stok Akhir]],8,FALSE),"")</f>
        <v/>
      </c>
      <c r="H434" s="13"/>
      <c r="I434" s="10"/>
      <c r="J434" s="10"/>
      <c r="K434" s="17" t="str">
        <f>IFERROR(MASUK[[#This Row],[Jumlah Masuk]]*MASUK[[#This Row],[Harga Satuan]],"")</f>
        <v/>
      </c>
      <c r="L434" s="13"/>
      <c r="M434" s="62"/>
      <c r="N434" s="62"/>
      <c r="O434" s="62"/>
      <c r="P434" s="62"/>
      <c r="Q434" s="62"/>
      <c r="R434" s="62"/>
      <c r="S434" s="62"/>
    </row>
    <row r="435" spans="1:19" ht="16.5" thickTop="1" thickBot="1" x14ac:dyDescent="0.3">
      <c r="A435" s="33">
        <f t="shared" si="7"/>
        <v>429</v>
      </c>
      <c r="B435" s="9"/>
      <c r="C435" s="10"/>
      <c r="D435" s="18" t="str">
        <f>IFERROR(VLOOKUP(C435,REKAP[[#All],[ID
Barang]:[Stok Akhir]],2,FALSE), "")</f>
        <v/>
      </c>
      <c r="E435" s="18" t="str">
        <f>IFERROR(VLOOKUP(C435,REKAP[[#All],[ID
Barang]:[Stok Akhir]],4,FALSE), "")</f>
        <v/>
      </c>
      <c r="F435" s="18" t="str">
        <f>IFERROR(VLOOKUP(C435,REKAP[[#All],[ID
Barang]:[Stok Akhir]],6,FALSE),"")</f>
        <v/>
      </c>
      <c r="G435" s="17" t="str">
        <f>IFERROR(VLOOKUP(C435,REKAP[[#All],[ID
Barang]:[Stok Akhir]],8,FALSE),"")</f>
        <v/>
      </c>
      <c r="H435" s="13"/>
      <c r="I435" s="10"/>
      <c r="J435" s="10"/>
      <c r="K435" s="17" t="str">
        <f>IFERROR(MASUK[[#This Row],[Jumlah Masuk]]*MASUK[[#This Row],[Harga Satuan]],"")</f>
        <v/>
      </c>
      <c r="L435" s="13"/>
      <c r="M435" s="62"/>
      <c r="N435" s="62"/>
      <c r="O435" s="62"/>
      <c r="P435" s="62"/>
      <c r="Q435" s="62"/>
      <c r="R435" s="62"/>
      <c r="S435" s="62"/>
    </row>
    <row r="436" spans="1:19" ht="16.5" thickTop="1" thickBot="1" x14ac:dyDescent="0.3">
      <c r="A436" s="33">
        <f t="shared" si="7"/>
        <v>430</v>
      </c>
      <c r="B436" s="9"/>
      <c r="C436" s="10"/>
      <c r="D436" s="18" t="str">
        <f>IFERROR(VLOOKUP(C436,REKAP[[#All],[ID
Barang]:[Stok Akhir]],2,FALSE), "")</f>
        <v/>
      </c>
      <c r="E436" s="18" t="str">
        <f>IFERROR(VLOOKUP(C436,REKAP[[#All],[ID
Barang]:[Stok Akhir]],4,FALSE), "")</f>
        <v/>
      </c>
      <c r="F436" s="18" t="str">
        <f>IFERROR(VLOOKUP(C436,REKAP[[#All],[ID
Barang]:[Stok Akhir]],6,FALSE),"")</f>
        <v/>
      </c>
      <c r="G436" s="17" t="str">
        <f>IFERROR(VLOOKUP(C436,REKAP[[#All],[ID
Barang]:[Stok Akhir]],8,FALSE),"")</f>
        <v/>
      </c>
      <c r="H436" s="13"/>
      <c r="I436" s="10"/>
      <c r="J436" s="10"/>
      <c r="K436" s="17" t="str">
        <f>IFERROR(MASUK[[#This Row],[Jumlah Masuk]]*MASUK[[#This Row],[Harga Satuan]],"")</f>
        <v/>
      </c>
      <c r="L436" s="13"/>
      <c r="M436" s="62"/>
      <c r="N436" s="62"/>
      <c r="O436" s="62"/>
      <c r="P436" s="62"/>
      <c r="Q436" s="62"/>
      <c r="R436" s="62"/>
      <c r="S436" s="62"/>
    </row>
    <row r="437" spans="1:19" ht="16.5" thickTop="1" thickBot="1" x14ac:dyDescent="0.3">
      <c r="A437" s="33">
        <f t="shared" si="7"/>
        <v>431</v>
      </c>
      <c r="B437" s="9"/>
      <c r="C437" s="10"/>
      <c r="D437" s="18" t="str">
        <f>IFERROR(VLOOKUP(C437,REKAP[[#All],[ID
Barang]:[Stok Akhir]],2,FALSE), "")</f>
        <v/>
      </c>
      <c r="E437" s="18" t="str">
        <f>IFERROR(VLOOKUP(C437,REKAP[[#All],[ID
Barang]:[Stok Akhir]],4,FALSE), "")</f>
        <v/>
      </c>
      <c r="F437" s="18" t="str">
        <f>IFERROR(VLOOKUP(C437,REKAP[[#All],[ID
Barang]:[Stok Akhir]],6,FALSE),"")</f>
        <v/>
      </c>
      <c r="G437" s="17" t="str">
        <f>IFERROR(VLOOKUP(C437,REKAP[[#All],[ID
Barang]:[Stok Akhir]],8,FALSE),"")</f>
        <v/>
      </c>
      <c r="H437" s="13"/>
      <c r="I437" s="10"/>
      <c r="J437" s="10"/>
      <c r="K437" s="17" t="str">
        <f>IFERROR(MASUK[[#This Row],[Jumlah Masuk]]*MASUK[[#This Row],[Harga Satuan]],"")</f>
        <v/>
      </c>
      <c r="L437" s="13"/>
      <c r="M437" s="62"/>
      <c r="N437" s="62"/>
      <c r="O437" s="62"/>
      <c r="P437" s="62"/>
      <c r="Q437" s="62"/>
      <c r="R437" s="62"/>
      <c r="S437" s="62"/>
    </row>
    <row r="438" spans="1:19" ht="16.5" thickTop="1" thickBot="1" x14ac:dyDescent="0.3">
      <c r="A438" s="33">
        <f t="shared" si="7"/>
        <v>432</v>
      </c>
      <c r="B438" s="9"/>
      <c r="C438" s="10"/>
      <c r="D438" s="18" t="str">
        <f>IFERROR(VLOOKUP(C438,REKAP[[#All],[ID
Barang]:[Stok Akhir]],2,FALSE), "")</f>
        <v/>
      </c>
      <c r="E438" s="18" t="str">
        <f>IFERROR(VLOOKUP(C438,REKAP[[#All],[ID
Barang]:[Stok Akhir]],4,FALSE), "")</f>
        <v/>
      </c>
      <c r="F438" s="18" t="str">
        <f>IFERROR(VLOOKUP(C438,REKAP[[#All],[ID
Barang]:[Stok Akhir]],6,FALSE),"")</f>
        <v/>
      </c>
      <c r="G438" s="17" t="str">
        <f>IFERROR(VLOOKUP(C438,REKAP[[#All],[ID
Barang]:[Stok Akhir]],8,FALSE),"")</f>
        <v/>
      </c>
      <c r="H438" s="13"/>
      <c r="I438" s="10"/>
      <c r="J438" s="10"/>
      <c r="K438" s="17" t="str">
        <f>IFERROR(MASUK[[#This Row],[Jumlah Masuk]]*MASUK[[#This Row],[Harga Satuan]],"")</f>
        <v/>
      </c>
      <c r="L438" s="13"/>
      <c r="M438" s="62"/>
      <c r="N438" s="62"/>
      <c r="O438" s="62"/>
      <c r="P438" s="62"/>
      <c r="Q438" s="62"/>
      <c r="R438" s="62"/>
      <c r="S438" s="62"/>
    </row>
    <row r="439" spans="1:19" ht="16.5" thickTop="1" thickBot="1" x14ac:dyDescent="0.3">
      <c r="A439" s="33">
        <f t="shared" si="7"/>
        <v>433</v>
      </c>
      <c r="B439" s="9"/>
      <c r="C439" s="10"/>
      <c r="D439" s="18" t="str">
        <f>IFERROR(VLOOKUP(C439,REKAP[[#All],[ID
Barang]:[Stok Akhir]],2,FALSE), "")</f>
        <v/>
      </c>
      <c r="E439" s="18" t="str">
        <f>IFERROR(VLOOKUP(C439,REKAP[[#All],[ID
Barang]:[Stok Akhir]],4,FALSE), "")</f>
        <v/>
      </c>
      <c r="F439" s="18" t="str">
        <f>IFERROR(VLOOKUP(C439,REKAP[[#All],[ID
Barang]:[Stok Akhir]],6,FALSE),"")</f>
        <v/>
      </c>
      <c r="G439" s="17" t="str">
        <f>IFERROR(VLOOKUP(C439,REKAP[[#All],[ID
Barang]:[Stok Akhir]],8,FALSE),"")</f>
        <v/>
      </c>
      <c r="H439" s="13"/>
      <c r="I439" s="10"/>
      <c r="J439" s="10"/>
      <c r="K439" s="17" t="str">
        <f>IFERROR(MASUK[[#This Row],[Jumlah Masuk]]*MASUK[[#This Row],[Harga Satuan]],"")</f>
        <v/>
      </c>
      <c r="L439" s="13"/>
      <c r="M439" s="62"/>
      <c r="N439" s="62"/>
      <c r="O439" s="62"/>
      <c r="P439" s="62"/>
      <c r="Q439" s="62"/>
      <c r="R439" s="62"/>
      <c r="S439" s="62"/>
    </row>
    <row r="440" spans="1:19" ht="16.5" thickTop="1" thickBot="1" x14ac:dyDescent="0.3">
      <c r="A440" s="33">
        <f t="shared" si="7"/>
        <v>434</v>
      </c>
      <c r="B440" s="9"/>
      <c r="C440" s="10"/>
      <c r="D440" s="18" t="str">
        <f>IFERROR(VLOOKUP(C440,REKAP[[#All],[ID
Barang]:[Stok Akhir]],2,FALSE), "")</f>
        <v/>
      </c>
      <c r="E440" s="18" t="str">
        <f>IFERROR(VLOOKUP(C440,REKAP[[#All],[ID
Barang]:[Stok Akhir]],4,FALSE), "")</f>
        <v/>
      </c>
      <c r="F440" s="18" t="str">
        <f>IFERROR(VLOOKUP(C440,REKAP[[#All],[ID
Barang]:[Stok Akhir]],6,FALSE),"")</f>
        <v/>
      </c>
      <c r="G440" s="17" t="str">
        <f>IFERROR(VLOOKUP(C440,REKAP[[#All],[ID
Barang]:[Stok Akhir]],8,FALSE),"")</f>
        <v/>
      </c>
      <c r="H440" s="13"/>
      <c r="I440" s="10"/>
      <c r="J440" s="10"/>
      <c r="K440" s="17" t="str">
        <f>IFERROR(MASUK[[#This Row],[Jumlah Masuk]]*MASUK[[#This Row],[Harga Satuan]],"")</f>
        <v/>
      </c>
      <c r="L440" s="13"/>
      <c r="M440" s="62"/>
      <c r="N440" s="62"/>
      <c r="O440" s="62"/>
      <c r="P440" s="62"/>
      <c r="Q440" s="62"/>
      <c r="R440" s="62"/>
      <c r="S440" s="62"/>
    </row>
    <row r="441" spans="1:19" ht="16.5" thickTop="1" thickBot="1" x14ac:dyDescent="0.3">
      <c r="A441" s="33">
        <f t="shared" si="7"/>
        <v>435</v>
      </c>
      <c r="B441" s="9"/>
      <c r="C441" s="10"/>
      <c r="D441" s="18" t="str">
        <f>IFERROR(VLOOKUP(C441,REKAP[[#All],[ID
Barang]:[Stok Akhir]],2,FALSE), "")</f>
        <v/>
      </c>
      <c r="E441" s="18" t="str">
        <f>IFERROR(VLOOKUP(C441,REKAP[[#All],[ID
Barang]:[Stok Akhir]],4,FALSE), "")</f>
        <v/>
      </c>
      <c r="F441" s="18" t="str">
        <f>IFERROR(VLOOKUP(C441,REKAP[[#All],[ID
Barang]:[Stok Akhir]],6,FALSE),"")</f>
        <v/>
      </c>
      <c r="G441" s="17" t="str">
        <f>IFERROR(VLOOKUP(C441,REKAP[[#All],[ID
Barang]:[Stok Akhir]],8,FALSE),"")</f>
        <v/>
      </c>
      <c r="H441" s="13"/>
      <c r="I441" s="10"/>
      <c r="J441" s="10"/>
      <c r="K441" s="17" t="str">
        <f>IFERROR(MASUK[[#This Row],[Jumlah Masuk]]*MASUK[[#This Row],[Harga Satuan]],"")</f>
        <v/>
      </c>
      <c r="L441" s="13"/>
      <c r="M441" s="62"/>
      <c r="N441" s="62"/>
      <c r="O441" s="62"/>
      <c r="P441" s="62"/>
      <c r="Q441" s="62"/>
      <c r="R441" s="62"/>
      <c r="S441" s="62"/>
    </row>
    <row r="442" spans="1:19" ht="16.5" thickTop="1" thickBot="1" x14ac:dyDescent="0.3">
      <c r="A442" s="33">
        <f t="shared" si="7"/>
        <v>436</v>
      </c>
      <c r="B442" s="9"/>
      <c r="C442" s="10"/>
      <c r="D442" s="18" t="str">
        <f>IFERROR(VLOOKUP(C442,REKAP[[#All],[ID
Barang]:[Stok Akhir]],2,FALSE), "")</f>
        <v/>
      </c>
      <c r="E442" s="18" t="str">
        <f>IFERROR(VLOOKUP(C442,REKAP[[#All],[ID
Barang]:[Stok Akhir]],4,FALSE), "")</f>
        <v/>
      </c>
      <c r="F442" s="18" t="str">
        <f>IFERROR(VLOOKUP(C442,REKAP[[#All],[ID
Barang]:[Stok Akhir]],6,FALSE),"")</f>
        <v/>
      </c>
      <c r="G442" s="17" t="str">
        <f>IFERROR(VLOOKUP(C442,REKAP[[#All],[ID
Barang]:[Stok Akhir]],8,FALSE),"")</f>
        <v/>
      </c>
      <c r="H442" s="13"/>
      <c r="I442" s="10"/>
      <c r="J442" s="10"/>
      <c r="K442" s="17" t="str">
        <f>IFERROR(MASUK[[#This Row],[Jumlah Masuk]]*MASUK[[#This Row],[Harga Satuan]],"")</f>
        <v/>
      </c>
      <c r="L442" s="13"/>
      <c r="M442" s="62"/>
      <c r="N442" s="62"/>
      <c r="O442" s="62"/>
      <c r="P442" s="62"/>
      <c r="Q442" s="62"/>
      <c r="R442" s="62"/>
      <c r="S442" s="62"/>
    </row>
    <row r="443" spans="1:19" ht="16.5" thickTop="1" thickBot="1" x14ac:dyDescent="0.3">
      <c r="A443" s="33">
        <f t="shared" si="7"/>
        <v>437</v>
      </c>
      <c r="B443" s="9"/>
      <c r="C443" s="10"/>
      <c r="D443" s="18" t="str">
        <f>IFERROR(VLOOKUP(C443,REKAP[[#All],[ID
Barang]:[Stok Akhir]],2,FALSE), "")</f>
        <v/>
      </c>
      <c r="E443" s="18" t="str">
        <f>IFERROR(VLOOKUP(C443,REKAP[[#All],[ID
Barang]:[Stok Akhir]],4,FALSE), "")</f>
        <v/>
      </c>
      <c r="F443" s="18" t="str">
        <f>IFERROR(VLOOKUP(C443,REKAP[[#All],[ID
Barang]:[Stok Akhir]],6,FALSE),"")</f>
        <v/>
      </c>
      <c r="G443" s="17" t="str">
        <f>IFERROR(VLOOKUP(C443,REKAP[[#All],[ID
Barang]:[Stok Akhir]],8,FALSE),"")</f>
        <v/>
      </c>
      <c r="H443" s="13"/>
      <c r="I443" s="10"/>
      <c r="J443" s="10"/>
      <c r="K443" s="17" t="str">
        <f>IFERROR(MASUK[[#This Row],[Jumlah Masuk]]*MASUK[[#This Row],[Harga Satuan]],"")</f>
        <v/>
      </c>
      <c r="L443" s="13"/>
      <c r="M443" s="62"/>
      <c r="N443" s="62"/>
      <c r="O443" s="62"/>
      <c r="P443" s="62"/>
      <c r="Q443" s="62"/>
      <c r="R443" s="62"/>
      <c r="S443" s="62"/>
    </row>
    <row r="444" spans="1:19" ht="16.5" thickTop="1" thickBot="1" x14ac:dyDescent="0.3">
      <c r="A444" s="33">
        <f t="shared" si="7"/>
        <v>438</v>
      </c>
      <c r="B444" s="9"/>
      <c r="C444" s="10"/>
      <c r="D444" s="18" t="str">
        <f>IFERROR(VLOOKUP(C444,REKAP[[#All],[ID
Barang]:[Stok Akhir]],2,FALSE), "")</f>
        <v/>
      </c>
      <c r="E444" s="18" t="str">
        <f>IFERROR(VLOOKUP(C444,REKAP[[#All],[ID
Barang]:[Stok Akhir]],4,FALSE), "")</f>
        <v/>
      </c>
      <c r="F444" s="18" t="str">
        <f>IFERROR(VLOOKUP(C444,REKAP[[#All],[ID
Barang]:[Stok Akhir]],6,FALSE),"")</f>
        <v/>
      </c>
      <c r="G444" s="17" t="str">
        <f>IFERROR(VLOOKUP(C444,REKAP[[#All],[ID
Barang]:[Stok Akhir]],8,FALSE),"")</f>
        <v/>
      </c>
      <c r="H444" s="13"/>
      <c r="I444" s="10"/>
      <c r="J444" s="10"/>
      <c r="K444" s="17" t="str">
        <f>IFERROR(MASUK[[#This Row],[Jumlah Masuk]]*MASUK[[#This Row],[Harga Satuan]],"")</f>
        <v/>
      </c>
      <c r="L444" s="13"/>
      <c r="M444" s="62"/>
      <c r="N444" s="62"/>
      <c r="O444" s="62"/>
      <c r="P444" s="62"/>
      <c r="Q444" s="62"/>
      <c r="R444" s="62"/>
      <c r="S444" s="62"/>
    </row>
    <row r="445" spans="1:19" ht="16.5" thickTop="1" thickBot="1" x14ac:dyDescent="0.3">
      <c r="A445" s="33">
        <f t="shared" si="7"/>
        <v>439</v>
      </c>
      <c r="B445" s="9"/>
      <c r="C445" s="10"/>
      <c r="D445" s="18" t="str">
        <f>IFERROR(VLOOKUP(C445,REKAP[[#All],[ID
Barang]:[Stok Akhir]],2,FALSE), "")</f>
        <v/>
      </c>
      <c r="E445" s="18" t="str">
        <f>IFERROR(VLOOKUP(C445,REKAP[[#All],[ID
Barang]:[Stok Akhir]],4,FALSE), "")</f>
        <v/>
      </c>
      <c r="F445" s="18" t="str">
        <f>IFERROR(VLOOKUP(C445,REKAP[[#All],[ID
Barang]:[Stok Akhir]],6,FALSE),"")</f>
        <v/>
      </c>
      <c r="G445" s="17" t="str">
        <f>IFERROR(VLOOKUP(C445,REKAP[[#All],[ID
Barang]:[Stok Akhir]],8,FALSE),"")</f>
        <v/>
      </c>
      <c r="H445" s="13"/>
      <c r="I445" s="10"/>
      <c r="J445" s="10"/>
      <c r="K445" s="17" t="str">
        <f>IFERROR(MASUK[[#This Row],[Jumlah Masuk]]*MASUK[[#This Row],[Harga Satuan]],"")</f>
        <v/>
      </c>
      <c r="L445" s="13"/>
      <c r="M445" s="62"/>
      <c r="N445" s="62"/>
      <c r="O445" s="62"/>
      <c r="P445" s="62"/>
      <c r="Q445" s="62"/>
      <c r="R445" s="62"/>
      <c r="S445" s="62"/>
    </row>
    <row r="446" spans="1:19" ht="16.5" thickTop="1" thickBot="1" x14ac:dyDescent="0.3">
      <c r="A446" s="33">
        <f t="shared" si="7"/>
        <v>440</v>
      </c>
      <c r="B446" s="9"/>
      <c r="C446" s="10"/>
      <c r="D446" s="18" t="str">
        <f>IFERROR(VLOOKUP(C446,REKAP[[#All],[ID
Barang]:[Stok Akhir]],2,FALSE), "")</f>
        <v/>
      </c>
      <c r="E446" s="18" t="str">
        <f>IFERROR(VLOOKUP(C446,REKAP[[#All],[ID
Barang]:[Stok Akhir]],4,FALSE), "")</f>
        <v/>
      </c>
      <c r="F446" s="18" t="str">
        <f>IFERROR(VLOOKUP(C446,REKAP[[#All],[ID
Barang]:[Stok Akhir]],6,FALSE),"")</f>
        <v/>
      </c>
      <c r="G446" s="17" t="str">
        <f>IFERROR(VLOOKUP(C446,REKAP[[#All],[ID
Barang]:[Stok Akhir]],8,FALSE),"")</f>
        <v/>
      </c>
      <c r="H446" s="13"/>
      <c r="I446" s="10"/>
      <c r="J446" s="10"/>
      <c r="K446" s="17" t="str">
        <f>IFERROR(MASUK[[#This Row],[Jumlah Masuk]]*MASUK[[#This Row],[Harga Satuan]],"")</f>
        <v/>
      </c>
      <c r="L446" s="13"/>
      <c r="M446" s="62"/>
      <c r="N446" s="62"/>
      <c r="O446" s="62"/>
      <c r="P446" s="62"/>
      <c r="Q446" s="62"/>
      <c r="R446" s="62"/>
      <c r="S446" s="62"/>
    </row>
    <row r="447" spans="1:19" ht="16.5" thickTop="1" thickBot="1" x14ac:dyDescent="0.3">
      <c r="A447" s="33">
        <f t="shared" si="7"/>
        <v>441</v>
      </c>
      <c r="B447" s="9"/>
      <c r="C447" s="10"/>
      <c r="D447" s="18" t="str">
        <f>IFERROR(VLOOKUP(C447,REKAP[[#All],[ID
Barang]:[Stok Akhir]],2,FALSE), "")</f>
        <v/>
      </c>
      <c r="E447" s="18" t="str">
        <f>IFERROR(VLOOKUP(C447,REKAP[[#All],[ID
Barang]:[Stok Akhir]],4,FALSE), "")</f>
        <v/>
      </c>
      <c r="F447" s="18" t="str">
        <f>IFERROR(VLOOKUP(C447,REKAP[[#All],[ID
Barang]:[Stok Akhir]],6,FALSE),"")</f>
        <v/>
      </c>
      <c r="G447" s="17" t="str">
        <f>IFERROR(VLOOKUP(C447,REKAP[[#All],[ID
Barang]:[Stok Akhir]],8,FALSE),"")</f>
        <v/>
      </c>
      <c r="H447" s="13"/>
      <c r="I447" s="10"/>
      <c r="J447" s="10"/>
      <c r="K447" s="17" t="str">
        <f>IFERROR(MASUK[[#This Row],[Jumlah Masuk]]*MASUK[[#This Row],[Harga Satuan]],"")</f>
        <v/>
      </c>
      <c r="L447" s="13"/>
      <c r="M447" s="62"/>
      <c r="N447" s="62"/>
      <c r="O447" s="62"/>
      <c r="P447" s="62"/>
      <c r="Q447" s="62"/>
      <c r="R447" s="62"/>
      <c r="S447" s="62"/>
    </row>
    <row r="448" spans="1:19" ht="16.5" thickTop="1" thickBot="1" x14ac:dyDescent="0.3">
      <c r="A448" s="33">
        <f t="shared" si="7"/>
        <v>442</v>
      </c>
      <c r="B448" s="9"/>
      <c r="C448" s="10"/>
      <c r="D448" s="18" t="str">
        <f>IFERROR(VLOOKUP(C448,REKAP[[#All],[ID
Barang]:[Stok Akhir]],2,FALSE), "")</f>
        <v/>
      </c>
      <c r="E448" s="18" t="str">
        <f>IFERROR(VLOOKUP(C448,REKAP[[#All],[ID
Barang]:[Stok Akhir]],4,FALSE), "")</f>
        <v/>
      </c>
      <c r="F448" s="18" t="str">
        <f>IFERROR(VLOOKUP(C448,REKAP[[#All],[ID
Barang]:[Stok Akhir]],6,FALSE),"")</f>
        <v/>
      </c>
      <c r="G448" s="17" t="str">
        <f>IFERROR(VLOOKUP(C448,REKAP[[#All],[ID
Barang]:[Stok Akhir]],8,FALSE),"")</f>
        <v/>
      </c>
      <c r="H448" s="13"/>
      <c r="I448" s="10"/>
      <c r="J448" s="10"/>
      <c r="K448" s="17" t="str">
        <f>IFERROR(MASUK[[#This Row],[Jumlah Masuk]]*MASUK[[#This Row],[Harga Satuan]],"")</f>
        <v/>
      </c>
      <c r="L448" s="13"/>
      <c r="M448" s="62"/>
      <c r="N448" s="62"/>
      <c r="O448" s="62"/>
      <c r="P448" s="62"/>
      <c r="Q448" s="62"/>
      <c r="R448" s="62"/>
      <c r="S448" s="62"/>
    </row>
    <row r="449" spans="1:19" ht="16.5" thickTop="1" thickBot="1" x14ac:dyDescent="0.3">
      <c r="A449" s="33">
        <f t="shared" si="7"/>
        <v>443</v>
      </c>
      <c r="B449" s="9"/>
      <c r="C449" s="10"/>
      <c r="D449" s="18" t="str">
        <f>IFERROR(VLOOKUP(C449,REKAP[[#All],[ID
Barang]:[Stok Akhir]],2,FALSE), "")</f>
        <v/>
      </c>
      <c r="E449" s="18" t="str">
        <f>IFERROR(VLOOKUP(C449,REKAP[[#All],[ID
Barang]:[Stok Akhir]],4,FALSE), "")</f>
        <v/>
      </c>
      <c r="F449" s="18" t="str">
        <f>IFERROR(VLOOKUP(C449,REKAP[[#All],[ID
Barang]:[Stok Akhir]],6,FALSE),"")</f>
        <v/>
      </c>
      <c r="G449" s="17" t="str">
        <f>IFERROR(VLOOKUP(C449,REKAP[[#All],[ID
Barang]:[Stok Akhir]],8,FALSE),"")</f>
        <v/>
      </c>
      <c r="H449" s="13"/>
      <c r="I449" s="10"/>
      <c r="J449" s="10"/>
      <c r="K449" s="17" t="str">
        <f>IFERROR(MASUK[[#This Row],[Jumlah Masuk]]*MASUK[[#This Row],[Harga Satuan]],"")</f>
        <v/>
      </c>
      <c r="L449" s="13"/>
      <c r="M449" s="62"/>
      <c r="N449" s="62"/>
      <c r="O449" s="62"/>
      <c r="P449" s="62"/>
      <c r="Q449" s="62"/>
      <c r="R449" s="62"/>
      <c r="S449" s="62"/>
    </row>
    <row r="450" spans="1:19" ht="16.5" thickTop="1" thickBot="1" x14ac:dyDescent="0.3">
      <c r="A450" s="33">
        <f t="shared" si="7"/>
        <v>444</v>
      </c>
      <c r="B450" s="9"/>
      <c r="C450" s="10"/>
      <c r="D450" s="18" t="str">
        <f>IFERROR(VLOOKUP(C450,REKAP[[#All],[ID
Barang]:[Stok Akhir]],2,FALSE), "")</f>
        <v/>
      </c>
      <c r="E450" s="18" t="str">
        <f>IFERROR(VLOOKUP(C450,REKAP[[#All],[ID
Barang]:[Stok Akhir]],4,FALSE), "")</f>
        <v/>
      </c>
      <c r="F450" s="18" t="str">
        <f>IFERROR(VLOOKUP(C450,REKAP[[#All],[ID
Barang]:[Stok Akhir]],6,FALSE),"")</f>
        <v/>
      </c>
      <c r="G450" s="17" t="str">
        <f>IFERROR(VLOOKUP(C450,REKAP[[#All],[ID
Barang]:[Stok Akhir]],8,FALSE),"")</f>
        <v/>
      </c>
      <c r="H450" s="13"/>
      <c r="I450" s="10"/>
      <c r="J450" s="10"/>
      <c r="K450" s="17" t="str">
        <f>IFERROR(MASUK[[#This Row],[Jumlah Masuk]]*MASUK[[#This Row],[Harga Satuan]],"")</f>
        <v/>
      </c>
      <c r="L450" s="13"/>
      <c r="M450" s="62"/>
      <c r="N450" s="62"/>
      <c r="O450" s="62"/>
      <c r="P450" s="62"/>
      <c r="Q450" s="62"/>
      <c r="R450" s="62"/>
      <c r="S450" s="62"/>
    </row>
    <row r="451" spans="1:19" ht="16.5" thickTop="1" thickBot="1" x14ac:dyDescent="0.3">
      <c r="A451" s="33">
        <f t="shared" si="7"/>
        <v>445</v>
      </c>
      <c r="B451" s="9"/>
      <c r="C451" s="10"/>
      <c r="D451" s="18" t="str">
        <f>IFERROR(VLOOKUP(C451,REKAP[[#All],[ID
Barang]:[Stok Akhir]],2,FALSE), "")</f>
        <v/>
      </c>
      <c r="E451" s="18" t="str">
        <f>IFERROR(VLOOKUP(C451,REKAP[[#All],[ID
Barang]:[Stok Akhir]],4,FALSE), "")</f>
        <v/>
      </c>
      <c r="F451" s="18" t="str">
        <f>IFERROR(VLOOKUP(C451,REKAP[[#All],[ID
Barang]:[Stok Akhir]],6,FALSE),"")</f>
        <v/>
      </c>
      <c r="G451" s="17" t="str">
        <f>IFERROR(VLOOKUP(C451,REKAP[[#All],[ID
Barang]:[Stok Akhir]],8,FALSE),"")</f>
        <v/>
      </c>
      <c r="H451" s="13"/>
      <c r="I451" s="10"/>
      <c r="J451" s="10"/>
      <c r="K451" s="17" t="str">
        <f>IFERROR(MASUK[[#This Row],[Jumlah Masuk]]*MASUK[[#This Row],[Harga Satuan]],"")</f>
        <v/>
      </c>
      <c r="L451" s="13"/>
      <c r="M451" s="62"/>
      <c r="N451" s="62"/>
      <c r="O451" s="62"/>
      <c r="P451" s="62"/>
      <c r="Q451" s="62"/>
      <c r="R451" s="62"/>
      <c r="S451" s="62"/>
    </row>
    <row r="452" spans="1:19" ht="16.5" thickTop="1" thickBot="1" x14ac:dyDescent="0.3">
      <c r="A452" s="33">
        <f t="shared" ref="A452:A515" si="8">ROW()-ROW($A$6)</f>
        <v>446</v>
      </c>
      <c r="B452" s="9"/>
      <c r="C452" s="10"/>
      <c r="D452" s="18" t="str">
        <f>IFERROR(VLOOKUP(C452,REKAP[[#All],[ID
Barang]:[Stok Akhir]],2,FALSE), "")</f>
        <v/>
      </c>
      <c r="E452" s="18" t="str">
        <f>IFERROR(VLOOKUP(C452,REKAP[[#All],[ID
Barang]:[Stok Akhir]],4,FALSE), "")</f>
        <v/>
      </c>
      <c r="F452" s="18" t="str">
        <f>IFERROR(VLOOKUP(C452,REKAP[[#All],[ID
Barang]:[Stok Akhir]],6,FALSE),"")</f>
        <v/>
      </c>
      <c r="G452" s="17" t="str">
        <f>IFERROR(VLOOKUP(C452,REKAP[[#All],[ID
Barang]:[Stok Akhir]],8,FALSE),"")</f>
        <v/>
      </c>
      <c r="H452" s="13"/>
      <c r="I452" s="10"/>
      <c r="J452" s="10"/>
      <c r="K452" s="17" t="str">
        <f>IFERROR(MASUK[[#This Row],[Jumlah Masuk]]*MASUK[[#This Row],[Harga Satuan]],"")</f>
        <v/>
      </c>
      <c r="L452" s="13"/>
      <c r="M452" s="62"/>
      <c r="N452" s="62"/>
      <c r="O452" s="62"/>
      <c r="P452" s="62"/>
      <c r="Q452" s="62"/>
      <c r="R452" s="62"/>
      <c r="S452" s="62"/>
    </row>
    <row r="453" spans="1:19" ht="16.5" thickTop="1" thickBot="1" x14ac:dyDescent="0.3">
      <c r="A453" s="33">
        <f t="shared" si="8"/>
        <v>447</v>
      </c>
      <c r="B453" s="9"/>
      <c r="C453" s="10"/>
      <c r="D453" s="18" t="str">
        <f>IFERROR(VLOOKUP(C453,REKAP[[#All],[ID
Barang]:[Stok Akhir]],2,FALSE), "")</f>
        <v/>
      </c>
      <c r="E453" s="18" t="str">
        <f>IFERROR(VLOOKUP(C453,REKAP[[#All],[ID
Barang]:[Stok Akhir]],4,FALSE), "")</f>
        <v/>
      </c>
      <c r="F453" s="18" t="str">
        <f>IFERROR(VLOOKUP(C453,REKAP[[#All],[ID
Barang]:[Stok Akhir]],6,FALSE),"")</f>
        <v/>
      </c>
      <c r="G453" s="17" t="str">
        <f>IFERROR(VLOOKUP(C453,REKAP[[#All],[ID
Barang]:[Stok Akhir]],8,FALSE),"")</f>
        <v/>
      </c>
      <c r="H453" s="13"/>
      <c r="I453" s="10"/>
      <c r="J453" s="10"/>
      <c r="K453" s="17" t="str">
        <f>IFERROR(MASUK[[#This Row],[Jumlah Masuk]]*MASUK[[#This Row],[Harga Satuan]],"")</f>
        <v/>
      </c>
      <c r="L453" s="13"/>
      <c r="M453" s="62"/>
      <c r="N453" s="62"/>
      <c r="O453" s="62"/>
      <c r="P453" s="62"/>
      <c r="Q453" s="62"/>
      <c r="R453" s="62"/>
      <c r="S453" s="62"/>
    </row>
    <row r="454" spans="1:19" ht="16.5" thickTop="1" thickBot="1" x14ac:dyDescent="0.3">
      <c r="A454" s="33">
        <f t="shared" si="8"/>
        <v>448</v>
      </c>
      <c r="B454" s="9"/>
      <c r="C454" s="10"/>
      <c r="D454" s="18" t="str">
        <f>IFERROR(VLOOKUP(C454,REKAP[[#All],[ID
Barang]:[Stok Akhir]],2,FALSE), "")</f>
        <v/>
      </c>
      <c r="E454" s="18" t="str">
        <f>IFERROR(VLOOKUP(C454,REKAP[[#All],[ID
Barang]:[Stok Akhir]],4,FALSE), "")</f>
        <v/>
      </c>
      <c r="F454" s="18" t="str">
        <f>IFERROR(VLOOKUP(C454,REKAP[[#All],[ID
Barang]:[Stok Akhir]],6,FALSE),"")</f>
        <v/>
      </c>
      <c r="G454" s="17" t="str">
        <f>IFERROR(VLOOKUP(C454,REKAP[[#All],[ID
Barang]:[Stok Akhir]],8,FALSE),"")</f>
        <v/>
      </c>
      <c r="H454" s="13"/>
      <c r="I454" s="10"/>
      <c r="J454" s="10"/>
      <c r="K454" s="17" t="str">
        <f>IFERROR(MASUK[[#This Row],[Jumlah Masuk]]*MASUK[[#This Row],[Harga Satuan]],"")</f>
        <v/>
      </c>
      <c r="L454" s="13"/>
      <c r="M454" s="62"/>
      <c r="N454" s="62"/>
      <c r="O454" s="62"/>
      <c r="P454" s="62"/>
      <c r="Q454" s="62"/>
      <c r="R454" s="62"/>
      <c r="S454" s="62"/>
    </row>
    <row r="455" spans="1:19" ht="16.5" thickTop="1" thickBot="1" x14ac:dyDescent="0.3">
      <c r="A455" s="33">
        <f t="shared" si="8"/>
        <v>449</v>
      </c>
      <c r="B455" s="9"/>
      <c r="C455" s="10"/>
      <c r="D455" s="18" t="str">
        <f>IFERROR(VLOOKUP(C455,REKAP[[#All],[ID
Barang]:[Stok Akhir]],2,FALSE), "")</f>
        <v/>
      </c>
      <c r="E455" s="18" t="str">
        <f>IFERROR(VLOOKUP(C455,REKAP[[#All],[ID
Barang]:[Stok Akhir]],4,FALSE), "")</f>
        <v/>
      </c>
      <c r="F455" s="18" t="str">
        <f>IFERROR(VLOOKUP(C455,REKAP[[#All],[ID
Barang]:[Stok Akhir]],6,FALSE),"")</f>
        <v/>
      </c>
      <c r="G455" s="17" t="str">
        <f>IFERROR(VLOOKUP(C455,REKAP[[#All],[ID
Barang]:[Stok Akhir]],8,FALSE),"")</f>
        <v/>
      </c>
      <c r="H455" s="13"/>
      <c r="I455" s="10"/>
      <c r="J455" s="10"/>
      <c r="K455" s="17" t="str">
        <f>IFERROR(MASUK[[#This Row],[Jumlah Masuk]]*MASUK[[#This Row],[Harga Satuan]],"")</f>
        <v/>
      </c>
      <c r="L455" s="13"/>
      <c r="M455" s="62"/>
      <c r="N455" s="62"/>
      <c r="O455" s="62"/>
      <c r="P455" s="62"/>
      <c r="Q455" s="62"/>
      <c r="R455" s="62"/>
      <c r="S455" s="62"/>
    </row>
    <row r="456" spans="1:19" ht="16.5" thickTop="1" thickBot="1" x14ac:dyDescent="0.3">
      <c r="A456" s="33">
        <f t="shared" si="8"/>
        <v>450</v>
      </c>
      <c r="B456" s="9"/>
      <c r="C456" s="10"/>
      <c r="D456" s="18" t="str">
        <f>IFERROR(VLOOKUP(C456,REKAP[[#All],[ID
Barang]:[Stok Akhir]],2,FALSE), "")</f>
        <v/>
      </c>
      <c r="E456" s="18" t="str">
        <f>IFERROR(VLOOKUP(C456,REKAP[[#All],[ID
Barang]:[Stok Akhir]],4,FALSE), "")</f>
        <v/>
      </c>
      <c r="F456" s="18" t="str">
        <f>IFERROR(VLOOKUP(C456,REKAP[[#All],[ID
Barang]:[Stok Akhir]],6,FALSE),"")</f>
        <v/>
      </c>
      <c r="G456" s="17" t="str">
        <f>IFERROR(VLOOKUP(C456,REKAP[[#All],[ID
Barang]:[Stok Akhir]],8,FALSE),"")</f>
        <v/>
      </c>
      <c r="H456" s="13"/>
      <c r="I456" s="10"/>
      <c r="J456" s="10"/>
      <c r="K456" s="17" t="str">
        <f>IFERROR(MASUK[[#This Row],[Jumlah Masuk]]*MASUK[[#This Row],[Harga Satuan]],"")</f>
        <v/>
      </c>
      <c r="L456" s="13"/>
      <c r="M456" s="62"/>
      <c r="N456" s="62"/>
      <c r="O456" s="62"/>
      <c r="P456" s="62"/>
      <c r="Q456" s="62"/>
      <c r="R456" s="62"/>
      <c r="S456" s="62"/>
    </row>
    <row r="457" spans="1:19" ht="16.5" thickTop="1" thickBot="1" x14ac:dyDescent="0.3">
      <c r="A457" s="33">
        <f t="shared" si="8"/>
        <v>451</v>
      </c>
      <c r="B457" s="9"/>
      <c r="C457" s="10"/>
      <c r="D457" s="18" t="str">
        <f>IFERROR(VLOOKUP(C457,REKAP[[#All],[ID
Barang]:[Stok Akhir]],2,FALSE), "")</f>
        <v/>
      </c>
      <c r="E457" s="18" t="str">
        <f>IFERROR(VLOOKUP(C457,REKAP[[#All],[ID
Barang]:[Stok Akhir]],4,FALSE), "")</f>
        <v/>
      </c>
      <c r="F457" s="18" t="str">
        <f>IFERROR(VLOOKUP(C457,REKAP[[#All],[ID
Barang]:[Stok Akhir]],6,FALSE),"")</f>
        <v/>
      </c>
      <c r="G457" s="17" t="str">
        <f>IFERROR(VLOOKUP(C457,REKAP[[#All],[ID
Barang]:[Stok Akhir]],8,FALSE),"")</f>
        <v/>
      </c>
      <c r="H457" s="13"/>
      <c r="I457" s="10"/>
      <c r="J457" s="10"/>
      <c r="K457" s="17" t="str">
        <f>IFERROR(MASUK[[#This Row],[Jumlah Masuk]]*MASUK[[#This Row],[Harga Satuan]],"")</f>
        <v/>
      </c>
      <c r="L457" s="13"/>
      <c r="M457" s="62"/>
      <c r="N457" s="62"/>
      <c r="O457" s="62"/>
      <c r="P457" s="62"/>
      <c r="Q457" s="62"/>
      <c r="R457" s="62"/>
      <c r="S457" s="62"/>
    </row>
    <row r="458" spans="1:19" ht="16.5" thickTop="1" thickBot="1" x14ac:dyDescent="0.3">
      <c r="A458" s="33">
        <f t="shared" si="8"/>
        <v>452</v>
      </c>
      <c r="B458" s="9"/>
      <c r="C458" s="10"/>
      <c r="D458" s="18" t="str">
        <f>IFERROR(VLOOKUP(C458,REKAP[[#All],[ID
Barang]:[Stok Akhir]],2,FALSE), "")</f>
        <v/>
      </c>
      <c r="E458" s="18" t="str">
        <f>IFERROR(VLOOKUP(C458,REKAP[[#All],[ID
Barang]:[Stok Akhir]],4,FALSE), "")</f>
        <v/>
      </c>
      <c r="F458" s="18" t="str">
        <f>IFERROR(VLOOKUP(C458,REKAP[[#All],[ID
Barang]:[Stok Akhir]],6,FALSE),"")</f>
        <v/>
      </c>
      <c r="G458" s="17" t="str">
        <f>IFERROR(VLOOKUP(C458,REKAP[[#All],[ID
Barang]:[Stok Akhir]],8,FALSE),"")</f>
        <v/>
      </c>
      <c r="H458" s="13"/>
      <c r="I458" s="10"/>
      <c r="J458" s="10"/>
      <c r="K458" s="17" t="str">
        <f>IFERROR(MASUK[[#This Row],[Jumlah Masuk]]*MASUK[[#This Row],[Harga Satuan]],"")</f>
        <v/>
      </c>
      <c r="L458" s="13"/>
      <c r="M458" s="62"/>
      <c r="N458" s="62"/>
      <c r="O458" s="62"/>
      <c r="P458" s="62"/>
      <c r="Q458" s="62"/>
      <c r="R458" s="62"/>
      <c r="S458" s="62"/>
    </row>
    <row r="459" spans="1:19" ht="16.5" thickTop="1" thickBot="1" x14ac:dyDescent="0.3">
      <c r="A459" s="33">
        <f t="shared" si="8"/>
        <v>453</v>
      </c>
      <c r="B459" s="9"/>
      <c r="C459" s="10"/>
      <c r="D459" s="18" t="str">
        <f>IFERROR(VLOOKUP(C459,REKAP[[#All],[ID
Barang]:[Stok Akhir]],2,FALSE), "")</f>
        <v/>
      </c>
      <c r="E459" s="18" t="str">
        <f>IFERROR(VLOOKUP(C459,REKAP[[#All],[ID
Barang]:[Stok Akhir]],4,FALSE), "")</f>
        <v/>
      </c>
      <c r="F459" s="18" t="str">
        <f>IFERROR(VLOOKUP(C459,REKAP[[#All],[ID
Barang]:[Stok Akhir]],6,FALSE),"")</f>
        <v/>
      </c>
      <c r="G459" s="17" t="str">
        <f>IFERROR(VLOOKUP(C459,REKAP[[#All],[ID
Barang]:[Stok Akhir]],8,FALSE),"")</f>
        <v/>
      </c>
      <c r="H459" s="13"/>
      <c r="I459" s="10"/>
      <c r="J459" s="10"/>
      <c r="K459" s="17" t="str">
        <f>IFERROR(MASUK[[#This Row],[Jumlah Masuk]]*MASUK[[#This Row],[Harga Satuan]],"")</f>
        <v/>
      </c>
      <c r="L459" s="13"/>
      <c r="M459" s="62"/>
      <c r="N459" s="62"/>
      <c r="O459" s="62"/>
      <c r="P459" s="62"/>
      <c r="Q459" s="62"/>
      <c r="R459" s="62"/>
      <c r="S459" s="62"/>
    </row>
    <row r="460" spans="1:19" ht="16.5" thickTop="1" thickBot="1" x14ac:dyDescent="0.3">
      <c r="A460" s="33">
        <f t="shared" si="8"/>
        <v>454</v>
      </c>
      <c r="B460" s="9"/>
      <c r="C460" s="10"/>
      <c r="D460" s="18" t="str">
        <f>IFERROR(VLOOKUP(C460,REKAP[[#All],[ID
Barang]:[Stok Akhir]],2,FALSE), "")</f>
        <v/>
      </c>
      <c r="E460" s="18" t="str">
        <f>IFERROR(VLOOKUP(C460,REKAP[[#All],[ID
Barang]:[Stok Akhir]],4,FALSE), "")</f>
        <v/>
      </c>
      <c r="F460" s="18" t="str">
        <f>IFERROR(VLOOKUP(C460,REKAP[[#All],[ID
Barang]:[Stok Akhir]],6,FALSE),"")</f>
        <v/>
      </c>
      <c r="G460" s="17" t="str">
        <f>IFERROR(VLOOKUP(C460,REKAP[[#All],[ID
Barang]:[Stok Akhir]],8,FALSE),"")</f>
        <v/>
      </c>
      <c r="H460" s="13"/>
      <c r="I460" s="10"/>
      <c r="J460" s="10"/>
      <c r="K460" s="17" t="str">
        <f>IFERROR(MASUK[[#This Row],[Jumlah Masuk]]*MASUK[[#This Row],[Harga Satuan]],"")</f>
        <v/>
      </c>
      <c r="L460" s="13"/>
      <c r="M460" s="62"/>
      <c r="N460" s="62"/>
      <c r="O460" s="62"/>
      <c r="P460" s="62"/>
      <c r="Q460" s="62"/>
      <c r="R460" s="62"/>
      <c r="S460" s="62"/>
    </row>
    <row r="461" spans="1:19" ht="16.5" thickTop="1" thickBot="1" x14ac:dyDescent="0.3">
      <c r="A461" s="33">
        <f t="shared" si="8"/>
        <v>455</v>
      </c>
      <c r="B461" s="9"/>
      <c r="C461" s="10"/>
      <c r="D461" s="18" t="str">
        <f>IFERROR(VLOOKUP(C461,REKAP[[#All],[ID
Barang]:[Stok Akhir]],2,FALSE), "")</f>
        <v/>
      </c>
      <c r="E461" s="18" t="str">
        <f>IFERROR(VLOOKUP(C461,REKAP[[#All],[ID
Barang]:[Stok Akhir]],4,FALSE), "")</f>
        <v/>
      </c>
      <c r="F461" s="18" t="str">
        <f>IFERROR(VLOOKUP(C461,REKAP[[#All],[ID
Barang]:[Stok Akhir]],6,FALSE),"")</f>
        <v/>
      </c>
      <c r="G461" s="17" t="str">
        <f>IFERROR(VLOOKUP(C461,REKAP[[#All],[ID
Barang]:[Stok Akhir]],8,FALSE),"")</f>
        <v/>
      </c>
      <c r="H461" s="13"/>
      <c r="I461" s="10"/>
      <c r="J461" s="10"/>
      <c r="K461" s="17" t="str">
        <f>IFERROR(MASUK[[#This Row],[Jumlah Masuk]]*MASUK[[#This Row],[Harga Satuan]],"")</f>
        <v/>
      </c>
      <c r="L461" s="13"/>
      <c r="M461" s="62"/>
      <c r="N461" s="62"/>
      <c r="O461" s="62"/>
      <c r="P461" s="62"/>
      <c r="Q461" s="62"/>
      <c r="R461" s="62"/>
      <c r="S461" s="62"/>
    </row>
    <row r="462" spans="1:19" ht="16.5" thickTop="1" thickBot="1" x14ac:dyDescent="0.3">
      <c r="A462" s="33">
        <f t="shared" si="8"/>
        <v>456</v>
      </c>
      <c r="B462" s="9"/>
      <c r="C462" s="10"/>
      <c r="D462" s="18" t="str">
        <f>IFERROR(VLOOKUP(C462,REKAP[[#All],[ID
Barang]:[Stok Akhir]],2,FALSE), "")</f>
        <v/>
      </c>
      <c r="E462" s="18" t="str">
        <f>IFERROR(VLOOKUP(C462,REKAP[[#All],[ID
Barang]:[Stok Akhir]],4,FALSE), "")</f>
        <v/>
      </c>
      <c r="F462" s="18" t="str">
        <f>IFERROR(VLOOKUP(C462,REKAP[[#All],[ID
Barang]:[Stok Akhir]],6,FALSE),"")</f>
        <v/>
      </c>
      <c r="G462" s="17" t="str">
        <f>IFERROR(VLOOKUP(C462,REKAP[[#All],[ID
Barang]:[Stok Akhir]],8,FALSE),"")</f>
        <v/>
      </c>
      <c r="H462" s="13"/>
      <c r="I462" s="10"/>
      <c r="J462" s="10"/>
      <c r="K462" s="17" t="str">
        <f>IFERROR(MASUK[[#This Row],[Jumlah Masuk]]*MASUK[[#This Row],[Harga Satuan]],"")</f>
        <v/>
      </c>
      <c r="L462" s="13"/>
      <c r="M462" s="62"/>
      <c r="N462" s="62"/>
      <c r="O462" s="62"/>
      <c r="P462" s="62"/>
      <c r="Q462" s="62"/>
      <c r="R462" s="62"/>
      <c r="S462" s="62"/>
    </row>
    <row r="463" spans="1:19" ht="16.5" thickTop="1" thickBot="1" x14ac:dyDescent="0.3">
      <c r="A463" s="33">
        <f t="shared" si="8"/>
        <v>457</v>
      </c>
      <c r="B463" s="9"/>
      <c r="C463" s="10"/>
      <c r="D463" s="18" t="str">
        <f>IFERROR(VLOOKUP(C463,REKAP[[#All],[ID
Barang]:[Stok Akhir]],2,FALSE), "")</f>
        <v/>
      </c>
      <c r="E463" s="18" t="str">
        <f>IFERROR(VLOOKUP(C463,REKAP[[#All],[ID
Barang]:[Stok Akhir]],4,FALSE), "")</f>
        <v/>
      </c>
      <c r="F463" s="18" t="str">
        <f>IFERROR(VLOOKUP(C463,REKAP[[#All],[ID
Barang]:[Stok Akhir]],6,FALSE),"")</f>
        <v/>
      </c>
      <c r="G463" s="17" t="str">
        <f>IFERROR(VLOOKUP(C463,REKAP[[#All],[ID
Barang]:[Stok Akhir]],8,FALSE),"")</f>
        <v/>
      </c>
      <c r="H463" s="13"/>
      <c r="I463" s="10"/>
      <c r="J463" s="10"/>
      <c r="K463" s="17" t="str">
        <f>IFERROR(MASUK[[#This Row],[Jumlah Masuk]]*MASUK[[#This Row],[Harga Satuan]],"")</f>
        <v/>
      </c>
      <c r="L463" s="13"/>
      <c r="M463" s="62"/>
      <c r="N463" s="62"/>
      <c r="O463" s="62"/>
      <c r="P463" s="62"/>
      <c r="Q463" s="62"/>
      <c r="R463" s="62"/>
      <c r="S463" s="62"/>
    </row>
    <row r="464" spans="1:19" ht="16.5" thickTop="1" thickBot="1" x14ac:dyDescent="0.3">
      <c r="A464" s="33">
        <f t="shared" si="8"/>
        <v>458</v>
      </c>
      <c r="B464" s="9"/>
      <c r="C464" s="10"/>
      <c r="D464" s="18" t="str">
        <f>IFERROR(VLOOKUP(C464,REKAP[[#All],[ID
Barang]:[Stok Akhir]],2,FALSE), "")</f>
        <v/>
      </c>
      <c r="E464" s="18" t="str">
        <f>IFERROR(VLOOKUP(C464,REKAP[[#All],[ID
Barang]:[Stok Akhir]],4,FALSE), "")</f>
        <v/>
      </c>
      <c r="F464" s="18" t="str">
        <f>IFERROR(VLOOKUP(C464,REKAP[[#All],[ID
Barang]:[Stok Akhir]],6,FALSE),"")</f>
        <v/>
      </c>
      <c r="G464" s="17" t="str">
        <f>IFERROR(VLOOKUP(C464,REKAP[[#All],[ID
Barang]:[Stok Akhir]],8,FALSE),"")</f>
        <v/>
      </c>
      <c r="H464" s="13"/>
      <c r="I464" s="10"/>
      <c r="J464" s="10"/>
      <c r="K464" s="17" t="str">
        <f>IFERROR(MASUK[[#This Row],[Jumlah Masuk]]*MASUK[[#This Row],[Harga Satuan]],"")</f>
        <v/>
      </c>
      <c r="L464" s="13"/>
      <c r="M464" s="62"/>
      <c r="N464" s="62"/>
      <c r="O464" s="62"/>
      <c r="P464" s="62"/>
      <c r="Q464" s="62"/>
      <c r="R464" s="62"/>
      <c r="S464" s="62"/>
    </row>
    <row r="465" spans="1:19" ht="16.5" thickTop="1" thickBot="1" x14ac:dyDescent="0.3">
      <c r="A465" s="33">
        <f t="shared" si="8"/>
        <v>459</v>
      </c>
      <c r="B465" s="9"/>
      <c r="C465" s="10"/>
      <c r="D465" s="18" t="str">
        <f>IFERROR(VLOOKUP(C465,REKAP[[#All],[ID
Barang]:[Stok Akhir]],2,FALSE), "")</f>
        <v/>
      </c>
      <c r="E465" s="18" t="str">
        <f>IFERROR(VLOOKUP(C465,REKAP[[#All],[ID
Barang]:[Stok Akhir]],4,FALSE), "")</f>
        <v/>
      </c>
      <c r="F465" s="18" t="str">
        <f>IFERROR(VLOOKUP(C465,REKAP[[#All],[ID
Barang]:[Stok Akhir]],6,FALSE),"")</f>
        <v/>
      </c>
      <c r="G465" s="17" t="str">
        <f>IFERROR(VLOOKUP(C465,REKAP[[#All],[ID
Barang]:[Stok Akhir]],8,FALSE),"")</f>
        <v/>
      </c>
      <c r="H465" s="13"/>
      <c r="I465" s="10"/>
      <c r="J465" s="10"/>
      <c r="K465" s="17" t="str">
        <f>IFERROR(MASUK[[#This Row],[Jumlah Masuk]]*MASUK[[#This Row],[Harga Satuan]],"")</f>
        <v/>
      </c>
      <c r="L465" s="13"/>
      <c r="M465" s="62"/>
      <c r="N465" s="62"/>
      <c r="O465" s="62"/>
      <c r="P465" s="62"/>
      <c r="Q465" s="62"/>
      <c r="R465" s="62"/>
      <c r="S465" s="62"/>
    </row>
    <row r="466" spans="1:19" ht="16.5" thickTop="1" thickBot="1" x14ac:dyDescent="0.3">
      <c r="A466" s="33">
        <f t="shared" si="8"/>
        <v>460</v>
      </c>
      <c r="B466" s="9"/>
      <c r="C466" s="10"/>
      <c r="D466" s="18" t="str">
        <f>IFERROR(VLOOKUP(C466,REKAP[[#All],[ID
Barang]:[Stok Akhir]],2,FALSE), "")</f>
        <v/>
      </c>
      <c r="E466" s="18" t="str">
        <f>IFERROR(VLOOKUP(C466,REKAP[[#All],[ID
Barang]:[Stok Akhir]],4,FALSE), "")</f>
        <v/>
      </c>
      <c r="F466" s="18" t="str">
        <f>IFERROR(VLOOKUP(C466,REKAP[[#All],[ID
Barang]:[Stok Akhir]],6,FALSE),"")</f>
        <v/>
      </c>
      <c r="G466" s="17" t="str">
        <f>IFERROR(VLOOKUP(C466,REKAP[[#All],[ID
Barang]:[Stok Akhir]],8,FALSE),"")</f>
        <v/>
      </c>
      <c r="H466" s="13"/>
      <c r="I466" s="10"/>
      <c r="J466" s="10"/>
      <c r="K466" s="17" t="str">
        <f>IFERROR(MASUK[[#This Row],[Jumlah Masuk]]*MASUK[[#This Row],[Harga Satuan]],"")</f>
        <v/>
      </c>
      <c r="L466" s="13"/>
      <c r="M466" s="62"/>
      <c r="N466" s="62"/>
      <c r="O466" s="62"/>
      <c r="P466" s="62"/>
      <c r="Q466" s="62"/>
      <c r="R466" s="62"/>
      <c r="S466" s="62"/>
    </row>
    <row r="467" spans="1:19" ht="16.5" thickTop="1" thickBot="1" x14ac:dyDescent="0.3">
      <c r="A467" s="33">
        <f t="shared" si="8"/>
        <v>461</v>
      </c>
      <c r="B467" s="9"/>
      <c r="C467" s="10"/>
      <c r="D467" s="18" t="str">
        <f>IFERROR(VLOOKUP(C467,REKAP[[#All],[ID
Barang]:[Stok Akhir]],2,FALSE), "")</f>
        <v/>
      </c>
      <c r="E467" s="18" t="str">
        <f>IFERROR(VLOOKUP(C467,REKAP[[#All],[ID
Barang]:[Stok Akhir]],4,FALSE), "")</f>
        <v/>
      </c>
      <c r="F467" s="18" t="str">
        <f>IFERROR(VLOOKUP(C467,REKAP[[#All],[ID
Barang]:[Stok Akhir]],6,FALSE),"")</f>
        <v/>
      </c>
      <c r="G467" s="17" t="str">
        <f>IFERROR(VLOOKUP(C467,REKAP[[#All],[ID
Barang]:[Stok Akhir]],8,FALSE),"")</f>
        <v/>
      </c>
      <c r="H467" s="13"/>
      <c r="I467" s="10"/>
      <c r="J467" s="10"/>
      <c r="K467" s="17" t="str">
        <f>IFERROR(MASUK[[#This Row],[Jumlah Masuk]]*MASUK[[#This Row],[Harga Satuan]],"")</f>
        <v/>
      </c>
      <c r="L467" s="13"/>
      <c r="M467" s="62"/>
      <c r="N467" s="62"/>
      <c r="O467" s="62"/>
      <c r="P467" s="62"/>
      <c r="Q467" s="62"/>
      <c r="R467" s="62"/>
      <c r="S467" s="62"/>
    </row>
    <row r="468" spans="1:19" ht="16.5" thickTop="1" thickBot="1" x14ac:dyDescent="0.3">
      <c r="A468" s="33">
        <f t="shared" si="8"/>
        <v>462</v>
      </c>
      <c r="B468" s="9"/>
      <c r="C468" s="10"/>
      <c r="D468" s="18" t="str">
        <f>IFERROR(VLOOKUP(C468,REKAP[[#All],[ID
Barang]:[Stok Akhir]],2,FALSE), "")</f>
        <v/>
      </c>
      <c r="E468" s="18" t="str">
        <f>IFERROR(VLOOKUP(C468,REKAP[[#All],[ID
Barang]:[Stok Akhir]],4,FALSE), "")</f>
        <v/>
      </c>
      <c r="F468" s="18" t="str">
        <f>IFERROR(VLOOKUP(C468,REKAP[[#All],[ID
Barang]:[Stok Akhir]],6,FALSE),"")</f>
        <v/>
      </c>
      <c r="G468" s="17" t="str">
        <f>IFERROR(VLOOKUP(C468,REKAP[[#All],[ID
Barang]:[Stok Akhir]],8,FALSE),"")</f>
        <v/>
      </c>
      <c r="H468" s="13"/>
      <c r="I468" s="10"/>
      <c r="J468" s="10"/>
      <c r="K468" s="17" t="str">
        <f>IFERROR(MASUK[[#This Row],[Jumlah Masuk]]*MASUK[[#This Row],[Harga Satuan]],"")</f>
        <v/>
      </c>
      <c r="L468" s="13"/>
      <c r="M468" s="62"/>
      <c r="N468" s="62"/>
      <c r="O468" s="62"/>
      <c r="P468" s="62"/>
      <c r="Q468" s="62"/>
      <c r="R468" s="62"/>
      <c r="S468" s="62"/>
    </row>
    <row r="469" spans="1:19" ht="16.5" thickTop="1" thickBot="1" x14ac:dyDescent="0.3">
      <c r="A469" s="33">
        <f t="shared" si="8"/>
        <v>463</v>
      </c>
      <c r="B469" s="9"/>
      <c r="C469" s="10"/>
      <c r="D469" s="18" t="str">
        <f>IFERROR(VLOOKUP(C469,REKAP[[#All],[ID
Barang]:[Stok Akhir]],2,FALSE), "")</f>
        <v/>
      </c>
      <c r="E469" s="18" t="str">
        <f>IFERROR(VLOOKUP(C469,REKAP[[#All],[ID
Barang]:[Stok Akhir]],4,FALSE), "")</f>
        <v/>
      </c>
      <c r="F469" s="18" t="str">
        <f>IFERROR(VLOOKUP(C469,REKAP[[#All],[ID
Barang]:[Stok Akhir]],6,FALSE),"")</f>
        <v/>
      </c>
      <c r="G469" s="17" t="str">
        <f>IFERROR(VLOOKUP(C469,REKAP[[#All],[ID
Barang]:[Stok Akhir]],8,FALSE),"")</f>
        <v/>
      </c>
      <c r="H469" s="13"/>
      <c r="I469" s="10"/>
      <c r="J469" s="10"/>
      <c r="K469" s="17" t="str">
        <f>IFERROR(MASUK[[#This Row],[Jumlah Masuk]]*MASUK[[#This Row],[Harga Satuan]],"")</f>
        <v/>
      </c>
      <c r="L469" s="13"/>
      <c r="M469" s="62"/>
      <c r="N469" s="62"/>
      <c r="O469" s="62"/>
      <c r="P469" s="62"/>
      <c r="Q469" s="62"/>
      <c r="R469" s="62"/>
      <c r="S469" s="62"/>
    </row>
    <row r="470" spans="1:19" ht="16.5" thickTop="1" thickBot="1" x14ac:dyDescent="0.3">
      <c r="A470" s="33">
        <f t="shared" si="8"/>
        <v>464</v>
      </c>
      <c r="B470" s="9"/>
      <c r="C470" s="10"/>
      <c r="D470" s="18" t="str">
        <f>IFERROR(VLOOKUP(C470,REKAP[[#All],[ID
Barang]:[Stok Akhir]],2,FALSE), "")</f>
        <v/>
      </c>
      <c r="E470" s="18" t="str">
        <f>IFERROR(VLOOKUP(C470,REKAP[[#All],[ID
Barang]:[Stok Akhir]],4,FALSE), "")</f>
        <v/>
      </c>
      <c r="F470" s="18" t="str">
        <f>IFERROR(VLOOKUP(C470,REKAP[[#All],[ID
Barang]:[Stok Akhir]],6,FALSE),"")</f>
        <v/>
      </c>
      <c r="G470" s="17" t="str">
        <f>IFERROR(VLOOKUP(C470,REKAP[[#All],[ID
Barang]:[Stok Akhir]],8,FALSE),"")</f>
        <v/>
      </c>
      <c r="H470" s="13"/>
      <c r="I470" s="10"/>
      <c r="J470" s="10"/>
      <c r="K470" s="17" t="str">
        <f>IFERROR(MASUK[[#This Row],[Jumlah Masuk]]*MASUK[[#This Row],[Harga Satuan]],"")</f>
        <v/>
      </c>
      <c r="L470" s="13"/>
      <c r="M470" s="62"/>
      <c r="N470" s="62"/>
      <c r="O470" s="62"/>
      <c r="P470" s="62"/>
      <c r="Q470" s="62"/>
      <c r="R470" s="62"/>
      <c r="S470" s="62"/>
    </row>
    <row r="471" spans="1:19" ht="16.5" thickTop="1" thickBot="1" x14ac:dyDescent="0.3">
      <c r="A471" s="33">
        <f t="shared" si="8"/>
        <v>465</v>
      </c>
      <c r="B471" s="9"/>
      <c r="C471" s="10"/>
      <c r="D471" s="18" t="str">
        <f>IFERROR(VLOOKUP(C471,REKAP[[#All],[ID
Barang]:[Stok Akhir]],2,FALSE), "")</f>
        <v/>
      </c>
      <c r="E471" s="18" t="str">
        <f>IFERROR(VLOOKUP(C471,REKAP[[#All],[ID
Barang]:[Stok Akhir]],4,FALSE), "")</f>
        <v/>
      </c>
      <c r="F471" s="18" t="str">
        <f>IFERROR(VLOOKUP(C471,REKAP[[#All],[ID
Barang]:[Stok Akhir]],6,FALSE),"")</f>
        <v/>
      </c>
      <c r="G471" s="17" t="str">
        <f>IFERROR(VLOOKUP(C471,REKAP[[#All],[ID
Barang]:[Stok Akhir]],8,FALSE),"")</f>
        <v/>
      </c>
      <c r="H471" s="13"/>
      <c r="I471" s="10"/>
      <c r="J471" s="10"/>
      <c r="K471" s="17" t="str">
        <f>IFERROR(MASUK[[#This Row],[Jumlah Masuk]]*MASUK[[#This Row],[Harga Satuan]],"")</f>
        <v/>
      </c>
      <c r="L471" s="13"/>
      <c r="M471" s="62"/>
      <c r="N471" s="62"/>
      <c r="O471" s="62"/>
      <c r="P471" s="62"/>
      <c r="Q471" s="62"/>
      <c r="R471" s="62"/>
      <c r="S471" s="62"/>
    </row>
    <row r="472" spans="1:19" ht="16.5" thickTop="1" thickBot="1" x14ac:dyDescent="0.3">
      <c r="A472" s="33">
        <f t="shared" si="8"/>
        <v>466</v>
      </c>
      <c r="B472" s="9"/>
      <c r="C472" s="10"/>
      <c r="D472" s="18" t="str">
        <f>IFERROR(VLOOKUP(C472,REKAP[[#All],[ID
Barang]:[Stok Akhir]],2,FALSE), "")</f>
        <v/>
      </c>
      <c r="E472" s="18" t="str">
        <f>IFERROR(VLOOKUP(C472,REKAP[[#All],[ID
Barang]:[Stok Akhir]],4,FALSE), "")</f>
        <v/>
      </c>
      <c r="F472" s="18" t="str">
        <f>IFERROR(VLOOKUP(C472,REKAP[[#All],[ID
Barang]:[Stok Akhir]],6,FALSE),"")</f>
        <v/>
      </c>
      <c r="G472" s="17" t="str">
        <f>IFERROR(VLOOKUP(C472,REKAP[[#All],[ID
Barang]:[Stok Akhir]],8,FALSE),"")</f>
        <v/>
      </c>
      <c r="H472" s="13"/>
      <c r="I472" s="10"/>
      <c r="J472" s="10"/>
      <c r="K472" s="17" t="str">
        <f>IFERROR(MASUK[[#This Row],[Jumlah Masuk]]*MASUK[[#This Row],[Harga Satuan]],"")</f>
        <v/>
      </c>
      <c r="L472" s="13"/>
      <c r="M472" s="62"/>
      <c r="N472" s="62"/>
      <c r="O472" s="62"/>
      <c r="P472" s="62"/>
      <c r="Q472" s="62"/>
      <c r="R472" s="62"/>
      <c r="S472" s="62"/>
    </row>
    <row r="473" spans="1:19" ht="16.5" thickTop="1" thickBot="1" x14ac:dyDescent="0.3">
      <c r="A473" s="33">
        <f t="shared" si="8"/>
        <v>467</v>
      </c>
      <c r="B473" s="9"/>
      <c r="C473" s="10"/>
      <c r="D473" s="18" t="str">
        <f>IFERROR(VLOOKUP(C473,REKAP[[#All],[ID
Barang]:[Stok Akhir]],2,FALSE), "")</f>
        <v/>
      </c>
      <c r="E473" s="18" t="str">
        <f>IFERROR(VLOOKUP(C473,REKAP[[#All],[ID
Barang]:[Stok Akhir]],4,FALSE), "")</f>
        <v/>
      </c>
      <c r="F473" s="18" t="str">
        <f>IFERROR(VLOOKUP(C473,REKAP[[#All],[ID
Barang]:[Stok Akhir]],6,FALSE),"")</f>
        <v/>
      </c>
      <c r="G473" s="17" t="str">
        <f>IFERROR(VLOOKUP(C473,REKAP[[#All],[ID
Barang]:[Stok Akhir]],8,FALSE),"")</f>
        <v/>
      </c>
      <c r="H473" s="13"/>
      <c r="I473" s="10"/>
      <c r="J473" s="10"/>
      <c r="K473" s="17" t="str">
        <f>IFERROR(MASUK[[#This Row],[Jumlah Masuk]]*MASUK[[#This Row],[Harga Satuan]],"")</f>
        <v/>
      </c>
      <c r="L473" s="13"/>
      <c r="M473" s="62"/>
      <c r="N473" s="62"/>
      <c r="O473" s="62"/>
      <c r="P473" s="62"/>
      <c r="Q473" s="62"/>
      <c r="R473" s="62"/>
      <c r="S473" s="62"/>
    </row>
    <row r="474" spans="1:19" ht="16.5" thickTop="1" thickBot="1" x14ac:dyDescent="0.3">
      <c r="A474" s="33">
        <f t="shared" si="8"/>
        <v>468</v>
      </c>
      <c r="B474" s="9"/>
      <c r="C474" s="10"/>
      <c r="D474" s="18" t="str">
        <f>IFERROR(VLOOKUP(C474,REKAP[[#All],[ID
Barang]:[Stok Akhir]],2,FALSE), "")</f>
        <v/>
      </c>
      <c r="E474" s="18" t="str">
        <f>IFERROR(VLOOKUP(C474,REKAP[[#All],[ID
Barang]:[Stok Akhir]],4,FALSE), "")</f>
        <v/>
      </c>
      <c r="F474" s="18" t="str">
        <f>IFERROR(VLOOKUP(C474,REKAP[[#All],[ID
Barang]:[Stok Akhir]],6,FALSE),"")</f>
        <v/>
      </c>
      <c r="G474" s="17" t="str">
        <f>IFERROR(VLOOKUP(C474,REKAP[[#All],[ID
Barang]:[Stok Akhir]],8,FALSE),"")</f>
        <v/>
      </c>
      <c r="H474" s="13"/>
      <c r="I474" s="10"/>
      <c r="J474" s="10"/>
      <c r="K474" s="17" t="str">
        <f>IFERROR(MASUK[[#This Row],[Jumlah Masuk]]*MASUK[[#This Row],[Harga Satuan]],"")</f>
        <v/>
      </c>
      <c r="L474" s="13"/>
      <c r="M474" s="62"/>
      <c r="N474" s="62"/>
      <c r="O474" s="62"/>
      <c r="P474" s="62"/>
      <c r="Q474" s="62"/>
      <c r="R474" s="62"/>
      <c r="S474" s="62"/>
    </row>
    <row r="475" spans="1:19" ht="16.5" thickTop="1" thickBot="1" x14ac:dyDescent="0.3">
      <c r="A475" s="33">
        <f t="shared" si="8"/>
        <v>469</v>
      </c>
      <c r="B475" s="9"/>
      <c r="C475" s="10"/>
      <c r="D475" s="18" t="str">
        <f>IFERROR(VLOOKUP(C475,REKAP[[#All],[ID
Barang]:[Stok Akhir]],2,FALSE), "")</f>
        <v/>
      </c>
      <c r="E475" s="18" t="str">
        <f>IFERROR(VLOOKUP(C475,REKAP[[#All],[ID
Barang]:[Stok Akhir]],4,FALSE), "")</f>
        <v/>
      </c>
      <c r="F475" s="18" t="str">
        <f>IFERROR(VLOOKUP(C475,REKAP[[#All],[ID
Barang]:[Stok Akhir]],6,FALSE),"")</f>
        <v/>
      </c>
      <c r="G475" s="17" t="str">
        <f>IFERROR(VLOOKUP(C475,REKAP[[#All],[ID
Barang]:[Stok Akhir]],8,FALSE),"")</f>
        <v/>
      </c>
      <c r="H475" s="13"/>
      <c r="I475" s="10"/>
      <c r="J475" s="10"/>
      <c r="K475" s="17" t="str">
        <f>IFERROR(MASUK[[#This Row],[Jumlah Masuk]]*MASUK[[#This Row],[Harga Satuan]],"")</f>
        <v/>
      </c>
      <c r="L475" s="13"/>
      <c r="M475" s="62"/>
      <c r="N475" s="62"/>
      <c r="O475" s="62"/>
      <c r="P475" s="62"/>
      <c r="Q475" s="62"/>
      <c r="R475" s="62"/>
      <c r="S475" s="62"/>
    </row>
    <row r="476" spans="1:19" ht="16.5" thickTop="1" thickBot="1" x14ac:dyDescent="0.3">
      <c r="A476" s="33">
        <f t="shared" si="8"/>
        <v>470</v>
      </c>
      <c r="B476" s="9"/>
      <c r="C476" s="10"/>
      <c r="D476" s="18" t="str">
        <f>IFERROR(VLOOKUP(C476,REKAP[[#All],[ID
Barang]:[Stok Akhir]],2,FALSE), "")</f>
        <v/>
      </c>
      <c r="E476" s="18" t="str">
        <f>IFERROR(VLOOKUP(C476,REKAP[[#All],[ID
Barang]:[Stok Akhir]],4,FALSE), "")</f>
        <v/>
      </c>
      <c r="F476" s="18" t="str">
        <f>IFERROR(VLOOKUP(C476,REKAP[[#All],[ID
Barang]:[Stok Akhir]],6,FALSE),"")</f>
        <v/>
      </c>
      <c r="G476" s="17" t="str">
        <f>IFERROR(VLOOKUP(C476,REKAP[[#All],[ID
Barang]:[Stok Akhir]],8,FALSE),"")</f>
        <v/>
      </c>
      <c r="H476" s="13"/>
      <c r="I476" s="10"/>
      <c r="J476" s="10"/>
      <c r="K476" s="17" t="str">
        <f>IFERROR(MASUK[[#This Row],[Jumlah Masuk]]*MASUK[[#This Row],[Harga Satuan]],"")</f>
        <v/>
      </c>
      <c r="L476" s="13"/>
      <c r="M476" s="62"/>
      <c r="N476" s="62"/>
      <c r="O476" s="62"/>
      <c r="P476" s="62"/>
      <c r="Q476" s="62"/>
      <c r="R476" s="62"/>
      <c r="S476" s="62"/>
    </row>
    <row r="477" spans="1:19" ht="16.5" thickTop="1" thickBot="1" x14ac:dyDescent="0.3">
      <c r="A477" s="33">
        <f t="shared" si="8"/>
        <v>471</v>
      </c>
      <c r="B477" s="9"/>
      <c r="C477" s="10"/>
      <c r="D477" s="18" t="str">
        <f>IFERROR(VLOOKUP(C477,REKAP[[#All],[ID
Barang]:[Stok Akhir]],2,FALSE), "")</f>
        <v/>
      </c>
      <c r="E477" s="18" t="str">
        <f>IFERROR(VLOOKUP(C477,REKAP[[#All],[ID
Barang]:[Stok Akhir]],4,FALSE), "")</f>
        <v/>
      </c>
      <c r="F477" s="18" t="str">
        <f>IFERROR(VLOOKUP(C477,REKAP[[#All],[ID
Barang]:[Stok Akhir]],6,FALSE),"")</f>
        <v/>
      </c>
      <c r="G477" s="17" t="str">
        <f>IFERROR(VLOOKUP(C477,REKAP[[#All],[ID
Barang]:[Stok Akhir]],8,FALSE),"")</f>
        <v/>
      </c>
      <c r="H477" s="13"/>
      <c r="I477" s="10"/>
      <c r="J477" s="10"/>
      <c r="K477" s="17" t="str">
        <f>IFERROR(MASUK[[#This Row],[Jumlah Masuk]]*MASUK[[#This Row],[Harga Satuan]],"")</f>
        <v/>
      </c>
      <c r="L477" s="13"/>
      <c r="M477" s="62"/>
      <c r="N477" s="62"/>
      <c r="O477" s="62"/>
      <c r="P477" s="62"/>
      <c r="Q477" s="62"/>
      <c r="R477" s="62"/>
      <c r="S477" s="62"/>
    </row>
    <row r="478" spans="1:19" ht="16.5" thickTop="1" thickBot="1" x14ac:dyDescent="0.3">
      <c r="A478" s="33">
        <f t="shared" si="8"/>
        <v>472</v>
      </c>
      <c r="B478" s="9"/>
      <c r="C478" s="10"/>
      <c r="D478" s="18" t="str">
        <f>IFERROR(VLOOKUP(C478,REKAP[[#All],[ID
Barang]:[Stok Akhir]],2,FALSE), "")</f>
        <v/>
      </c>
      <c r="E478" s="18" t="str">
        <f>IFERROR(VLOOKUP(C478,REKAP[[#All],[ID
Barang]:[Stok Akhir]],4,FALSE), "")</f>
        <v/>
      </c>
      <c r="F478" s="18" t="str">
        <f>IFERROR(VLOOKUP(C478,REKAP[[#All],[ID
Barang]:[Stok Akhir]],6,FALSE),"")</f>
        <v/>
      </c>
      <c r="G478" s="17" t="str">
        <f>IFERROR(VLOOKUP(C478,REKAP[[#All],[ID
Barang]:[Stok Akhir]],8,FALSE),"")</f>
        <v/>
      </c>
      <c r="H478" s="13"/>
      <c r="I478" s="10"/>
      <c r="J478" s="10"/>
      <c r="K478" s="17" t="str">
        <f>IFERROR(MASUK[[#This Row],[Jumlah Masuk]]*MASUK[[#This Row],[Harga Satuan]],"")</f>
        <v/>
      </c>
      <c r="L478" s="13"/>
      <c r="M478" s="62"/>
      <c r="N478" s="62"/>
      <c r="O478" s="62"/>
      <c r="P478" s="62"/>
      <c r="Q478" s="62"/>
      <c r="R478" s="62"/>
      <c r="S478" s="62"/>
    </row>
    <row r="479" spans="1:19" ht="16.5" thickTop="1" thickBot="1" x14ac:dyDescent="0.3">
      <c r="A479" s="33">
        <f t="shared" si="8"/>
        <v>473</v>
      </c>
      <c r="B479" s="9"/>
      <c r="C479" s="10"/>
      <c r="D479" s="18" t="str">
        <f>IFERROR(VLOOKUP(C479,REKAP[[#All],[ID
Barang]:[Stok Akhir]],2,FALSE), "")</f>
        <v/>
      </c>
      <c r="E479" s="18" t="str">
        <f>IFERROR(VLOOKUP(C479,REKAP[[#All],[ID
Barang]:[Stok Akhir]],4,FALSE), "")</f>
        <v/>
      </c>
      <c r="F479" s="18" t="str">
        <f>IFERROR(VLOOKUP(C479,REKAP[[#All],[ID
Barang]:[Stok Akhir]],6,FALSE),"")</f>
        <v/>
      </c>
      <c r="G479" s="17" t="str">
        <f>IFERROR(VLOOKUP(C479,REKAP[[#All],[ID
Barang]:[Stok Akhir]],8,FALSE),"")</f>
        <v/>
      </c>
      <c r="H479" s="13"/>
      <c r="I479" s="10"/>
      <c r="J479" s="10"/>
      <c r="K479" s="17" t="str">
        <f>IFERROR(MASUK[[#This Row],[Jumlah Masuk]]*MASUK[[#This Row],[Harga Satuan]],"")</f>
        <v/>
      </c>
      <c r="L479" s="13"/>
      <c r="M479" s="62"/>
      <c r="N479" s="62"/>
      <c r="O479" s="62"/>
      <c r="P479" s="62"/>
      <c r="Q479" s="62"/>
      <c r="R479" s="62"/>
      <c r="S479" s="62"/>
    </row>
    <row r="480" spans="1:19" ht="16.5" thickTop="1" thickBot="1" x14ac:dyDescent="0.3">
      <c r="A480" s="33">
        <f t="shared" si="8"/>
        <v>474</v>
      </c>
      <c r="B480" s="9"/>
      <c r="C480" s="10"/>
      <c r="D480" s="18" t="str">
        <f>IFERROR(VLOOKUP(C480,REKAP[[#All],[ID
Barang]:[Stok Akhir]],2,FALSE), "")</f>
        <v/>
      </c>
      <c r="E480" s="18" t="str">
        <f>IFERROR(VLOOKUP(C480,REKAP[[#All],[ID
Barang]:[Stok Akhir]],4,FALSE), "")</f>
        <v/>
      </c>
      <c r="F480" s="18" t="str">
        <f>IFERROR(VLOOKUP(C480,REKAP[[#All],[ID
Barang]:[Stok Akhir]],6,FALSE),"")</f>
        <v/>
      </c>
      <c r="G480" s="17" t="str">
        <f>IFERROR(VLOOKUP(C480,REKAP[[#All],[ID
Barang]:[Stok Akhir]],8,FALSE),"")</f>
        <v/>
      </c>
      <c r="H480" s="13"/>
      <c r="I480" s="10"/>
      <c r="J480" s="10"/>
      <c r="K480" s="17" t="str">
        <f>IFERROR(MASUK[[#This Row],[Jumlah Masuk]]*MASUK[[#This Row],[Harga Satuan]],"")</f>
        <v/>
      </c>
      <c r="L480" s="13"/>
      <c r="M480" s="62"/>
      <c r="N480" s="62"/>
      <c r="O480" s="62"/>
      <c r="P480" s="62"/>
      <c r="Q480" s="62"/>
      <c r="R480" s="62"/>
      <c r="S480" s="62"/>
    </row>
    <row r="481" spans="1:19" ht="16.5" thickTop="1" thickBot="1" x14ac:dyDescent="0.3">
      <c r="A481" s="33">
        <f t="shared" si="8"/>
        <v>475</v>
      </c>
      <c r="B481" s="9"/>
      <c r="C481" s="10"/>
      <c r="D481" s="18" t="str">
        <f>IFERROR(VLOOKUP(C481,REKAP[[#All],[ID
Barang]:[Stok Akhir]],2,FALSE), "")</f>
        <v/>
      </c>
      <c r="E481" s="18" t="str">
        <f>IFERROR(VLOOKUP(C481,REKAP[[#All],[ID
Barang]:[Stok Akhir]],4,FALSE), "")</f>
        <v/>
      </c>
      <c r="F481" s="18" t="str">
        <f>IFERROR(VLOOKUP(C481,REKAP[[#All],[ID
Barang]:[Stok Akhir]],6,FALSE),"")</f>
        <v/>
      </c>
      <c r="G481" s="17" t="str">
        <f>IFERROR(VLOOKUP(C481,REKAP[[#All],[ID
Barang]:[Stok Akhir]],8,FALSE),"")</f>
        <v/>
      </c>
      <c r="H481" s="13"/>
      <c r="I481" s="10"/>
      <c r="J481" s="10"/>
      <c r="K481" s="17" t="str">
        <f>IFERROR(MASUK[[#This Row],[Jumlah Masuk]]*MASUK[[#This Row],[Harga Satuan]],"")</f>
        <v/>
      </c>
      <c r="L481" s="13"/>
      <c r="M481" s="62"/>
      <c r="N481" s="62"/>
      <c r="O481" s="62"/>
      <c r="P481" s="62"/>
      <c r="Q481" s="62"/>
      <c r="R481" s="62"/>
      <c r="S481" s="62"/>
    </row>
    <row r="482" spans="1:19" ht="16.5" thickTop="1" thickBot="1" x14ac:dyDescent="0.3">
      <c r="A482" s="33">
        <f t="shared" si="8"/>
        <v>476</v>
      </c>
      <c r="B482" s="9"/>
      <c r="C482" s="10"/>
      <c r="D482" s="18" t="str">
        <f>IFERROR(VLOOKUP(C482,REKAP[[#All],[ID
Barang]:[Stok Akhir]],2,FALSE), "")</f>
        <v/>
      </c>
      <c r="E482" s="18" t="str">
        <f>IFERROR(VLOOKUP(C482,REKAP[[#All],[ID
Barang]:[Stok Akhir]],4,FALSE), "")</f>
        <v/>
      </c>
      <c r="F482" s="18" t="str">
        <f>IFERROR(VLOOKUP(C482,REKAP[[#All],[ID
Barang]:[Stok Akhir]],6,FALSE),"")</f>
        <v/>
      </c>
      <c r="G482" s="17" t="str">
        <f>IFERROR(VLOOKUP(C482,REKAP[[#All],[ID
Barang]:[Stok Akhir]],8,FALSE),"")</f>
        <v/>
      </c>
      <c r="H482" s="13"/>
      <c r="I482" s="10"/>
      <c r="J482" s="10"/>
      <c r="K482" s="17" t="str">
        <f>IFERROR(MASUK[[#This Row],[Jumlah Masuk]]*MASUK[[#This Row],[Harga Satuan]],"")</f>
        <v/>
      </c>
      <c r="L482" s="13"/>
      <c r="M482" s="62"/>
      <c r="N482" s="62"/>
      <c r="O482" s="62"/>
      <c r="P482" s="62"/>
      <c r="Q482" s="62"/>
      <c r="R482" s="62"/>
      <c r="S482" s="62"/>
    </row>
    <row r="483" spans="1:19" ht="16.5" thickTop="1" thickBot="1" x14ac:dyDescent="0.3">
      <c r="A483" s="33">
        <f t="shared" si="8"/>
        <v>477</v>
      </c>
      <c r="B483" s="9"/>
      <c r="C483" s="10"/>
      <c r="D483" s="18" t="str">
        <f>IFERROR(VLOOKUP(C483,REKAP[[#All],[ID
Barang]:[Stok Akhir]],2,FALSE), "")</f>
        <v/>
      </c>
      <c r="E483" s="18" t="str">
        <f>IFERROR(VLOOKUP(C483,REKAP[[#All],[ID
Barang]:[Stok Akhir]],4,FALSE), "")</f>
        <v/>
      </c>
      <c r="F483" s="18" t="str">
        <f>IFERROR(VLOOKUP(C483,REKAP[[#All],[ID
Barang]:[Stok Akhir]],6,FALSE),"")</f>
        <v/>
      </c>
      <c r="G483" s="17" t="str">
        <f>IFERROR(VLOOKUP(C483,REKAP[[#All],[ID
Barang]:[Stok Akhir]],8,FALSE),"")</f>
        <v/>
      </c>
      <c r="H483" s="13"/>
      <c r="I483" s="10"/>
      <c r="J483" s="10"/>
      <c r="K483" s="17" t="str">
        <f>IFERROR(MASUK[[#This Row],[Jumlah Masuk]]*MASUK[[#This Row],[Harga Satuan]],"")</f>
        <v/>
      </c>
      <c r="L483" s="13"/>
      <c r="M483" s="62"/>
      <c r="N483" s="62"/>
      <c r="O483" s="62"/>
      <c r="P483" s="62"/>
      <c r="Q483" s="62"/>
      <c r="R483" s="62"/>
      <c r="S483" s="62"/>
    </row>
    <row r="484" spans="1:19" ht="16.5" thickTop="1" thickBot="1" x14ac:dyDescent="0.3">
      <c r="A484" s="33">
        <f t="shared" si="8"/>
        <v>478</v>
      </c>
      <c r="B484" s="9"/>
      <c r="C484" s="10"/>
      <c r="D484" s="18" t="str">
        <f>IFERROR(VLOOKUP(C484,REKAP[[#All],[ID
Barang]:[Stok Akhir]],2,FALSE), "")</f>
        <v/>
      </c>
      <c r="E484" s="18" t="str">
        <f>IFERROR(VLOOKUP(C484,REKAP[[#All],[ID
Barang]:[Stok Akhir]],4,FALSE), "")</f>
        <v/>
      </c>
      <c r="F484" s="18" t="str">
        <f>IFERROR(VLOOKUP(C484,REKAP[[#All],[ID
Barang]:[Stok Akhir]],6,FALSE),"")</f>
        <v/>
      </c>
      <c r="G484" s="17" t="str">
        <f>IFERROR(VLOOKUP(C484,REKAP[[#All],[ID
Barang]:[Stok Akhir]],8,FALSE),"")</f>
        <v/>
      </c>
      <c r="H484" s="13"/>
      <c r="I484" s="10"/>
      <c r="J484" s="10"/>
      <c r="K484" s="17" t="str">
        <f>IFERROR(MASUK[[#This Row],[Jumlah Masuk]]*MASUK[[#This Row],[Harga Satuan]],"")</f>
        <v/>
      </c>
      <c r="L484" s="13"/>
      <c r="M484" s="62"/>
      <c r="N484" s="62"/>
      <c r="O484" s="62"/>
      <c r="P484" s="62"/>
      <c r="Q484" s="62"/>
      <c r="R484" s="62"/>
      <c r="S484" s="62"/>
    </row>
    <row r="485" spans="1:19" ht="16.5" thickTop="1" thickBot="1" x14ac:dyDescent="0.3">
      <c r="A485" s="33">
        <f t="shared" si="8"/>
        <v>479</v>
      </c>
      <c r="B485" s="9"/>
      <c r="C485" s="10"/>
      <c r="D485" s="18" t="str">
        <f>IFERROR(VLOOKUP(C485,REKAP[[#All],[ID
Barang]:[Stok Akhir]],2,FALSE), "")</f>
        <v/>
      </c>
      <c r="E485" s="18" t="str">
        <f>IFERROR(VLOOKUP(C485,REKAP[[#All],[ID
Barang]:[Stok Akhir]],4,FALSE), "")</f>
        <v/>
      </c>
      <c r="F485" s="18" t="str">
        <f>IFERROR(VLOOKUP(C485,REKAP[[#All],[ID
Barang]:[Stok Akhir]],6,FALSE),"")</f>
        <v/>
      </c>
      <c r="G485" s="17" t="str">
        <f>IFERROR(VLOOKUP(C485,REKAP[[#All],[ID
Barang]:[Stok Akhir]],8,FALSE),"")</f>
        <v/>
      </c>
      <c r="H485" s="13"/>
      <c r="I485" s="10"/>
      <c r="J485" s="10"/>
      <c r="K485" s="17" t="str">
        <f>IFERROR(MASUK[[#This Row],[Jumlah Masuk]]*MASUK[[#This Row],[Harga Satuan]],"")</f>
        <v/>
      </c>
      <c r="L485" s="13"/>
      <c r="M485" s="62"/>
      <c r="N485" s="62"/>
      <c r="O485" s="62"/>
      <c r="P485" s="62"/>
      <c r="Q485" s="62"/>
      <c r="R485" s="62"/>
      <c r="S485" s="62"/>
    </row>
    <row r="486" spans="1:19" ht="16.5" thickTop="1" thickBot="1" x14ac:dyDescent="0.3">
      <c r="A486" s="33">
        <f t="shared" si="8"/>
        <v>480</v>
      </c>
      <c r="B486" s="9"/>
      <c r="C486" s="10"/>
      <c r="D486" s="18" t="str">
        <f>IFERROR(VLOOKUP(C486,REKAP[[#All],[ID
Barang]:[Stok Akhir]],2,FALSE), "")</f>
        <v/>
      </c>
      <c r="E486" s="18" t="str">
        <f>IFERROR(VLOOKUP(C486,REKAP[[#All],[ID
Barang]:[Stok Akhir]],4,FALSE), "")</f>
        <v/>
      </c>
      <c r="F486" s="18" t="str">
        <f>IFERROR(VLOOKUP(C486,REKAP[[#All],[ID
Barang]:[Stok Akhir]],6,FALSE),"")</f>
        <v/>
      </c>
      <c r="G486" s="17" t="str">
        <f>IFERROR(VLOOKUP(C486,REKAP[[#All],[ID
Barang]:[Stok Akhir]],8,FALSE),"")</f>
        <v/>
      </c>
      <c r="H486" s="13"/>
      <c r="I486" s="10"/>
      <c r="J486" s="10"/>
      <c r="K486" s="17" t="str">
        <f>IFERROR(MASUK[[#This Row],[Jumlah Masuk]]*MASUK[[#This Row],[Harga Satuan]],"")</f>
        <v/>
      </c>
      <c r="L486" s="13"/>
      <c r="M486" s="62"/>
      <c r="N486" s="62"/>
      <c r="O486" s="62"/>
      <c r="P486" s="62"/>
      <c r="Q486" s="62"/>
      <c r="R486" s="62"/>
      <c r="S486" s="62"/>
    </row>
    <row r="487" spans="1:19" ht="16.5" thickTop="1" thickBot="1" x14ac:dyDescent="0.3">
      <c r="A487" s="33">
        <f t="shared" si="8"/>
        <v>481</v>
      </c>
      <c r="B487" s="9"/>
      <c r="C487" s="10"/>
      <c r="D487" s="18" t="str">
        <f>IFERROR(VLOOKUP(C487,REKAP[[#All],[ID
Barang]:[Stok Akhir]],2,FALSE), "")</f>
        <v/>
      </c>
      <c r="E487" s="18" t="str">
        <f>IFERROR(VLOOKUP(C487,REKAP[[#All],[ID
Barang]:[Stok Akhir]],4,FALSE), "")</f>
        <v/>
      </c>
      <c r="F487" s="18" t="str">
        <f>IFERROR(VLOOKUP(C487,REKAP[[#All],[ID
Barang]:[Stok Akhir]],6,FALSE),"")</f>
        <v/>
      </c>
      <c r="G487" s="17" t="str">
        <f>IFERROR(VLOOKUP(C487,REKAP[[#All],[ID
Barang]:[Stok Akhir]],8,FALSE),"")</f>
        <v/>
      </c>
      <c r="H487" s="13"/>
      <c r="I487" s="10"/>
      <c r="J487" s="10"/>
      <c r="K487" s="17" t="str">
        <f>IFERROR(MASUK[[#This Row],[Jumlah Masuk]]*MASUK[[#This Row],[Harga Satuan]],"")</f>
        <v/>
      </c>
      <c r="L487" s="13"/>
      <c r="M487" s="62"/>
      <c r="N487" s="62"/>
      <c r="O487" s="62"/>
      <c r="P487" s="62"/>
      <c r="Q487" s="62"/>
      <c r="R487" s="62"/>
      <c r="S487" s="62"/>
    </row>
    <row r="488" spans="1:19" ht="16.5" thickTop="1" thickBot="1" x14ac:dyDescent="0.3">
      <c r="A488" s="33">
        <f t="shared" si="8"/>
        <v>482</v>
      </c>
      <c r="B488" s="9"/>
      <c r="C488" s="10"/>
      <c r="D488" s="18" t="str">
        <f>IFERROR(VLOOKUP(C488,REKAP[[#All],[ID
Barang]:[Stok Akhir]],2,FALSE), "")</f>
        <v/>
      </c>
      <c r="E488" s="18" t="str">
        <f>IFERROR(VLOOKUP(C488,REKAP[[#All],[ID
Barang]:[Stok Akhir]],4,FALSE), "")</f>
        <v/>
      </c>
      <c r="F488" s="18" t="str">
        <f>IFERROR(VLOOKUP(C488,REKAP[[#All],[ID
Barang]:[Stok Akhir]],6,FALSE),"")</f>
        <v/>
      </c>
      <c r="G488" s="17" t="str">
        <f>IFERROR(VLOOKUP(C488,REKAP[[#All],[ID
Barang]:[Stok Akhir]],8,FALSE),"")</f>
        <v/>
      </c>
      <c r="H488" s="13"/>
      <c r="I488" s="10"/>
      <c r="J488" s="10"/>
      <c r="K488" s="17" t="str">
        <f>IFERROR(MASUK[[#This Row],[Jumlah Masuk]]*MASUK[[#This Row],[Harga Satuan]],"")</f>
        <v/>
      </c>
      <c r="L488" s="13"/>
      <c r="M488" s="62"/>
      <c r="N488" s="62"/>
      <c r="O488" s="62"/>
      <c r="P488" s="62"/>
      <c r="Q488" s="62"/>
      <c r="R488" s="62"/>
      <c r="S488" s="62"/>
    </row>
    <row r="489" spans="1:19" ht="16.5" thickTop="1" thickBot="1" x14ac:dyDescent="0.3">
      <c r="A489" s="33">
        <f t="shared" si="8"/>
        <v>483</v>
      </c>
      <c r="B489" s="9"/>
      <c r="C489" s="10"/>
      <c r="D489" s="18" t="str">
        <f>IFERROR(VLOOKUP(C489,REKAP[[#All],[ID
Barang]:[Stok Akhir]],2,FALSE), "")</f>
        <v/>
      </c>
      <c r="E489" s="18" t="str">
        <f>IFERROR(VLOOKUP(C489,REKAP[[#All],[ID
Barang]:[Stok Akhir]],4,FALSE), "")</f>
        <v/>
      </c>
      <c r="F489" s="18" t="str">
        <f>IFERROR(VLOOKUP(C489,REKAP[[#All],[ID
Barang]:[Stok Akhir]],6,FALSE),"")</f>
        <v/>
      </c>
      <c r="G489" s="17" t="str">
        <f>IFERROR(VLOOKUP(C489,REKAP[[#All],[ID
Barang]:[Stok Akhir]],8,FALSE),"")</f>
        <v/>
      </c>
      <c r="H489" s="13"/>
      <c r="I489" s="10"/>
      <c r="J489" s="10"/>
      <c r="K489" s="17" t="str">
        <f>IFERROR(MASUK[[#This Row],[Jumlah Masuk]]*MASUK[[#This Row],[Harga Satuan]],"")</f>
        <v/>
      </c>
      <c r="L489" s="13"/>
      <c r="M489" s="62"/>
      <c r="N489" s="62"/>
      <c r="O489" s="62"/>
      <c r="P489" s="62"/>
      <c r="Q489" s="62"/>
      <c r="R489" s="62"/>
      <c r="S489" s="62"/>
    </row>
    <row r="490" spans="1:19" ht="16.5" thickTop="1" thickBot="1" x14ac:dyDescent="0.3">
      <c r="A490" s="33">
        <f t="shared" si="8"/>
        <v>484</v>
      </c>
      <c r="B490" s="9"/>
      <c r="C490" s="10"/>
      <c r="D490" s="18" t="str">
        <f>IFERROR(VLOOKUP(C490,REKAP[[#All],[ID
Barang]:[Stok Akhir]],2,FALSE), "")</f>
        <v/>
      </c>
      <c r="E490" s="18" t="str">
        <f>IFERROR(VLOOKUP(C490,REKAP[[#All],[ID
Barang]:[Stok Akhir]],4,FALSE), "")</f>
        <v/>
      </c>
      <c r="F490" s="18" t="str">
        <f>IFERROR(VLOOKUP(C490,REKAP[[#All],[ID
Barang]:[Stok Akhir]],6,FALSE),"")</f>
        <v/>
      </c>
      <c r="G490" s="17" t="str">
        <f>IFERROR(VLOOKUP(C490,REKAP[[#All],[ID
Barang]:[Stok Akhir]],8,FALSE),"")</f>
        <v/>
      </c>
      <c r="H490" s="13"/>
      <c r="I490" s="10"/>
      <c r="J490" s="10"/>
      <c r="K490" s="17" t="str">
        <f>IFERROR(MASUK[[#This Row],[Jumlah Masuk]]*MASUK[[#This Row],[Harga Satuan]],"")</f>
        <v/>
      </c>
      <c r="L490" s="13"/>
      <c r="M490" s="62"/>
      <c r="N490" s="62"/>
      <c r="O490" s="62"/>
      <c r="P490" s="62"/>
      <c r="Q490" s="62"/>
      <c r="R490" s="62"/>
      <c r="S490" s="62"/>
    </row>
    <row r="491" spans="1:19" ht="16.5" thickTop="1" thickBot="1" x14ac:dyDescent="0.3">
      <c r="A491" s="33">
        <f t="shared" si="8"/>
        <v>485</v>
      </c>
      <c r="B491" s="9"/>
      <c r="C491" s="10"/>
      <c r="D491" s="18" t="str">
        <f>IFERROR(VLOOKUP(C491,REKAP[[#All],[ID
Barang]:[Stok Akhir]],2,FALSE), "")</f>
        <v/>
      </c>
      <c r="E491" s="18" t="str">
        <f>IFERROR(VLOOKUP(C491,REKAP[[#All],[ID
Barang]:[Stok Akhir]],4,FALSE), "")</f>
        <v/>
      </c>
      <c r="F491" s="18" t="str">
        <f>IFERROR(VLOOKUP(C491,REKAP[[#All],[ID
Barang]:[Stok Akhir]],6,FALSE),"")</f>
        <v/>
      </c>
      <c r="G491" s="17" t="str">
        <f>IFERROR(VLOOKUP(C491,REKAP[[#All],[ID
Barang]:[Stok Akhir]],8,FALSE),"")</f>
        <v/>
      </c>
      <c r="H491" s="13"/>
      <c r="I491" s="10"/>
      <c r="J491" s="10"/>
      <c r="K491" s="17" t="str">
        <f>IFERROR(MASUK[[#This Row],[Jumlah Masuk]]*MASUK[[#This Row],[Harga Satuan]],"")</f>
        <v/>
      </c>
      <c r="L491" s="13"/>
      <c r="M491" s="62"/>
      <c r="N491" s="62"/>
      <c r="O491" s="62"/>
      <c r="P491" s="62"/>
      <c r="Q491" s="62"/>
      <c r="R491" s="62"/>
      <c r="S491" s="62"/>
    </row>
    <row r="492" spans="1:19" ht="16.5" thickTop="1" thickBot="1" x14ac:dyDescent="0.3">
      <c r="A492" s="33">
        <f t="shared" si="8"/>
        <v>486</v>
      </c>
      <c r="B492" s="9"/>
      <c r="C492" s="10"/>
      <c r="D492" s="18" t="str">
        <f>IFERROR(VLOOKUP(C492,REKAP[[#All],[ID
Barang]:[Stok Akhir]],2,FALSE), "")</f>
        <v/>
      </c>
      <c r="E492" s="18" t="str">
        <f>IFERROR(VLOOKUP(C492,REKAP[[#All],[ID
Barang]:[Stok Akhir]],4,FALSE), "")</f>
        <v/>
      </c>
      <c r="F492" s="18" t="str">
        <f>IFERROR(VLOOKUP(C492,REKAP[[#All],[ID
Barang]:[Stok Akhir]],6,FALSE),"")</f>
        <v/>
      </c>
      <c r="G492" s="17" t="str">
        <f>IFERROR(VLOOKUP(C492,REKAP[[#All],[ID
Barang]:[Stok Akhir]],8,FALSE),"")</f>
        <v/>
      </c>
      <c r="H492" s="13"/>
      <c r="I492" s="10"/>
      <c r="J492" s="10"/>
      <c r="K492" s="17" t="str">
        <f>IFERROR(MASUK[[#This Row],[Jumlah Masuk]]*MASUK[[#This Row],[Harga Satuan]],"")</f>
        <v/>
      </c>
      <c r="L492" s="13"/>
      <c r="M492" s="62"/>
      <c r="N492" s="62"/>
      <c r="O492" s="62"/>
      <c r="P492" s="62"/>
      <c r="Q492" s="62"/>
      <c r="R492" s="62"/>
      <c r="S492" s="62"/>
    </row>
    <row r="493" spans="1:19" ht="16.5" thickTop="1" thickBot="1" x14ac:dyDescent="0.3">
      <c r="A493" s="33">
        <f t="shared" si="8"/>
        <v>487</v>
      </c>
      <c r="B493" s="9"/>
      <c r="C493" s="10"/>
      <c r="D493" s="18" t="str">
        <f>IFERROR(VLOOKUP(C493,REKAP[[#All],[ID
Barang]:[Stok Akhir]],2,FALSE), "")</f>
        <v/>
      </c>
      <c r="E493" s="18" t="str">
        <f>IFERROR(VLOOKUP(C493,REKAP[[#All],[ID
Barang]:[Stok Akhir]],4,FALSE), "")</f>
        <v/>
      </c>
      <c r="F493" s="18" t="str">
        <f>IFERROR(VLOOKUP(C493,REKAP[[#All],[ID
Barang]:[Stok Akhir]],6,FALSE),"")</f>
        <v/>
      </c>
      <c r="G493" s="17" t="str">
        <f>IFERROR(VLOOKUP(C493,REKAP[[#All],[ID
Barang]:[Stok Akhir]],8,FALSE),"")</f>
        <v/>
      </c>
      <c r="H493" s="13"/>
      <c r="I493" s="10"/>
      <c r="J493" s="10"/>
      <c r="K493" s="17" t="str">
        <f>IFERROR(MASUK[[#This Row],[Jumlah Masuk]]*MASUK[[#This Row],[Harga Satuan]],"")</f>
        <v/>
      </c>
      <c r="L493" s="13"/>
      <c r="M493" s="62"/>
      <c r="N493" s="62"/>
      <c r="O493" s="62"/>
      <c r="P493" s="62"/>
      <c r="Q493" s="62"/>
      <c r="R493" s="62"/>
      <c r="S493" s="62"/>
    </row>
    <row r="494" spans="1:19" ht="16.5" thickTop="1" thickBot="1" x14ac:dyDescent="0.3">
      <c r="A494" s="33">
        <f t="shared" si="8"/>
        <v>488</v>
      </c>
      <c r="B494" s="9"/>
      <c r="C494" s="10"/>
      <c r="D494" s="18" t="str">
        <f>IFERROR(VLOOKUP(C494,REKAP[[#All],[ID
Barang]:[Stok Akhir]],2,FALSE), "")</f>
        <v/>
      </c>
      <c r="E494" s="18" t="str">
        <f>IFERROR(VLOOKUP(C494,REKAP[[#All],[ID
Barang]:[Stok Akhir]],4,FALSE), "")</f>
        <v/>
      </c>
      <c r="F494" s="18" t="str">
        <f>IFERROR(VLOOKUP(C494,REKAP[[#All],[ID
Barang]:[Stok Akhir]],6,FALSE),"")</f>
        <v/>
      </c>
      <c r="G494" s="17" t="str">
        <f>IFERROR(VLOOKUP(C494,REKAP[[#All],[ID
Barang]:[Stok Akhir]],8,FALSE),"")</f>
        <v/>
      </c>
      <c r="H494" s="13"/>
      <c r="I494" s="10"/>
      <c r="J494" s="10"/>
      <c r="K494" s="17" t="str">
        <f>IFERROR(MASUK[[#This Row],[Jumlah Masuk]]*MASUK[[#This Row],[Harga Satuan]],"")</f>
        <v/>
      </c>
      <c r="L494" s="13"/>
      <c r="M494" s="62"/>
      <c r="N494" s="62"/>
      <c r="O494" s="62"/>
      <c r="P494" s="62"/>
      <c r="Q494" s="62"/>
      <c r="R494" s="62"/>
      <c r="S494" s="62"/>
    </row>
    <row r="495" spans="1:19" ht="16.5" thickTop="1" thickBot="1" x14ac:dyDescent="0.3">
      <c r="A495" s="33">
        <f t="shared" si="8"/>
        <v>489</v>
      </c>
      <c r="B495" s="9"/>
      <c r="C495" s="10"/>
      <c r="D495" s="18" t="str">
        <f>IFERROR(VLOOKUP(C495,REKAP[[#All],[ID
Barang]:[Stok Akhir]],2,FALSE), "")</f>
        <v/>
      </c>
      <c r="E495" s="18" t="str">
        <f>IFERROR(VLOOKUP(C495,REKAP[[#All],[ID
Barang]:[Stok Akhir]],4,FALSE), "")</f>
        <v/>
      </c>
      <c r="F495" s="18" t="str">
        <f>IFERROR(VLOOKUP(C495,REKAP[[#All],[ID
Barang]:[Stok Akhir]],6,FALSE),"")</f>
        <v/>
      </c>
      <c r="G495" s="17" t="str">
        <f>IFERROR(VLOOKUP(C495,REKAP[[#All],[ID
Barang]:[Stok Akhir]],8,FALSE),"")</f>
        <v/>
      </c>
      <c r="H495" s="13"/>
      <c r="I495" s="10"/>
      <c r="J495" s="10"/>
      <c r="K495" s="17" t="str">
        <f>IFERROR(MASUK[[#This Row],[Jumlah Masuk]]*MASUK[[#This Row],[Harga Satuan]],"")</f>
        <v/>
      </c>
      <c r="L495" s="13"/>
      <c r="M495" s="62"/>
      <c r="N495" s="62"/>
      <c r="O495" s="62"/>
      <c r="P495" s="62"/>
      <c r="Q495" s="62"/>
      <c r="R495" s="62"/>
      <c r="S495" s="62"/>
    </row>
    <row r="496" spans="1:19" ht="16.5" thickTop="1" thickBot="1" x14ac:dyDescent="0.3">
      <c r="A496" s="33">
        <f t="shared" si="8"/>
        <v>490</v>
      </c>
      <c r="B496" s="9"/>
      <c r="C496" s="10"/>
      <c r="D496" s="18" t="str">
        <f>IFERROR(VLOOKUP(C496,REKAP[[#All],[ID
Barang]:[Stok Akhir]],2,FALSE), "")</f>
        <v/>
      </c>
      <c r="E496" s="18" t="str">
        <f>IFERROR(VLOOKUP(C496,REKAP[[#All],[ID
Barang]:[Stok Akhir]],4,FALSE), "")</f>
        <v/>
      </c>
      <c r="F496" s="18" t="str">
        <f>IFERROR(VLOOKUP(C496,REKAP[[#All],[ID
Barang]:[Stok Akhir]],6,FALSE),"")</f>
        <v/>
      </c>
      <c r="G496" s="17" t="str">
        <f>IFERROR(VLOOKUP(C496,REKAP[[#All],[ID
Barang]:[Stok Akhir]],8,FALSE),"")</f>
        <v/>
      </c>
      <c r="H496" s="13"/>
      <c r="I496" s="10"/>
      <c r="J496" s="10"/>
      <c r="K496" s="17" t="str">
        <f>IFERROR(MASUK[[#This Row],[Jumlah Masuk]]*MASUK[[#This Row],[Harga Satuan]],"")</f>
        <v/>
      </c>
      <c r="L496" s="13"/>
      <c r="M496" s="62"/>
      <c r="N496" s="62"/>
      <c r="O496" s="62"/>
      <c r="P496" s="62"/>
      <c r="Q496" s="62"/>
      <c r="R496" s="62"/>
      <c r="S496" s="62"/>
    </row>
    <row r="497" spans="1:19" ht="16.5" thickTop="1" thickBot="1" x14ac:dyDescent="0.3">
      <c r="A497" s="33">
        <f t="shared" si="8"/>
        <v>491</v>
      </c>
      <c r="B497" s="9"/>
      <c r="C497" s="10"/>
      <c r="D497" s="18" t="str">
        <f>IFERROR(VLOOKUP(C497,REKAP[[#All],[ID
Barang]:[Stok Akhir]],2,FALSE), "")</f>
        <v/>
      </c>
      <c r="E497" s="18" t="str">
        <f>IFERROR(VLOOKUP(C497,REKAP[[#All],[ID
Barang]:[Stok Akhir]],4,FALSE), "")</f>
        <v/>
      </c>
      <c r="F497" s="18" t="str">
        <f>IFERROR(VLOOKUP(C497,REKAP[[#All],[ID
Barang]:[Stok Akhir]],6,FALSE),"")</f>
        <v/>
      </c>
      <c r="G497" s="17" t="str">
        <f>IFERROR(VLOOKUP(C497,REKAP[[#All],[ID
Barang]:[Stok Akhir]],8,FALSE),"")</f>
        <v/>
      </c>
      <c r="H497" s="13"/>
      <c r="I497" s="10"/>
      <c r="J497" s="10"/>
      <c r="K497" s="17" t="str">
        <f>IFERROR(MASUK[[#This Row],[Jumlah Masuk]]*MASUK[[#This Row],[Harga Satuan]],"")</f>
        <v/>
      </c>
      <c r="L497" s="13"/>
      <c r="M497" s="62"/>
      <c r="N497" s="62"/>
      <c r="O497" s="62"/>
      <c r="P497" s="62"/>
      <c r="Q497" s="62"/>
      <c r="R497" s="62"/>
      <c r="S497" s="62"/>
    </row>
    <row r="498" spans="1:19" ht="16.5" thickTop="1" thickBot="1" x14ac:dyDescent="0.3">
      <c r="A498" s="33">
        <f t="shared" si="8"/>
        <v>492</v>
      </c>
      <c r="B498" s="9"/>
      <c r="C498" s="10"/>
      <c r="D498" s="18" t="str">
        <f>IFERROR(VLOOKUP(C498,REKAP[[#All],[ID
Barang]:[Stok Akhir]],2,FALSE), "")</f>
        <v/>
      </c>
      <c r="E498" s="18" t="str">
        <f>IFERROR(VLOOKUP(C498,REKAP[[#All],[ID
Barang]:[Stok Akhir]],4,FALSE), "")</f>
        <v/>
      </c>
      <c r="F498" s="18" t="str">
        <f>IFERROR(VLOOKUP(C498,REKAP[[#All],[ID
Barang]:[Stok Akhir]],6,FALSE),"")</f>
        <v/>
      </c>
      <c r="G498" s="17" t="str">
        <f>IFERROR(VLOOKUP(C498,REKAP[[#All],[ID
Barang]:[Stok Akhir]],8,FALSE),"")</f>
        <v/>
      </c>
      <c r="H498" s="13"/>
      <c r="I498" s="10"/>
      <c r="J498" s="10"/>
      <c r="K498" s="17" t="str">
        <f>IFERROR(MASUK[[#This Row],[Jumlah Masuk]]*MASUK[[#This Row],[Harga Satuan]],"")</f>
        <v/>
      </c>
      <c r="L498" s="13"/>
      <c r="M498" s="62"/>
      <c r="N498" s="62"/>
      <c r="O498" s="62"/>
      <c r="P498" s="62"/>
      <c r="Q498" s="62"/>
      <c r="R498" s="62"/>
      <c r="S498" s="62"/>
    </row>
    <row r="499" spans="1:19" ht="16.5" thickTop="1" thickBot="1" x14ac:dyDescent="0.3">
      <c r="A499" s="33">
        <f t="shared" si="8"/>
        <v>493</v>
      </c>
      <c r="B499" s="9"/>
      <c r="C499" s="10"/>
      <c r="D499" s="18" t="str">
        <f>IFERROR(VLOOKUP(C499,REKAP[[#All],[ID
Barang]:[Stok Akhir]],2,FALSE), "")</f>
        <v/>
      </c>
      <c r="E499" s="18" t="str">
        <f>IFERROR(VLOOKUP(C499,REKAP[[#All],[ID
Barang]:[Stok Akhir]],4,FALSE), "")</f>
        <v/>
      </c>
      <c r="F499" s="18" t="str">
        <f>IFERROR(VLOOKUP(C499,REKAP[[#All],[ID
Barang]:[Stok Akhir]],6,FALSE),"")</f>
        <v/>
      </c>
      <c r="G499" s="17" t="str">
        <f>IFERROR(VLOOKUP(C499,REKAP[[#All],[ID
Barang]:[Stok Akhir]],8,FALSE),"")</f>
        <v/>
      </c>
      <c r="H499" s="13"/>
      <c r="I499" s="10"/>
      <c r="J499" s="10"/>
      <c r="K499" s="17" t="str">
        <f>IFERROR(MASUK[[#This Row],[Jumlah Masuk]]*MASUK[[#This Row],[Harga Satuan]],"")</f>
        <v/>
      </c>
      <c r="L499" s="13"/>
      <c r="M499" s="62"/>
      <c r="N499" s="62"/>
      <c r="O499" s="62"/>
      <c r="P499" s="62"/>
      <c r="Q499" s="62"/>
      <c r="R499" s="62"/>
      <c r="S499" s="62"/>
    </row>
    <row r="500" spans="1:19" ht="16.5" thickTop="1" thickBot="1" x14ac:dyDescent="0.3">
      <c r="A500" s="33">
        <f t="shared" si="8"/>
        <v>494</v>
      </c>
      <c r="B500" s="9"/>
      <c r="C500" s="10"/>
      <c r="D500" s="18" t="str">
        <f>IFERROR(VLOOKUP(C500,REKAP[[#All],[ID
Barang]:[Stok Akhir]],2,FALSE), "")</f>
        <v/>
      </c>
      <c r="E500" s="18" t="str">
        <f>IFERROR(VLOOKUP(C500,REKAP[[#All],[ID
Barang]:[Stok Akhir]],4,FALSE), "")</f>
        <v/>
      </c>
      <c r="F500" s="18" t="str">
        <f>IFERROR(VLOOKUP(C500,REKAP[[#All],[ID
Barang]:[Stok Akhir]],6,FALSE),"")</f>
        <v/>
      </c>
      <c r="G500" s="17" t="str">
        <f>IFERROR(VLOOKUP(C500,REKAP[[#All],[ID
Barang]:[Stok Akhir]],8,FALSE),"")</f>
        <v/>
      </c>
      <c r="H500" s="13"/>
      <c r="I500" s="10"/>
      <c r="J500" s="10"/>
      <c r="K500" s="17" t="str">
        <f>IFERROR(MASUK[[#This Row],[Jumlah Masuk]]*MASUK[[#This Row],[Harga Satuan]],"")</f>
        <v/>
      </c>
      <c r="L500" s="13"/>
      <c r="M500" s="62"/>
      <c r="N500" s="62"/>
      <c r="O500" s="62"/>
      <c r="P500" s="62"/>
      <c r="Q500" s="62"/>
      <c r="R500" s="62"/>
      <c r="S500" s="62"/>
    </row>
    <row r="501" spans="1:19" ht="16.5" thickTop="1" thickBot="1" x14ac:dyDescent="0.3">
      <c r="A501" s="33">
        <f t="shared" si="8"/>
        <v>495</v>
      </c>
      <c r="B501" s="9"/>
      <c r="C501" s="10"/>
      <c r="D501" s="18" t="str">
        <f>IFERROR(VLOOKUP(C501,REKAP[[#All],[ID
Barang]:[Stok Akhir]],2,FALSE), "")</f>
        <v/>
      </c>
      <c r="E501" s="18" t="str">
        <f>IFERROR(VLOOKUP(C501,REKAP[[#All],[ID
Barang]:[Stok Akhir]],4,FALSE), "")</f>
        <v/>
      </c>
      <c r="F501" s="18" t="str">
        <f>IFERROR(VLOOKUP(C501,REKAP[[#All],[ID
Barang]:[Stok Akhir]],6,FALSE),"")</f>
        <v/>
      </c>
      <c r="G501" s="17" t="str">
        <f>IFERROR(VLOOKUP(C501,REKAP[[#All],[ID
Barang]:[Stok Akhir]],8,FALSE),"")</f>
        <v/>
      </c>
      <c r="H501" s="13"/>
      <c r="I501" s="10"/>
      <c r="J501" s="10"/>
      <c r="K501" s="17" t="str">
        <f>IFERROR(MASUK[[#This Row],[Jumlah Masuk]]*MASUK[[#This Row],[Harga Satuan]],"")</f>
        <v/>
      </c>
      <c r="L501" s="13"/>
      <c r="M501" s="62"/>
      <c r="N501" s="62"/>
      <c r="O501" s="62"/>
      <c r="P501" s="62"/>
      <c r="Q501" s="62"/>
      <c r="R501" s="62"/>
      <c r="S501" s="62"/>
    </row>
    <row r="502" spans="1:19" ht="16.5" thickTop="1" thickBot="1" x14ac:dyDescent="0.3">
      <c r="A502" s="33">
        <f t="shared" si="8"/>
        <v>496</v>
      </c>
      <c r="B502" s="9"/>
      <c r="C502" s="10"/>
      <c r="D502" s="18" t="str">
        <f>IFERROR(VLOOKUP(C502,REKAP[[#All],[ID
Barang]:[Stok Akhir]],2,FALSE), "")</f>
        <v/>
      </c>
      <c r="E502" s="18" t="str">
        <f>IFERROR(VLOOKUP(C502,REKAP[[#All],[ID
Barang]:[Stok Akhir]],4,FALSE), "")</f>
        <v/>
      </c>
      <c r="F502" s="18" t="str">
        <f>IFERROR(VLOOKUP(C502,REKAP[[#All],[ID
Barang]:[Stok Akhir]],6,FALSE),"")</f>
        <v/>
      </c>
      <c r="G502" s="17" t="str">
        <f>IFERROR(VLOOKUP(C502,REKAP[[#All],[ID
Barang]:[Stok Akhir]],8,FALSE),"")</f>
        <v/>
      </c>
      <c r="H502" s="13"/>
      <c r="I502" s="10"/>
      <c r="J502" s="10"/>
      <c r="K502" s="17" t="str">
        <f>IFERROR(MASUK[[#This Row],[Jumlah Masuk]]*MASUK[[#This Row],[Harga Satuan]],"")</f>
        <v/>
      </c>
      <c r="L502" s="13"/>
      <c r="M502" s="62"/>
      <c r="N502" s="62"/>
      <c r="O502" s="62"/>
      <c r="P502" s="62"/>
      <c r="Q502" s="62"/>
      <c r="R502" s="62"/>
      <c r="S502" s="62"/>
    </row>
    <row r="503" spans="1:19" ht="16.5" thickTop="1" thickBot="1" x14ac:dyDescent="0.3">
      <c r="A503" s="33">
        <f t="shared" si="8"/>
        <v>497</v>
      </c>
      <c r="B503" s="9"/>
      <c r="C503" s="10"/>
      <c r="D503" s="18" t="str">
        <f>IFERROR(VLOOKUP(C503,REKAP[[#All],[ID
Barang]:[Stok Akhir]],2,FALSE), "")</f>
        <v/>
      </c>
      <c r="E503" s="18" t="str">
        <f>IFERROR(VLOOKUP(C503,REKAP[[#All],[ID
Barang]:[Stok Akhir]],4,FALSE), "")</f>
        <v/>
      </c>
      <c r="F503" s="18" t="str">
        <f>IFERROR(VLOOKUP(C503,REKAP[[#All],[ID
Barang]:[Stok Akhir]],6,FALSE),"")</f>
        <v/>
      </c>
      <c r="G503" s="17" t="str">
        <f>IFERROR(VLOOKUP(C503,REKAP[[#All],[ID
Barang]:[Stok Akhir]],8,FALSE),"")</f>
        <v/>
      </c>
      <c r="H503" s="13"/>
      <c r="I503" s="10"/>
      <c r="J503" s="10"/>
      <c r="K503" s="17" t="str">
        <f>IFERROR(MASUK[[#This Row],[Jumlah Masuk]]*MASUK[[#This Row],[Harga Satuan]],"")</f>
        <v/>
      </c>
      <c r="L503" s="13"/>
      <c r="M503" s="62"/>
      <c r="N503" s="62"/>
      <c r="O503" s="62"/>
      <c r="P503" s="62"/>
      <c r="Q503" s="62"/>
      <c r="R503" s="62"/>
      <c r="S503" s="62"/>
    </row>
    <row r="504" spans="1:19" ht="16.5" thickTop="1" thickBot="1" x14ac:dyDescent="0.3">
      <c r="A504" s="33">
        <f t="shared" si="8"/>
        <v>498</v>
      </c>
      <c r="B504" s="9"/>
      <c r="C504" s="10"/>
      <c r="D504" s="18" t="str">
        <f>IFERROR(VLOOKUP(C504,REKAP[[#All],[ID
Barang]:[Stok Akhir]],2,FALSE), "")</f>
        <v/>
      </c>
      <c r="E504" s="18" t="str">
        <f>IFERROR(VLOOKUP(C504,REKAP[[#All],[ID
Barang]:[Stok Akhir]],4,FALSE), "")</f>
        <v/>
      </c>
      <c r="F504" s="18" t="str">
        <f>IFERROR(VLOOKUP(C504,REKAP[[#All],[ID
Barang]:[Stok Akhir]],6,FALSE),"")</f>
        <v/>
      </c>
      <c r="G504" s="17" t="str">
        <f>IFERROR(VLOOKUP(C504,REKAP[[#All],[ID
Barang]:[Stok Akhir]],8,FALSE),"")</f>
        <v/>
      </c>
      <c r="H504" s="13"/>
      <c r="I504" s="10"/>
      <c r="J504" s="10"/>
      <c r="K504" s="17" t="str">
        <f>IFERROR(MASUK[[#This Row],[Jumlah Masuk]]*MASUK[[#This Row],[Harga Satuan]],"")</f>
        <v/>
      </c>
      <c r="L504" s="13"/>
      <c r="M504" s="62"/>
      <c r="N504" s="62"/>
      <c r="O504" s="62"/>
      <c r="P504" s="62"/>
      <c r="Q504" s="62"/>
      <c r="R504" s="62"/>
      <c r="S504" s="62"/>
    </row>
    <row r="505" spans="1:19" ht="16.5" thickTop="1" thickBot="1" x14ac:dyDescent="0.3">
      <c r="A505" s="33">
        <f t="shared" si="8"/>
        <v>499</v>
      </c>
      <c r="B505" s="9"/>
      <c r="C505" s="10"/>
      <c r="D505" s="18" t="str">
        <f>IFERROR(VLOOKUP(C505,REKAP[[#All],[ID
Barang]:[Stok Akhir]],2,FALSE), "")</f>
        <v/>
      </c>
      <c r="E505" s="18" t="str">
        <f>IFERROR(VLOOKUP(C505,REKAP[[#All],[ID
Barang]:[Stok Akhir]],4,FALSE), "")</f>
        <v/>
      </c>
      <c r="F505" s="18" t="str">
        <f>IFERROR(VLOOKUP(C505,REKAP[[#All],[ID
Barang]:[Stok Akhir]],6,FALSE),"")</f>
        <v/>
      </c>
      <c r="G505" s="17" t="str">
        <f>IFERROR(VLOOKUP(C505,REKAP[[#All],[ID
Barang]:[Stok Akhir]],8,FALSE),"")</f>
        <v/>
      </c>
      <c r="H505" s="13"/>
      <c r="I505" s="10"/>
      <c r="J505" s="10"/>
      <c r="K505" s="17" t="str">
        <f>IFERROR(MASUK[[#This Row],[Jumlah Masuk]]*MASUK[[#This Row],[Harga Satuan]],"")</f>
        <v/>
      </c>
      <c r="L505" s="13"/>
      <c r="M505" s="62"/>
      <c r="N505" s="62"/>
      <c r="O505" s="62"/>
      <c r="P505" s="62"/>
      <c r="Q505" s="62"/>
      <c r="R505" s="62"/>
      <c r="S505" s="62"/>
    </row>
    <row r="506" spans="1:19" ht="16.5" thickTop="1" thickBot="1" x14ac:dyDescent="0.3">
      <c r="A506" s="33">
        <f t="shared" si="8"/>
        <v>500</v>
      </c>
      <c r="B506" s="9"/>
      <c r="C506" s="10"/>
      <c r="D506" s="18" t="str">
        <f>IFERROR(VLOOKUP(C506,REKAP[[#All],[ID
Barang]:[Stok Akhir]],2,FALSE), "")</f>
        <v/>
      </c>
      <c r="E506" s="18" t="str">
        <f>IFERROR(VLOOKUP(C506,REKAP[[#All],[ID
Barang]:[Stok Akhir]],4,FALSE), "")</f>
        <v/>
      </c>
      <c r="F506" s="18" t="str">
        <f>IFERROR(VLOOKUP(C506,REKAP[[#All],[ID
Barang]:[Stok Akhir]],6,FALSE),"")</f>
        <v/>
      </c>
      <c r="G506" s="17" t="str">
        <f>IFERROR(VLOOKUP(C506,REKAP[[#All],[ID
Barang]:[Stok Akhir]],8,FALSE),"")</f>
        <v/>
      </c>
      <c r="H506" s="13"/>
      <c r="I506" s="10"/>
      <c r="J506" s="10"/>
      <c r="K506" s="17" t="str">
        <f>IFERROR(MASUK[[#This Row],[Jumlah Masuk]]*MASUK[[#This Row],[Harga Satuan]],"")</f>
        <v/>
      </c>
      <c r="L506" s="13"/>
      <c r="M506" s="62"/>
      <c r="N506" s="62"/>
      <c r="O506" s="62"/>
      <c r="P506" s="62"/>
      <c r="Q506" s="62"/>
      <c r="R506" s="62"/>
      <c r="S506" s="62"/>
    </row>
    <row r="507" spans="1:19" ht="16.5" thickTop="1" thickBot="1" x14ac:dyDescent="0.3">
      <c r="A507" s="33">
        <f t="shared" si="8"/>
        <v>501</v>
      </c>
      <c r="B507" s="9"/>
      <c r="C507" s="10"/>
      <c r="D507" s="18" t="str">
        <f>IFERROR(VLOOKUP(C507,REKAP[[#All],[ID
Barang]:[Stok Akhir]],2,FALSE), "")</f>
        <v/>
      </c>
      <c r="E507" s="18" t="str">
        <f>IFERROR(VLOOKUP(C507,REKAP[[#All],[ID
Barang]:[Stok Akhir]],4,FALSE), "")</f>
        <v/>
      </c>
      <c r="F507" s="18" t="str">
        <f>IFERROR(VLOOKUP(C507,REKAP[[#All],[ID
Barang]:[Stok Akhir]],6,FALSE),"")</f>
        <v/>
      </c>
      <c r="G507" s="17" t="str">
        <f>IFERROR(VLOOKUP(C507,REKAP[[#All],[ID
Barang]:[Stok Akhir]],8,FALSE),"")</f>
        <v/>
      </c>
      <c r="H507" s="13"/>
      <c r="I507" s="10"/>
      <c r="J507" s="10"/>
      <c r="K507" s="17" t="str">
        <f>IFERROR(MASUK[[#This Row],[Jumlah Masuk]]*MASUK[[#This Row],[Harga Satuan]],"")</f>
        <v/>
      </c>
      <c r="L507" s="13"/>
      <c r="M507" s="62"/>
      <c r="N507" s="62"/>
      <c r="O507" s="62"/>
      <c r="P507" s="62"/>
      <c r="Q507" s="62"/>
      <c r="R507" s="62"/>
      <c r="S507" s="62"/>
    </row>
    <row r="508" spans="1:19" ht="16.5" thickTop="1" thickBot="1" x14ac:dyDescent="0.3">
      <c r="A508" s="33">
        <f t="shared" si="8"/>
        <v>502</v>
      </c>
      <c r="B508" s="9"/>
      <c r="C508" s="10"/>
      <c r="D508" s="18" t="str">
        <f>IFERROR(VLOOKUP(C508,REKAP[[#All],[ID
Barang]:[Stok Akhir]],2,FALSE), "")</f>
        <v/>
      </c>
      <c r="E508" s="18" t="str">
        <f>IFERROR(VLOOKUP(C508,REKAP[[#All],[ID
Barang]:[Stok Akhir]],4,FALSE), "")</f>
        <v/>
      </c>
      <c r="F508" s="18" t="str">
        <f>IFERROR(VLOOKUP(C508,REKAP[[#All],[ID
Barang]:[Stok Akhir]],6,FALSE),"")</f>
        <v/>
      </c>
      <c r="G508" s="17" t="str">
        <f>IFERROR(VLOOKUP(C508,REKAP[[#All],[ID
Barang]:[Stok Akhir]],8,FALSE),"")</f>
        <v/>
      </c>
      <c r="H508" s="13"/>
      <c r="I508" s="10"/>
      <c r="J508" s="10"/>
      <c r="K508" s="17" t="str">
        <f>IFERROR(MASUK[[#This Row],[Jumlah Masuk]]*MASUK[[#This Row],[Harga Satuan]],"")</f>
        <v/>
      </c>
      <c r="L508" s="13"/>
      <c r="M508" s="62"/>
      <c r="N508" s="62"/>
      <c r="O508" s="62"/>
      <c r="P508" s="62"/>
      <c r="Q508" s="62"/>
      <c r="R508" s="62"/>
      <c r="S508" s="62"/>
    </row>
    <row r="509" spans="1:19" ht="16.5" thickTop="1" thickBot="1" x14ac:dyDescent="0.3">
      <c r="A509" s="33">
        <f t="shared" si="8"/>
        <v>503</v>
      </c>
      <c r="B509" s="9"/>
      <c r="C509" s="10"/>
      <c r="D509" s="18" t="str">
        <f>IFERROR(VLOOKUP(C509,REKAP[[#All],[ID
Barang]:[Stok Akhir]],2,FALSE), "")</f>
        <v/>
      </c>
      <c r="E509" s="18" t="str">
        <f>IFERROR(VLOOKUP(C509,REKAP[[#All],[ID
Barang]:[Stok Akhir]],4,FALSE), "")</f>
        <v/>
      </c>
      <c r="F509" s="18" t="str">
        <f>IFERROR(VLOOKUP(C509,REKAP[[#All],[ID
Barang]:[Stok Akhir]],6,FALSE),"")</f>
        <v/>
      </c>
      <c r="G509" s="17" t="str">
        <f>IFERROR(VLOOKUP(C509,REKAP[[#All],[ID
Barang]:[Stok Akhir]],8,FALSE),"")</f>
        <v/>
      </c>
      <c r="H509" s="13"/>
      <c r="I509" s="10"/>
      <c r="J509" s="10"/>
      <c r="K509" s="17" t="str">
        <f>IFERROR(MASUK[[#This Row],[Jumlah Masuk]]*MASUK[[#This Row],[Harga Satuan]],"")</f>
        <v/>
      </c>
      <c r="L509" s="13"/>
      <c r="M509" s="62"/>
      <c r="N509" s="62"/>
      <c r="O509" s="62"/>
      <c r="P509" s="62"/>
      <c r="Q509" s="62"/>
      <c r="R509" s="62"/>
      <c r="S509" s="62"/>
    </row>
    <row r="510" spans="1:19" ht="16.5" thickTop="1" thickBot="1" x14ac:dyDescent="0.3">
      <c r="A510" s="33">
        <f t="shared" si="8"/>
        <v>504</v>
      </c>
      <c r="B510" s="9"/>
      <c r="C510" s="10"/>
      <c r="D510" s="18" t="str">
        <f>IFERROR(VLOOKUP(C510,REKAP[[#All],[ID
Barang]:[Stok Akhir]],2,FALSE), "")</f>
        <v/>
      </c>
      <c r="E510" s="18" t="str">
        <f>IFERROR(VLOOKUP(C510,REKAP[[#All],[ID
Barang]:[Stok Akhir]],4,FALSE), "")</f>
        <v/>
      </c>
      <c r="F510" s="18" t="str">
        <f>IFERROR(VLOOKUP(C510,REKAP[[#All],[ID
Barang]:[Stok Akhir]],6,FALSE),"")</f>
        <v/>
      </c>
      <c r="G510" s="17" t="str">
        <f>IFERROR(VLOOKUP(C510,REKAP[[#All],[ID
Barang]:[Stok Akhir]],8,FALSE),"")</f>
        <v/>
      </c>
      <c r="H510" s="13"/>
      <c r="I510" s="10"/>
      <c r="J510" s="10"/>
      <c r="K510" s="17" t="str">
        <f>IFERROR(MASUK[[#This Row],[Jumlah Masuk]]*MASUK[[#This Row],[Harga Satuan]],"")</f>
        <v/>
      </c>
      <c r="L510" s="13"/>
      <c r="M510" s="62"/>
      <c r="N510" s="62"/>
      <c r="O510" s="62"/>
      <c r="P510" s="62"/>
      <c r="Q510" s="62"/>
      <c r="R510" s="62"/>
      <c r="S510" s="62"/>
    </row>
    <row r="511" spans="1:19" ht="16.5" thickTop="1" thickBot="1" x14ac:dyDescent="0.3">
      <c r="A511" s="33">
        <f t="shared" si="8"/>
        <v>505</v>
      </c>
      <c r="B511" s="9"/>
      <c r="C511" s="10"/>
      <c r="D511" s="18" t="str">
        <f>IFERROR(VLOOKUP(C511,REKAP[[#All],[ID
Barang]:[Stok Akhir]],2,FALSE), "")</f>
        <v/>
      </c>
      <c r="E511" s="18" t="str">
        <f>IFERROR(VLOOKUP(C511,REKAP[[#All],[ID
Barang]:[Stok Akhir]],4,FALSE), "")</f>
        <v/>
      </c>
      <c r="F511" s="18" t="str">
        <f>IFERROR(VLOOKUP(C511,REKAP[[#All],[ID
Barang]:[Stok Akhir]],6,FALSE),"")</f>
        <v/>
      </c>
      <c r="G511" s="17" t="str">
        <f>IFERROR(VLOOKUP(C511,REKAP[[#All],[ID
Barang]:[Stok Akhir]],8,FALSE),"")</f>
        <v/>
      </c>
      <c r="H511" s="13"/>
      <c r="I511" s="10"/>
      <c r="J511" s="10"/>
      <c r="K511" s="17" t="str">
        <f>IFERROR(MASUK[[#This Row],[Jumlah Masuk]]*MASUK[[#This Row],[Harga Satuan]],"")</f>
        <v/>
      </c>
      <c r="L511" s="13"/>
      <c r="M511" s="62"/>
      <c r="N511" s="62"/>
      <c r="O511" s="62"/>
      <c r="P511" s="62"/>
      <c r="Q511" s="62"/>
      <c r="R511" s="62"/>
      <c r="S511" s="62"/>
    </row>
    <row r="512" spans="1:19" ht="16.5" thickTop="1" thickBot="1" x14ac:dyDescent="0.3">
      <c r="A512" s="33">
        <f t="shared" si="8"/>
        <v>506</v>
      </c>
      <c r="B512" s="9"/>
      <c r="C512" s="10"/>
      <c r="D512" s="18" t="str">
        <f>IFERROR(VLOOKUP(C512,REKAP[[#All],[ID
Barang]:[Stok Akhir]],2,FALSE), "")</f>
        <v/>
      </c>
      <c r="E512" s="18" t="str">
        <f>IFERROR(VLOOKUP(C512,REKAP[[#All],[ID
Barang]:[Stok Akhir]],4,FALSE), "")</f>
        <v/>
      </c>
      <c r="F512" s="18" t="str">
        <f>IFERROR(VLOOKUP(C512,REKAP[[#All],[ID
Barang]:[Stok Akhir]],6,FALSE),"")</f>
        <v/>
      </c>
      <c r="G512" s="17" t="str">
        <f>IFERROR(VLOOKUP(C512,REKAP[[#All],[ID
Barang]:[Stok Akhir]],8,FALSE),"")</f>
        <v/>
      </c>
      <c r="H512" s="13"/>
      <c r="I512" s="10"/>
      <c r="J512" s="10"/>
      <c r="K512" s="17" t="str">
        <f>IFERROR(MASUK[[#This Row],[Jumlah Masuk]]*MASUK[[#This Row],[Harga Satuan]],"")</f>
        <v/>
      </c>
      <c r="L512" s="13"/>
      <c r="M512" s="62"/>
      <c r="N512" s="62"/>
      <c r="O512" s="62"/>
      <c r="P512" s="62"/>
      <c r="Q512" s="62"/>
      <c r="R512" s="62"/>
      <c r="S512" s="62"/>
    </row>
    <row r="513" spans="1:19" ht="16.5" thickTop="1" thickBot="1" x14ac:dyDescent="0.3">
      <c r="A513" s="33">
        <f t="shared" si="8"/>
        <v>507</v>
      </c>
      <c r="B513" s="9"/>
      <c r="C513" s="10"/>
      <c r="D513" s="18" t="str">
        <f>IFERROR(VLOOKUP(C513,REKAP[[#All],[ID
Barang]:[Stok Akhir]],2,FALSE), "")</f>
        <v/>
      </c>
      <c r="E513" s="18" t="str">
        <f>IFERROR(VLOOKUP(C513,REKAP[[#All],[ID
Barang]:[Stok Akhir]],4,FALSE), "")</f>
        <v/>
      </c>
      <c r="F513" s="18" t="str">
        <f>IFERROR(VLOOKUP(C513,REKAP[[#All],[ID
Barang]:[Stok Akhir]],6,FALSE),"")</f>
        <v/>
      </c>
      <c r="G513" s="17" t="str">
        <f>IFERROR(VLOOKUP(C513,REKAP[[#All],[ID
Barang]:[Stok Akhir]],8,FALSE),"")</f>
        <v/>
      </c>
      <c r="H513" s="13"/>
      <c r="I513" s="10"/>
      <c r="J513" s="10"/>
      <c r="K513" s="17" t="str">
        <f>IFERROR(MASUK[[#This Row],[Jumlah Masuk]]*MASUK[[#This Row],[Harga Satuan]],"")</f>
        <v/>
      </c>
      <c r="L513" s="13"/>
      <c r="M513" s="62"/>
      <c r="N513" s="62"/>
      <c r="O513" s="62"/>
      <c r="P513" s="62"/>
      <c r="Q513" s="62"/>
      <c r="R513" s="62"/>
      <c r="S513" s="62"/>
    </row>
    <row r="514" spans="1:19" ht="16.5" thickTop="1" thickBot="1" x14ac:dyDescent="0.3">
      <c r="A514" s="33">
        <f t="shared" si="8"/>
        <v>508</v>
      </c>
      <c r="B514" s="9"/>
      <c r="C514" s="10"/>
      <c r="D514" s="18" t="str">
        <f>IFERROR(VLOOKUP(C514,REKAP[[#All],[ID
Barang]:[Stok Akhir]],2,FALSE), "")</f>
        <v/>
      </c>
      <c r="E514" s="18" t="str">
        <f>IFERROR(VLOOKUP(C514,REKAP[[#All],[ID
Barang]:[Stok Akhir]],4,FALSE), "")</f>
        <v/>
      </c>
      <c r="F514" s="18" t="str">
        <f>IFERROR(VLOOKUP(C514,REKAP[[#All],[ID
Barang]:[Stok Akhir]],6,FALSE),"")</f>
        <v/>
      </c>
      <c r="G514" s="17" t="str">
        <f>IFERROR(VLOOKUP(C514,REKAP[[#All],[ID
Barang]:[Stok Akhir]],8,FALSE),"")</f>
        <v/>
      </c>
      <c r="H514" s="13"/>
      <c r="I514" s="10"/>
      <c r="J514" s="10"/>
      <c r="K514" s="17" t="str">
        <f>IFERROR(MASUK[[#This Row],[Jumlah Masuk]]*MASUK[[#This Row],[Harga Satuan]],"")</f>
        <v/>
      </c>
      <c r="L514" s="13"/>
      <c r="M514" s="62"/>
      <c r="N514" s="62"/>
      <c r="O514" s="62"/>
      <c r="P514" s="62"/>
      <c r="Q514" s="62"/>
      <c r="R514" s="62"/>
      <c r="S514" s="62"/>
    </row>
    <row r="515" spans="1:19" ht="16.5" thickTop="1" thickBot="1" x14ac:dyDescent="0.3">
      <c r="A515" s="33">
        <f t="shared" si="8"/>
        <v>509</v>
      </c>
      <c r="B515" s="9"/>
      <c r="C515" s="10"/>
      <c r="D515" s="18" t="str">
        <f>IFERROR(VLOOKUP(C515,REKAP[[#All],[ID
Barang]:[Stok Akhir]],2,FALSE), "")</f>
        <v/>
      </c>
      <c r="E515" s="18" t="str">
        <f>IFERROR(VLOOKUP(C515,REKAP[[#All],[ID
Barang]:[Stok Akhir]],4,FALSE), "")</f>
        <v/>
      </c>
      <c r="F515" s="18" t="str">
        <f>IFERROR(VLOOKUP(C515,REKAP[[#All],[ID
Barang]:[Stok Akhir]],6,FALSE),"")</f>
        <v/>
      </c>
      <c r="G515" s="17" t="str">
        <f>IFERROR(VLOOKUP(C515,REKAP[[#All],[ID
Barang]:[Stok Akhir]],8,FALSE),"")</f>
        <v/>
      </c>
      <c r="H515" s="13"/>
      <c r="I515" s="10"/>
      <c r="J515" s="10"/>
      <c r="K515" s="17" t="str">
        <f>IFERROR(MASUK[[#This Row],[Jumlah Masuk]]*MASUK[[#This Row],[Harga Satuan]],"")</f>
        <v/>
      </c>
      <c r="L515" s="13"/>
      <c r="M515" s="62"/>
      <c r="N515" s="62"/>
      <c r="O515" s="62"/>
      <c r="P515" s="62"/>
      <c r="Q515" s="62"/>
      <c r="R515" s="62"/>
      <c r="S515" s="62"/>
    </row>
    <row r="516" spans="1:19" ht="16.5" thickTop="1" thickBot="1" x14ac:dyDescent="0.3">
      <c r="A516" s="33">
        <f t="shared" ref="A516:A579" si="9">ROW()-ROW($A$6)</f>
        <v>510</v>
      </c>
      <c r="B516" s="9"/>
      <c r="C516" s="10"/>
      <c r="D516" s="18" t="str">
        <f>IFERROR(VLOOKUP(C516,REKAP[[#All],[ID
Barang]:[Stok Akhir]],2,FALSE), "")</f>
        <v/>
      </c>
      <c r="E516" s="18" t="str">
        <f>IFERROR(VLOOKUP(C516,REKAP[[#All],[ID
Barang]:[Stok Akhir]],4,FALSE), "")</f>
        <v/>
      </c>
      <c r="F516" s="18" t="str">
        <f>IFERROR(VLOOKUP(C516,REKAP[[#All],[ID
Barang]:[Stok Akhir]],6,FALSE),"")</f>
        <v/>
      </c>
      <c r="G516" s="17" t="str">
        <f>IFERROR(VLOOKUP(C516,REKAP[[#All],[ID
Barang]:[Stok Akhir]],8,FALSE),"")</f>
        <v/>
      </c>
      <c r="H516" s="13"/>
      <c r="I516" s="10"/>
      <c r="J516" s="10"/>
      <c r="K516" s="17" t="str">
        <f>IFERROR(MASUK[[#This Row],[Jumlah Masuk]]*MASUK[[#This Row],[Harga Satuan]],"")</f>
        <v/>
      </c>
      <c r="L516" s="13"/>
      <c r="M516" s="62"/>
      <c r="N516" s="62"/>
      <c r="O516" s="62"/>
      <c r="P516" s="62"/>
      <c r="Q516" s="62"/>
      <c r="R516" s="62"/>
      <c r="S516" s="62"/>
    </row>
    <row r="517" spans="1:19" ht="16.5" thickTop="1" thickBot="1" x14ac:dyDescent="0.3">
      <c r="A517" s="33">
        <f t="shared" si="9"/>
        <v>511</v>
      </c>
      <c r="B517" s="9"/>
      <c r="C517" s="10"/>
      <c r="D517" s="18" t="str">
        <f>IFERROR(VLOOKUP(C517,REKAP[[#All],[ID
Barang]:[Stok Akhir]],2,FALSE), "")</f>
        <v/>
      </c>
      <c r="E517" s="18" t="str">
        <f>IFERROR(VLOOKUP(C517,REKAP[[#All],[ID
Barang]:[Stok Akhir]],4,FALSE), "")</f>
        <v/>
      </c>
      <c r="F517" s="18" t="str">
        <f>IFERROR(VLOOKUP(C517,REKAP[[#All],[ID
Barang]:[Stok Akhir]],6,FALSE),"")</f>
        <v/>
      </c>
      <c r="G517" s="17" t="str">
        <f>IFERROR(VLOOKUP(C517,REKAP[[#All],[ID
Barang]:[Stok Akhir]],8,FALSE),"")</f>
        <v/>
      </c>
      <c r="H517" s="13"/>
      <c r="I517" s="10"/>
      <c r="J517" s="10"/>
      <c r="K517" s="17" t="str">
        <f>IFERROR(MASUK[[#This Row],[Jumlah Masuk]]*MASUK[[#This Row],[Harga Satuan]],"")</f>
        <v/>
      </c>
      <c r="L517" s="13"/>
      <c r="M517" s="62"/>
      <c r="N517" s="62"/>
      <c r="O517" s="62"/>
      <c r="P517" s="62"/>
      <c r="Q517" s="62"/>
      <c r="R517" s="62"/>
      <c r="S517" s="62"/>
    </row>
    <row r="518" spans="1:19" ht="16.5" thickTop="1" thickBot="1" x14ac:dyDescent="0.3">
      <c r="A518" s="33">
        <f t="shared" si="9"/>
        <v>512</v>
      </c>
      <c r="B518" s="9"/>
      <c r="C518" s="10"/>
      <c r="D518" s="18" t="str">
        <f>IFERROR(VLOOKUP(C518,REKAP[[#All],[ID
Barang]:[Stok Akhir]],2,FALSE), "")</f>
        <v/>
      </c>
      <c r="E518" s="18" t="str">
        <f>IFERROR(VLOOKUP(C518,REKAP[[#All],[ID
Barang]:[Stok Akhir]],4,FALSE), "")</f>
        <v/>
      </c>
      <c r="F518" s="18" t="str">
        <f>IFERROR(VLOOKUP(C518,REKAP[[#All],[ID
Barang]:[Stok Akhir]],6,FALSE),"")</f>
        <v/>
      </c>
      <c r="G518" s="17" t="str">
        <f>IFERROR(VLOOKUP(C518,REKAP[[#All],[ID
Barang]:[Stok Akhir]],8,FALSE),"")</f>
        <v/>
      </c>
      <c r="H518" s="13"/>
      <c r="I518" s="10"/>
      <c r="J518" s="10"/>
      <c r="K518" s="17" t="str">
        <f>IFERROR(MASUK[[#This Row],[Jumlah Masuk]]*MASUK[[#This Row],[Harga Satuan]],"")</f>
        <v/>
      </c>
      <c r="L518" s="13"/>
      <c r="M518" s="62"/>
      <c r="N518" s="62"/>
      <c r="O518" s="62"/>
      <c r="P518" s="62"/>
      <c r="Q518" s="62"/>
      <c r="R518" s="62"/>
      <c r="S518" s="62"/>
    </row>
    <row r="519" spans="1:19" ht="16.5" thickTop="1" thickBot="1" x14ac:dyDescent="0.3">
      <c r="A519" s="33">
        <f t="shared" si="9"/>
        <v>513</v>
      </c>
      <c r="B519" s="9"/>
      <c r="C519" s="10"/>
      <c r="D519" s="18" t="str">
        <f>IFERROR(VLOOKUP(C519,REKAP[[#All],[ID
Barang]:[Stok Akhir]],2,FALSE), "")</f>
        <v/>
      </c>
      <c r="E519" s="18" t="str">
        <f>IFERROR(VLOOKUP(C519,REKAP[[#All],[ID
Barang]:[Stok Akhir]],4,FALSE), "")</f>
        <v/>
      </c>
      <c r="F519" s="18" t="str">
        <f>IFERROR(VLOOKUP(C519,REKAP[[#All],[ID
Barang]:[Stok Akhir]],6,FALSE),"")</f>
        <v/>
      </c>
      <c r="G519" s="17" t="str">
        <f>IFERROR(VLOOKUP(C519,REKAP[[#All],[ID
Barang]:[Stok Akhir]],8,FALSE),"")</f>
        <v/>
      </c>
      <c r="H519" s="13"/>
      <c r="I519" s="10"/>
      <c r="J519" s="10"/>
      <c r="K519" s="17" t="str">
        <f>IFERROR(MASUK[[#This Row],[Jumlah Masuk]]*MASUK[[#This Row],[Harga Satuan]],"")</f>
        <v/>
      </c>
      <c r="L519" s="13"/>
      <c r="M519" s="62"/>
      <c r="N519" s="62"/>
      <c r="O519" s="62"/>
      <c r="P519" s="62"/>
      <c r="Q519" s="62"/>
      <c r="R519" s="62"/>
      <c r="S519" s="62"/>
    </row>
    <row r="520" spans="1:19" ht="16.5" thickTop="1" thickBot="1" x14ac:dyDescent="0.3">
      <c r="A520" s="33">
        <f t="shared" si="9"/>
        <v>514</v>
      </c>
      <c r="B520" s="9"/>
      <c r="C520" s="10"/>
      <c r="D520" s="18" t="str">
        <f>IFERROR(VLOOKUP(C520,REKAP[[#All],[ID
Barang]:[Stok Akhir]],2,FALSE), "")</f>
        <v/>
      </c>
      <c r="E520" s="18" t="str">
        <f>IFERROR(VLOOKUP(C520,REKAP[[#All],[ID
Barang]:[Stok Akhir]],4,FALSE), "")</f>
        <v/>
      </c>
      <c r="F520" s="18" t="str">
        <f>IFERROR(VLOOKUP(C520,REKAP[[#All],[ID
Barang]:[Stok Akhir]],6,FALSE),"")</f>
        <v/>
      </c>
      <c r="G520" s="17" t="str">
        <f>IFERROR(VLOOKUP(C520,REKAP[[#All],[ID
Barang]:[Stok Akhir]],8,FALSE),"")</f>
        <v/>
      </c>
      <c r="H520" s="13"/>
      <c r="I520" s="10"/>
      <c r="J520" s="10"/>
      <c r="K520" s="17" t="str">
        <f>IFERROR(MASUK[[#This Row],[Jumlah Masuk]]*MASUK[[#This Row],[Harga Satuan]],"")</f>
        <v/>
      </c>
      <c r="L520" s="13"/>
      <c r="M520" s="62"/>
      <c r="N520" s="62"/>
      <c r="O520" s="62"/>
      <c r="P520" s="62"/>
      <c r="Q520" s="62"/>
      <c r="R520" s="62"/>
      <c r="S520" s="62"/>
    </row>
    <row r="521" spans="1:19" ht="16.5" thickTop="1" thickBot="1" x14ac:dyDescent="0.3">
      <c r="A521" s="33">
        <f t="shared" si="9"/>
        <v>515</v>
      </c>
      <c r="B521" s="9"/>
      <c r="C521" s="10"/>
      <c r="D521" s="18" t="str">
        <f>IFERROR(VLOOKUP(C521,REKAP[[#All],[ID
Barang]:[Stok Akhir]],2,FALSE), "")</f>
        <v/>
      </c>
      <c r="E521" s="18" t="str">
        <f>IFERROR(VLOOKUP(C521,REKAP[[#All],[ID
Barang]:[Stok Akhir]],4,FALSE), "")</f>
        <v/>
      </c>
      <c r="F521" s="18" t="str">
        <f>IFERROR(VLOOKUP(C521,REKAP[[#All],[ID
Barang]:[Stok Akhir]],6,FALSE),"")</f>
        <v/>
      </c>
      <c r="G521" s="17" t="str">
        <f>IFERROR(VLOOKUP(C521,REKAP[[#All],[ID
Barang]:[Stok Akhir]],8,FALSE),"")</f>
        <v/>
      </c>
      <c r="H521" s="13"/>
      <c r="I521" s="10"/>
      <c r="J521" s="10"/>
      <c r="K521" s="17" t="str">
        <f>IFERROR(MASUK[[#This Row],[Jumlah Masuk]]*MASUK[[#This Row],[Harga Satuan]],"")</f>
        <v/>
      </c>
      <c r="L521" s="13"/>
      <c r="M521" s="62"/>
      <c r="N521" s="62"/>
      <c r="O521" s="62"/>
      <c r="P521" s="62"/>
      <c r="Q521" s="62"/>
      <c r="R521" s="62"/>
      <c r="S521" s="62"/>
    </row>
    <row r="522" spans="1:19" ht="16.5" thickTop="1" thickBot="1" x14ac:dyDescent="0.3">
      <c r="A522" s="33">
        <f t="shared" si="9"/>
        <v>516</v>
      </c>
      <c r="B522" s="9"/>
      <c r="C522" s="10"/>
      <c r="D522" s="18" t="str">
        <f>IFERROR(VLOOKUP(C522,REKAP[[#All],[ID
Barang]:[Stok Akhir]],2,FALSE), "")</f>
        <v/>
      </c>
      <c r="E522" s="18" t="str">
        <f>IFERROR(VLOOKUP(C522,REKAP[[#All],[ID
Barang]:[Stok Akhir]],4,FALSE), "")</f>
        <v/>
      </c>
      <c r="F522" s="18" t="str">
        <f>IFERROR(VLOOKUP(C522,REKAP[[#All],[ID
Barang]:[Stok Akhir]],6,FALSE),"")</f>
        <v/>
      </c>
      <c r="G522" s="17" t="str">
        <f>IFERROR(VLOOKUP(C522,REKAP[[#All],[ID
Barang]:[Stok Akhir]],8,FALSE),"")</f>
        <v/>
      </c>
      <c r="H522" s="13"/>
      <c r="I522" s="10"/>
      <c r="J522" s="10"/>
      <c r="K522" s="17" t="str">
        <f>IFERROR(MASUK[[#This Row],[Jumlah Masuk]]*MASUK[[#This Row],[Harga Satuan]],"")</f>
        <v/>
      </c>
      <c r="L522" s="13"/>
      <c r="M522" s="62"/>
      <c r="N522" s="62"/>
      <c r="O522" s="62"/>
      <c r="P522" s="62"/>
      <c r="Q522" s="62"/>
      <c r="R522" s="62"/>
      <c r="S522" s="62"/>
    </row>
    <row r="523" spans="1:19" ht="16.5" thickTop="1" thickBot="1" x14ac:dyDescent="0.3">
      <c r="A523" s="33">
        <f t="shared" si="9"/>
        <v>517</v>
      </c>
      <c r="B523" s="9"/>
      <c r="C523" s="10"/>
      <c r="D523" s="18" t="str">
        <f>IFERROR(VLOOKUP(C523,REKAP[[#All],[ID
Barang]:[Stok Akhir]],2,FALSE), "")</f>
        <v/>
      </c>
      <c r="E523" s="18" t="str">
        <f>IFERROR(VLOOKUP(C523,REKAP[[#All],[ID
Barang]:[Stok Akhir]],4,FALSE), "")</f>
        <v/>
      </c>
      <c r="F523" s="18" t="str">
        <f>IFERROR(VLOOKUP(C523,REKAP[[#All],[ID
Barang]:[Stok Akhir]],6,FALSE),"")</f>
        <v/>
      </c>
      <c r="G523" s="17" t="str">
        <f>IFERROR(VLOOKUP(C523,REKAP[[#All],[ID
Barang]:[Stok Akhir]],8,FALSE),"")</f>
        <v/>
      </c>
      <c r="H523" s="13"/>
      <c r="I523" s="10"/>
      <c r="J523" s="10"/>
      <c r="K523" s="17" t="str">
        <f>IFERROR(MASUK[[#This Row],[Jumlah Masuk]]*MASUK[[#This Row],[Harga Satuan]],"")</f>
        <v/>
      </c>
      <c r="L523" s="13"/>
      <c r="M523" s="62"/>
      <c r="N523" s="62"/>
      <c r="O523" s="62"/>
      <c r="P523" s="62"/>
      <c r="Q523" s="62"/>
      <c r="R523" s="62"/>
      <c r="S523" s="62"/>
    </row>
    <row r="524" spans="1:19" ht="16.5" thickTop="1" thickBot="1" x14ac:dyDescent="0.3">
      <c r="A524" s="33">
        <f t="shared" si="9"/>
        <v>518</v>
      </c>
      <c r="B524" s="9"/>
      <c r="C524" s="10"/>
      <c r="D524" s="18" t="str">
        <f>IFERROR(VLOOKUP(C524,REKAP[[#All],[ID
Barang]:[Stok Akhir]],2,FALSE), "")</f>
        <v/>
      </c>
      <c r="E524" s="18" t="str">
        <f>IFERROR(VLOOKUP(C524,REKAP[[#All],[ID
Barang]:[Stok Akhir]],4,FALSE), "")</f>
        <v/>
      </c>
      <c r="F524" s="18" t="str">
        <f>IFERROR(VLOOKUP(C524,REKAP[[#All],[ID
Barang]:[Stok Akhir]],6,FALSE),"")</f>
        <v/>
      </c>
      <c r="G524" s="17" t="str">
        <f>IFERROR(VLOOKUP(C524,REKAP[[#All],[ID
Barang]:[Stok Akhir]],8,FALSE),"")</f>
        <v/>
      </c>
      <c r="H524" s="13"/>
      <c r="I524" s="10"/>
      <c r="J524" s="10"/>
      <c r="K524" s="17" t="str">
        <f>IFERROR(MASUK[[#This Row],[Jumlah Masuk]]*MASUK[[#This Row],[Harga Satuan]],"")</f>
        <v/>
      </c>
      <c r="L524" s="13"/>
      <c r="M524" s="62"/>
      <c r="N524" s="62"/>
      <c r="O524" s="62"/>
      <c r="P524" s="62"/>
      <c r="Q524" s="62"/>
      <c r="R524" s="62"/>
      <c r="S524" s="62"/>
    </row>
    <row r="525" spans="1:19" ht="16.5" thickTop="1" thickBot="1" x14ac:dyDescent="0.3">
      <c r="A525" s="33">
        <f t="shared" si="9"/>
        <v>519</v>
      </c>
      <c r="B525" s="9"/>
      <c r="C525" s="10"/>
      <c r="D525" s="18" t="str">
        <f>IFERROR(VLOOKUP(C525,REKAP[[#All],[ID
Barang]:[Stok Akhir]],2,FALSE), "")</f>
        <v/>
      </c>
      <c r="E525" s="18" t="str">
        <f>IFERROR(VLOOKUP(C525,REKAP[[#All],[ID
Barang]:[Stok Akhir]],4,FALSE), "")</f>
        <v/>
      </c>
      <c r="F525" s="18" t="str">
        <f>IFERROR(VLOOKUP(C525,REKAP[[#All],[ID
Barang]:[Stok Akhir]],6,FALSE),"")</f>
        <v/>
      </c>
      <c r="G525" s="17" t="str">
        <f>IFERROR(VLOOKUP(C525,REKAP[[#All],[ID
Barang]:[Stok Akhir]],8,FALSE),"")</f>
        <v/>
      </c>
      <c r="H525" s="13"/>
      <c r="I525" s="10"/>
      <c r="J525" s="10"/>
      <c r="K525" s="17" t="str">
        <f>IFERROR(MASUK[[#This Row],[Jumlah Masuk]]*MASUK[[#This Row],[Harga Satuan]],"")</f>
        <v/>
      </c>
      <c r="L525" s="13"/>
      <c r="M525" s="62"/>
      <c r="N525" s="62"/>
      <c r="O525" s="62"/>
      <c r="P525" s="62"/>
      <c r="Q525" s="62"/>
      <c r="R525" s="62"/>
      <c r="S525" s="62"/>
    </row>
    <row r="526" spans="1:19" ht="16.5" thickTop="1" thickBot="1" x14ac:dyDescent="0.3">
      <c r="A526" s="33">
        <f t="shared" si="9"/>
        <v>520</v>
      </c>
      <c r="B526" s="9"/>
      <c r="C526" s="10"/>
      <c r="D526" s="18" t="str">
        <f>IFERROR(VLOOKUP(C526,REKAP[[#All],[ID
Barang]:[Stok Akhir]],2,FALSE), "")</f>
        <v/>
      </c>
      <c r="E526" s="18" t="str">
        <f>IFERROR(VLOOKUP(C526,REKAP[[#All],[ID
Barang]:[Stok Akhir]],4,FALSE), "")</f>
        <v/>
      </c>
      <c r="F526" s="18" t="str">
        <f>IFERROR(VLOOKUP(C526,REKAP[[#All],[ID
Barang]:[Stok Akhir]],6,FALSE),"")</f>
        <v/>
      </c>
      <c r="G526" s="17" t="str">
        <f>IFERROR(VLOOKUP(C526,REKAP[[#All],[ID
Barang]:[Stok Akhir]],8,FALSE),"")</f>
        <v/>
      </c>
      <c r="H526" s="13"/>
      <c r="I526" s="10"/>
      <c r="J526" s="10"/>
      <c r="K526" s="17" t="str">
        <f>IFERROR(MASUK[[#This Row],[Jumlah Masuk]]*MASUK[[#This Row],[Harga Satuan]],"")</f>
        <v/>
      </c>
      <c r="L526" s="13"/>
      <c r="M526" s="62"/>
      <c r="N526" s="62"/>
      <c r="O526" s="62"/>
      <c r="P526" s="62"/>
      <c r="Q526" s="62"/>
      <c r="R526" s="62"/>
      <c r="S526" s="62"/>
    </row>
    <row r="527" spans="1:19" ht="16.5" thickTop="1" thickBot="1" x14ac:dyDescent="0.3">
      <c r="A527" s="33">
        <f t="shared" si="9"/>
        <v>521</v>
      </c>
      <c r="B527" s="9"/>
      <c r="C527" s="10"/>
      <c r="D527" s="18" t="str">
        <f>IFERROR(VLOOKUP(C527,REKAP[[#All],[ID
Barang]:[Stok Akhir]],2,FALSE), "")</f>
        <v/>
      </c>
      <c r="E527" s="18" t="str">
        <f>IFERROR(VLOOKUP(C527,REKAP[[#All],[ID
Barang]:[Stok Akhir]],4,FALSE), "")</f>
        <v/>
      </c>
      <c r="F527" s="18" t="str">
        <f>IFERROR(VLOOKUP(C527,REKAP[[#All],[ID
Barang]:[Stok Akhir]],6,FALSE),"")</f>
        <v/>
      </c>
      <c r="G527" s="17" t="str">
        <f>IFERROR(VLOOKUP(C527,REKAP[[#All],[ID
Barang]:[Stok Akhir]],8,FALSE),"")</f>
        <v/>
      </c>
      <c r="H527" s="13"/>
      <c r="I527" s="10"/>
      <c r="J527" s="10"/>
      <c r="K527" s="17" t="str">
        <f>IFERROR(MASUK[[#This Row],[Jumlah Masuk]]*MASUK[[#This Row],[Harga Satuan]],"")</f>
        <v/>
      </c>
      <c r="L527" s="13"/>
      <c r="M527" s="62"/>
      <c r="N527" s="62"/>
      <c r="O527" s="62"/>
      <c r="P527" s="62"/>
      <c r="Q527" s="62"/>
      <c r="R527" s="62"/>
      <c r="S527" s="62"/>
    </row>
    <row r="528" spans="1:19" ht="16.5" thickTop="1" thickBot="1" x14ac:dyDescent="0.3">
      <c r="A528" s="33">
        <f t="shared" si="9"/>
        <v>522</v>
      </c>
      <c r="B528" s="9"/>
      <c r="C528" s="10"/>
      <c r="D528" s="18" t="str">
        <f>IFERROR(VLOOKUP(C528,REKAP[[#All],[ID
Barang]:[Stok Akhir]],2,FALSE), "")</f>
        <v/>
      </c>
      <c r="E528" s="18" t="str">
        <f>IFERROR(VLOOKUP(C528,REKAP[[#All],[ID
Barang]:[Stok Akhir]],4,FALSE), "")</f>
        <v/>
      </c>
      <c r="F528" s="18" t="str">
        <f>IFERROR(VLOOKUP(C528,REKAP[[#All],[ID
Barang]:[Stok Akhir]],6,FALSE),"")</f>
        <v/>
      </c>
      <c r="G528" s="17" t="str">
        <f>IFERROR(VLOOKUP(C528,REKAP[[#All],[ID
Barang]:[Stok Akhir]],8,FALSE),"")</f>
        <v/>
      </c>
      <c r="H528" s="13"/>
      <c r="I528" s="10"/>
      <c r="J528" s="10"/>
      <c r="K528" s="17" t="str">
        <f>IFERROR(MASUK[[#This Row],[Jumlah Masuk]]*MASUK[[#This Row],[Harga Satuan]],"")</f>
        <v/>
      </c>
      <c r="L528" s="13"/>
      <c r="M528" s="62"/>
      <c r="N528" s="62"/>
      <c r="O528" s="62"/>
      <c r="P528" s="62"/>
      <c r="Q528" s="62"/>
      <c r="R528" s="62"/>
      <c r="S528" s="62"/>
    </row>
    <row r="529" spans="1:19" ht="16.5" thickTop="1" thickBot="1" x14ac:dyDescent="0.3">
      <c r="A529" s="33">
        <f t="shared" si="9"/>
        <v>523</v>
      </c>
      <c r="B529" s="9"/>
      <c r="C529" s="10"/>
      <c r="D529" s="18" t="str">
        <f>IFERROR(VLOOKUP(C529,REKAP[[#All],[ID
Barang]:[Stok Akhir]],2,FALSE), "")</f>
        <v/>
      </c>
      <c r="E529" s="18" t="str">
        <f>IFERROR(VLOOKUP(C529,REKAP[[#All],[ID
Barang]:[Stok Akhir]],4,FALSE), "")</f>
        <v/>
      </c>
      <c r="F529" s="18" t="str">
        <f>IFERROR(VLOOKUP(C529,REKAP[[#All],[ID
Barang]:[Stok Akhir]],6,FALSE),"")</f>
        <v/>
      </c>
      <c r="G529" s="17" t="str">
        <f>IFERROR(VLOOKUP(C529,REKAP[[#All],[ID
Barang]:[Stok Akhir]],8,FALSE),"")</f>
        <v/>
      </c>
      <c r="H529" s="13"/>
      <c r="I529" s="10"/>
      <c r="J529" s="10"/>
      <c r="K529" s="17" t="str">
        <f>IFERROR(MASUK[[#This Row],[Jumlah Masuk]]*MASUK[[#This Row],[Harga Satuan]],"")</f>
        <v/>
      </c>
      <c r="L529" s="13"/>
      <c r="M529" s="62"/>
      <c r="N529" s="62"/>
      <c r="O529" s="62"/>
      <c r="P529" s="62"/>
      <c r="Q529" s="62"/>
      <c r="R529" s="62"/>
      <c r="S529" s="62"/>
    </row>
    <row r="530" spans="1:19" ht="16.5" thickTop="1" thickBot="1" x14ac:dyDescent="0.3">
      <c r="A530" s="33">
        <f t="shared" si="9"/>
        <v>524</v>
      </c>
      <c r="B530" s="9"/>
      <c r="C530" s="10"/>
      <c r="D530" s="18" t="str">
        <f>IFERROR(VLOOKUP(C530,REKAP[[#All],[ID
Barang]:[Stok Akhir]],2,FALSE), "")</f>
        <v/>
      </c>
      <c r="E530" s="18" t="str">
        <f>IFERROR(VLOOKUP(C530,REKAP[[#All],[ID
Barang]:[Stok Akhir]],4,FALSE), "")</f>
        <v/>
      </c>
      <c r="F530" s="18" t="str">
        <f>IFERROR(VLOOKUP(C530,REKAP[[#All],[ID
Barang]:[Stok Akhir]],6,FALSE),"")</f>
        <v/>
      </c>
      <c r="G530" s="17" t="str">
        <f>IFERROR(VLOOKUP(C530,REKAP[[#All],[ID
Barang]:[Stok Akhir]],8,FALSE),"")</f>
        <v/>
      </c>
      <c r="H530" s="13"/>
      <c r="I530" s="10"/>
      <c r="J530" s="10"/>
      <c r="K530" s="17" t="str">
        <f>IFERROR(MASUK[[#This Row],[Jumlah Masuk]]*MASUK[[#This Row],[Harga Satuan]],"")</f>
        <v/>
      </c>
      <c r="L530" s="13"/>
      <c r="M530" s="62"/>
      <c r="N530" s="62"/>
      <c r="O530" s="62"/>
      <c r="P530" s="62"/>
      <c r="Q530" s="62"/>
      <c r="R530" s="62"/>
      <c r="S530" s="62"/>
    </row>
    <row r="531" spans="1:19" ht="16.5" thickTop="1" thickBot="1" x14ac:dyDescent="0.3">
      <c r="A531" s="33">
        <f t="shared" si="9"/>
        <v>525</v>
      </c>
      <c r="B531" s="9"/>
      <c r="C531" s="10"/>
      <c r="D531" s="18" t="str">
        <f>IFERROR(VLOOKUP(C531,REKAP[[#All],[ID
Barang]:[Stok Akhir]],2,FALSE), "")</f>
        <v/>
      </c>
      <c r="E531" s="18" t="str">
        <f>IFERROR(VLOOKUP(C531,REKAP[[#All],[ID
Barang]:[Stok Akhir]],4,FALSE), "")</f>
        <v/>
      </c>
      <c r="F531" s="18" t="str">
        <f>IFERROR(VLOOKUP(C531,REKAP[[#All],[ID
Barang]:[Stok Akhir]],6,FALSE),"")</f>
        <v/>
      </c>
      <c r="G531" s="17" t="str">
        <f>IFERROR(VLOOKUP(C531,REKAP[[#All],[ID
Barang]:[Stok Akhir]],8,FALSE),"")</f>
        <v/>
      </c>
      <c r="H531" s="13"/>
      <c r="I531" s="10"/>
      <c r="J531" s="10"/>
      <c r="K531" s="17" t="str">
        <f>IFERROR(MASUK[[#This Row],[Jumlah Masuk]]*MASUK[[#This Row],[Harga Satuan]],"")</f>
        <v/>
      </c>
      <c r="L531" s="13"/>
      <c r="M531" s="62"/>
      <c r="N531" s="62"/>
      <c r="O531" s="62"/>
      <c r="P531" s="62"/>
      <c r="Q531" s="62"/>
      <c r="R531" s="62"/>
      <c r="S531" s="62"/>
    </row>
    <row r="532" spans="1:19" ht="16.5" thickTop="1" thickBot="1" x14ac:dyDescent="0.3">
      <c r="A532" s="33">
        <f t="shared" si="9"/>
        <v>526</v>
      </c>
      <c r="B532" s="9"/>
      <c r="C532" s="10"/>
      <c r="D532" s="18" t="str">
        <f>IFERROR(VLOOKUP(C532,REKAP[[#All],[ID
Barang]:[Stok Akhir]],2,FALSE), "")</f>
        <v/>
      </c>
      <c r="E532" s="18" t="str">
        <f>IFERROR(VLOOKUP(C532,REKAP[[#All],[ID
Barang]:[Stok Akhir]],4,FALSE), "")</f>
        <v/>
      </c>
      <c r="F532" s="18" t="str">
        <f>IFERROR(VLOOKUP(C532,REKAP[[#All],[ID
Barang]:[Stok Akhir]],6,FALSE),"")</f>
        <v/>
      </c>
      <c r="G532" s="17" t="str">
        <f>IFERROR(VLOOKUP(C532,REKAP[[#All],[ID
Barang]:[Stok Akhir]],8,FALSE),"")</f>
        <v/>
      </c>
      <c r="H532" s="13"/>
      <c r="I532" s="10"/>
      <c r="J532" s="10"/>
      <c r="K532" s="17" t="str">
        <f>IFERROR(MASUK[[#This Row],[Jumlah Masuk]]*MASUK[[#This Row],[Harga Satuan]],"")</f>
        <v/>
      </c>
      <c r="L532" s="13"/>
      <c r="M532" s="62"/>
      <c r="N532" s="62"/>
      <c r="O532" s="62"/>
      <c r="P532" s="62"/>
      <c r="Q532" s="62"/>
      <c r="R532" s="62"/>
      <c r="S532" s="62"/>
    </row>
    <row r="533" spans="1:19" ht="16.5" thickTop="1" thickBot="1" x14ac:dyDescent="0.3">
      <c r="A533" s="33">
        <f t="shared" si="9"/>
        <v>527</v>
      </c>
      <c r="B533" s="9"/>
      <c r="C533" s="10"/>
      <c r="D533" s="18" t="str">
        <f>IFERROR(VLOOKUP(C533,REKAP[[#All],[ID
Barang]:[Stok Akhir]],2,FALSE), "")</f>
        <v/>
      </c>
      <c r="E533" s="18" t="str">
        <f>IFERROR(VLOOKUP(C533,REKAP[[#All],[ID
Barang]:[Stok Akhir]],4,FALSE), "")</f>
        <v/>
      </c>
      <c r="F533" s="18" t="str">
        <f>IFERROR(VLOOKUP(C533,REKAP[[#All],[ID
Barang]:[Stok Akhir]],6,FALSE),"")</f>
        <v/>
      </c>
      <c r="G533" s="17" t="str">
        <f>IFERROR(VLOOKUP(C533,REKAP[[#All],[ID
Barang]:[Stok Akhir]],8,FALSE),"")</f>
        <v/>
      </c>
      <c r="H533" s="13"/>
      <c r="I533" s="10"/>
      <c r="J533" s="10"/>
      <c r="K533" s="17" t="str">
        <f>IFERROR(MASUK[[#This Row],[Jumlah Masuk]]*MASUK[[#This Row],[Harga Satuan]],"")</f>
        <v/>
      </c>
      <c r="L533" s="13"/>
      <c r="M533" s="62"/>
      <c r="N533" s="62"/>
      <c r="O533" s="62"/>
      <c r="P533" s="62"/>
      <c r="Q533" s="62"/>
      <c r="R533" s="62"/>
      <c r="S533" s="62"/>
    </row>
    <row r="534" spans="1:19" ht="16.5" thickTop="1" thickBot="1" x14ac:dyDescent="0.3">
      <c r="A534" s="33">
        <f t="shared" si="9"/>
        <v>528</v>
      </c>
      <c r="B534" s="9"/>
      <c r="C534" s="10"/>
      <c r="D534" s="18" t="str">
        <f>IFERROR(VLOOKUP(C534,REKAP[[#All],[ID
Barang]:[Stok Akhir]],2,FALSE), "")</f>
        <v/>
      </c>
      <c r="E534" s="18" t="str">
        <f>IFERROR(VLOOKUP(C534,REKAP[[#All],[ID
Barang]:[Stok Akhir]],4,FALSE), "")</f>
        <v/>
      </c>
      <c r="F534" s="18" t="str">
        <f>IFERROR(VLOOKUP(C534,REKAP[[#All],[ID
Barang]:[Stok Akhir]],6,FALSE),"")</f>
        <v/>
      </c>
      <c r="G534" s="17" t="str">
        <f>IFERROR(VLOOKUP(C534,REKAP[[#All],[ID
Barang]:[Stok Akhir]],8,FALSE),"")</f>
        <v/>
      </c>
      <c r="H534" s="13"/>
      <c r="I534" s="10"/>
      <c r="J534" s="10"/>
      <c r="K534" s="17" t="str">
        <f>IFERROR(MASUK[[#This Row],[Jumlah Masuk]]*MASUK[[#This Row],[Harga Satuan]],"")</f>
        <v/>
      </c>
      <c r="L534" s="13"/>
      <c r="M534" s="62"/>
      <c r="N534" s="62"/>
      <c r="O534" s="62"/>
      <c r="P534" s="62"/>
      <c r="Q534" s="62"/>
      <c r="R534" s="62"/>
      <c r="S534" s="62"/>
    </row>
    <row r="535" spans="1:19" ht="16.5" thickTop="1" thickBot="1" x14ac:dyDescent="0.3">
      <c r="A535" s="33">
        <f t="shared" si="9"/>
        <v>529</v>
      </c>
      <c r="B535" s="9"/>
      <c r="C535" s="10"/>
      <c r="D535" s="18" t="str">
        <f>IFERROR(VLOOKUP(C535,REKAP[[#All],[ID
Barang]:[Stok Akhir]],2,FALSE), "")</f>
        <v/>
      </c>
      <c r="E535" s="18" t="str">
        <f>IFERROR(VLOOKUP(C535,REKAP[[#All],[ID
Barang]:[Stok Akhir]],4,FALSE), "")</f>
        <v/>
      </c>
      <c r="F535" s="18" t="str">
        <f>IFERROR(VLOOKUP(C535,REKAP[[#All],[ID
Barang]:[Stok Akhir]],6,FALSE),"")</f>
        <v/>
      </c>
      <c r="G535" s="17" t="str">
        <f>IFERROR(VLOOKUP(C535,REKAP[[#All],[ID
Barang]:[Stok Akhir]],8,FALSE),"")</f>
        <v/>
      </c>
      <c r="H535" s="13"/>
      <c r="I535" s="10"/>
      <c r="J535" s="10"/>
      <c r="K535" s="17" t="str">
        <f>IFERROR(MASUK[[#This Row],[Jumlah Masuk]]*MASUK[[#This Row],[Harga Satuan]],"")</f>
        <v/>
      </c>
      <c r="L535" s="13"/>
      <c r="M535" s="62"/>
      <c r="N535" s="62"/>
      <c r="O535" s="62"/>
      <c r="P535" s="62"/>
      <c r="Q535" s="62"/>
      <c r="R535" s="62"/>
      <c r="S535" s="62"/>
    </row>
    <row r="536" spans="1:19" ht="16.5" thickTop="1" thickBot="1" x14ac:dyDescent="0.3">
      <c r="A536" s="33">
        <f t="shared" si="9"/>
        <v>530</v>
      </c>
      <c r="B536" s="9"/>
      <c r="C536" s="10"/>
      <c r="D536" s="18" t="str">
        <f>IFERROR(VLOOKUP(C536,REKAP[[#All],[ID
Barang]:[Stok Akhir]],2,FALSE), "")</f>
        <v/>
      </c>
      <c r="E536" s="18" t="str">
        <f>IFERROR(VLOOKUP(C536,REKAP[[#All],[ID
Barang]:[Stok Akhir]],4,FALSE), "")</f>
        <v/>
      </c>
      <c r="F536" s="18" t="str">
        <f>IFERROR(VLOOKUP(C536,REKAP[[#All],[ID
Barang]:[Stok Akhir]],6,FALSE),"")</f>
        <v/>
      </c>
      <c r="G536" s="17" t="str">
        <f>IFERROR(VLOOKUP(C536,REKAP[[#All],[ID
Barang]:[Stok Akhir]],8,FALSE),"")</f>
        <v/>
      </c>
      <c r="H536" s="13"/>
      <c r="I536" s="10"/>
      <c r="J536" s="10"/>
      <c r="K536" s="17" t="str">
        <f>IFERROR(MASUK[[#This Row],[Jumlah Masuk]]*MASUK[[#This Row],[Harga Satuan]],"")</f>
        <v/>
      </c>
      <c r="L536" s="13"/>
      <c r="M536" s="62"/>
      <c r="N536" s="62"/>
      <c r="O536" s="62"/>
      <c r="P536" s="62"/>
      <c r="Q536" s="62"/>
      <c r="R536" s="62"/>
      <c r="S536" s="62"/>
    </row>
    <row r="537" spans="1:19" ht="16.5" thickTop="1" thickBot="1" x14ac:dyDescent="0.3">
      <c r="A537" s="33">
        <f t="shared" si="9"/>
        <v>531</v>
      </c>
      <c r="B537" s="9"/>
      <c r="C537" s="10"/>
      <c r="D537" s="18" t="str">
        <f>IFERROR(VLOOKUP(C537,REKAP[[#All],[ID
Barang]:[Stok Akhir]],2,FALSE), "")</f>
        <v/>
      </c>
      <c r="E537" s="18" t="str">
        <f>IFERROR(VLOOKUP(C537,REKAP[[#All],[ID
Barang]:[Stok Akhir]],4,FALSE), "")</f>
        <v/>
      </c>
      <c r="F537" s="18" t="str">
        <f>IFERROR(VLOOKUP(C537,REKAP[[#All],[ID
Barang]:[Stok Akhir]],6,FALSE),"")</f>
        <v/>
      </c>
      <c r="G537" s="17" t="str">
        <f>IFERROR(VLOOKUP(C537,REKAP[[#All],[ID
Barang]:[Stok Akhir]],8,FALSE),"")</f>
        <v/>
      </c>
      <c r="H537" s="13"/>
      <c r="I537" s="10"/>
      <c r="J537" s="10"/>
      <c r="K537" s="17" t="str">
        <f>IFERROR(MASUK[[#This Row],[Jumlah Masuk]]*MASUK[[#This Row],[Harga Satuan]],"")</f>
        <v/>
      </c>
      <c r="L537" s="13"/>
      <c r="M537" s="62"/>
      <c r="N537" s="62"/>
      <c r="O537" s="62"/>
      <c r="P537" s="62"/>
      <c r="Q537" s="62"/>
      <c r="R537" s="62"/>
      <c r="S537" s="62"/>
    </row>
    <row r="538" spans="1:19" ht="16.5" thickTop="1" thickBot="1" x14ac:dyDescent="0.3">
      <c r="A538" s="33">
        <f t="shared" si="9"/>
        <v>532</v>
      </c>
      <c r="B538" s="9"/>
      <c r="C538" s="10"/>
      <c r="D538" s="18" t="str">
        <f>IFERROR(VLOOKUP(C538,REKAP[[#All],[ID
Barang]:[Stok Akhir]],2,FALSE), "")</f>
        <v/>
      </c>
      <c r="E538" s="18" t="str">
        <f>IFERROR(VLOOKUP(C538,REKAP[[#All],[ID
Barang]:[Stok Akhir]],4,FALSE), "")</f>
        <v/>
      </c>
      <c r="F538" s="18" t="str">
        <f>IFERROR(VLOOKUP(C538,REKAP[[#All],[ID
Barang]:[Stok Akhir]],6,FALSE),"")</f>
        <v/>
      </c>
      <c r="G538" s="17" t="str">
        <f>IFERROR(VLOOKUP(C538,REKAP[[#All],[ID
Barang]:[Stok Akhir]],8,FALSE),"")</f>
        <v/>
      </c>
      <c r="H538" s="13"/>
      <c r="I538" s="10"/>
      <c r="J538" s="10"/>
      <c r="K538" s="17" t="str">
        <f>IFERROR(MASUK[[#This Row],[Jumlah Masuk]]*MASUK[[#This Row],[Harga Satuan]],"")</f>
        <v/>
      </c>
      <c r="L538" s="13"/>
      <c r="M538" s="62"/>
      <c r="N538" s="62"/>
      <c r="O538" s="62"/>
      <c r="P538" s="62"/>
      <c r="Q538" s="62"/>
      <c r="R538" s="62"/>
      <c r="S538" s="62"/>
    </row>
    <row r="539" spans="1:19" ht="16.5" thickTop="1" thickBot="1" x14ac:dyDescent="0.3">
      <c r="A539" s="33">
        <f t="shared" si="9"/>
        <v>533</v>
      </c>
      <c r="B539" s="9"/>
      <c r="C539" s="10"/>
      <c r="D539" s="18" t="str">
        <f>IFERROR(VLOOKUP(C539,REKAP[[#All],[ID
Barang]:[Stok Akhir]],2,FALSE), "")</f>
        <v/>
      </c>
      <c r="E539" s="18" t="str">
        <f>IFERROR(VLOOKUP(C539,REKAP[[#All],[ID
Barang]:[Stok Akhir]],4,FALSE), "")</f>
        <v/>
      </c>
      <c r="F539" s="18" t="str">
        <f>IFERROR(VLOOKUP(C539,REKAP[[#All],[ID
Barang]:[Stok Akhir]],6,FALSE),"")</f>
        <v/>
      </c>
      <c r="G539" s="17" t="str">
        <f>IFERROR(VLOOKUP(C539,REKAP[[#All],[ID
Barang]:[Stok Akhir]],8,FALSE),"")</f>
        <v/>
      </c>
      <c r="H539" s="13"/>
      <c r="I539" s="10"/>
      <c r="J539" s="10"/>
      <c r="K539" s="17" t="str">
        <f>IFERROR(MASUK[[#This Row],[Jumlah Masuk]]*MASUK[[#This Row],[Harga Satuan]],"")</f>
        <v/>
      </c>
      <c r="L539" s="13"/>
      <c r="M539" s="62"/>
      <c r="N539" s="62"/>
      <c r="O539" s="62"/>
      <c r="P539" s="62"/>
      <c r="Q539" s="62"/>
      <c r="R539" s="62"/>
      <c r="S539" s="62"/>
    </row>
    <row r="540" spans="1:19" ht="16.5" thickTop="1" thickBot="1" x14ac:dyDescent="0.3">
      <c r="A540" s="33">
        <f t="shared" si="9"/>
        <v>534</v>
      </c>
      <c r="B540" s="9"/>
      <c r="C540" s="10"/>
      <c r="D540" s="18" t="str">
        <f>IFERROR(VLOOKUP(C540,REKAP[[#All],[ID
Barang]:[Stok Akhir]],2,FALSE), "")</f>
        <v/>
      </c>
      <c r="E540" s="18" t="str">
        <f>IFERROR(VLOOKUP(C540,REKAP[[#All],[ID
Barang]:[Stok Akhir]],4,FALSE), "")</f>
        <v/>
      </c>
      <c r="F540" s="18" t="str">
        <f>IFERROR(VLOOKUP(C540,REKAP[[#All],[ID
Barang]:[Stok Akhir]],6,FALSE),"")</f>
        <v/>
      </c>
      <c r="G540" s="17" t="str">
        <f>IFERROR(VLOOKUP(C540,REKAP[[#All],[ID
Barang]:[Stok Akhir]],8,FALSE),"")</f>
        <v/>
      </c>
      <c r="H540" s="13"/>
      <c r="I540" s="10"/>
      <c r="J540" s="10"/>
      <c r="K540" s="17" t="str">
        <f>IFERROR(MASUK[[#This Row],[Jumlah Masuk]]*MASUK[[#This Row],[Harga Satuan]],"")</f>
        <v/>
      </c>
      <c r="L540" s="13"/>
      <c r="M540" s="62"/>
      <c r="N540" s="62"/>
      <c r="O540" s="62"/>
      <c r="P540" s="62"/>
      <c r="Q540" s="62"/>
      <c r="R540" s="62"/>
      <c r="S540" s="62"/>
    </row>
    <row r="541" spans="1:19" ht="16.5" thickTop="1" thickBot="1" x14ac:dyDescent="0.3">
      <c r="A541" s="33">
        <f t="shared" si="9"/>
        <v>535</v>
      </c>
      <c r="B541" s="9"/>
      <c r="C541" s="10"/>
      <c r="D541" s="18" t="str">
        <f>IFERROR(VLOOKUP(C541,REKAP[[#All],[ID
Barang]:[Stok Akhir]],2,FALSE), "")</f>
        <v/>
      </c>
      <c r="E541" s="18" t="str">
        <f>IFERROR(VLOOKUP(C541,REKAP[[#All],[ID
Barang]:[Stok Akhir]],4,FALSE), "")</f>
        <v/>
      </c>
      <c r="F541" s="18" t="str">
        <f>IFERROR(VLOOKUP(C541,REKAP[[#All],[ID
Barang]:[Stok Akhir]],6,FALSE),"")</f>
        <v/>
      </c>
      <c r="G541" s="17" t="str">
        <f>IFERROR(VLOOKUP(C541,REKAP[[#All],[ID
Barang]:[Stok Akhir]],8,FALSE),"")</f>
        <v/>
      </c>
      <c r="H541" s="13"/>
      <c r="I541" s="10"/>
      <c r="J541" s="10"/>
      <c r="K541" s="17" t="str">
        <f>IFERROR(MASUK[[#This Row],[Jumlah Masuk]]*MASUK[[#This Row],[Harga Satuan]],"")</f>
        <v/>
      </c>
      <c r="L541" s="13"/>
      <c r="M541" s="62"/>
      <c r="N541" s="62"/>
      <c r="O541" s="62"/>
      <c r="P541" s="62"/>
      <c r="Q541" s="62"/>
      <c r="R541" s="62"/>
      <c r="S541" s="62"/>
    </row>
    <row r="542" spans="1:19" ht="16.5" thickTop="1" thickBot="1" x14ac:dyDescent="0.3">
      <c r="A542" s="33">
        <f t="shared" si="9"/>
        <v>536</v>
      </c>
      <c r="B542" s="9"/>
      <c r="C542" s="10"/>
      <c r="D542" s="18" t="str">
        <f>IFERROR(VLOOKUP(C542,REKAP[[#All],[ID
Barang]:[Stok Akhir]],2,FALSE), "")</f>
        <v/>
      </c>
      <c r="E542" s="18" t="str">
        <f>IFERROR(VLOOKUP(C542,REKAP[[#All],[ID
Barang]:[Stok Akhir]],4,FALSE), "")</f>
        <v/>
      </c>
      <c r="F542" s="18" t="str">
        <f>IFERROR(VLOOKUP(C542,REKAP[[#All],[ID
Barang]:[Stok Akhir]],6,FALSE),"")</f>
        <v/>
      </c>
      <c r="G542" s="17" t="str">
        <f>IFERROR(VLOOKUP(C542,REKAP[[#All],[ID
Barang]:[Stok Akhir]],8,FALSE),"")</f>
        <v/>
      </c>
      <c r="H542" s="13"/>
      <c r="I542" s="10"/>
      <c r="J542" s="10"/>
      <c r="K542" s="17" t="str">
        <f>IFERROR(MASUK[[#This Row],[Jumlah Masuk]]*MASUK[[#This Row],[Harga Satuan]],"")</f>
        <v/>
      </c>
      <c r="L542" s="13"/>
      <c r="M542" s="62"/>
      <c r="N542" s="62"/>
      <c r="O542" s="62"/>
      <c r="P542" s="62"/>
      <c r="Q542" s="62"/>
      <c r="R542" s="62"/>
      <c r="S542" s="62"/>
    </row>
    <row r="543" spans="1:19" ht="16.5" thickTop="1" thickBot="1" x14ac:dyDescent="0.3">
      <c r="A543" s="33">
        <f t="shared" si="9"/>
        <v>537</v>
      </c>
      <c r="B543" s="9"/>
      <c r="C543" s="10"/>
      <c r="D543" s="18" t="str">
        <f>IFERROR(VLOOKUP(C543,REKAP[[#All],[ID
Barang]:[Stok Akhir]],2,FALSE), "")</f>
        <v/>
      </c>
      <c r="E543" s="18" t="str">
        <f>IFERROR(VLOOKUP(C543,REKAP[[#All],[ID
Barang]:[Stok Akhir]],4,FALSE), "")</f>
        <v/>
      </c>
      <c r="F543" s="18" t="str">
        <f>IFERROR(VLOOKUP(C543,REKAP[[#All],[ID
Barang]:[Stok Akhir]],6,FALSE),"")</f>
        <v/>
      </c>
      <c r="G543" s="17" t="str">
        <f>IFERROR(VLOOKUP(C543,REKAP[[#All],[ID
Barang]:[Stok Akhir]],8,FALSE),"")</f>
        <v/>
      </c>
      <c r="H543" s="13"/>
      <c r="I543" s="10"/>
      <c r="J543" s="10"/>
      <c r="K543" s="17" t="str">
        <f>IFERROR(MASUK[[#This Row],[Jumlah Masuk]]*MASUK[[#This Row],[Harga Satuan]],"")</f>
        <v/>
      </c>
      <c r="L543" s="13"/>
      <c r="M543" s="62"/>
      <c r="N543" s="62"/>
      <c r="O543" s="62"/>
      <c r="P543" s="62"/>
      <c r="Q543" s="62"/>
      <c r="R543" s="62"/>
      <c r="S543" s="62"/>
    </row>
    <row r="544" spans="1:19" ht="16.5" thickTop="1" thickBot="1" x14ac:dyDescent="0.3">
      <c r="A544" s="33">
        <f t="shared" si="9"/>
        <v>538</v>
      </c>
      <c r="B544" s="9"/>
      <c r="C544" s="10"/>
      <c r="D544" s="18" t="str">
        <f>IFERROR(VLOOKUP(C544,REKAP[[#All],[ID
Barang]:[Stok Akhir]],2,FALSE), "")</f>
        <v/>
      </c>
      <c r="E544" s="18" t="str">
        <f>IFERROR(VLOOKUP(C544,REKAP[[#All],[ID
Barang]:[Stok Akhir]],4,FALSE), "")</f>
        <v/>
      </c>
      <c r="F544" s="18" t="str">
        <f>IFERROR(VLOOKUP(C544,REKAP[[#All],[ID
Barang]:[Stok Akhir]],6,FALSE),"")</f>
        <v/>
      </c>
      <c r="G544" s="17" t="str">
        <f>IFERROR(VLOOKUP(C544,REKAP[[#All],[ID
Barang]:[Stok Akhir]],8,FALSE),"")</f>
        <v/>
      </c>
      <c r="H544" s="13"/>
      <c r="I544" s="10"/>
      <c r="J544" s="10"/>
      <c r="K544" s="17" t="str">
        <f>IFERROR(MASUK[[#This Row],[Jumlah Masuk]]*MASUK[[#This Row],[Harga Satuan]],"")</f>
        <v/>
      </c>
      <c r="L544" s="13"/>
      <c r="M544" s="62"/>
      <c r="N544" s="62"/>
      <c r="O544" s="62"/>
      <c r="P544" s="62"/>
      <c r="Q544" s="62"/>
      <c r="R544" s="62"/>
      <c r="S544" s="62"/>
    </row>
    <row r="545" spans="1:19" ht="16.5" thickTop="1" thickBot="1" x14ac:dyDescent="0.3">
      <c r="A545" s="33">
        <f t="shared" si="9"/>
        <v>539</v>
      </c>
      <c r="B545" s="9"/>
      <c r="C545" s="10"/>
      <c r="D545" s="18" t="str">
        <f>IFERROR(VLOOKUP(C545,REKAP[[#All],[ID
Barang]:[Stok Akhir]],2,FALSE), "")</f>
        <v/>
      </c>
      <c r="E545" s="18" t="str">
        <f>IFERROR(VLOOKUP(C545,REKAP[[#All],[ID
Barang]:[Stok Akhir]],4,FALSE), "")</f>
        <v/>
      </c>
      <c r="F545" s="18" t="str">
        <f>IFERROR(VLOOKUP(C545,REKAP[[#All],[ID
Barang]:[Stok Akhir]],6,FALSE),"")</f>
        <v/>
      </c>
      <c r="G545" s="17" t="str">
        <f>IFERROR(VLOOKUP(C545,REKAP[[#All],[ID
Barang]:[Stok Akhir]],8,FALSE),"")</f>
        <v/>
      </c>
      <c r="H545" s="13"/>
      <c r="I545" s="10"/>
      <c r="J545" s="10"/>
      <c r="K545" s="17" t="str">
        <f>IFERROR(MASUK[[#This Row],[Jumlah Masuk]]*MASUK[[#This Row],[Harga Satuan]],"")</f>
        <v/>
      </c>
      <c r="L545" s="13"/>
      <c r="M545" s="62"/>
      <c r="N545" s="62"/>
      <c r="O545" s="62"/>
      <c r="P545" s="62"/>
      <c r="Q545" s="62"/>
      <c r="R545" s="62"/>
      <c r="S545" s="62"/>
    </row>
    <row r="546" spans="1:19" ht="16.5" thickTop="1" thickBot="1" x14ac:dyDescent="0.3">
      <c r="A546" s="33">
        <f t="shared" si="9"/>
        <v>540</v>
      </c>
      <c r="B546" s="9"/>
      <c r="C546" s="10"/>
      <c r="D546" s="18" t="str">
        <f>IFERROR(VLOOKUP(C546,REKAP[[#All],[ID
Barang]:[Stok Akhir]],2,FALSE), "")</f>
        <v/>
      </c>
      <c r="E546" s="18" t="str">
        <f>IFERROR(VLOOKUP(C546,REKAP[[#All],[ID
Barang]:[Stok Akhir]],4,FALSE), "")</f>
        <v/>
      </c>
      <c r="F546" s="18" t="str">
        <f>IFERROR(VLOOKUP(C546,REKAP[[#All],[ID
Barang]:[Stok Akhir]],6,FALSE),"")</f>
        <v/>
      </c>
      <c r="G546" s="17" t="str">
        <f>IFERROR(VLOOKUP(C546,REKAP[[#All],[ID
Barang]:[Stok Akhir]],8,FALSE),"")</f>
        <v/>
      </c>
      <c r="H546" s="13"/>
      <c r="I546" s="10"/>
      <c r="J546" s="10"/>
      <c r="K546" s="17" t="str">
        <f>IFERROR(MASUK[[#This Row],[Jumlah Masuk]]*MASUK[[#This Row],[Harga Satuan]],"")</f>
        <v/>
      </c>
      <c r="L546" s="13"/>
      <c r="M546" s="62"/>
      <c r="N546" s="62"/>
      <c r="O546" s="62"/>
      <c r="P546" s="62"/>
      <c r="Q546" s="62"/>
      <c r="R546" s="62"/>
      <c r="S546" s="62"/>
    </row>
    <row r="547" spans="1:19" ht="16.5" thickTop="1" thickBot="1" x14ac:dyDescent="0.3">
      <c r="A547" s="33">
        <f t="shared" si="9"/>
        <v>541</v>
      </c>
      <c r="B547" s="9"/>
      <c r="C547" s="10"/>
      <c r="D547" s="18" t="str">
        <f>IFERROR(VLOOKUP(C547,REKAP[[#All],[ID
Barang]:[Stok Akhir]],2,FALSE), "")</f>
        <v/>
      </c>
      <c r="E547" s="18" t="str">
        <f>IFERROR(VLOOKUP(C547,REKAP[[#All],[ID
Barang]:[Stok Akhir]],4,FALSE), "")</f>
        <v/>
      </c>
      <c r="F547" s="18" t="str">
        <f>IFERROR(VLOOKUP(C547,REKAP[[#All],[ID
Barang]:[Stok Akhir]],6,FALSE),"")</f>
        <v/>
      </c>
      <c r="G547" s="17" t="str">
        <f>IFERROR(VLOOKUP(C547,REKAP[[#All],[ID
Barang]:[Stok Akhir]],8,FALSE),"")</f>
        <v/>
      </c>
      <c r="H547" s="13"/>
      <c r="I547" s="10"/>
      <c r="J547" s="10"/>
      <c r="K547" s="17" t="str">
        <f>IFERROR(MASUK[[#This Row],[Jumlah Masuk]]*MASUK[[#This Row],[Harga Satuan]],"")</f>
        <v/>
      </c>
      <c r="L547" s="13"/>
      <c r="M547" s="62"/>
      <c r="N547" s="62"/>
      <c r="O547" s="62"/>
      <c r="P547" s="62"/>
      <c r="Q547" s="62"/>
      <c r="R547" s="62"/>
      <c r="S547" s="62"/>
    </row>
    <row r="548" spans="1:19" ht="16.5" thickTop="1" thickBot="1" x14ac:dyDescent="0.3">
      <c r="A548" s="33">
        <f t="shared" si="9"/>
        <v>542</v>
      </c>
      <c r="B548" s="9"/>
      <c r="C548" s="10"/>
      <c r="D548" s="18" t="str">
        <f>IFERROR(VLOOKUP(C548,REKAP[[#All],[ID
Barang]:[Stok Akhir]],2,FALSE), "")</f>
        <v/>
      </c>
      <c r="E548" s="18" t="str">
        <f>IFERROR(VLOOKUP(C548,REKAP[[#All],[ID
Barang]:[Stok Akhir]],4,FALSE), "")</f>
        <v/>
      </c>
      <c r="F548" s="18" t="str">
        <f>IFERROR(VLOOKUP(C548,REKAP[[#All],[ID
Barang]:[Stok Akhir]],6,FALSE),"")</f>
        <v/>
      </c>
      <c r="G548" s="17" t="str">
        <f>IFERROR(VLOOKUP(C548,REKAP[[#All],[ID
Barang]:[Stok Akhir]],8,FALSE),"")</f>
        <v/>
      </c>
      <c r="H548" s="13"/>
      <c r="I548" s="10"/>
      <c r="J548" s="10"/>
      <c r="K548" s="17" t="str">
        <f>IFERROR(MASUK[[#This Row],[Jumlah Masuk]]*MASUK[[#This Row],[Harga Satuan]],"")</f>
        <v/>
      </c>
      <c r="L548" s="13"/>
      <c r="M548" s="62"/>
      <c r="N548" s="62"/>
      <c r="O548" s="62"/>
      <c r="P548" s="62"/>
      <c r="Q548" s="62"/>
      <c r="R548" s="62"/>
      <c r="S548" s="62"/>
    </row>
    <row r="549" spans="1:19" ht="16.5" thickTop="1" thickBot="1" x14ac:dyDescent="0.3">
      <c r="A549" s="33">
        <f t="shared" si="9"/>
        <v>543</v>
      </c>
      <c r="B549" s="9"/>
      <c r="C549" s="10"/>
      <c r="D549" s="18" t="str">
        <f>IFERROR(VLOOKUP(C549,REKAP[[#All],[ID
Barang]:[Stok Akhir]],2,FALSE), "")</f>
        <v/>
      </c>
      <c r="E549" s="18" t="str">
        <f>IFERROR(VLOOKUP(C549,REKAP[[#All],[ID
Barang]:[Stok Akhir]],4,FALSE), "")</f>
        <v/>
      </c>
      <c r="F549" s="18" t="str">
        <f>IFERROR(VLOOKUP(C549,REKAP[[#All],[ID
Barang]:[Stok Akhir]],6,FALSE),"")</f>
        <v/>
      </c>
      <c r="G549" s="17" t="str">
        <f>IFERROR(VLOOKUP(C549,REKAP[[#All],[ID
Barang]:[Stok Akhir]],8,FALSE),"")</f>
        <v/>
      </c>
      <c r="H549" s="13"/>
      <c r="I549" s="10"/>
      <c r="J549" s="10"/>
      <c r="K549" s="17" t="str">
        <f>IFERROR(MASUK[[#This Row],[Jumlah Masuk]]*MASUK[[#This Row],[Harga Satuan]],"")</f>
        <v/>
      </c>
      <c r="L549" s="13"/>
      <c r="M549" s="62"/>
      <c r="N549" s="62"/>
      <c r="O549" s="62"/>
      <c r="P549" s="62"/>
      <c r="Q549" s="62"/>
      <c r="R549" s="62"/>
      <c r="S549" s="62"/>
    </row>
    <row r="550" spans="1:19" ht="16.5" thickTop="1" thickBot="1" x14ac:dyDescent="0.3">
      <c r="A550" s="33">
        <f t="shared" si="9"/>
        <v>544</v>
      </c>
      <c r="B550" s="9"/>
      <c r="C550" s="10"/>
      <c r="D550" s="18" t="str">
        <f>IFERROR(VLOOKUP(C550,REKAP[[#All],[ID
Barang]:[Stok Akhir]],2,FALSE), "")</f>
        <v/>
      </c>
      <c r="E550" s="18" t="str">
        <f>IFERROR(VLOOKUP(C550,REKAP[[#All],[ID
Barang]:[Stok Akhir]],4,FALSE), "")</f>
        <v/>
      </c>
      <c r="F550" s="18" t="str">
        <f>IFERROR(VLOOKUP(C550,REKAP[[#All],[ID
Barang]:[Stok Akhir]],6,FALSE),"")</f>
        <v/>
      </c>
      <c r="G550" s="17" t="str">
        <f>IFERROR(VLOOKUP(C550,REKAP[[#All],[ID
Barang]:[Stok Akhir]],8,FALSE),"")</f>
        <v/>
      </c>
      <c r="H550" s="13"/>
      <c r="I550" s="10"/>
      <c r="J550" s="10"/>
      <c r="K550" s="17" t="str">
        <f>IFERROR(MASUK[[#This Row],[Jumlah Masuk]]*MASUK[[#This Row],[Harga Satuan]],"")</f>
        <v/>
      </c>
      <c r="L550" s="13"/>
      <c r="M550" s="62"/>
      <c r="N550" s="62"/>
      <c r="O550" s="62"/>
      <c r="P550" s="62"/>
      <c r="Q550" s="62"/>
      <c r="R550" s="62"/>
      <c r="S550" s="62"/>
    </row>
    <row r="551" spans="1:19" ht="16.5" thickTop="1" thickBot="1" x14ac:dyDescent="0.3">
      <c r="A551" s="33">
        <f t="shared" si="9"/>
        <v>545</v>
      </c>
      <c r="B551" s="9"/>
      <c r="C551" s="10"/>
      <c r="D551" s="18" t="str">
        <f>IFERROR(VLOOKUP(C551,REKAP[[#All],[ID
Barang]:[Stok Akhir]],2,FALSE), "")</f>
        <v/>
      </c>
      <c r="E551" s="18" t="str">
        <f>IFERROR(VLOOKUP(C551,REKAP[[#All],[ID
Barang]:[Stok Akhir]],4,FALSE), "")</f>
        <v/>
      </c>
      <c r="F551" s="18" t="str">
        <f>IFERROR(VLOOKUP(C551,REKAP[[#All],[ID
Barang]:[Stok Akhir]],6,FALSE),"")</f>
        <v/>
      </c>
      <c r="G551" s="17" t="str">
        <f>IFERROR(VLOOKUP(C551,REKAP[[#All],[ID
Barang]:[Stok Akhir]],8,FALSE),"")</f>
        <v/>
      </c>
      <c r="H551" s="13"/>
      <c r="I551" s="10"/>
      <c r="J551" s="10"/>
      <c r="K551" s="17" t="str">
        <f>IFERROR(MASUK[[#This Row],[Jumlah Masuk]]*MASUK[[#This Row],[Harga Satuan]],"")</f>
        <v/>
      </c>
      <c r="L551" s="13"/>
      <c r="M551" s="62"/>
      <c r="N551" s="62"/>
      <c r="O551" s="62"/>
      <c r="P551" s="62"/>
      <c r="Q551" s="62"/>
      <c r="R551" s="62"/>
      <c r="S551" s="62"/>
    </row>
    <row r="552" spans="1:19" ht="16.5" thickTop="1" thickBot="1" x14ac:dyDescent="0.3">
      <c r="A552" s="33">
        <f t="shared" si="9"/>
        <v>546</v>
      </c>
      <c r="B552" s="9"/>
      <c r="C552" s="10"/>
      <c r="D552" s="18" t="str">
        <f>IFERROR(VLOOKUP(C552,REKAP[[#All],[ID
Barang]:[Stok Akhir]],2,FALSE), "")</f>
        <v/>
      </c>
      <c r="E552" s="18" t="str">
        <f>IFERROR(VLOOKUP(C552,REKAP[[#All],[ID
Barang]:[Stok Akhir]],4,FALSE), "")</f>
        <v/>
      </c>
      <c r="F552" s="18" t="str">
        <f>IFERROR(VLOOKUP(C552,REKAP[[#All],[ID
Barang]:[Stok Akhir]],6,FALSE),"")</f>
        <v/>
      </c>
      <c r="G552" s="17" t="str">
        <f>IFERROR(VLOOKUP(C552,REKAP[[#All],[ID
Barang]:[Stok Akhir]],8,FALSE),"")</f>
        <v/>
      </c>
      <c r="H552" s="13"/>
      <c r="I552" s="10"/>
      <c r="J552" s="10"/>
      <c r="K552" s="17" t="str">
        <f>IFERROR(MASUK[[#This Row],[Jumlah Masuk]]*MASUK[[#This Row],[Harga Satuan]],"")</f>
        <v/>
      </c>
      <c r="L552" s="13"/>
      <c r="M552" s="62"/>
      <c r="N552" s="62"/>
      <c r="O552" s="62"/>
      <c r="P552" s="62"/>
      <c r="Q552" s="62"/>
      <c r="R552" s="62"/>
      <c r="S552" s="62"/>
    </row>
    <row r="553" spans="1:19" ht="16.5" thickTop="1" thickBot="1" x14ac:dyDescent="0.3">
      <c r="A553" s="33">
        <f t="shared" si="9"/>
        <v>547</v>
      </c>
      <c r="B553" s="9"/>
      <c r="C553" s="10"/>
      <c r="D553" s="18" t="str">
        <f>IFERROR(VLOOKUP(C553,REKAP[[#All],[ID
Barang]:[Stok Akhir]],2,FALSE), "")</f>
        <v/>
      </c>
      <c r="E553" s="18" t="str">
        <f>IFERROR(VLOOKUP(C553,REKAP[[#All],[ID
Barang]:[Stok Akhir]],4,FALSE), "")</f>
        <v/>
      </c>
      <c r="F553" s="18" t="str">
        <f>IFERROR(VLOOKUP(C553,REKAP[[#All],[ID
Barang]:[Stok Akhir]],6,FALSE),"")</f>
        <v/>
      </c>
      <c r="G553" s="17" t="str">
        <f>IFERROR(VLOOKUP(C553,REKAP[[#All],[ID
Barang]:[Stok Akhir]],8,FALSE),"")</f>
        <v/>
      </c>
      <c r="H553" s="13"/>
      <c r="I553" s="10"/>
      <c r="J553" s="10"/>
      <c r="K553" s="17" t="str">
        <f>IFERROR(MASUK[[#This Row],[Jumlah Masuk]]*MASUK[[#This Row],[Harga Satuan]],"")</f>
        <v/>
      </c>
      <c r="L553" s="13"/>
      <c r="M553" s="62"/>
      <c r="N553" s="62"/>
      <c r="O553" s="62"/>
      <c r="P553" s="62"/>
      <c r="Q553" s="62"/>
      <c r="R553" s="62"/>
      <c r="S553" s="62"/>
    </row>
    <row r="554" spans="1:19" ht="16.5" thickTop="1" thickBot="1" x14ac:dyDescent="0.3">
      <c r="A554" s="33">
        <f t="shared" si="9"/>
        <v>548</v>
      </c>
      <c r="B554" s="9"/>
      <c r="C554" s="10"/>
      <c r="D554" s="18" t="str">
        <f>IFERROR(VLOOKUP(C554,REKAP[[#All],[ID
Barang]:[Stok Akhir]],2,FALSE), "")</f>
        <v/>
      </c>
      <c r="E554" s="18" t="str">
        <f>IFERROR(VLOOKUP(C554,REKAP[[#All],[ID
Barang]:[Stok Akhir]],4,FALSE), "")</f>
        <v/>
      </c>
      <c r="F554" s="18" t="str">
        <f>IFERROR(VLOOKUP(C554,REKAP[[#All],[ID
Barang]:[Stok Akhir]],6,FALSE),"")</f>
        <v/>
      </c>
      <c r="G554" s="17" t="str">
        <f>IFERROR(VLOOKUP(C554,REKAP[[#All],[ID
Barang]:[Stok Akhir]],8,FALSE),"")</f>
        <v/>
      </c>
      <c r="H554" s="13"/>
      <c r="I554" s="10"/>
      <c r="J554" s="10"/>
      <c r="K554" s="17" t="str">
        <f>IFERROR(MASUK[[#This Row],[Jumlah Masuk]]*MASUK[[#This Row],[Harga Satuan]],"")</f>
        <v/>
      </c>
      <c r="L554" s="13"/>
      <c r="M554" s="62"/>
      <c r="N554" s="62"/>
      <c r="O554" s="62"/>
      <c r="P554" s="62"/>
      <c r="Q554" s="62"/>
      <c r="R554" s="62"/>
      <c r="S554" s="62"/>
    </row>
    <row r="555" spans="1:19" ht="16.5" thickTop="1" thickBot="1" x14ac:dyDescent="0.3">
      <c r="A555" s="33">
        <f t="shared" si="9"/>
        <v>549</v>
      </c>
      <c r="B555" s="9"/>
      <c r="C555" s="10"/>
      <c r="D555" s="18" t="str">
        <f>IFERROR(VLOOKUP(C555,REKAP[[#All],[ID
Barang]:[Stok Akhir]],2,FALSE), "")</f>
        <v/>
      </c>
      <c r="E555" s="18" t="str">
        <f>IFERROR(VLOOKUP(C555,REKAP[[#All],[ID
Barang]:[Stok Akhir]],4,FALSE), "")</f>
        <v/>
      </c>
      <c r="F555" s="18" t="str">
        <f>IFERROR(VLOOKUP(C555,REKAP[[#All],[ID
Barang]:[Stok Akhir]],6,FALSE),"")</f>
        <v/>
      </c>
      <c r="G555" s="17" t="str">
        <f>IFERROR(VLOOKUP(C555,REKAP[[#All],[ID
Barang]:[Stok Akhir]],8,FALSE),"")</f>
        <v/>
      </c>
      <c r="H555" s="13"/>
      <c r="I555" s="10"/>
      <c r="J555" s="10"/>
      <c r="K555" s="17" t="str">
        <f>IFERROR(MASUK[[#This Row],[Jumlah Masuk]]*MASUK[[#This Row],[Harga Satuan]],"")</f>
        <v/>
      </c>
      <c r="L555" s="13"/>
      <c r="M555" s="62"/>
      <c r="N555" s="62"/>
      <c r="O555" s="62"/>
      <c r="P555" s="62"/>
      <c r="Q555" s="62"/>
      <c r="R555" s="62"/>
      <c r="S555" s="62"/>
    </row>
    <row r="556" spans="1:19" ht="16.5" thickTop="1" thickBot="1" x14ac:dyDescent="0.3">
      <c r="A556" s="33">
        <f t="shared" si="9"/>
        <v>550</v>
      </c>
      <c r="B556" s="9"/>
      <c r="C556" s="10"/>
      <c r="D556" s="18" t="str">
        <f>IFERROR(VLOOKUP(C556,REKAP[[#All],[ID
Barang]:[Stok Akhir]],2,FALSE), "")</f>
        <v/>
      </c>
      <c r="E556" s="18" t="str">
        <f>IFERROR(VLOOKUP(C556,REKAP[[#All],[ID
Barang]:[Stok Akhir]],4,FALSE), "")</f>
        <v/>
      </c>
      <c r="F556" s="18" t="str">
        <f>IFERROR(VLOOKUP(C556,REKAP[[#All],[ID
Barang]:[Stok Akhir]],6,FALSE),"")</f>
        <v/>
      </c>
      <c r="G556" s="17" t="str">
        <f>IFERROR(VLOOKUP(C556,REKAP[[#All],[ID
Barang]:[Stok Akhir]],8,FALSE),"")</f>
        <v/>
      </c>
      <c r="H556" s="13"/>
      <c r="I556" s="10"/>
      <c r="J556" s="10"/>
      <c r="K556" s="17" t="str">
        <f>IFERROR(MASUK[[#This Row],[Jumlah Masuk]]*MASUK[[#This Row],[Harga Satuan]],"")</f>
        <v/>
      </c>
      <c r="L556" s="13"/>
      <c r="M556" s="62"/>
      <c r="N556" s="62"/>
      <c r="O556" s="62"/>
      <c r="P556" s="62"/>
      <c r="Q556" s="62"/>
      <c r="R556" s="62"/>
      <c r="S556" s="62"/>
    </row>
    <row r="557" spans="1:19" ht="16.5" thickTop="1" thickBot="1" x14ac:dyDescent="0.3">
      <c r="A557" s="33">
        <f t="shared" si="9"/>
        <v>551</v>
      </c>
      <c r="B557" s="9"/>
      <c r="C557" s="10"/>
      <c r="D557" s="18" t="str">
        <f>IFERROR(VLOOKUP(C557,REKAP[[#All],[ID
Barang]:[Stok Akhir]],2,FALSE), "")</f>
        <v/>
      </c>
      <c r="E557" s="18" t="str">
        <f>IFERROR(VLOOKUP(C557,REKAP[[#All],[ID
Barang]:[Stok Akhir]],4,FALSE), "")</f>
        <v/>
      </c>
      <c r="F557" s="18" t="str">
        <f>IFERROR(VLOOKUP(C557,REKAP[[#All],[ID
Barang]:[Stok Akhir]],6,FALSE),"")</f>
        <v/>
      </c>
      <c r="G557" s="17" t="str">
        <f>IFERROR(VLOOKUP(C557,REKAP[[#All],[ID
Barang]:[Stok Akhir]],8,FALSE),"")</f>
        <v/>
      </c>
      <c r="H557" s="13"/>
      <c r="I557" s="10"/>
      <c r="J557" s="10"/>
      <c r="K557" s="17" t="str">
        <f>IFERROR(MASUK[[#This Row],[Jumlah Masuk]]*MASUK[[#This Row],[Harga Satuan]],"")</f>
        <v/>
      </c>
      <c r="L557" s="13"/>
      <c r="M557" s="62"/>
      <c r="N557" s="62"/>
      <c r="O557" s="62"/>
      <c r="P557" s="62"/>
      <c r="Q557" s="62"/>
      <c r="R557" s="62"/>
      <c r="S557" s="62"/>
    </row>
    <row r="558" spans="1:19" ht="16.5" thickTop="1" thickBot="1" x14ac:dyDescent="0.3">
      <c r="A558" s="33">
        <f t="shared" si="9"/>
        <v>552</v>
      </c>
      <c r="B558" s="9"/>
      <c r="C558" s="10"/>
      <c r="D558" s="18" t="str">
        <f>IFERROR(VLOOKUP(C558,REKAP[[#All],[ID
Barang]:[Stok Akhir]],2,FALSE), "")</f>
        <v/>
      </c>
      <c r="E558" s="18" t="str">
        <f>IFERROR(VLOOKUP(C558,REKAP[[#All],[ID
Barang]:[Stok Akhir]],4,FALSE), "")</f>
        <v/>
      </c>
      <c r="F558" s="18" t="str">
        <f>IFERROR(VLOOKUP(C558,REKAP[[#All],[ID
Barang]:[Stok Akhir]],6,FALSE),"")</f>
        <v/>
      </c>
      <c r="G558" s="17" t="str">
        <f>IFERROR(VLOOKUP(C558,REKAP[[#All],[ID
Barang]:[Stok Akhir]],8,FALSE),"")</f>
        <v/>
      </c>
      <c r="H558" s="13"/>
      <c r="I558" s="10"/>
      <c r="J558" s="10"/>
      <c r="K558" s="17" t="str">
        <f>IFERROR(MASUK[[#This Row],[Jumlah Masuk]]*MASUK[[#This Row],[Harga Satuan]],"")</f>
        <v/>
      </c>
      <c r="L558" s="13"/>
      <c r="M558" s="62"/>
      <c r="N558" s="62"/>
      <c r="O558" s="62"/>
      <c r="P558" s="62"/>
      <c r="Q558" s="62"/>
      <c r="R558" s="62"/>
      <c r="S558" s="62"/>
    </row>
    <row r="559" spans="1:19" ht="16.5" thickTop="1" thickBot="1" x14ac:dyDescent="0.3">
      <c r="A559" s="33">
        <f t="shared" si="9"/>
        <v>553</v>
      </c>
      <c r="B559" s="9"/>
      <c r="C559" s="10"/>
      <c r="D559" s="18" t="str">
        <f>IFERROR(VLOOKUP(C559,REKAP[[#All],[ID
Barang]:[Stok Akhir]],2,FALSE), "")</f>
        <v/>
      </c>
      <c r="E559" s="18" t="str">
        <f>IFERROR(VLOOKUP(C559,REKAP[[#All],[ID
Barang]:[Stok Akhir]],4,FALSE), "")</f>
        <v/>
      </c>
      <c r="F559" s="18" t="str">
        <f>IFERROR(VLOOKUP(C559,REKAP[[#All],[ID
Barang]:[Stok Akhir]],6,FALSE),"")</f>
        <v/>
      </c>
      <c r="G559" s="17" t="str">
        <f>IFERROR(VLOOKUP(C559,REKAP[[#All],[ID
Barang]:[Stok Akhir]],8,FALSE),"")</f>
        <v/>
      </c>
      <c r="H559" s="13"/>
      <c r="I559" s="10"/>
      <c r="J559" s="10"/>
      <c r="K559" s="17" t="str">
        <f>IFERROR(MASUK[[#This Row],[Jumlah Masuk]]*MASUK[[#This Row],[Harga Satuan]],"")</f>
        <v/>
      </c>
      <c r="L559" s="13"/>
      <c r="M559" s="62"/>
      <c r="N559" s="62"/>
      <c r="O559" s="62"/>
      <c r="P559" s="62"/>
      <c r="Q559" s="62"/>
      <c r="R559" s="62"/>
      <c r="S559" s="62"/>
    </row>
    <row r="560" spans="1:19" ht="16.5" thickTop="1" thickBot="1" x14ac:dyDescent="0.3">
      <c r="A560" s="33">
        <f t="shared" si="9"/>
        <v>554</v>
      </c>
      <c r="B560" s="9"/>
      <c r="C560" s="10"/>
      <c r="D560" s="18" t="str">
        <f>IFERROR(VLOOKUP(C560,REKAP[[#All],[ID
Barang]:[Stok Akhir]],2,FALSE), "")</f>
        <v/>
      </c>
      <c r="E560" s="18" t="str">
        <f>IFERROR(VLOOKUP(C560,REKAP[[#All],[ID
Barang]:[Stok Akhir]],4,FALSE), "")</f>
        <v/>
      </c>
      <c r="F560" s="18" t="str">
        <f>IFERROR(VLOOKUP(C560,REKAP[[#All],[ID
Barang]:[Stok Akhir]],6,FALSE),"")</f>
        <v/>
      </c>
      <c r="G560" s="17" t="str">
        <f>IFERROR(VLOOKUP(C560,REKAP[[#All],[ID
Barang]:[Stok Akhir]],8,FALSE),"")</f>
        <v/>
      </c>
      <c r="H560" s="13"/>
      <c r="I560" s="10"/>
      <c r="J560" s="10"/>
      <c r="K560" s="17" t="str">
        <f>IFERROR(MASUK[[#This Row],[Jumlah Masuk]]*MASUK[[#This Row],[Harga Satuan]],"")</f>
        <v/>
      </c>
      <c r="L560" s="13"/>
      <c r="M560" s="62"/>
      <c r="N560" s="62"/>
      <c r="O560" s="62"/>
      <c r="P560" s="62"/>
      <c r="Q560" s="62"/>
      <c r="R560" s="62"/>
      <c r="S560" s="62"/>
    </row>
    <row r="561" spans="1:19" ht="16.5" thickTop="1" thickBot="1" x14ac:dyDescent="0.3">
      <c r="A561" s="33">
        <f t="shared" si="9"/>
        <v>555</v>
      </c>
      <c r="B561" s="9"/>
      <c r="C561" s="10"/>
      <c r="D561" s="18" t="str">
        <f>IFERROR(VLOOKUP(C561,REKAP[[#All],[ID
Barang]:[Stok Akhir]],2,FALSE), "")</f>
        <v/>
      </c>
      <c r="E561" s="18" t="str">
        <f>IFERROR(VLOOKUP(C561,REKAP[[#All],[ID
Barang]:[Stok Akhir]],4,FALSE), "")</f>
        <v/>
      </c>
      <c r="F561" s="18" t="str">
        <f>IFERROR(VLOOKUP(C561,REKAP[[#All],[ID
Barang]:[Stok Akhir]],6,FALSE),"")</f>
        <v/>
      </c>
      <c r="G561" s="17" t="str">
        <f>IFERROR(VLOOKUP(C561,REKAP[[#All],[ID
Barang]:[Stok Akhir]],8,FALSE),"")</f>
        <v/>
      </c>
      <c r="H561" s="13"/>
      <c r="I561" s="10"/>
      <c r="J561" s="10"/>
      <c r="K561" s="17" t="str">
        <f>IFERROR(MASUK[[#This Row],[Jumlah Masuk]]*MASUK[[#This Row],[Harga Satuan]],"")</f>
        <v/>
      </c>
      <c r="L561" s="13"/>
      <c r="M561" s="62"/>
      <c r="N561" s="62"/>
      <c r="O561" s="62"/>
      <c r="P561" s="62"/>
      <c r="Q561" s="62"/>
      <c r="R561" s="62"/>
      <c r="S561" s="62"/>
    </row>
    <row r="562" spans="1:19" ht="16.5" thickTop="1" thickBot="1" x14ac:dyDescent="0.3">
      <c r="A562" s="33">
        <f t="shared" si="9"/>
        <v>556</v>
      </c>
      <c r="B562" s="9"/>
      <c r="C562" s="10"/>
      <c r="D562" s="18" t="str">
        <f>IFERROR(VLOOKUP(C562,REKAP[[#All],[ID
Barang]:[Stok Akhir]],2,FALSE), "")</f>
        <v/>
      </c>
      <c r="E562" s="18" t="str">
        <f>IFERROR(VLOOKUP(C562,REKAP[[#All],[ID
Barang]:[Stok Akhir]],4,FALSE), "")</f>
        <v/>
      </c>
      <c r="F562" s="18" t="str">
        <f>IFERROR(VLOOKUP(C562,REKAP[[#All],[ID
Barang]:[Stok Akhir]],6,FALSE),"")</f>
        <v/>
      </c>
      <c r="G562" s="17" t="str">
        <f>IFERROR(VLOOKUP(C562,REKAP[[#All],[ID
Barang]:[Stok Akhir]],8,FALSE),"")</f>
        <v/>
      </c>
      <c r="H562" s="13"/>
      <c r="I562" s="10"/>
      <c r="J562" s="10"/>
      <c r="K562" s="17" t="str">
        <f>IFERROR(MASUK[[#This Row],[Jumlah Masuk]]*MASUK[[#This Row],[Harga Satuan]],"")</f>
        <v/>
      </c>
      <c r="L562" s="13"/>
      <c r="M562" s="62"/>
      <c r="N562" s="62"/>
      <c r="O562" s="62"/>
      <c r="P562" s="62"/>
      <c r="Q562" s="62"/>
      <c r="R562" s="62"/>
      <c r="S562" s="62"/>
    </row>
    <row r="563" spans="1:19" ht="16.5" thickTop="1" thickBot="1" x14ac:dyDescent="0.3">
      <c r="A563" s="33">
        <f t="shared" si="9"/>
        <v>557</v>
      </c>
      <c r="B563" s="9"/>
      <c r="C563" s="10"/>
      <c r="D563" s="18" t="str">
        <f>IFERROR(VLOOKUP(C563,REKAP[[#All],[ID
Barang]:[Stok Akhir]],2,FALSE), "")</f>
        <v/>
      </c>
      <c r="E563" s="18" t="str">
        <f>IFERROR(VLOOKUP(C563,REKAP[[#All],[ID
Barang]:[Stok Akhir]],4,FALSE), "")</f>
        <v/>
      </c>
      <c r="F563" s="18" t="str">
        <f>IFERROR(VLOOKUP(C563,REKAP[[#All],[ID
Barang]:[Stok Akhir]],6,FALSE),"")</f>
        <v/>
      </c>
      <c r="G563" s="17" t="str">
        <f>IFERROR(VLOOKUP(C563,REKAP[[#All],[ID
Barang]:[Stok Akhir]],8,FALSE),"")</f>
        <v/>
      </c>
      <c r="H563" s="13"/>
      <c r="I563" s="10"/>
      <c r="J563" s="10"/>
      <c r="K563" s="17" t="str">
        <f>IFERROR(MASUK[[#This Row],[Jumlah Masuk]]*MASUK[[#This Row],[Harga Satuan]],"")</f>
        <v/>
      </c>
      <c r="L563" s="13"/>
      <c r="M563" s="62"/>
      <c r="N563" s="62"/>
      <c r="O563" s="62"/>
      <c r="P563" s="62"/>
      <c r="Q563" s="62"/>
      <c r="R563" s="62"/>
      <c r="S563" s="62"/>
    </row>
    <row r="564" spans="1:19" ht="16.5" thickTop="1" thickBot="1" x14ac:dyDescent="0.3">
      <c r="A564" s="33">
        <f t="shared" si="9"/>
        <v>558</v>
      </c>
      <c r="B564" s="9"/>
      <c r="C564" s="10"/>
      <c r="D564" s="18" t="str">
        <f>IFERROR(VLOOKUP(C564,REKAP[[#All],[ID
Barang]:[Stok Akhir]],2,FALSE), "")</f>
        <v/>
      </c>
      <c r="E564" s="18" t="str">
        <f>IFERROR(VLOOKUP(C564,REKAP[[#All],[ID
Barang]:[Stok Akhir]],4,FALSE), "")</f>
        <v/>
      </c>
      <c r="F564" s="18" t="str">
        <f>IFERROR(VLOOKUP(C564,REKAP[[#All],[ID
Barang]:[Stok Akhir]],6,FALSE),"")</f>
        <v/>
      </c>
      <c r="G564" s="17" t="str">
        <f>IFERROR(VLOOKUP(C564,REKAP[[#All],[ID
Barang]:[Stok Akhir]],8,FALSE),"")</f>
        <v/>
      </c>
      <c r="H564" s="13"/>
      <c r="I564" s="10"/>
      <c r="J564" s="10"/>
      <c r="K564" s="17" t="str">
        <f>IFERROR(MASUK[[#This Row],[Jumlah Masuk]]*MASUK[[#This Row],[Harga Satuan]],"")</f>
        <v/>
      </c>
      <c r="L564" s="13"/>
      <c r="M564" s="62"/>
      <c r="N564" s="62"/>
      <c r="O564" s="62"/>
      <c r="P564" s="62"/>
      <c r="Q564" s="62"/>
      <c r="R564" s="62"/>
      <c r="S564" s="62"/>
    </row>
    <row r="565" spans="1:19" ht="16.5" thickTop="1" thickBot="1" x14ac:dyDescent="0.3">
      <c r="A565" s="33">
        <f t="shared" si="9"/>
        <v>559</v>
      </c>
      <c r="B565" s="9"/>
      <c r="C565" s="10"/>
      <c r="D565" s="18" t="str">
        <f>IFERROR(VLOOKUP(C565,REKAP[[#All],[ID
Barang]:[Stok Akhir]],2,FALSE), "")</f>
        <v/>
      </c>
      <c r="E565" s="18" t="str">
        <f>IFERROR(VLOOKUP(C565,REKAP[[#All],[ID
Barang]:[Stok Akhir]],4,FALSE), "")</f>
        <v/>
      </c>
      <c r="F565" s="18" t="str">
        <f>IFERROR(VLOOKUP(C565,REKAP[[#All],[ID
Barang]:[Stok Akhir]],6,FALSE),"")</f>
        <v/>
      </c>
      <c r="G565" s="17" t="str">
        <f>IFERROR(VLOOKUP(C565,REKAP[[#All],[ID
Barang]:[Stok Akhir]],8,FALSE),"")</f>
        <v/>
      </c>
      <c r="H565" s="13"/>
      <c r="I565" s="10"/>
      <c r="J565" s="10"/>
      <c r="K565" s="17" t="str">
        <f>IFERROR(MASUK[[#This Row],[Jumlah Masuk]]*MASUK[[#This Row],[Harga Satuan]],"")</f>
        <v/>
      </c>
      <c r="L565" s="13"/>
      <c r="M565" s="62"/>
      <c r="N565" s="62"/>
      <c r="O565" s="62"/>
      <c r="P565" s="62"/>
      <c r="Q565" s="62"/>
      <c r="R565" s="62"/>
      <c r="S565" s="62"/>
    </row>
    <row r="566" spans="1:19" ht="16.5" thickTop="1" thickBot="1" x14ac:dyDescent="0.3">
      <c r="A566" s="33">
        <f t="shared" si="9"/>
        <v>560</v>
      </c>
      <c r="B566" s="9"/>
      <c r="C566" s="10"/>
      <c r="D566" s="18" t="str">
        <f>IFERROR(VLOOKUP(C566,REKAP[[#All],[ID
Barang]:[Stok Akhir]],2,FALSE), "")</f>
        <v/>
      </c>
      <c r="E566" s="18" t="str">
        <f>IFERROR(VLOOKUP(C566,REKAP[[#All],[ID
Barang]:[Stok Akhir]],4,FALSE), "")</f>
        <v/>
      </c>
      <c r="F566" s="18" t="str">
        <f>IFERROR(VLOOKUP(C566,REKAP[[#All],[ID
Barang]:[Stok Akhir]],6,FALSE),"")</f>
        <v/>
      </c>
      <c r="G566" s="17" t="str">
        <f>IFERROR(VLOOKUP(C566,REKAP[[#All],[ID
Barang]:[Stok Akhir]],8,FALSE),"")</f>
        <v/>
      </c>
      <c r="H566" s="13"/>
      <c r="I566" s="10"/>
      <c r="J566" s="10"/>
      <c r="K566" s="17" t="str">
        <f>IFERROR(MASUK[[#This Row],[Jumlah Masuk]]*MASUK[[#This Row],[Harga Satuan]],"")</f>
        <v/>
      </c>
      <c r="L566" s="13"/>
      <c r="M566" s="62"/>
      <c r="N566" s="62"/>
      <c r="O566" s="62"/>
      <c r="P566" s="62"/>
      <c r="Q566" s="62"/>
      <c r="R566" s="62"/>
      <c r="S566" s="62"/>
    </row>
    <row r="567" spans="1:19" ht="16.5" thickTop="1" thickBot="1" x14ac:dyDescent="0.3">
      <c r="A567" s="33">
        <f t="shared" si="9"/>
        <v>561</v>
      </c>
      <c r="B567" s="9"/>
      <c r="C567" s="10"/>
      <c r="D567" s="18" t="str">
        <f>IFERROR(VLOOKUP(C567,REKAP[[#All],[ID
Barang]:[Stok Akhir]],2,FALSE), "")</f>
        <v/>
      </c>
      <c r="E567" s="18" t="str">
        <f>IFERROR(VLOOKUP(C567,REKAP[[#All],[ID
Barang]:[Stok Akhir]],4,FALSE), "")</f>
        <v/>
      </c>
      <c r="F567" s="18" t="str">
        <f>IFERROR(VLOOKUP(C567,REKAP[[#All],[ID
Barang]:[Stok Akhir]],6,FALSE),"")</f>
        <v/>
      </c>
      <c r="G567" s="17" t="str">
        <f>IFERROR(VLOOKUP(C567,REKAP[[#All],[ID
Barang]:[Stok Akhir]],8,FALSE),"")</f>
        <v/>
      </c>
      <c r="H567" s="13"/>
      <c r="I567" s="10"/>
      <c r="J567" s="10"/>
      <c r="K567" s="17" t="str">
        <f>IFERROR(MASUK[[#This Row],[Jumlah Masuk]]*MASUK[[#This Row],[Harga Satuan]],"")</f>
        <v/>
      </c>
      <c r="L567" s="13"/>
      <c r="M567" s="62"/>
      <c r="N567" s="62"/>
      <c r="O567" s="62"/>
      <c r="P567" s="62"/>
      <c r="Q567" s="62"/>
      <c r="R567" s="62"/>
      <c r="S567" s="62"/>
    </row>
    <row r="568" spans="1:19" ht="16.5" thickTop="1" thickBot="1" x14ac:dyDescent="0.3">
      <c r="A568" s="33">
        <f t="shared" si="9"/>
        <v>562</v>
      </c>
      <c r="B568" s="9"/>
      <c r="C568" s="10"/>
      <c r="D568" s="18" t="str">
        <f>IFERROR(VLOOKUP(C568,REKAP[[#All],[ID
Barang]:[Stok Akhir]],2,FALSE), "")</f>
        <v/>
      </c>
      <c r="E568" s="18" t="str">
        <f>IFERROR(VLOOKUP(C568,REKAP[[#All],[ID
Barang]:[Stok Akhir]],4,FALSE), "")</f>
        <v/>
      </c>
      <c r="F568" s="18" t="str">
        <f>IFERROR(VLOOKUP(C568,REKAP[[#All],[ID
Barang]:[Stok Akhir]],6,FALSE),"")</f>
        <v/>
      </c>
      <c r="G568" s="17" t="str">
        <f>IFERROR(VLOOKUP(C568,REKAP[[#All],[ID
Barang]:[Stok Akhir]],8,FALSE),"")</f>
        <v/>
      </c>
      <c r="H568" s="13"/>
      <c r="I568" s="10"/>
      <c r="J568" s="10"/>
      <c r="K568" s="17" t="str">
        <f>IFERROR(MASUK[[#This Row],[Jumlah Masuk]]*MASUK[[#This Row],[Harga Satuan]],"")</f>
        <v/>
      </c>
      <c r="L568" s="13"/>
      <c r="M568" s="62"/>
      <c r="N568" s="62"/>
      <c r="O568" s="62"/>
      <c r="P568" s="62"/>
      <c r="Q568" s="62"/>
      <c r="R568" s="62"/>
      <c r="S568" s="62"/>
    </row>
    <row r="569" spans="1:19" ht="16.5" thickTop="1" thickBot="1" x14ac:dyDescent="0.3">
      <c r="A569" s="33">
        <f t="shared" si="9"/>
        <v>563</v>
      </c>
      <c r="B569" s="9"/>
      <c r="C569" s="10"/>
      <c r="D569" s="18" t="str">
        <f>IFERROR(VLOOKUP(C569,REKAP[[#All],[ID
Barang]:[Stok Akhir]],2,FALSE), "")</f>
        <v/>
      </c>
      <c r="E569" s="18" t="str">
        <f>IFERROR(VLOOKUP(C569,REKAP[[#All],[ID
Barang]:[Stok Akhir]],4,FALSE), "")</f>
        <v/>
      </c>
      <c r="F569" s="18" t="str">
        <f>IFERROR(VLOOKUP(C569,REKAP[[#All],[ID
Barang]:[Stok Akhir]],6,FALSE),"")</f>
        <v/>
      </c>
      <c r="G569" s="17" t="str">
        <f>IFERROR(VLOOKUP(C569,REKAP[[#All],[ID
Barang]:[Stok Akhir]],8,FALSE),"")</f>
        <v/>
      </c>
      <c r="H569" s="13"/>
      <c r="I569" s="10"/>
      <c r="J569" s="10"/>
      <c r="K569" s="17" t="str">
        <f>IFERROR(MASUK[[#This Row],[Jumlah Masuk]]*MASUK[[#This Row],[Harga Satuan]],"")</f>
        <v/>
      </c>
      <c r="L569" s="13"/>
      <c r="M569" s="62"/>
      <c r="N569" s="62"/>
      <c r="O569" s="62"/>
      <c r="P569" s="62"/>
      <c r="Q569" s="62"/>
      <c r="R569" s="62"/>
      <c r="S569" s="62"/>
    </row>
    <row r="570" spans="1:19" ht="16.5" thickTop="1" thickBot="1" x14ac:dyDescent="0.3">
      <c r="A570" s="33">
        <f t="shared" si="9"/>
        <v>564</v>
      </c>
      <c r="B570" s="9"/>
      <c r="C570" s="10"/>
      <c r="D570" s="18" t="str">
        <f>IFERROR(VLOOKUP(C570,REKAP[[#All],[ID
Barang]:[Stok Akhir]],2,FALSE), "")</f>
        <v/>
      </c>
      <c r="E570" s="18" t="str">
        <f>IFERROR(VLOOKUP(C570,REKAP[[#All],[ID
Barang]:[Stok Akhir]],4,FALSE), "")</f>
        <v/>
      </c>
      <c r="F570" s="18" t="str">
        <f>IFERROR(VLOOKUP(C570,REKAP[[#All],[ID
Barang]:[Stok Akhir]],6,FALSE),"")</f>
        <v/>
      </c>
      <c r="G570" s="17" t="str">
        <f>IFERROR(VLOOKUP(C570,REKAP[[#All],[ID
Barang]:[Stok Akhir]],8,FALSE),"")</f>
        <v/>
      </c>
      <c r="H570" s="13"/>
      <c r="I570" s="10"/>
      <c r="J570" s="10"/>
      <c r="K570" s="17" t="str">
        <f>IFERROR(MASUK[[#This Row],[Jumlah Masuk]]*MASUK[[#This Row],[Harga Satuan]],"")</f>
        <v/>
      </c>
      <c r="L570" s="13"/>
      <c r="M570" s="62"/>
      <c r="N570" s="62"/>
      <c r="O570" s="62"/>
      <c r="P570" s="62"/>
      <c r="Q570" s="62"/>
      <c r="R570" s="62"/>
      <c r="S570" s="62"/>
    </row>
    <row r="571" spans="1:19" ht="16.5" thickTop="1" thickBot="1" x14ac:dyDescent="0.3">
      <c r="A571" s="33">
        <f t="shared" si="9"/>
        <v>565</v>
      </c>
      <c r="B571" s="9"/>
      <c r="C571" s="10"/>
      <c r="D571" s="18" t="str">
        <f>IFERROR(VLOOKUP(C571,REKAP[[#All],[ID
Barang]:[Stok Akhir]],2,FALSE), "")</f>
        <v/>
      </c>
      <c r="E571" s="18" t="str">
        <f>IFERROR(VLOOKUP(C571,REKAP[[#All],[ID
Barang]:[Stok Akhir]],4,FALSE), "")</f>
        <v/>
      </c>
      <c r="F571" s="18" t="str">
        <f>IFERROR(VLOOKUP(C571,REKAP[[#All],[ID
Barang]:[Stok Akhir]],6,FALSE),"")</f>
        <v/>
      </c>
      <c r="G571" s="17" t="str">
        <f>IFERROR(VLOOKUP(C571,REKAP[[#All],[ID
Barang]:[Stok Akhir]],8,FALSE),"")</f>
        <v/>
      </c>
      <c r="H571" s="13"/>
      <c r="I571" s="10"/>
      <c r="J571" s="10"/>
      <c r="K571" s="17" t="str">
        <f>IFERROR(MASUK[[#This Row],[Jumlah Masuk]]*MASUK[[#This Row],[Harga Satuan]],"")</f>
        <v/>
      </c>
      <c r="L571" s="13"/>
      <c r="M571" s="62"/>
      <c r="N571" s="62"/>
      <c r="O571" s="62"/>
      <c r="P571" s="62"/>
      <c r="Q571" s="62"/>
      <c r="R571" s="62"/>
      <c r="S571" s="62"/>
    </row>
    <row r="572" spans="1:19" ht="16.5" thickTop="1" thickBot="1" x14ac:dyDescent="0.3">
      <c r="A572" s="33">
        <f t="shared" si="9"/>
        <v>566</v>
      </c>
      <c r="B572" s="9"/>
      <c r="C572" s="10"/>
      <c r="D572" s="18" t="str">
        <f>IFERROR(VLOOKUP(C572,REKAP[[#All],[ID
Barang]:[Stok Akhir]],2,FALSE), "")</f>
        <v/>
      </c>
      <c r="E572" s="18" t="str">
        <f>IFERROR(VLOOKUP(C572,REKAP[[#All],[ID
Barang]:[Stok Akhir]],4,FALSE), "")</f>
        <v/>
      </c>
      <c r="F572" s="18" t="str">
        <f>IFERROR(VLOOKUP(C572,REKAP[[#All],[ID
Barang]:[Stok Akhir]],6,FALSE),"")</f>
        <v/>
      </c>
      <c r="G572" s="17" t="str">
        <f>IFERROR(VLOOKUP(C572,REKAP[[#All],[ID
Barang]:[Stok Akhir]],8,FALSE),"")</f>
        <v/>
      </c>
      <c r="H572" s="13"/>
      <c r="I572" s="10"/>
      <c r="J572" s="10"/>
      <c r="K572" s="17" t="str">
        <f>IFERROR(MASUK[[#This Row],[Jumlah Masuk]]*MASUK[[#This Row],[Harga Satuan]],"")</f>
        <v/>
      </c>
      <c r="L572" s="13"/>
      <c r="M572" s="62"/>
      <c r="N572" s="62"/>
      <c r="O572" s="62"/>
      <c r="P572" s="62"/>
      <c r="Q572" s="62"/>
      <c r="R572" s="62"/>
      <c r="S572" s="62"/>
    </row>
    <row r="573" spans="1:19" ht="16.5" thickTop="1" thickBot="1" x14ac:dyDescent="0.3">
      <c r="A573" s="33">
        <f t="shared" si="9"/>
        <v>567</v>
      </c>
      <c r="B573" s="9"/>
      <c r="C573" s="10"/>
      <c r="D573" s="18" t="str">
        <f>IFERROR(VLOOKUP(C573,REKAP[[#All],[ID
Barang]:[Stok Akhir]],2,FALSE), "")</f>
        <v/>
      </c>
      <c r="E573" s="18" t="str">
        <f>IFERROR(VLOOKUP(C573,REKAP[[#All],[ID
Barang]:[Stok Akhir]],4,FALSE), "")</f>
        <v/>
      </c>
      <c r="F573" s="18" t="str">
        <f>IFERROR(VLOOKUP(C573,REKAP[[#All],[ID
Barang]:[Stok Akhir]],6,FALSE),"")</f>
        <v/>
      </c>
      <c r="G573" s="17" t="str">
        <f>IFERROR(VLOOKUP(C573,REKAP[[#All],[ID
Barang]:[Stok Akhir]],8,FALSE),"")</f>
        <v/>
      </c>
      <c r="H573" s="13"/>
      <c r="I573" s="10"/>
      <c r="J573" s="10"/>
      <c r="K573" s="17" t="str">
        <f>IFERROR(MASUK[[#This Row],[Jumlah Masuk]]*MASUK[[#This Row],[Harga Satuan]],"")</f>
        <v/>
      </c>
      <c r="L573" s="13"/>
      <c r="M573" s="62"/>
      <c r="N573" s="62"/>
      <c r="O573" s="62"/>
      <c r="P573" s="62"/>
      <c r="Q573" s="62"/>
      <c r="R573" s="62"/>
      <c r="S573" s="62"/>
    </row>
    <row r="574" spans="1:19" ht="16.5" thickTop="1" thickBot="1" x14ac:dyDescent="0.3">
      <c r="A574" s="33">
        <f t="shared" si="9"/>
        <v>568</v>
      </c>
      <c r="B574" s="9"/>
      <c r="C574" s="10"/>
      <c r="D574" s="18" t="str">
        <f>IFERROR(VLOOKUP(C574,REKAP[[#All],[ID
Barang]:[Stok Akhir]],2,FALSE), "")</f>
        <v/>
      </c>
      <c r="E574" s="18" t="str">
        <f>IFERROR(VLOOKUP(C574,REKAP[[#All],[ID
Barang]:[Stok Akhir]],4,FALSE), "")</f>
        <v/>
      </c>
      <c r="F574" s="18" t="str">
        <f>IFERROR(VLOOKUP(C574,REKAP[[#All],[ID
Barang]:[Stok Akhir]],6,FALSE),"")</f>
        <v/>
      </c>
      <c r="G574" s="17" t="str">
        <f>IFERROR(VLOOKUP(C574,REKAP[[#All],[ID
Barang]:[Stok Akhir]],8,FALSE),"")</f>
        <v/>
      </c>
      <c r="H574" s="13"/>
      <c r="I574" s="10"/>
      <c r="J574" s="10"/>
      <c r="K574" s="17" t="str">
        <f>IFERROR(MASUK[[#This Row],[Jumlah Masuk]]*MASUK[[#This Row],[Harga Satuan]],"")</f>
        <v/>
      </c>
      <c r="L574" s="13"/>
      <c r="M574" s="62"/>
      <c r="N574" s="62"/>
      <c r="O574" s="62"/>
      <c r="P574" s="62"/>
      <c r="Q574" s="62"/>
      <c r="R574" s="62"/>
      <c r="S574" s="62"/>
    </row>
    <row r="575" spans="1:19" ht="16.5" thickTop="1" thickBot="1" x14ac:dyDescent="0.3">
      <c r="A575" s="33">
        <f t="shared" si="9"/>
        <v>569</v>
      </c>
      <c r="B575" s="9"/>
      <c r="C575" s="10"/>
      <c r="D575" s="18" t="str">
        <f>IFERROR(VLOOKUP(C575,REKAP[[#All],[ID
Barang]:[Stok Akhir]],2,FALSE), "")</f>
        <v/>
      </c>
      <c r="E575" s="18" t="str">
        <f>IFERROR(VLOOKUP(C575,REKAP[[#All],[ID
Barang]:[Stok Akhir]],4,FALSE), "")</f>
        <v/>
      </c>
      <c r="F575" s="18" t="str">
        <f>IFERROR(VLOOKUP(C575,REKAP[[#All],[ID
Barang]:[Stok Akhir]],6,FALSE),"")</f>
        <v/>
      </c>
      <c r="G575" s="17" t="str">
        <f>IFERROR(VLOOKUP(C575,REKAP[[#All],[ID
Barang]:[Stok Akhir]],8,FALSE),"")</f>
        <v/>
      </c>
      <c r="H575" s="13"/>
      <c r="I575" s="10"/>
      <c r="J575" s="10"/>
      <c r="K575" s="17" t="str">
        <f>IFERROR(MASUK[[#This Row],[Jumlah Masuk]]*MASUK[[#This Row],[Harga Satuan]],"")</f>
        <v/>
      </c>
      <c r="L575" s="13"/>
      <c r="M575" s="62"/>
      <c r="N575" s="62"/>
      <c r="O575" s="62"/>
      <c r="P575" s="62"/>
      <c r="Q575" s="62"/>
      <c r="R575" s="62"/>
      <c r="S575" s="62"/>
    </row>
    <row r="576" spans="1:19" ht="16.5" thickTop="1" thickBot="1" x14ac:dyDescent="0.3">
      <c r="A576" s="33">
        <f t="shared" si="9"/>
        <v>570</v>
      </c>
      <c r="B576" s="9"/>
      <c r="C576" s="10"/>
      <c r="D576" s="18" t="str">
        <f>IFERROR(VLOOKUP(C576,REKAP[[#All],[ID
Barang]:[Stok Akhir]],2,FALSE), "")</f>
        <v/>
      </c>
      <c r="E576" s="18" t="str">
        <f>IFERROR(VLOOKUP(C576,REKAP[[#All],[ID
Barang]:[Stok Akhir]],4,FALSE), "")</f>
        <v/>
      </c>
      <c r="F576" s="18" t="str">
        <f>IFERROR(VLOOKUP(C576,REKAP[[#All],[ID
Barang]:[Stok Akhir]],6,FALSE),"")</f>
        <v/>
      </c>
      <c r="G576" s="17" t="str">
        <f>IFERROR(VLOOKUP(C576,REKAP[[#All],[ID
Barang]:[Stok Akhir]],8,FALSE),"")</f>
        <v/>
      </c>
      <c r="H576" s="13"/>
      <c r="I576" s="10"/>
      <c r="J576" s="10"/>
      <c r="K576" s="17" t="str">
        <f>IFERROR(MASUK[[#This Row],[Jumlah Masuk]]*MASUK[[#This Row],[Harga Satuan]],"")</f>
        <v/>
      </c>
      <c r="L576" s="13"/>
      <c r="M576" s="62"/>
      <c r="N576" s="62"/>
      <c r="O576" s="62"/>
      <c r="P576" s="62"/>
      <c r="Q576" s="62"/>
      <c r="R576" s="62"/>
      <c r="S576" s="62"/>
    </row>
    <row r="577" spans="1:19" ht="16.5" thickTop="1" thickBot="1" x14ac:dyDescent="0.3">
      <c r="A577" s="33">
        <f t="shared" si="9"/>
        <v>571</v>
      </c>
      <c r="B577" s="9"/>
      <c r="C577" s="10"/>
      <c r="D577" s="18" t="str">
        <f>IFERROR(VLOOKUP(C577,REKAP[[#All],[ID
Barang]:[Stok Akhir]],2,FALSE), "")</f>
        <v/>
      </c>
      <c r="E577" s="18" t="str">
        <f>IFERROR(VLOOKUP(C577,REKAP[[#All],[ID
Barang]:[Stok Akhir]],4,FALSE), "")</f>
        <v/>
      </c>
      <c r="F577" s="18" t="str">
        <f>IFERROR(VLOOKUP(C577,REKAP[[#All],[ID
Barang]:[Stok Akhir]],6,FALSE),"")</f>
        <v/>
      </c>
      <c r="G577" s="17" t="str">
        <f>IFERROR(VLOOKUP(C577,REKAP[[#All],[ID
Barang]:[Stok Akhir]],8,FALSE),"")</f>
        <v/>
      </c>
      <c r="H577" s="13"/>
      <c r="I577" s="10"/>
      <c r="J577" s="10"/>
      <c r="K577" s="17" t="str">
        <f>IFERROR(MASUK[[#This Row],[Jumlah Masuk]]*MASUK[[#This Row],[Harga Satuan]],"")</f>
        <v/>
      </c>
      <c r="L577" s="13"/>
      <c r="M577" s="62"/>
      <c r="N577" s="62"/>
      <c r="O577" s="62"/>
      <c r="P577" s="62"/>
      <c r="Q577" s="62"/>
      <c r="R577" s="62"/>
      <c r="S577" s="62"/>
    </row>
    <row r="578" spans="1:19" ht="16.5" thickTop="1" thickBot="1" x14ac:dyDescent="0.3">
      <c r="A578" s="33">
        <f t="shared" si="9"/>
        <v>572</v>
      </c>
      <c r="B578" s="9"/>
      <c r="C578" s="10"/>
      <c r="D578" s="18" t="str">
        <f>IFERROR(VLOOKUP(C578,REKAP[[#All],[ID
Barang]:[Stok Akhir]],2,FALSE), "")</f>
        <v/>
      </c>
      <c r="E578" s="18" t="str">
        <f>IFERROR(VLOOKUP(C578,REKAP[[#All],[ID
Barang]:[Stok Akhir]],4,FALSE), "")</f>
        <v/>
      </c>
      <c r="F578" s="18" t="str">
        <f>IFERROR(VLOOKUP(C578,REKAP[[#All],[ID
Barang]:[Stok Akhir]],6,FALSE),"")</f>
        <v/>
      </c>
      <c r="G578" s="17" t="str">
        <f>IFERROR(VLOOKUP(C578,REKAP[[#All],[ID
Barang]:[Stok Akhir]],8,FALSE),"")</f>
        <v/>
      </c>
      <c r="H578" s="13"/>
      <c r="I578" s="10"/>
      <c r="J578" s="10"/>
      <c r="K578" s="17" t="str">
        <f>IFERROR(MASUK[[#This Row],[Jumlah Masuk]]*MASUK[[#This Row],[Harga Satuan]],"")</f>
        <v/>
      </c>
      <c r="L578" s="13"/>
      <c r="M578" s="62"/>
      <c r="N578" s="62"/>
      <c r="O578" s="62"/>
      <c r="P578" s="62"/>
      <c r="Q578" s="62"/>
      <c r="R578" s="62"/>
      <c r="S578" s="62"/>
    </row>
    <row r="579" spans="1:19" ht="16.5" thickTop="1" thickBot="1" x14ac:dyDescent="0.3">
      <c r="A579" s="33">
        <f t="shared" si="9"/>
        <v>573</v>
      </c>
      <c r="B579" s="9"/>
      <c r="C579" s="10"/>
      <c r="D579" s="18" t="str">
        <f>IFERROR(VLOOKUP(C579,REKAP[[#All],[ID
Barang]:[Stok Akhir]],2,FALSE), "")</f>
        <v/>
      </c>
      <c r="E579" s="18" t="str">
        <f>IFERROR(VLOOKUP(C579,REKAP[[#All],[ID
Barang]:[Stok Akhir]],4,FALSE), "")</f>
        <v/>
      </c>
      <c r="F579" s="18" t="str">
        <f>IFERROR(VLOOKUP(C579,REKAP[[#All],[ID
Barang]:[Stok Akhir]],6,FALSE),"")</f>
        <v/>
      </c>
      <c r="G579" s="17" t="str">
        <f>IFERROR(VLOOKUP(C579,REKAP[[#All],[ID
Barang]:[Stok Akhir]],8,FALSE),"")</f>
        <v/>
      </c>
      <c r="H579" s="13"/>
      <c r="I579" s="10"/>
      <c r="J579" s="10"/>
      <c r="K579" s="17" t="str">
        <f>IFERROR(MASUK[[#This Row],[Jumlah Masuk]]*MASUK[[#This Row],[Harga Satuan]],"")</f>
        <v/>
      </c>
      <c r="L579" s="13"/>
      <c r="M579" s="62"/>
      <c r="N579" s="62"/>
      <c r="O579" s="62"/>
      <c r="P579" s="62"/>
      <c r="Q579" s="62"/>
      <c r="R579" s="62"/>
      <c r="S579" s="62"/>
    </row>
    <row r="580" spans="1:19" ht="16.5" thickTop="1" thickBot="1" x14ac:dyDescent="0.3">
      <c r="A580" s="33">
        <f t="shared" ref="A580:A643" si="10">ROW()-ROW($A$6)</f>
        <v>574</v>
      </c>
      <c r="B580" s="9"/>
      <c r="C580" s="10"/>
      <c r="D580" s="18" t="str">
        <f>IFERROR(VLOOKUP(C580,REKAP[[#All],[ID
Barang]:[Stok Akhir]],2,FALSE), "")</f>
        <v/>
      </c>
      <c r="E580" s="18" t="str">
        <f>IFERROR(VLOOKUP(C580,REKAP[[#All],[ID
Barang]:[Stok Akhir]],4,FALSE), "")</f>
        <v/>
      </c>
      <c r="F580" s="18" t="str">
        <f>IFERROR(VLOOKUP(C580,REKAP[[#All],[ID
Barang]:[Stok Akhir]],6,FALSE),"")</f>
        <v/>
      </c>
      <c r="G580" s="17" t="str">
        <f>IFERROR(VLOOKUP(C580,REKAP[[#All],[ID
Barang]:[Stok Akhir]],8,FALSE),"")</f>
        <v/>
      </c>
      <c r="H580" s="13"/>
      <c r="I580" s="10"/>
      <c r="J580" s="10"/>
      <c r="K580" s="17" t="str">
        <f>IFERROR(MASUK[[#This Row],[Jumlah Masuk]]*MASUK[[#This Row],[Harga Satuan]],"")</f>
        <v/>
      </c>
      <c r="L580" s="13"/>
      <c r="M580" s="62"/>
      <c r="N580" s="62"/>
      <c r="O580" s="62"/>
      <c r="P580" s="62"/>
      <c r="Q580" s="62"/>
      <c r="R580" s="62"/>
      <c r="S580" s="62"/>
    </row>
    <row r="581" spans="1:19" ht="16.5" thickTop="1" thickBot="1" x14ac:dyDescent="0.3">
      <c r="A581" s="33">
        <f t="shared" si="10"/>
        <v>575</v>
      </c>
      <c r="B581" s="9"/>
      <c r="C581" s="10"/>
      <c r="D581" s="18" t="str">
        <f>IFERROR(VLOOKUP(C581,REKAP[[#All],[ID
Barang]:[Stok Akhir]],2,FALSE), "")</f>
        <v/>
      </c>
      <c r="E581" s="18" t="str">
        <f>IFERROR(VLOOKUP(C581,REKAP[[#All],[ID
Barang]:[Stok Akhir]],4,FALSE), "")</f>
        <v/>
      </c>
      <c r="F581" s="18" t="str">
        <f>IFERROR(VLOOKUP(C581,REKAP[[#All],[ID
Barang]:[Stok Akhir]],6,FALSE),"")</f>
        <v/>
      </c>
      <c r="G581" s="17" t="str">
        <f>IFERROR(VLOOKUP(C581,REKAP[[#All],[ID
Barang]:[Stok Akhir]],8,FALSE),"")</f>
        <v/>
      </c>
      <c r="H581" s="13"/>
      <c r="I581" s="10"/>
      <c r="J581" s="10"/>
      <c r="K581" s="17" t="str">
        <f>IFERROR(MASUK[[#This Row],[Jumlah Masuk]]*MASUK[[#This Row],[Harga Satuan]],"")</f>
        <v/>
      </c>
      <c r="L581" s="13"/>
      <c r="M581" s="62"/>
      <c r="N581" s="62"/>
      <c r="O581" s="62"/>
      <c r="P581" s="62"/>
      <c r="Q581" s="62"/>
      <c r="R581" s="62"/>
      <c r="S581" s="62"/>
    </row>
    <row r="582" spans="1:19" ht="16.5" thickTop="1" thickBot="1" x14ac:dyDescent="0.3">
      <c r="A582" s="33">
        <f t="shared" si="10"/>
        <v>576</v>
      </c>
      <c r="B582" s="9"/>
      <c r="C582" s="10"/>
      <c r="D582" s="18" t="str">
        <f>IFERROR(VLOOKUP(C582,REKAP[[#All],[ID
Barang]:[Stok Akhir]],2,FALSE), "")</f>
        <v/>
      </c>
      <c r="E582" s="18" t="str">
        <f>IFERROR(VLOOKUP(C582,REKAP[[#All],[ID
Barang]:[Stok Akhir]],4,FALSE), "")</f>
        <v/>
      </c>
      <c r="F582" s="18" t="str">
        <f>IFERROR(VLOOKUP(C582,REKAP[[#All],[ID
Barang]:[Stok Akhir]],6,FALSE),"")</f>
        <v/>
      </c>
      <c r="G582" s="17" t="str">
        <f>IFERROR(VLOOKUP(C582,REKAP[[#All],[ID
Barang]:[Stok Akhir]],8,FALSE),"")</f>
        <v/>
      </c>
      <c r="H582" s="13"/>
      <c r="I582" s="10"/>
      <c r="J582" s="10"/>
      <c r="K582" s="17" t="str">
        <f>IFERROR(MASUK[[#This Row],[Jumlah Masuk]]*MASUK[[#This Row],[Harga Satuan]],"")</f>
        <v/>
      </c>
      <c r="L582" s="13"/>
      <c r="M582" s="62"/>
      <c r="N582" s="62"/>
      <c r="O582" s="62"/>
      <c r="P582" s="62"/>
      <c r="Q582" s="62"/>
      <c r="R582" s="62"/>
      <c r="S582" s="62"/>
    </row>
    <row r="583" spans="1:19" ht="16.5" thickTop="1" thickBot="1" x14ac:dyDescent="0.3">
      <c r="A583" s="33">
        <f t="shared" si="10"/>
        <v>577</v>
      </c>
      <c r="B583" s="9"/>
      <c r="C583" s="10"/>
      <c r="D583" s="18" t="str">
        <f>IFERROR(VLOOKUP(C583,REKAP[[#All],[ID
Barang]:[Stok Akhir]],2,FALSE), "")</f>
        <v/>
      </c>
      <c r="E583" s="18" t="str">
        <f>IFERROR(VLOOKUP(C583,REKAP[[#All],[ID
Barang]:[Stok Akhir]],4,FALSE), "")</f>
        <v/>
      </c>
      <c r="F583" s="18" t="str">
        <f>IFERROR(VLOOKUP(C583,REKAP[[#All],[ID
Barang]:[Stok Akhir]],6,FALSE),"")</f>
        <v/>
      </c>
      <c r="G583" s="17" t="str">
        <f>IFERROR(VLOOKUP(C583,REKAP[[#All],[ID
Barang]:[Stok Akhir]],8,FALSE),"")</f>
        <v/>
      </c>
      <c r="H583" s="13"/>
      <c r="I583" s="10"/>
      <c r="J583" s="10"/>
      <c r="K583" s="17" t="str">
        <f>IFERROR(MASUK[[#This Row],[Jumlah Masuk]]*MASUK[[#This Row],[Harga Satuan]],"")</f>
        <v/>
      </c>
      <c r="L583" s="13"/>
      <c r="M583" s="62"/>
      <c r="N583" s="62"/>
      <c r="O583" s="62"/>
      <c r="P583" s="62"/>
      <c r="Q583" s="62"/>
      <c r="R583" s="62"/>
      <c r="S583" s="62"/>
    </row>
    <row r="584" spans="1:19" ht="16.5" thickTop="1" thickBot="1" x14ac:dyDescent="0.3">
      <c r="A584" s="33">
        <f t="shared" si="10"/>
        <v>578</v>
      </c>
      <c r="B584" s="9"/>
      <c r="C584" s="10"/>
      <c r="D584" s="18" t="str">
        <f>IFERROR(VLOOKUP(C584,REKAP[[#All],[ID
Barang]:[Stok Akhir]],2,FALSE), "")</f>
        <v/>
      </c>
      <c r="E584" s="18" t="str">
        <f>IFERROR(VLOOKUP(C584,REKAP[[#All],[ID
Barang]:[Stok Akhir]],4,FALSE), "")</f>
        <v/>
      </c>
      <c r="F584" s="18" t="str">
        <f>IFERROR(VLOOKUP(C584,REKAP[[#All],[ID
Barang]:[Stok Akhir]],6,FALSE),"")</f>
        <v/>
      </c>
      <c r="G584" s="17" t="str">
        <f>IFERROR(VLOOKUP(C584,REKAP[[#All],[ID
Barang]:[Stok Akhir]],8,FALSE),"")</f>
        <v/>
      </c>
      <c r="H584" s="13"/>
      <c r="I584" s="10"/>
      <c r="J584" s="10"/>
      <c r="K584" s="17" t="str">
        <f>IFERROR(MASUK[[#This Row],[Jumlah Masuk]]*MASUK[[#This Row],[Harga Satuan]],"")</f>
        <v/>
      </c>
      <c r="L584" s="13"/>
      <c r="M584" s="62"/>
      <c r="N584" s="62"/>
      <c r="O584" s="62"/>
      <c r="P584" s="62"/>
      <c r="Q584" s="62"/>
      <c r="R584" s="62"/>
      <c r="S584" s="62"/>
    </row>
    <row r="585" spans="1:19" ht="16.5" thickTop="1" thickBot="1" x14ac:dyDescent="0.3">
      <c r="A585" s="33">
        <f t="shared" si="10"/>
        <v>579</v>
      </c>
      <c r="B585" s="9"/>
      <c r="C585" s="10"/>
      <c r="D585" s="18" t="str">
        <f>IFERROR(VLOOKUP(C585,REKAP[[#All],[ID
Barang]:[Stok Akhir]],2,FALSE), "")</f>
        <v/>
      </c>
      <c r="E585" s="18" t="str">
        <f>IFERROR(VLOOKUP(C585,REKAP[[#All],[ID
Barang]:[Stok Akhir]],4,FALSE), "")</f>
        <v/>
      </c>
      <c r="F585" s="18" t="str">
        <f>IFERROR(VLOOKUP(C585,REKAP[[#All],[ID
Barang]:[Stok Akhir]],6,FALSE),"")</f>
        <v/>
      </c>
      <c r="G585" s="17" t="str">
        <f>IFERROR(VLOOKUP(C585,REKAP[[#All],[ID
Barang]:[Stok Akhir]],8,FALSE),"")</f>
        <v/>
      </c>
      <c r="H585" s="13"/>
      <c r="I585" s="10"/>
      <c r="J585" s="10"/>
      <c r="K585" s="17" t="str">
        <f>IFERROR(MASUK[[#This Row],[Jumlah Masuk]]*MASUK[[#This Row],[Harga Satuan]],"")</f>
        <v/>
      </c>
      <c r="L585" s="13"/>
      <c r="M585" s="62"/>
      <c r="N585" s="62"/>
      <c r="O585" s="62"/>
      <c r="P585" s="62"/>
      <c r="Q585" s="62"/>
      <c r="R585" s="62"/>
      <c r="S585" s="62"/>
    </row>
    <row r="586" spans="1:19" ht="16.5" thickTop="1" thickBot="1" x14ac:dyDescent="0.3">
      <c r="A586" s="33">
        <f t="shared" si="10"/>
        <v>580</v>
      </c>
      <c r="B586" s="9"/>
      <c r="C586" s="10"/>
      <c r="D586" s="18" t="str">
        <f>IFERROR(VLOOKUP(C586,REKAP[[#All],[ID
Barang]:[Stok Akhir]],2,FALSE), "")</f>
        <v/>
      </c>
      <c r="E586" s="18" t="str">
        <f>IFERROR(VLOOKUP(C586,REKAP[[#All],[ID
Barang]:[Stok Akhir]],4,FALSE), "")</f>
        <v/>
      </c>
      <c r="F586" s="18" t="str">
        <f>IFERROR(VLOOKUP(C586,REKAP[[#All],[ID
Barang]:[Stok Akhir]],6,FALSE),"")</f>
        <v/>
      </c>
      <c r="G586" s="17" t="str">
        <f>IFERROR(VLOOKUP(C586,REKAP[[#All],[ID
Barang]:[Stok Akhir]],8,FALSE),"")</f>
        <v/>
      </c>
      <c r="H586" s="13"/>
      <c r="I586" s="10"/>
      <c r="J586" s="10"/>
      <c r="K586" s="17" t="str">
        <f>IFERROR(MASUK[[#This Row],[Jumlah Masuk]]*MASUK[[#This Row],[Harga Satuan]],"")</f>
        <v/>
      </c>
      <c r="L586" s="13"/>
      <c r="M586" s="62"/>
      <c r="N586" s="62"/>
      <c r="O586" s="62"/>
      <c r="P586" s="62"/>
      <c r="Q586" s="62"/>
      <c r="R586" s="62"/>
      <c r="S586" s="62"/>
    </row>
    <row r="587" spans="1:19" ht="16.5" thickTop="1" thickBot="1" x14ac:dyDescent="0.3">
      <c r="A587" s="33">
        <f t="shared" si="10"/>
        <v>581</v>
      </c>
      <c r="B587" s="9"/>
      <c r="C587" s="10"/>
      <c r="D587" s="18" t="str">
        <f>IFERROR(VLOOKUP(C587,REKAP[[#All],[ID
Barang]:[Stok Akhir]],2,FALSE), "")</f>
        <v/>
      </c>
      <c r="E587" s="18" t="str">
        <f>IFERROR(VLOOKUP(C587,REKAP[[#All],[ID
Barang]:[Stok Akhir]],4,FALSE), "")</f>
        <v/>
      </c>
      <c r="F587" s="18" t="str">
        <f>IFERROR(VLOOKUP(C587,REKAP[[#All],[ID
Barang]:[Stok Akhir]],6,FALSE),"")</f>
        <v/>
      </c>
      <c r="G587" s="17" t="str">
        <f>IFERROR(VLOOKUP(C587,REKAP[[#All],[ID
Barang]:[Stok Akhir]],8,FALSE),"")</f>
        <v/>
      </c>
      <c r="H587" s="13"/>
      <c r="I587" s="10"/>
      <c r="J587" s="10"/>
      <c r="K587" s="17" t="str">
        <f>IFERROR(MASUK[[#This Row],[Jumlah Masuk]]*MASUK[[#This Row],[Harga Satuan]],"")</f>
        <v/>
      </c>
      <c r="L587" s="13"/>
      <c r="M587" s="62"/>
      <c r="N587" s="62"/>
      <c r="O587" s="62"/>
      <c r="P587" s="62"/>
      <c r="Q587" s="62"/>
      <c r="R587" s="62"/>
      <c r="S587" s="62"/>
    </row>
    <row r="588" spans="1:19" ht="16.5" thickTop="1" thickBot="1" x14ac:dyDescent="0.3">
      <c r="A588" s="33">
        <f t="shared" si="10"/>
        <v>582</v>
      </c>
      <c r="B588" s="9"/>
      <c r="C588" s="10"/>
      <c r="D588" s="18" t="str">
        <f>IFERROR(VLOOKUP(C588,REKAP[[#All],[ID
Barang]:[Stok Akhir]],2,FALSE), "")</f>
        <v/>
      </c>
      <c r="E588" s="18" t="str">
        <f>IFERROR(VLOOKUP(C588,REKAP[[#All],[ID
Barang]:[Stok Akhir]],4,FALSE), "")</f>
        <v/>
      </c>
      <c r="F588" s="18" t="str">
        <f>IFERROR(VLOOKUP(C588,REKAP[[#All],[ID
Barang]:[Stok Akhir]],6,FALSE),"")</f>
        <v/>
      </c>
      <c r="G588" s="17" t="str">
        <f>IFERROR(VLOOKUP(C588,REKAP[[#All],[ID
Barang]:[Stok Akhir]],8,FALSE),"")</f>
        <v/>
      </c>
      <c r="H588" s="13"/>
      <c r="I588" s="10"/>
      <c r="J588" s="10"/>
      <c r="K588" s="17" t="str">
        <f>IFERROR(MASUK[[#This Row],[Jumlah Masuk]]*MASUK[[#This Row],[Harga Satuan]],"")</f>
        <v/>
      </c>
      <c r="L588" s="13"/>
      <c r="M588" s="62"/>
      <c r="N588" s="62"/>
      <c r="O588" s="62"/>
      <c r="P588" s="62"/>
      <c r="Q588" s="62"/>
      <c r="R588" s="62"/>
      <c r="S588" s="62"/>
    </row>
    <row r="589" spans="1:19" ht="16.5" thickTop="1" thickBot="1" x14ac:dyDescent="0.3">
      <c r="A589" s="33">
        <f t="shared" si="10"/>
        <v>583</v>
      </c>
      <c r="B589" s="9"/>
      <c r="C589" s="10"/>
      <c r="D589" s="18" t="str">
        <f>IFERROR(VLOOKUP(C589,REKAP[[#All],[ID
Barang]:[Stok Akhir]],2,FALSE), "")</f>
        <v/>
      </c>
      <c r="E589" s="18" t="str">
        <f>IFERROR(VLOOKUP(C589,REKAP[[#All],[ID
Barang]:[Stok Akhir]],4,FALSE), "")</f>
        <v/>
      </c>
      <c r="F589" s="18" t="str">
        <f>IFERROR(VLOOKUP(C589,REKAP[[#All],[ID
Barang]:[Stok Akhir]],6,FALSE),"")</f>
        <v/>
      </c>
      <c r="G589" s="17" t="str">
        <f>IFERROR(VLOOKUP(C589,REKAP[[#All],[ID
Barang]:[Stok Akhir]],8,FALSE),"")</f>
        <v/>
      </c>
      <c r="H589" s="13"/>
      <c r="I589" s="10"/>
      <c r="J589" s="10"/>
      <c r="K589" s="17" t="str">
        <f>IFERROR(MASUK[[#This Row],[Jumlah Masuk]]*MASUK[[#This Row],[Harga Satuan]],"")</f>
        <v/>
      </c>
      <c r="L589" s="13"/>
      <c r="M589" s="62"/>
      <c r="N589" s="62"/>
      <c r="O589" s="62"/>
      <c r="P589" s="62"/>
      <c r="Q589" s="62"/>
      <c r="R589" s="62"/>
      <c r="S589" s="62"/>
    </row>
    <row r="590" spans="1:19" ht="16.5" thickTop="1" thickBot="1" x14ac:dyDescent="0.3">
      <c r="A590" s="33">
        <f t="shared" si="10"/>
        <v>584</v>
      </c>
      <c r="B590" s="9"/>
      <c r="C590" s="10"/>
      <c r="D590" s="18" t="str">
        <f>IFERROR(VLOOKUP(C590,REKAP[[#All],[ID
Barang]:[Stok Akhir]],2,FALSE), "")</f>
        <v/>
      </c>
      <c r="E590" s="18" t="str">
        <f>IFERROR(VLOOKUP(C590,REKAP[[#All],[ID
Barang]:[Stok Akhir]],4,FALSE), "")</f>
        <v/>
      </c>
      <c r="F590" s="18" t="str">
        <f>IFERROR(VLOOKUP(C590,REKAP[[#All],[ID
Barang]:[Stok Akhir]],6,FALSE),"")</f>
        <v/>
      </c>
      <c r="G590" s="17" t="str">
        <f>IFERROR(VLOOKUP(C590,REKAP[[#All],[ID
Barang]:[Stok Akhir]],8,FALSE),"")</f>
        <v/>
      </c>
      <c r="H590" s="13"/>
      <c r="I590" s="10"/>
      <c r="J590" s="10"/>
      <c r="K590" s="17" t="str">
        <f>IFERROR(MASUK[[#This Row],[Jumlah Masuk]]*MASUK[[#This Row],[Harga Satuan]],"")</f>
        <v/>
      </c>
      <c r="L590" s="13"/>
      <c r="M590" s="62"/>
      <c r="N590" s="62"/>
      <c r="O590" s="62"/>
      <c r="P590" s="62"/>
      <c r="Q590" s="62"/>
      <c r="R590" s="62"/>
      <c r="S590" s="62"/>
    </row>
    <row r="591" spans="1:19" ht="16.5" thickTop="1" thickBot="1" x14ac:dyDescent="0.3">
      <c r="A591" s="33">
        <f t="shared" si="10"/>
        <v>585</v>
      </c>
      <c r="B591" s="9"/>
      <c r="C591" s="10"/>
      <c r="D591" s="18" t="str">
        <f>IFERROR(VLOOKUP(C591,REKAP[[#All],[ID
Barang]:[Stok Akhir]],2,FALSE), "")</f>
        <v/>
      </c>
      <c r="E591" s="18" t="str">
        <f>IFERROR(VLOOKUP(C591,REKAP[[#All],[ID
Barang]:[Stok Akhir]],4,FALSE), "")</f>
        <v/>
      </c>
      <c r="F591" s="18" t="str">
        <f>IFERROR(VLOOKUP(C591,REKAP[[#All],[ID
Barang]:[Stok Akhir]],6,FALSE),"")</f>
        <v/>
      </c>
      <c r="G591" s="17" t="str">
        <f>IFERROR(VLOOKUP(C591,REKAP[[#All],[ID
Barang]:[Stok Akhir]],8,FALSE),"")</f>
        <v/>
      </c>
      <c r="H591" s="13"/>
      <c r="I591" s="10"/>
      <c r="J591" s="10"/>
      <c r="K591" s="17" t="str">
        <f>IFERROR(MASUK[[#This Row],[Jumlah Masuk]]*MASUK[[#This Row],[Harga Satuan]],"")</f>
        <v/>
      </c>
      <c r="L591" s="13"/>
      <c r="M591" s="62"/>
      <c r="N591" s="62"/>
      <c r="O591" s="62"/>
      <c r="P591" s="62"/>
      <c r="Q591" s="62"/>
      <c r="R591" s="62"/>
      <c r="S591" s="62"/>
    </row>
    <row r="592" spans="1:19" ht="16.5" thickTop="1" thickBot="1" x14ac:dyDescent="0.3">
      <c r="A592" s="33">
        <f t="shared" si="10"/>
        <v>586</v>
      </c>
      <c r="B592" s="9"/>
      <c r="C592" s="10"/>
      <c r="D592" s="18" t="str">
        <f>IFERROR(VLOOKUP(C592,REKAP[[#All],[ID
Barang]:[Stok Akhir]],2,FALSE), "")</f>
        <v/>
      </c>
      <c r="E592" s="18" t="str">
        <f>IFERROR(VLOOKUP(C592,REKAP[[#All],[ID
Barang]:[Stok Akhir]],4,FALSE), "")</f>
        <v/>
      </c>
      <c r="F592" s="18" t="str">
        <f>IFERROR(VLOOKUP(C592,REKAP[[#All],[ID
Barang]:[Stok Akhir]],6,FALSE),"")</f>
        <v/>
      </c>
      <c r="G592" s="17" t="str">
        <f>IFERROR(VLOOKUP(C592,REKAP[[#All],[ID
Barang]:[Stok Akhir]],8,FALSE),"")</f>
        <v/>
      </c>
      <c r="H592" s="13"/>
      <c r="I592" s="10"/>
      <c r="J592" s="10"/>
      <c r="K592" s="17" t="str">
        <f>IFERROR(MASUK[[#This Row],[Jumlah Masuk]]*MASUK[[#This Row],[Harga Satuan]],"")</f>
        <v/>
      </c>
      <c r="L592" s="13"/>
      <c r="M592" s="62"/>
      <c r="N592" s="62"/>
      <c r="O592" s="62"/>
      <c r="P592" s="62"/>
      <c r="Q592" s="62"/>
      <c r="R592" s="62"/>
      <c r="S592" s="62"/>
    </row>
    <row r="593" spans="1:19" ht="16.5" thickTop="1" thickBot="1" x14ac:dyDescent="0.3">
      <c r="A593" s="33">
        <f t="shared" si="10"/>
        <v>587</v>
      </c>
      <c r="B593" s="9"/>
      <c r="C593" s="10"/>
      <c r="D593" s="18" t="str">
        <f>IFERROR(VLOOKUP(C593,REKAP[[#All],[ID
Barang]:[Stok Akhir]],2,FALSE), "")</f>
        <v/>
      </c>
      <c r="E593" s="18" t="str">
        <f>IFERROR(VLOOKUP(C593,REKAP[[#All],[ID
Barang]:[Stok Akhir]],4,FALSE), "")</f>
        <v/>
      </c>
      <c r="F593" s="18" t="str">
        <f>IFERROR(VLOOKUP(C593,REKAP[[#All],[ID
Barang]:[Stok Akhir]],6,FALSE),"")</f>
        <v/>
      </c>
      <c r="G593" s="17" t="str">
        <f>IFERROR(VLOOKUP(C593,REKAP[[#All],[ID
Barang]:[Stok Akhir]],8,FALSE),"")</f>
        <v/>
      </c>
      <c r="H593" s="13"/>
      <c r="I593" s="10"/>
      <c r="J593" s="10"/>
      <c r="K593" s="17" t="str">
        <f>IFERROR(MASUK[[#This Row],[Jumlah Masuk]]*MASUK[[#This Row],[Harga Satuan]],"")</f>
        <v/>
      </c>
      <c r="L593" s="13"/>
      <c r="M593" s="62"/>
      <c r="N593" s="62"/>
      <c r="O593" s="62"/>
      <c r="P593" s="62"/>
      <c r="Q593" s="62"/>
      <c r="R593" s="62"/>
      <c r="S593" s="62"/>
    </row>
    <row r="594" spans="1:19" ht="16.5" thickTop="1" thickBot="1" x14ac:dyDescent="0.3">
      <c r="A594" s="33">
        <f t="shared" si="10"/>
        <v>588</v>
      </c>
      <c r="B594" s="9"/>
      <c r="C594" s="10"/>
      <c r="D594" s="18" t="str">
        <f>IFERROR(VLOOKUP(C594,REKAP[[#All],[ID
Barang]:[Stok Akhir]],2,FALSE), "")</f>
        <v/>
      </c>
      <c r="E594" s="18" t="str">
        <f>IFERROR(VLOOKUP(C594,REKAP[[#All],[ID
Barang]:[Stok Akhir]],4,FALSE), "")</f>
        <v/>
      </c>
      <c r="F594" s="18" t="str">
        <f>IFERROR(VLOOKUP(C594,REKAP[[#All],[ID
Barang]:[Stok Akhir]],6,FALSE),"")</f>
        <v/>
      </c>
      <c r="G594" s="17" t="str">
        <f>IFERROR(VLOOKUP(C594,REKAP[[#All],[ID
Barang]:[Stok Akhir]],8,FALSE),"")</f>
        <v/>
      </c>
      <c r="H594" s="13"/>
      <c r="I594" s="10"/>
      <c r="J594" s="10"/>
      <c r="K594" s="17" t="str">
        <f>IFERROR(MASUK[[#This Row],[Jumlah Masuk]]*MASUK[[#This Row],[Harga Satuan]],"")</f>
        <v/>
      </c>
      <c r="L594" s="13"/>
      <c r="M594" s="62"/>
      <c r="N594" s="62"/>
      <c r="O594" s="62"/>
      <c r="P594" s="62"/>
      <c r="Q594" s="62"/>
      <c r="R594" s="62"/>
      <c r="S594" s="62"/>
    </row>
    <row r="595" spans="1:19" ht="16.5" thickTop="1" thickBot="1" x14ac:dyDescent="0.3">
      <c r="A595" s="33">
        <f t="shared" si="10"/>
        <v>589</v>
      </c>
      <c r="B595" s="9"/>
      <c r="C595" s="10"/>
      <c r="D595" s="18" t="str">
        <f>IFERROR(VLOOKUP(C595,REKAP[[#All],[ID
Barang]:[Stok Akhir]],2,FALSE), "")</f>
        <v/>
      </c>
      <c r="E595" s="18" t="str">
        <f>IFERROR(VLOOKUP(C595,REKAP[[#All],[ID
Barang]:[Stok Akhir]],4,FALSE), "")</f>
        <v/>
      </c>
      <c r="F595" s="18" t="str">
        <f>IFERROR(VLOOKUP(C595,REKAP[[#All],[ID
Barang]:[Stok Akhir]],6,FALSE),"")</f>
        <v/>
      </c>
      <c r="G595" s="17" t="str">
        <f>IFERROR(VLOOKUP(C595,REKAP[[#All],[ID
Barang]:[Stok Akhir]],8,FALSE),"")</f>
        <v/>
      </c>
      <c r="H595" s="13"/>
      <c r="I595" s="10"/>
      <c r="J595" s="10"/>
      <c r="K595" s="17" t="str">
        <f>IFERROR(MASUK[[#This Row],[Jumlah Masuk]]*MASUK[[#This Row],[Harga Satuan]],"")</f>
        <v/>
      </c>
      <c r="L595" s="13"/>
      <c r="M595" s="62"/>
      <c r="N595" s="62"/>
      <c r="O595" s="62"/>
      <c r="P595" s="62"/>
      <c r="Q595" s="62"/>
      <c r="R595" s="62"/>
      <c r="S595" s="62"/>
    </row>
    <row r="596" spans="1:19" ht="16.5" thickTop="1" thickBot="1" x14ac:dyDescent="0.3">
      <c r="A596" s="33">
        <f t="shared" si="10"/>
        <v>590</v>
      </c>
      <c r="B596" s="9"/>
      <c r="C596" s="10"/>
      <c r="D596" s="18" t="str">
        <f>IFERROR(VLOOKUP(C596,REKAP[[#All],[ID
Barang]:[Stok Akhir]],2,FALSE), "")</f>
        <v/>
      </c>
      <c r="E596" s="18" t="str">
        <f>IFERROR(VLOOKUP(C596,REKAP[[#All],[ID
Barang]:[Stok Akhir]],4,FALSE), "")</f>
        <v/>
      </c>
      <c r="F596" s="18" t="str">
        <f>IFERROR(VLOOKUP(C596,REKAP[[#All],[ID
Barang]:[Stok Akhir]],6,FALSE),"")</f>
        <v/>
      </c>
      <c r="G596" s="17" t="str">
        <f>IFERROR(VLOOKUP(C596,REKAP[[#All],[ID
Barang]:[Stok Akhir]],8,FALSE),"")</f>
        <v/>
      </c>
      <c r="H596" s="13"/>
      <c r="I596" s="10"/>
      <c r="J596" s="10"/>
      <c r="K596" s="17" t="str">
        <f>IFERROR(MASUK[[#This Row],[Jumlah Masuk]]*MASUK[[#This Row],[Harga Satuan]],"")</f>
        <v/>
      </c>
      <c r="L596" s="13"/>
      <c r="M596" s="62"/>
      <c r="N596" s="62"/>
      <c r="O596" s="62"/>
      <c r="P596" s="62"/>
      <c r="Q596" s="62"/>
      <c r="R596" s="62"/>
      <c r="S596" s="62"/>
    </row>
    <row r="597" spans="1:19" ht="16.5" thickTop="1" thickBot="1" x14ac:dyDescent="0.3">
      <c r="A597" s="33">
        <f t="shared" si="10"/>
        <v>591</v>
      </c>
      <c r="B597" s="9"/>
      <c r="C597" s="10"/>
      <c r="D597" s="18" t="str">
        <f>IFERROR(VLOOKUP(C597,REKAP[[#All],[ID
Barang]:[Stok Akhir]],2,FALSE), "")</f>
        <v/>
      </c>
      <c r="E597" s="18" t="str">
        <f>IFERROR(VLOOKUP(C597,REKAP[[#All],[ID
Barang]:[Stok Akhir]],4,FALSE), "")</f>
        <v/>
      </c>
      <c r="F597" s="18" t="str">
        <f>IFERROR(VLOOKUP(C597,REKAP[[#All],[ID
Barang]:[Stok Akhir]],6,FALSE),"")</f>
        <v/>
      </c>
      <c r="G597" s="17" t="str">
        <f>IFERROR(VLOOKUP(C597,REKAP[[#All],[ID
Barang]:[Stok Akhir]],8,FALSE),"")</f>
        <v/>
      </c>
      <c r="H597" s="13"/>
      <c r="I597" s="10"/>
      <c r="J597" s="10"/>
      <c r="K597" s="17" t="str">
        <f>IFERROR(MASUK[[#This Row],[Jumlah Masuk]]*MASUK[[#This Row],[Harga Satuan]],"")</f>
        <v/>
      </c>
      <c r="L597" s="13"/>
      <c r="M597" s="62"/>
      <c r="N597" s="62"/>
      <c r="O597" s="62"/>
      <c r="P597" s="62"/>
      <c r="Q597" s="62"/>
      <c r="R597" s="62"/>
      <c r="S597" s="62"/>
    </row>
    <row r="598" spans="1:19" ht="16.5" thickTop="1" thickBot="1" x14ac:dyDescent="0.3">
      <c r="A598" s="33">
        <f t="shared" si="10"/>
        <v>592</v>
      </c>
      <c r="B598" s="9"/>
      <c r="C598" s="10"/>
      <c r="D598" s="18" t="str">
        <f>IFERROR(VLOOKUP(C598,REKAP[[#All],[ID
Barang]:[Stok Akhir]],2,FALSE), "")</f>
        <v/>
      </c>
      <c r="E598" s="18" t="str">
        <f>IFERROR(VLOOKUP(C598,REKAP[[#All],[ID
Barang]:[Stok Akhir]],4,FALSE), "")</f>
        <v/>
      </c>
      <c r="F598" s="18" t="str">
        <f>IFERROR(VLOOKUP(C598,REKAP[[#All],[ID
Barang]:[Stok Akhir]],6,FALSE),"")</f>
        <v/>
      </c>
      <c r="G598" s="17" t="str">
        <f>IFERROR(VLOOKUP(C598,REKAP[[#All],[ID
Barang]:[Stok Akhir]],8,FALSE),"")</f>
        <v/>
      </c>
      <c r="H598" s="13"/>
      <c r="I598" s="10"/>
      <c r="J598" s="10"/>
      <c r="K598" s="17" t="str">
        <f>IFERROR(MASUK[[#This Row],[Jumlah Masuk]]*MASUK[[#This Row],[Harga Satuan]],"")</f>
        <v/>
      </c>
      <c r="L598" s="13"/>
      <c r="M598" s="62"/>
      <c r="N598" s="62"/>
      <c r="O598" s="62"/>
      <c r="P598" s="62"/>
      <c r="Q598" s="62"/>
      <c r="R598" s="62"/>
      <c r="S598" s="62"/>
    </row>
    <row r="599" spans="1:19" ht="16.5" thickTop="1" thickBot="1" x14ac:dyDescent="0.3">
      <c r="A599" s="33">
        <f t="shared" si="10"/>
        <v>593</v>
      </c>
      <c r="B599" s="9"/>
      <c r="C599" s="10"/>
      <c r="D599" s="18" t="str">
        <f>IFERROR(VLOOKUP(C599,REKAP[[#All],[ID
Barang]:[Stok Akhir]],2,FALSE), "")</f>
        <v/>
      </c>
      <c r="E599" s="18" t="str">
        <f>IFERROR(VLOOKUP(C599,REKAP[[#All],[ID
Barang]:[Stok Akhir]],4,FALSE), "")</f>
        <v/>
      </c>
      <c r="F599" s="18" t="str">
        <f>IFERROR(VLOOKUP(C599,REKAP[[#All],[ID
Barang]:[Stok Akhir]],6,FALSE),"")</f>
        <v/>
      </c>
      <c r="G599" s="17" t="str">
        <f>IFERROR(VLOOKUP(C599,REKAP[[#All],[ID
Barang]:[Stok Akhir]],8,FALSE),"")</f>
        <v/>
      </c>
      <c r="H599" s="13"/>
      <c r="I599" s="10"/>
      <c r="J599" s="10"/>
      <c r="K599" s="17" t="str">
        <f>IFERROR(MASUK[[#This Row],[Jumlah Masuk]]*MASUK[[#This Row],[Harga Satuan]],"")</f>
        <v/>
      </c>
      <c r="L599" s="13"/>
      <c r="M599" s="62"/>
      <c r="N599" s="62"/>
      <c r="O599" s="62"/>
      <c r="P599" s="62"/>
      <c r="Q599" s="62"/>
      <c r="R599" s="62"/>
      <c r="S599" s="62"/>
    </row>
    <row r="600" spans="1:19" ht="16.5" thickTop="1" thickBot="1" x14ac:dyDescent="0.3">
      <c r="A600" s="33">
        <f t="shared" si="10"/>
        <v>594</v>
      </c>
      <c r="B600" s="9"/>
      <c r="C600" s="10"/>
      <c r="D600" s="18" t="str">
        <f>IFERROR(VLOOKUP(C600,REKAP[[#All],[ID
Barang]:[Stok Akhir]],2,FALSE), "")</f>
        <v/>
      </c>
      <c r="E600" s="18" t="str">
        <f>IFERROR(VLOOKUP(C600,REKAP[[#All],[ID
Barang]:[Stok Akhir]],4,FALSE), "")</f>
        <v/>
      </c>
      <c r="F600" s="18" t="str">
        <f>IFERROR(VLOOKUP(C600,REKAP[[#All],[ID
Barang]:[Stok Akhir]],6,FALSE),"")</f>
        <v/>
      </c>
      <c r="G600" s="17" t="str">
        <f>IFERROR(VLOOKUP(C600,REKAP[[#All],[ID
Barang]:[Stok Akhir]],8,FALSE),"")</f>
        <v/>
      </c>
      <c r="H600" s="13"/>
      <c r="I600" s="10"/>
      <c r="J600" s="10"/>
      <c r="K600" s="17" t="str">
        <f>IFERROR(MASUK[[#This Row],[Jumlah Masuk]]*MASUK[[#This Row],[Harga Satuan]],"")</f>
        <v/>
      </c>
      <c r="L600" s="13"/>
      <c r="M600" s="62"/>
      <c r="N600" s="62"/>
      <c r="O600" s="62"/>
      <c r="P600" s="62"/>
      <c r="Q600" s="62"/>
      <c r="R600" s="62"/>
      <c r="S600" s="62"/>
    </row>
    <row r="601" spans="1:19" ht="16.5" thickTop="1" thickBot="1" x14ac:dyDescent="0.3">
      <c r="A601" s="33">
        <f t="shared" si="10"/>
        <v>595</v>
      </c>
      <c r="B601" s="9"/>
      <c r="C601" s="10"/>
      <c r="D601" s="18" t="str">
        <f>IFERROR(VLOOKUP(C601,REKAP[[#All],[ID
Barang]:[Stok Akhir]],2,FALSE), "")</f>
        <v/>
      </c>
      <c r="E601" s="18" t="str">
        <f>IFERROR(VLOOKUP(C601,REKAP[[#All],[ID
Barang]:[Stok Akhir]],4,FALSE), "")</f>
        <v/>
      </c>
      <c r="F601" s="18" t="str">
        <f>IFERROR(VLOOKUP(C601,REKAP[[#All],[ID
Barang]:[Stok Akhir]],6,FALSE),"")</f>
        <v/>
      </c>
      <c r="G601" s="17" t="str">
        <f>IFERROR(VLOOKUP(C601,REKAP[[#All],[ID
Barang]:[Stok Akhir]],8,FALSE),"")</f>
        <v/>
      </c>
      <c r="H601" s="13"/>
      <c r="I601" s="10"/>
      <c r="J601" s="10"/>
      <c r="K601" s="17" t="str">
        <f>IFERROR(MASUK[[#This Row],[Jumlah Masuk]]*MASUK[[#This Row],[Harga Satuan]],"")</f>
        <v/>
      </c>
      <c r="L601" s="13"/>
      <c r="M601" s="62"/>
      <c r="N601" s="62"/>
      <c r="O601" s="62"/>
      <c r="P601" s="62"/>
      <c r="Q601" s="62"/>
      <c r="R601" s="62"/>
      <c r="S601" s="62"/>
    </row>
    <row r="602" spans="1:19" ht="16.5" thickTop="1" thickBot="1" x14ac:dyDescent="0.3">
      <c r="A602" s="33">
        <f t="shared" si="10"/>
        <v>596</v>
      </c>
      <c r="B602" s="9"/>
      <c r="C602" s="10"/>
      <c r="D602" s="18" t="str">
        <f>IFERROR(VLOOKUP(C602,REKAP[[#All],[ID
Barang]:[Stok Akhir]],2,FALSE), "")</f>
        <v/>
      </c>
      <c r="E602" s="18" t="str">
        <f>IFERROR(VLOOKUP(C602,REKAP[[#All],[ID
Barang]:[Stok Akhir]],4,FALSE), "")</f>
        <v/>
      </c>
      <c r="F602" s="18" t="str">
        <f>IFERROR(VLOOKUP(C602,REKAP[[#All],[ID
Barang]:[Stok Akhir]],6,FALSE),"")</f>
        <v/>
      </c>
      <c r="G602" s="17" t="str">
        <f>IFERROR(VLOOKUP(C602,REKAP[[#All],[ID
Barang]:[Stok Akhir]],8,FALSE),"")</f>
        <v/>
      </c>
      <c r="H602" s="13"/>
      <c r="I602" s="10"/>
      <c r="J602" s="10"/>
      <c r="K602" s="17" t="str">
        <f>IFERROR(MASUK[[#This Row],[Jumlah Masuk]]*MASUK[[#This Row],[Harga Satuan]],"")</f>
        <v/>
      </c>
      <c r="L602" s="13"/>
      <c r="M602" s="62"/>
      <c r="N602" s="62"/>
      <c r="O602" s="62"/>
      <c r="P602" s="62"/>
      <c r="Q602" s="62"/>
      <c r="R602" s="62"/>
      <c r="S602" s="62"/>
    </row>
    <row r="603" spans="1:19" ht="16.5" thickTop="1" thickBot="1" x14ac:dyDescent="0.3">
      <c r="A603" s="33">
        <f t="shared" si="10"/>
        <v>597</v>
      </c>
      <c r="B603" s="9"/>
      <c r="C603" s="10"/>
      <c r="D603" s="18" t="str">
        <f>IFERROR(VLOOKUP(C603,REKAP[[#All],[ID
Barang]:[Stok Akhir]],2,FALSE), "")</f>
        <v/>
      </c>
      <c r="E603" s="18" t="str">
        <f>IFERROR(VLOOKUP(C603,REKAP[[#All],[ID
Barang]:[Stok Akhir]],4,FALSE), "")</f>
        <v/>
      </c>
      <c r="F603" s="18" t="str">
        <f>IFERROR(VLOOKUP(C603,REKAP[[#All],[ID
Barang]:[Stok Akhir]],6,FALSE),"")</f>
        <v/>
      </c>
      <c r="G603" s="17" t="str">
        <f>IFERROR(VLOOKUP(C603,REKAP[[#All],[ID
Barang]:[Stok Akhir]],8,FALSE),"")</f>
        <v/>
      </c>
      <c r="H603" s="13"/>
      <c r="I603" s="10"/>
      <c r="J603" s="10"/>
      <c r="K603" s="17" t="str">
        <f>IFERROR(MASUK[[#This Row],[Jumlah Masuk]]*MASUK[[#This Row],[Harga Satuan]],"")</f>
        <v/>
      </c>
      <c r="L603" s="13"/>
      <c r="M603" s="62"/>
      <c r="N603" s="62"/>
      <c r="O603" s="62"/>
      <c r="P603" s="62"/>
      <c r="Q603" s="62"/>
      <c r="R603" s="62"/>
      <c r="S603" s="62"/>
    </row>
    <row r="604" spans="1:19" ht="16.5" thickTop="1" thickBot="1" x14ac:dyDescent="0.3">
      <c r="A604" s="33">
        <f t="shared" si="10"/>
        <v>598</v>
      </c>
      <c r="B604" s="9"/>
      <c r="C604" s="10"/>
      <c r="D604" s="18" t="str">
        <f>IFERROR(VLOOKUP(C604,REKAP[[#All],[ID
Barang]:[Stok Akhir]],2,FALSE), "")</f>
        <v/>
      </c>
      <c r="E604" s="18" t="str">
        <f>IFERROR(VLOOKUP(C604,REKAP[[#All],[ID
Barang]:[Stok Akhir]],4,FALSE), "")</f>
        <v/>
      </c>
      <c r="F604" s="18" t="str">
        <f>IFERROR(VLOOKUP(C604,REKAP[[#All],[ID
Barang]:[Stok Akhir]],6,FALSE),"")</f>
        <v/>
      </c>
      <c r="G604" s="17" t="str">
        <f>IFERROR(VLOOKUP(C604,REKAP[[#All],[ID
Barang]:[Stok Akhir]],8,FALSE),"")</f>
        <v/>
      </c>
      <c r="H604" s="13"/>
      <c r="I604" s="10"/>
      <c r="J604" s="10"/>
      <c r="K604" s="17" t="str">
        <f>IFERROR(MASUK[[#This Row],[Jumlah Masuk]]*MASUK[[#This Row],[Harga Satuan]],"")</f>
        <v/>
      </c>
      <c r="L604" s="13"/>
      <c r="M604" s="62"/>
      <c r="N604" s="62"/>
      <c r="O604" s="62"/>
      <c r="P604" s="62"/>
      <c r="Q604" s="62"/>
      <c r="R604" s="62"/>
      <c r="S604" s="62"/>
    </row>
    <row r="605" spans="1:19" ht="16.5" thickTop="1" thickBot="1" x14ac:dyDescent="0.3">
      <c r="A605" s="33">
        <f t="shared" si="10"/>
        <v>599</v>
      </c>
      <c r="B605" s="9"/>
      <c r="C605" s="10"/>
      <c r="D605" s="18" t="str">
        <f>IFERROR(VLOOKUP(C605,REKAP[[#All],[ID
Barang]:[Stok Akhir]],2,FALSE), "")</f>
        <v/>
      </c>
      <c r="E605" s="18" t="str">
        <f>IFERROR(VLOOKUP(C605,REKAP[[#All],[ID
Barang]:[Stok Akhir]],4,FALSE), "")</f>
        <v/>
      </c>
      <c r="F605" s="18" t="str">
        <f>IFERROR(VLOOKUP(C605,REKAP[[#All],[ID
Barang]:[Stok Akhir]],6,FALSE),"")</f>
        <v/>
      </c>
      <c r="G605" s="17" t="str">
        <f>IFERROR(VLOOKUP(C605,REKAP[[#All],[ID
Barang]:[Stok Akhir]],8,FALSE),"")</f>
        <v/>
      </c>
      <c r="H605" s="13"/>
      <c r="I605" s="10"/>
      <c r="J605" s="10"/>
      <c r="K605" s="17" t="str">
        <f>IFERROR(MASUK[[#This Row],[Jumlah Masuk]]*MASUK[[#This Row],[Harga Satuan]],"")</f>
        <v/>
      </c>
      <c r="L605" s="13"/>
      <c r="M605" s="62"/>
      <c r="N605" s="62"/>
      <c r="O605" s="62"/>
      <c r="P605" s="62"/>
      <c r="Q605" s="62"/>
      <c r="R605" s="62"/>
      <c r="S605" s="62"/>
    </row>
    <row r="606" spans="1:19" ht="16.5" thickTop="1" thickBot="1" x14ac:dyDescent="0.3">
      <c r="A606" s="33">
        <f t="shared" si="10"/>
        <v>600</v>
      </c>
      <c r="B606" s="9"/>
      <c r="C606" s="10"/>
      <c r="D606" s="18" t="str">
        <f>IFERROR(VLOOKUP(C606,REKAP[[#All],[ID
Barang]:[Stok Akhir]],2,FALSE), "")</f>
        <v/>
      </c>
      <c r="E606" s="18" t="str">
        <f>IFERROR(VLOOKUP(C606,REKAP[[#All],[ID
Barang]:[Stok Akhir]],4,FALSE), "")</f>
        <v/>
      </c>
      <c r="F606" s="18" t="str">
        <f>IFERROR(VLOOKUP(C606,REKAP[[#All],[ID
Barang]:[Stok Akhir]],6,FALSE),"")</f>
        <v/>
      </c>
      <c r="G606" s="17" t="str">
        <f>IFERROR(VLOOKUP(C606,REKAP[[#All],[ID
Barang]:[Stok Akhir]],8,FALSE),"")</f>
        <v/>
      </c>
      <c r="H606" s="13"/>
      <c r="I606" s="10"/>
      <c r="J606" s="10"/>
      <c r="K606" s="17" t="str">
        <f>IFERROR(MASUK[[#This Row],[Jumlah Masuk]]*MASUK[[#This Row],[Harga Satuan]],"")</f>
        <v/>
      </c>
      <c r="L606" s="13"/>
      <c r="M606" s="62"/>
      <c r="N606" s="62"/>
      <c r="O606" s="62"/>
      <c r="P606" s="62"/>
      <c r="Q606" s="62"/>
      <c r="R606" s="62"/>
      <c r="S606" s="62"/>
    </row>
    <row r="607" spans="1:19" ht="16.5" thickTop="1" thickBot="1" x14ac:dyDescent="0.3">
      <c r="A607" s="33">
        <f t="shared" si="10"/>
        <v>601</v>
      </c>
      <c r="B607" s="9"/>
      <c r="C607" s="10"/>
      <c r="D607" s="18" t="str">
        <f>IFERROR(VLOOKUP(C607,REKAP[[#All],[ID
Barang]:[Stok Akhir]],2,FALSE), "")</f>
        <v/>
      </c>
      <c r="E607" s="18" t="str">
        <f>IFERROR(VLOOKUP(C607,REKAP[[#All],[ID
Barang]:[Stok Akhir]],4,FALSE), "")</f>
        <v/>
      </c>
      <c r="F607" s="18" t="str">
        <f>IFERROR(VLOOKUP(C607,REKAP[[#All],[ID
Barang]:[Stok Akhir]],6,FALSE),"")</f>
        <v/>
      </c>
      <c r="G607" s="17" t="str">
        <f>IFERROR(VLOOKUP(C607,REKAP[[#All],[ID
Barang]:[Stok Akhir]],8,FALSE),"")</f>
        <v/>
      </c>
      <c r="H607" s="13"/>
      <c r="I607" s="10"/>
      <c r="J607" s="10"/>
      <c r="K607" s="17" t="str">
        <f>IFERROR(MASUK[[#This Row],[Jumlah Masuk]]*MASUK[[#This Row],[Harga Satuan]],"")</f>
        <v/>
      </c>
      <c r="L607" s="13"/>
      <c r="M607" s="62"/>
      <c r="N607" s="62"/>
      <c r="O607" s="62"/>
      <c r="P607" s="62"/>
      <c r="Q607" s="62"/>
      <c r="R607" s="62"/>
      <c r="S607" s="62"/>
    </row>
    <row r="608" spans="1:19" ht="16.5" thickTop="1" thickBot="1" x14ac:dyDescent="0.3">
      <c r="A608" s="33">
        <f t="shared" si="10"/>
        <v>602</v>
      </c>
      <c r="B608" s="9"/>
      <c r="C608" s="10"/>
      <c r="D608" s="18" t="str">
        <f>IFERROR(VLOOKUP(C608,REKAP[[#All],[ID
Barang]:[Stok Akhir]],2,FALSE), "")</f>
        <v/>
      </c>
      <c r="E608" s="18" t="str">
        <f>IFERROR(VLOOKUP(C608,REKAP[[#All],[ID
Barang]:[Stok Akhir]],4,FALSE), "")</f>
        <v/>
      </c>
      <c r="F608" s="18" t="str">
        <f>IFERROR(VLOOKUP(C608,REKAP[[#All],[ID
Barang]:[Stok Akhir]],6,FALSE),"")</f>
        <v/>
      </c>
      <c r="G608" s="17" t="str">
        <f>IFERROR(VLOOKUP(C608,REKAP[[#All],[ID
Barang]:[Stok Akhir]],8,FALSE),"")</f>
        <v/>
      </c>
      <c r="H608" s="13"/>
      <c r="I608" s="10"/>
      <c r="J608" s="10"/>
      <c r="K608" s="17" t="str">
        <f>IFERROR(MASUK[[#This Row],[Jumlah Masuk]]*MASUK[[#This Row],[Harga Satuan]],"")</f>
        <v/>
      </c>
      <c r="L608" s="13"/>
      <c r="M608" s="62"/>
      <c r="N608" s="62"/>
      <c r="O608" s="62"/>
      <c r="P608" s="62"/>
      <c r="Q608" s="62"/>
      <c r="R608" s="62"/>
      <c r="S608" s="62"/>
    </row>
    <row r="609" spans="1:19" ht="16.5" thickTop="1" thickBot="1" x14ac:dyDescent="0.3">
      <c r="A609" s="33">
        <f t="shared" si="10"/>
        <v>603</v>
      </c>
      <c r="B609" s="9"/>
      <c r="C609" s="10"/>
      <c r="D609" s="18" t="str">
        <f>IFERROR(VLOOKUP(C609,REKAP[[#All],[ID
Barang]:[Stok Akhir]],2,FALSE), "")</f>
        <v/>
      </c>
      <c r="E609" s="18" t="str">
        <f>IFERROR(VLOOKUP(C609,REKAP[[#All],[ID
Barang]:[Stok Akhir]],4,FALSE), "")</f>
        <v/>
      </c>
      <c r="F609" s="18" t="str">
        <f>IFERROR(VLOOKUP(C609,REKAP[[#All],[ID
Barang]:[Stok Akhir]],6,FALSE),"")</f>
        <v/>
      </c>
      <c r="G609" s="17" t="str">
        <f>IFERROR(VLOOKUP(C609,REKAP[[#All],[ID
Barang]:[Stok Akhir]],8,FALSE),"")</f>
        <v/>
      </c>
      <c r="H609" s="13"/>
      <c r="I609" s="10"/>
      <c r="J609" s="10"/>
      <c r="K609" s="17" t="str">
        <f>IFERROR(MASUK[[#This Row],[Jumlah Masuk]]*MASUK[[#This Row],[Harga Satuan]],"")</f>
        <v/>
      </c>
      <c r="L609" s="13"/>
      <c r="M609" s="62"/>
      <c r="N609" s="62"/>
      <c r="O609" s="62"/>
      <c r="P609" s="62"/>
      <c r="Q609" s="62"/>
      <c r="R609" s="62"/>
      <c r="S609" s="62"/>
    </row>
    <row r="610" spans="1:19" ht="16.5" thickTop="1" thickBot="1" x14ac:dyDescent="0.3">
      <c r="A610" s="33">
        <f t="shared" si="10"/>
        <v>604</v>
      </c>
      <c r="B610" s="9"/>
      <c r="C610" s="10"/>
      <c r="D610" s="18" t="str">
        <f>IFERROR(VLOOKUP(C610,REKAP[[#All],[ID
Barang]:[Stok Akhir]],2,FALSE), "")</f>
        <v/>
      </c>
      <c r="E610" s="18" t="str">
        <f>IFERROR(VLOOKUP(C610,REKAP[[#All],[ID
Barang]:[Stok Akhir]],4,FALSE), "")</f>
        <v/>
      </c>
      <c r="F610" s="18" t="str">
        <f>IFERROR(VLOOKUP(C610,REKAP[[#All],[ID
Barang]:[Stok Akhir]],6,FALSE),"")</f>
        <v/>
      </c>
      <c r="G610" s="17" t="str">
        <f>IFERROR(VLOOKUP(C610,REKAP[[#All],[ID
Barang]:[Stok Akhir]],8,FALSE),"")</f>
        <v/>
      </c>
      <c r="H610" s="13"/>
      <c r="I610" s="10"/>
      <c r="J610" s="10"/>
      <c r="K610" s="17" t="str">
        <f>IFERROR(MASUK[[#This Row],[Jumlah Masuk]]*MASUK[[#This Row],[Harga Satuan]],"")</f>
        <v/>
      </c>
      <c r="L610" s="13"/>
      <c r="M610" s="62"/>
      <c r="N610" s="62"/>
      <c r="O610" s="62"/>
      <c r="P610" s="62"/>
      <c r="Q610" s="62"/>
      <c r="R610" s="62"/>
      <c r="S610" s="62"/>
    </row>
    <row r="611" spans="1:19" ht="16.5" thickTop="1" thickBot="1" x14ac:dyDescent="0.3">
      <c r="A611" s="33">
        <f t="shared" si="10"/>
        <v>605</v>
      </c>
      <c r="B611" s="9"/>
      <c r="C611" s="10"/>
      <c r="D611" s="18" t="str">
        <f>IFERROR(VLOOKUP(C611,REKAP[[#All],[ID
Barang]:[Stok Akhir]],2,FALSE), "")</f>
        <v/>
      </c>
      <c r="E611" s="18" t="str">
        <f>IFERROR(VLOOKUP(C611,REKAP[[#All],[ID
Barang]:[Stok Akhir]],4,FALSE), "")</f>
        <v/>
      </c>
      <c r="F611" s="18" t="str">
        <f>IFERROR(VLOOKUP(C611,REKAP[[#All],[ID
Barang]:[Stok Akhir]],6,FALSE),"")</f>
        <v/>
      </c>
      <c r="G611" s="17" t="str">
        <f>IFERROR(VLOOKUP(C611,REKAP[[#All],[ID
Barang]:[Stok Akhir]],8,FALSE),"")</f>
        <v/>
      </c>
      <c r="H611" s="13"/>
      <c r="I611" s="10"/>
      <c r="J611" s="10"/>
      <c r="K611" s="17" t="str">
        <f>IFERROR(MASUK[[#This Row],[Jumlah Masuk]]*MASUK[[#This Row],[Harga Satuan]],"")</f>
        <v/>
      </c>
      <c r="L611" s="13"/>
      <c r="M611" s="62"/>
      <c r="N611" s="62"/>
      <c r="O611" s="62"/>
      <c r="P611" s="62"/>
      <c r="Q611" s="62"/>
      <c r="R611" s="62"/>
      <c r="S611" s="62"/>
    </row>
    <row r="612" spans="1:19" ht="16.5" thickTop="1" thickBot="1" x14ac:dyDescent="0.3">
      <c r="A612" s="33">
        <f t="shared" si="10"/>
        <v>606</v>
      </c>
      <c r="B612" s="9"/>
      <c r="C612" s="10"/>
      <c r="D612" s="18" t="str">
        <f>IFERROR(VLOOKUP(C612,REKAP[[#All],[ID
Barang]:[Stok Akhir]],2,FALSE), "")</f>
        <v/>
      </c>
      <c r="E612" s="18" t="str">
        <f>IFERROR(VLOOKUP(C612,REKAP[[#All],[ID
Barang]:[Stok Akhir]],4,FALSE), "")</f>
        <v/>
      </c>
      <c r="F612" s="18" t="str">
        <f>IFERROR(VLOOKUP(C612,REKAP[[#All],[ID
Barang]:[Stok Akhir]],6,FALSE),"")</f>
        <v/>
      </c>
      <c r="G612" s="17" t="str">
        <f>IFERROR(VLOOKUP(C612,REKAP[[#All],[ID
Barang]:[Stok Akhir]],8,FALSE),"")</f>
        <v/>
      </c>
      <c r="H612" s="13"/>
      <c r="I612" s="10"/>
      <c r="J612" s="10"/>
      <c r="K612" s="17" t="str">
        <f>IFERROR(MASUK[[#This Row],[Jumlah Masuk]]*MASUK[[#This Row],[Harga Satuan]],"")</f>
        <v/>
      </c>
      <c r="L612" s="13"/>
      <c r="M612" s="62"/>
      <c r="N612" s="62"/>
      <c r="O612" s="62"/>
      <c r="P612" s="62"/>
      <c r="Q612" s="62"/>
      <c r="R612" s="62"/>
      <c r="S612" s="62"/>
    </row>
    <row r="613" spans="1:19" ht="16.5" thickTop="1" thickBot="1" x14ac:dyDescent="0.3">
      <c r="A613" s="33">
        <f t="shared" si="10"/>
        <v>607</v>
      </c>
      <c r="B613" s="9"/>
      <c r="C613" s="10"/>
      <c r="D613" s="18" t="str">
        <f>IFERROR(VLOOKUP(C613,REKAP[[#All],[ID
Barang]:[Stok Akhir]],2,FALSE), "")</f>
        <v/>
      </c>
      <c r="E613" s="18" t="str">
        <f>IFERROR(VLOOKUP(C613,REKAP[[#All],[ID
Barang]:[Stok Akhir]],4,FALSE), "")</f>
        <v/>
      </c>
      <c r="F613" s="18" t="str">
        <f>IFERROR(VLOOKUP(C613,REKAP[[#All],[ID
Barang]:[Stok Akhir]],6,FALSE),"")</f>
        <v/>
      </c>
      <c r="G613" s="17" t="str">
        <f>IFERROR(VLOOKUP(C613,REKAP[[#All],[ID
Barang]:[Stok Akhir]],8,FALSE),"")</f>
        <v/>
      </c>
      <c r="H613" s="13"/>
      <c r="I613" s="10"/>
      <c r="J613" s="10"/>
      <c r="K613" s="17" t="str">
        <f>IFERROR(MASUK[[#This Row],[Jumlah Masuk]]*MASUK[[#This Row],[Harga Satuan]],"")</f>
        <v/>
      </c>
      <c r="L613" s="13"/>
      <c r="M613" s="62"/>
      <c r="N613" s="62"/>
      <c r="O613" s="62"/>
      <c r="P613" s="62"/>
      <c r="Q613" s="62"/>
      <c r="R613" s="62"/>
      <c r="S613" s="62"/>
    </row>
    <row r="614" spans="1:19" ht="16.5" thickTop="1" thickBot="1" x14ac:dyDescent="0.3">
      <c r="A614" s="33">
        <f t="shared" si="10"/>
        <v>608</v>
      </c>
      <c r="B614" s="9"/>
      <c r="C614" s="10"/>
      <c r="D614" s="18" t="str">
        <f>IFERROR(VLOOKUP(C614,REKAP[[#All],[ID
Barang]:[Stok Akhir]],2,FALSE), "")</f>
        <v/>
      </c>
      <c r="E614" s="18" t="str">
        <f>IFERROR(VLOOKUP(C614,REKAP[[#All],[ID
Barang]:[Stok Akhir]],4,FALSE), "")</f>
        <v/>
      </c>
      <c r="F614" s="18" t="str">
        <f>IFERROR(VLOOKUP(C614,REKAP[[#All],[ID
Barang]:[Stok Akhir]],6,FALSE),"")</f>
        <v/>
      </c>
      <c r="G614" s="17" t="str">
        <f>IFERROR(VLOOKUP(C614,REKAP[[#All],[ID
Barang]:[Stok Akhir]],8,FALSE),"")</f>
        <v/>
      </c>
      <c r="H614" s="13"/>
      <c r="I614" s="10"/>
      <c r="J614" s="10"/>
      <c r="K614" s="17" t="str">
        <f>IFERROR(MASUK[[#This Row],[Jumlah Masuk]]*MASUK[[#This Row],[Harga Satuan]],"")</f>
        <v/>
      </c>
      <c r="L614" s="13"/>
      <c r="M614" s="62"/>
      <c r="N614" s="62"/>
      <c r="O614" s="62"/>
      <c r="P614" s="62"/>
      <c r="Q614" s="62"/>
      <c r="R614" s="62"/>
      <c r="S614" s="62"/>
    </row>
    <row r="615" spans="1:19" ht="16.5" thickTop="1" thickBot="1" x14ac:dyDescent="0.3">
      <c r="A615" s="33">
        <f t="shared" si="10"/>
        <v>609</v>
      </c>
      <c r="B615" s="9"/>
      <c r="C615" s="10"/>
      <c r="D615" s="18" t="str">
        <f>IFERROR(VLOOKUP(C615,REKAP[[#All],[ID
Barang]:[Stok Akhir]],2,FALSE), "")</f>
        <v/>
      </c>
      <c r="E615" s="18" t="str">
        <f>IFERROR(VLOOKUP(C615,REKAP[[#All],[ID
Barang]:[Stok Akhir]],4,FALSE), "")</f>
        <v/>
      </c>
      <c r="F615" s="18" t="str">
        <f>IFERROR(VLOOKUP(C615,REKAP[[#All],[ID
Barang]:[Stok Akhir]],6,FALSE),"")</f>
        <v/>
      </c>
      <c r="G615" s="17" t="str">
        <f>IFERROR(VLOOKUP(C615,REKAP[[#All],[ID
Barang]:[Stok Akhir]],8,FALSE),"")</f>
        <v/>
      </c>
      <c r="H615" s="13"/>
      <c r="I615" s="10"/>
      <c r="J615" s="10"/>
      <c r="K615" s="17" t="str">
        <f>IFERROR(MASUK[[#This Row],[Jumlah Masuk]]*MASUK[[#This Row],[Harga Satuan]],"")</f>
        <v/>
      </c>
      <c r="L615" s="13"/>
      <c r="M615" s="62"/>
      <c r="N615" s="62"/>
      <c r="O615" s="62"/>
      <c r="P615" s="62"/>
      <c r="Q615" s="62"/>
      <c r="R615" s="62"/>
      <c r="S615" s="62"/>
    </row>
    <row r="616" spans="1:19" ht="16.5" thickTop="1" thickBot="1" x14ac:dyDescent="0.3">
      <c r="A616" s="33">
        <f t="shared" si="10"/>
        <v>610</v>
      </c>
      <c r="B616" s="9"/>
      <c r="C616" s="10"/>
      <c r="D616" s="18" t="str">
        <f>IFERROR(VLOOKUP(C616,REKAP[[#All],[ID
Barang]:[Stok Akhir]],2,FALSE), "")</f>
        <v/>
      </c>
      <c r="E616" s="18" t="str">
        <f>IFERROR(VLOOKUP(C616,REKAP[[#All],[ID
Barang]:[Stok Akhir]],4,FALSE), "")</f>
        <v/>
      </c>
      <c r="F616" s="18" t="str">
        <f>IFERROR(VLOOKUP(C616,REKAP[[#All],[ID
Barang]:[Stok Akhir]],6,FALSE),"")</f>
        <v/>
      </c>
      <c r="G616" s="17" t="str">
        <f>IFERROR(VLOOKUP(C616,REKAP[[#All],[ID
Barang]:[Stok Akhir]],8,FALSE),"")</f>
        <v/>
      </c>
      <c r="H616" s="13"/>
      <c r="I616" s="10"/>
      <c r="J616" s="10"/>
      <c r="K616" s="17" t="str">
        <f>IFERROR(MASUK[[#This Row],[Jumlah Masuk]]*MASUK[[#This Row],[Harga Satuan]],"")</f>
        <v/>
      </c>
      <c r="L616" s="13"/>
      <c r="M616" s="62"/>
      <c r="N616" s="62"/>
      <c r="O616" s="62"/>
      <c r="P616" s="62"/>
      <c r="Q616" s="62"/>
      <c r="R616" s="62"/>
      <c r="S616" s="62"/>
    </row>
    <row r="617" spans="1:19" ht="16.5" thickTop="1" thickBot="1" x14ac:dyDescent="0.3">
      <c r="A617" s="33">
        <f t="shared" si="10"/>
        <v>611</v>
      </c>
      <c r="B617" s="9"/>
      <c r="C617" s="10"/>
      <c r="D617" s="18" t="str">
        <f>IFERROR(VLOOKUP(C617,REKAP[[#All],[ID
Barang]:[Stok Akhir]],2,FALSE), "")</f>
        <v/>
      </c>
      <c r="E617" s="18" t="str">
        <f>IFERROR(VLOOKUP(C617,REKAP[[#All],[ID
Barang]:[Stok Akhir]],4,FALSE), "")</f>
        <v/>
      </c>
      <c r="F617" s="18" t="str">
        <f>IFERROR(VLOOKUP(C617,REKAP[[#All],[ID
Barang]:[Stok Akhir]],6,FALSE),"")</f>
        <v/>
      </c>
      <c r="G617" s="17" t="str">
        <f>IFERROR(VLOOKUP(C617,REKAP[[#All],[ID
Barang]:[Stok Akhir]],8,FALSE),"")</f>
        <v/>
      </c>
      <c r="H617" s="13"/>
      <c r="I617" s="10"/>
      <c r="J617" s="10"/>
      <c r="K617" s="17" t="str">
        <f>IFERROR(MASUK[[#This Row],[Jumlah Masuk]]*MASUK[[#This Row],[Harga Satuan]],"")</f>
        <v/>
      </c>
      <c r="L617" s="13"/>
      <c r="M617" s="62"/>
      <c r="N617" s="62"/>
      <c r="O617" s="62"/>
      <c r="P617" s="62"/>
      <c r="Q617" s="62"/>
      <c r="R617" s="62"/>
      <c r="S617" s="62"/>
    </row>
    <row r="618" spans="1:19" ht="16.5" thickTop="1" thickBot="1" x14ac:dyDescent="0.3">
      <c r="A618" s="33">
        <f t="shared" si="10"/>
        <v>612</v>
      </c>
      <c r="B618" s="9"/>
      <c r="C618" s="10"/>
      <c r="D618" s="18" t="str">
        <f>IFERROR(VLOOKUP(C618,REKAP[[#All],[ID
Barang]:[Stok Akhir]],2,FALSE), "")</f>
        <v/>
      </c>
      <c r="E618" s="18" t="str">
        <f>IFERROR(VLOOKUP(C618,REKAP[[#All],[ID
Barang]:[Stok Akhir]],4,FALSE), "")</f>
        <v/>
      </c>
      <c r="F618" s="18" t="str">
        <f>IFERROR(VLOOKUP(C618,REKAP[[#All],[ID
Barang]:[Stok Akhir]],6,FALSE),"")</f>
        <v/>
      </c>
      <c r="G618" s="17" t="str">
        <f>IFERROR(VLOOKUP(C618,REKAP[[#All],[ID
Barang]:[Stok Akhir]],8,FALSE),"")</f>
        <v/>
      </c>
      <c r="H618" s="13"/>
      <c r="I618" s="10"/>
      <c r="J618" s="10"/>
      <c r="K618" s="17" t="str">
        <f>IFERROR(MASUK[[#This Row],[Jumlah Masuk]]*MASUK[[#This Row],[Harga Satuan]],"")</f>
        <v/>
      </c>
      <c r="L618" s="13"/>
      <c r="M618" s="62"/>
      <c r="N618" s="62"/>
      <c r="O618" s="62"/>
      <c r="P618" s="62"/>
      <c r="Q618" s="62"/>
      <c r="R618" s="62"/>
      <c r="S618" s="62"/>
    </row>
    <row r="619" spans="1:19" ht="16.5" thickTop="1" thickBot="1" x14ac:dyDescent="0.3">
      <c r="A619" s="33">
        <f t="shared" si="10"/>
        <v>613</v>
      </c>
      <c r="B619" s="9"/>
      <c r="C619" s="10"/>
      <c r="D619" s="18" t="str">
        <f>IFERROR(VLOOKUP(C619,REKAP[[#All],[ID
Barang]:[Stok Akhir]],2,FALSE), "")</f>
        <v/>
      </c>
      <c r="E619" s="18" t="str">
        <f>IFERROR(VLOOKUP(C619,REKAP[[#All],[ID
Barang]:[Stok Akhir]],4,FALSE), "")</f>
        <v/>
      </c>
      <c r="F619" s="18" t="str">
        <f>IFERROR(VLOOKUP(C619,REKAP[[#All],[ID
Barang]:[Stok Akhir]],6,FALSE),"")</f>
        <v/>
      </c>
      <c r="G619" s="17" t="str">
        <f>IFERROR(VLOOKUP(C619,REKAP[[#All],[ID
Barang]:[Stok Akhir]],8,FALSE),"")</f>
        <v/>
      </c>
      <c r="H619" s="13"/>
      <c r="I619" s="10"/>
      <c r="J619" s="10"/>
      <c r="K619" s="17" t="str">
        <f>IFERROR(MASUK[[#This Row],[Jumlah Masuk]]*MASUK[[#This Row],[Harga Satuan]],"")</f>
        <v/>
      </c>
      <c r="L619" s="13"/>
      <c r="M619" s="62"/>
      <c r="N619" s="62"/>
      <c r="O619" s="62"/>
      <c r="P619" s="62"/>
      <c r="Q619" s="62"/>
      <c r="R619" s="62"/>
      <c r="S619" s="62"/>
    </row>
    <row r="620" spans="1:19" ht="16.5" thickTop="1" thickBot="1" x14ac:dyDescent="0.3">
      <c r="A620" s="33">
        <f t="shared" si="10"/>
        <v>614</v>
      </c>
      <c r="B620" s="9"/>
      <c r="C620" s="10"/>
      <c r="D620" s="18" t="str">
        <f>IFERROR(VLOOKUP(C620,REKAP[[#All],[ID
Barang]:[Stok Akhir]],2,FALSE), "")</f>
        <v/>
      </c>
      <c r="E620" s="18" t="str">
        <f>IFERROR(VLOOKUP(C620,REKAP[[#All],[ID
Barang]:[Stok Akhir]],4,FALSE), "")</f>
        <v/>
      </c>
      <c r="F620" s="18" t="str">
        <f>IFERROR(VLOOKUP(C620,REKAP[[#All],[ID
Barang]:[Stok Akhir]],6,FALSE),"")</f>
        <v/>
      </c>
      <c r="G620" s="17" t="str">
        <f>IFERROR(VLOOKUP(C620,REKAP[[#All],[ID
Barang]:[Stok Akhir]],8,FALSE),"")</f>
        <v/>
      </c>
      <c r="H620" s="13"/>
      <c r="I620" s="10"/>
      <c r="J620" s="10"/>
      <c r="K620" s="17" t="str">
        <f>IFERROR(MASUK[[#This Row],[Jumlah Masuk]]*MASUK[[#This Row],[Harga Satuan]],"")</f>
        <v/>
      </c>
      <c r="L620" s="13"/>
      <c r="M620" s="62"/>
      <c r="N620" s="62"/>
      <c r="O620" s="62"/>
      <c r="P620" s="62"/>
      <c r="Q620" s="62"/>
      <c r="R620" s="62"/>
      <c r="S620" s="62"/>
    </row>
    <row r="621" spans="1:19" ht="16.5" thickTop="1" thickBot="1" x14ac:dyDescent="0.3">
      <c r="A621" s="33">
        <f t="shared" si="10"/>
        <v>615</v>
      </c>
      <c r="B621" s="9"/>
      <c r="C621" s="10"/>
      <c r="D621" s="18" t="str">
        <f>IFERROR(VLOOKUP(C621,REKAP[[#All],[ID
Barang]:[Stok Akhir]],2,FALSE), "")</f>
        <v/>
      </c>
      <c r="E621" s="18" t="str">
        <f>IFERROR(VLOOKUP(C621,REKAP[[#All],[ID
Barang]:[Stok Akhir]],4,FALSE), "")</f>
        <v/>
      </c>
      <c r="F621" s="18" t="str">
        <f>IFERROR(VLOOKUP(C621,REKAP[[#All],[ID
Barang]:[Stok Akhir]],6,FALSE),"")</f>
        <v/>
      </c>
      <c r="G621" s="17" t="str">
        <f>IFERROR(VLOOKUP(C621,REKAP[[#All],[ID
Barang]:[Stok Akhir]],8,FALSE),"")</f>
        <v/>
      </c>
      <c r="H621" s="13"/>
      <c r="I621" s="10"/>
      <c r="J621" s="10"/>
      <c r="K621" s="17" t="str">
        <f>IFERROR(MASUK[[#This Row],[Jumlah Masuk]]*MASUK[[#This Row],[Harga Satuan]],"")</f>
        <v/>
      </c>
      <c r="L621" s="13"/>
      <c r="M621" s="62"/>
      <c r="N621" s="62"/>
      <c r="O621" s="62"/>
      <c r="P621" s="62"/>
      <c r="Q621" s="62"/>
      <c r="R621" s="62"/>
      <c r="S621" s="62"/>
    </row>
    <row r="622" spans="1:19" ht="16.5" thickTop="1" thickBot="1" x14ac:dyDescent="0.3">
      <c r="A622" s="33">
        <f t="shared" si="10"/>
        <v>616</v>
      </c>
      <c r="B622" s="9"/>
      <c r="C622" s="10"/>
      <c r="D622" s="18" t="str">
        <f>IFERROR(VLOOKUP(C622,REKAP[[#All],[ID
Barang]:[Stok Akhir]],2,FALSE), "")</f>
        <v/>
      </c>
      <c r="E622" s="18" t="str">
        <f>IFERROR(VLOOKUP(C622,REKAP[[#All],[ID
Barang]:[Stok Akhir]],4,FALSE), "")</f>
        <v/>
      </c>
      <c r="F622" s="18" t="str">
        <f>IFERROR(VLOOKUP(C622,REKAP[[#All],[ID
Barang]:[Stok Akhir]],6,FALSE),"")</f>
        <v/>
      </c>
      <c r="G622" s="17" t="str">
        <f>IFERROR(VLOOKUP(C622,REKAP[[#All],[ID
Barang]:[Stok Akhir]],8,FALSE),"")</f>
        <v/>
      </c>
      <c r="H622" s="13"/>
      <c r="I622" s="10"/>
      <c r="J622" s="10"/>
      <c r="K622" s="17" t="str">
        <f>IFERROR(MASUK[[#This Row],[Jumlah Masuk]]*MASUK[[#This Row],[Harga Satuan]],"")</f>
        <v/>
      </c>
      <c r="L622" s="13"/>
      <c r="M622" s="62"/>
      <c r="N622" s="62"/>
      <c r="O622" s="62"/>
      <c r="P622" s="62"/>
      <c r="Q622" s="62"/>
      <c r="R622" s="62"/>
      <c r="S622" s="62"/>
    </row>
    <row r="623" spans="1:19" ht="16.5" thickTop="1" thickBot="1" x14ac:dyDescent="0.3">
      <c r="A623" s="33">
        <f t="shared" si="10"/>
        <v>617</v>
      </c>
      <c r="B623" s="9"/>
      <c r="C623" s="10"/>
      <c r="D623" s="18" t="str">
        <f>IFERROR(VLOOKUP(C623,REKAP[[#All],[ID
Barang]:[Stok Akhir]],2,FALSE), "")</f>
        <v/>
      </c>
      <c r="E623" s="18" t="str">
        <f>IFERROR(VLOOKUP(C623,REKAP[[#All],[ID
Barang]:[Stok Akhir]],4,FALSE), "")</f>
        <v/>
      </c>
      <c r="F623" s="18" t="str">
        <f>IFERROR(VLOOKUP(C623,REKAP[[#All],[ID
Barang]:[Stok Akhir]],6,FALSE),"")</f>
        <v/>
      </c>
      <c r="G623" s="17" t="str">
        <f>IFERROR(VLOOKUP(C623,REKAP[[#All],[ID
Barang]:[Stok Akhir]],8,FALSE),"")</f>
        <v/>
      </c>
      <c r="H623" s="13"/>
      <c r="I623" s="10"/>
      <c r="J623" s="10"/>
      <c r="K623" s="17" t="str">
        <f>IFERROR(MASUK[[#This Row],[Jumlah Masuk]]*MASUK[[#This Row],[Harga Satuan]],"")</f>
        <v/>
      </c>
      <c r="L623" s="13"/>
      <c r="M623" s="62"/>
      <c r="N623" s="62"/>
      <c r="O623" s="62"/>
      <c r="P623" s="62"/>
      <c r="Q623" s="62"/>
      <c r="R623" s="62"/>
      <c r="S623" s="62"/>
    </row>
    <row r="624" spans="1:19" ht="16.5" thickTop="1" thickBot="1" x14ac:dyDescent="0.3">
      <c r="A624" s="33">
        <f t="shared" si="10"/>
        <v>618</v>
      </c>
      <c r="B624" s="9"/>
      <c r="C624" s="10"/>
      <c r="D624" s="18" t="str">
        <f>IFERROR(VLOOKUP(C624,REKAP[[#All],[ID
Barang]:[Stok Akhir]],2,FALSE), "")</f>
        <v/>
      </c>
      <c r="E624" s="18" t="str">
        <f>IFERROR(VLOOKUP(C624,REKAP[[#All],[ID
Barang]:[Stok Akhir]],4,FALSE), "")</f>
        <v/>
      </c>
      <c r="F624" s="18" t="str">
        <f>IFERROR(VLOOKUP(C624,REKAP[[#All],[ID
Barang]:[Stok Akhir]],6,FALSE),"")</f>
        <v/>
      </c>
      <c r="G624" s="17" t="str">
        <f>IFERROR(VLOOKUP(C624,REKAP[[#All],[ID
Barang]:[Stok Akhir]],8,FALSE),"")</f>
        <v/>
      </c>
      <c r="H624" s="13"/>
      <c r="I624" s="10"/>
      <c r="J624" s="10"/>
      <c r="K624" s="17" t="str">
        <f>IFERROR(MASUK[[#This Row],[Jumlah Masuk]]*MASUK[[#This Row],[Harga Satuan]],"")</f>
        <v/>
      </c>
      <c r="L624" s="13"/>
      <c r="M624" s="62"/>
      <c r="N624" s="62"/>
      <c r="O624" s="62"/>
      <c r="P624" s="62"/>
      <c r="Q624" s="62"/>
      <c r="R624" s="62"/>
      <c r="S624" s="62"/>
    </row>
    <row r="625" spans="1:19" ht="16.5" thickTop="1" thickBot="1" x14ac:dyDescent="0.3">
      <c r="A625" s="33">
        <f t="shared" si="10"/>
        <v>619</v>
      </c>
      <c r="B625" s="9"/>
      <c r="C625" s="10"/>
      <c r="D625" s="18" t="str">
        <f>IFERROR(VLOOKUP(C625,REKAP[[#All],[ID
Barang]:[Stok Akhir]],2,FALSE), "")</f>
        <v/>
      </c>
      <c r="E625" s="18" t="str">
        <f>IFERROR(VLOOKUP(C625,REKAP[[#All],[ID
Barang]:[Stok Akhir]],4,FALSE), "")</f>
        <v/>
      </c>
      <c r="F625" s="18" t="str">
        <f>IFERROR(VLOOKUP(C625,REKAP[[#All],[ID
Barang]:[Stok Akhir]],6,FALSE),"")</f>
        <v/>
      </c>
      <c r="G625" s="17" t="str">
        <f>IFERROR(VLOOKUP(C625,REKAP[[#All],[ID
Barang]:[Stok Akhir]],8,FALSE),"")</f>
        <v/>
      </c>
      <c r="H625" s="13"/>
      <c r="I625" s="10"/>
      <c r="J625" s="10"/>
      <c r="K625" s="17" t="str">
        <f>IFERROR(MASUK[[#This Row],[Jumlah Masuk]]*MASUK[[#This Row],[Harga Satuan]],"")</f>
        <v/>
      </c>
      <c r="L625" s="13"/>
      <c r="M625" s="62"/>
      <c r="N625" s="62"/>
      <c r="O625" s="62"/>
      <c r="P625" s="62"/>
      <c r="Q625" s="62"/>
      <c r="R625" s="62"/>
      <c r="S625" s="62"/>
    </row>
    <row r="626" spans="1:19" ht="16.5" thickTop="1" thickBot="1" x14ac:dyDescent="0.3">
      <c r="A626" s="33">
        <f t="shared" si="10"/>
        <v>620</v>
      </c>
      <c r="B626" s="9"/>
      <c r="C626" s="10"/>
      <c r="D626" s="18" t="str">
        <f>IFERROR(VLOOKUP(C626,REKAP[[#All],[ID
Barang]:[Stok Akhir]],2,FALSE), "")</f>
        <v/>
      </c>
      <c r="E626" s="18" t="str">
        <f>IFERROR(VLOOKUP(C626,REKAP[[#All],[ID
Barang]:[Stok Akhir]],4,FALSE), "")</f>
        <v/>
      </c>
      <c r="F626" s="18" t="str">
        <f>IFERROR(VLOOKUP(C626,REKAP[[#All],[ID
Barang]:[Stok Akhir]],6,FALSE),"")</f>
        <v/>
      </c>
      <c r="G626" s="17" t="str">
        <f>IFERROR(VLOOKUP(C626,REKAP[[#All],[ID
Barang]:[Stok Akhir]],8,FALSE),"")</f>
        <v/>
      </c>
      <c r="H626" s="13"/>
      <c r="I626" s="10"/>
      <c r="J626" s="10"/>
      <c r="K626" s="17" t="str">
        <f>IFERROR(MASUK[[#This Row],[Jumlah Masuk]]*MASUK[[#This Row],[Harga Satuan]],"")</f>
        <v/>
      </c>
      <c r="L626" s="13"/>
      <c r="M626" s="62"/>
      <c r="N626" s="62"/>
      <c r="O626" s="62"/>
      <c r="P626" s="62"/>
      <c r="Q626" s="62"/>
      <c r="R626" s="62"/>
      <c r="S626" s="62"/>
    </row>
    <row r="627" spans="1:19" ht="16.5" thickTop="1" thickBot="1" x14ac:dyDescent="0.3">
      <c r="A627" s="33">
        <f t="shared" si="10"/>
        <v>621</v>
      </c>
      <c r="B627" s="9"/>
      <c r="C627" s="10"/>
      <c r="D627" s="18" t="str">
        <f>IFERROR(VLOOKUP(C627,REKAP[[#All],[ID
Barang]:[Stok Akhir]],2,FALSE), "")</f>
        <v/>
      </c>
      <c r="E627" s="18" t="str">
        <f>IFERROR(VLOOKUP(C627,REKAP[[#All],[ID
Barang]:[Stok Akhir]],4,FALSE), "")</f>
        <v/>
      </c>
      <c r="F627" s="18" t="str">
        <f>IFERROR(VLOOKUP(C627,REKAP[[#All],[ID
Barang]:[Stok Akhir]],6,FALSE),"")</f>
        <v/>
      </c>
      <c r="G627" s="17" t="str">
        <f>IFERROR(VLOOKUP(C627,REKAP[[#All],[ID
Barang]:[Stok Akhir]],8,FALSE),"")</f>
        <v/>
      </c>
      <c r="H627" s="13"/>
      <c r="I627" s="10"/>
      <c r="J627" s="10"/>
      <c r="K627" s="17" t="str">
        <f>IFERROR(MASUK[[#This Row],[Jumlah Masuk]]*MASUK[[#This Row],[Harga Satuan]],"")</f>
        <v/>
      </c>
      <c r="L627" s="13"/>
      <c r="M627" s="62"/>
      <c r="N627" s="62"/>
      <c r="O627" s="62"/>
      <c r="P627" s="62"/>
      <c r="Q627" s="62"/>
      <c r="R627" s="62"/>
      <c r="S627" s="62"/>
    </row>
    <row r="628" spans="1:19" ht="16.5" thickTop="1" thickBot="1" x14ac:dyDescent="0.3">
      <c r="A628" s="33">
        <f t="shared" si="10"/>
        <v>622</v>
      </c>
      <c r="B628" s="9"/>
      <c r="C628" s="10"/>
      <c r="D628" s="18" t="str">
        <f>IFERROR(VLOOKUP(C628,REKAP[[#All],[ID
Barang]:[Stok Akhir]],2,FALSE), "")</f>
        <v/>
      </c>
      <c r="E628" s="18" t="str">
        <f>IFERROR(VLOOKUP(C628,REKAP[[#All],[ID
Barang]:[Stok Akhir]],4,FALSE), "")</f>
        <v/>
      </c>
      <c r="F628" s="18" t="str">
        <f>IFERROR(VLOOKUP(C628,REKAP[[#All],[ID
Barang]:[Stok Akhir]],6,FALSE),"")</f>
        <v/>
      </c>
      <c r="G628" s="17" t="str">
        <f>IFERROR(VLOOKUP(C628,REKAP[[#All],[ID
Barang]:[Stok Akhir]],8,FALSE),"")</f>
        <v/>
      </c>
      <c r="H628" s="13"/>
      <c r="I628" s="10"/>
      <c r="J628" s="10"/>
      <c r="K628" s="17" t="str">
        <f>IFERROR(MASUK[[#This Row],[Jumlah Masuk]]*MASUK[[#This Row],[Harga Satuan]],"")</f>
        <v/>
      </c>
      <c r="L628" s="13"/>
      <c r="M628" s="62"/>
      <c r="N628" s="62"/>
      <c r="O628" s="62"/>
      <c r="P628" s="62"/>
      <c r="Q628" s="62"/>
      <c r="R628" s="62"/>
      <c r="S628" s="62"/>
    </row>
    <row r="629" spans="1:19" ht="16.5" thickTop="1" thickBot="1" x14ac:dyDescent="0.3">
      <c r="A629" s="33">
        <f t="shared" si="10"/>
        <v>623</v>
      </c>
      <c r="B629" s="9"/>
      <c r="C629" s="10"/>
      <c r="D629" s="18" t="str">
        <f>IFERROR(VLOOKUP(C629,REKAP[[#All],[ID
Barang]:[Stok Akhir]],2,FALSE), "")</f>
        <v/>
      </c>
      <c r="E629" s="18" t="str">
        <f>IFERROR(VLOOKUP(C629,REKAP[[#All],[ID
Barang]:[Stok Akhir]],4,FALSE), "")</f>
        <v/>
      </c>
      <c r="F629" s="18" t="str">
        <f>IFERROR(VLOOKUP(C629,REKAP[[#All],[ID
Barang]:[Stok Akhir]],6,FALSE),"")</f>
        <v/>
      </c>
      <c r="G629" s="17" t="str">
        <f>IFERROR(VLOOKUP(C629,REKAP[[#All],[ID
Barang]:[Stok Akhir]],8,FALSE),"")</f>
        <v/>
      </c>
      <c r="H629" s="13"/>
      <c r="I629" s="10"/>
      <c r="J629" s="10"/>
      <c r="K629" s="17" t="str">
        <f>IFERROR(MASUK[[#This Row],[Jumlah Masuk]]*MASUK[[#This Row],[Harga Satuan]],"")</f>
        <v/>
      </c>
      <c r="L629" s="13"/>
      <c r="M629" s="62"/>
      <c r="N629" s="62"/>
      <c r="O629" s="62"/>
      <c r="P629" s="62"/>
      <c r="Q629" s="62"/>
      <c r="R629" s="62"/>
      <c r="S629" s="62"/>
    </row>
    <row r="630" spans="1:19" ht="16.5" thickTop="1" thickBot="1" x14ac:dyDescent="0.3">
      <c r="A630" s="33">
        <f t="shared" si="10"/>
        <v>624</v>
      </c>
      <c r="B630" s="9"/>
      <c r="C630" s="10"/>
      <c r="D630" s="18" t="str">
        <f>IFERROR(VLOOKUP(C630,REKAP[[#All],[ID
Barang]:[Stok Akhir]],2,FALSE), "")</f>
        <v/>
      </c>
      <c r="E630" s="18" t="str">
        <f>IFERROR(VLOOKUP(C630,REKAP[[#All],[ID
Barang]:[Stok Akhir]],4,FALSE), "")</f>
        <v/>
      </c>
      <c r="F630" s="18" t="str">
        <f>IFERROR(VLOOKUP(C630,REKAP[[#All],[ID
Barang]:[Stok Akhir]],6,FALSE),"")</f>
        <v/>
      </c>
      <c r="G630" s="17" t="str">
        <f>IFERROR(VLOOKUP(C630,REKAP[[#All],[ID
Barang]:[Stok Akhir]],8,FALSE),"")</f>
        <v/>
      </c>
      <c r="H630" s="13"/>
      <c r="I630" s="10"/>
      <c r="J630" s="10"/>
      <c r="K630" s="17" t="str">
        <f>IFERROR(MASUK[[#This Row],[Jumlah Masuk]]*MASUK[[#This Row],[Harga Satuan]],"")</f>
        <v/>
      </c>
      <c r="L630" s="13"/>
      <c r="M630" s="62"/>
      <c r="N630" s="62"/>
      <c r="O630" s="62"/>
      <c r="P630" s="62"/>
      <c r="Q630" s="62"/>
      <c r="R630" s="62"/>
      <c r="S630" s="62"/>
    </row>
    <row r="631" spans="1:19" ht="16.5" thickTop="1" thickBot="1" x14ac:dyDescent="0.3">
      <c r="A631" s="33">
        <f t="shared" si="10"/>
        <v>625</v>
      </c>
      <c r="B631" s="9"/>
      <c r="C631" s="10"/>
      <c r="D631" s="18" t="str">
        <f>IFERROR(VLOOKUP(C631,REKAP[[#All],[ID
Barang]:[Stok Akhir]],2,FALSE), "")</f>
        <v/>
      </c>
      <c r="E631" s="18" t="str">
        <f>IFERROR(VLOOKUP(C631,REKAP[[#All],[ID
Barang]:[Stok Akhir]],4,FALSE), "")</f>
        <v/>
      </c>
      <c r="F631" s="18" t="str">
        <f>IFERROR(VLOOKUP(C631,REKAP[[#All],[ID
Barang]:[Stok Akhir]],6,FALSE),"")</f>
        <v/>
      </c>
      <c r="G631" s="17" t="str">
        <f>IFERROR(VLOOKUP(C631,REKAP[[#All],[ID
Barang]:[Stok Akhir]],8,FALSE),"")</f>
        <v/>
      </c>
      <c r="H631" s="13"/>
      <c r="I631" s="10"/>
      <c r="J631" s="10"/>
      <c r="K631" s="17" t="str">
        <f>IFERROR(MASUK[[#This Row],[Jumlah Masuk]]*MASUK[[#This Row],[Harga Satuan]],"")</f>
        <v/>
      </c>
      <c r="L631" s="13"/>
      <c r="M631" s="62"/>
      <c r="N631" s="62"/>
      <c r="O631" s="62"/>
      <c r="P631" s="62"/>
      <c r="Q631" s="62"/>
      <c r="R631" s="62"/>
      <c r="S631" s="62"/>
    </row>
    <row r="632" spans="1:19" ht="16.5" thickTop="1" thickBot="1" x14ac:dyDescent="0.3">
      <c r="A632" s="33">
        <f t="shared" si="10"/>
        <v>626</v>
      </c>
      <c r="B632" s="9"/>
      <c r="C632" s="10"/>
      <c r="D632" s="18" t="str">
        <f>IFERROR(VLOOKUP(C632,REKAP[[#All],[ID
Barang]:[Stok Akhir]],2,FALSE), "")</f>
        <v/>
      </c>
      <c r="E632" s="18" t="str">
        <f>IFERROR(VLOOKUP(C632,REKAP[[#All],[ID
Barang]:[Stok Akhir]],4,FALSE), "")</f>
        <v/>
      </c>
      <c r="F632" s="18" t="str">
        <f>IFERROR(VLOOKUP(C632,REKAP[[#All],[ID
Barang]:[Stok Akhir]],6,FALSE),"")</f>
        <v/>
      </c>
      <c r="G632" s="17" t="str">
        <f>IFERROR(VLOOKUP(C632,REKAP[[#All],[ID
Barang]:[Stok Akhir]],8,FALSE),"")</f>
        <v/>
      </c>
      <c r="H632" s="13"/>
      <c r="I632" s="10"/>
      <c r="J632" s="10"/>
      <c r="K632" s="17" t="str">
        <f>IFERROR(MASUK[[#This Row],[Jumlah Masuk]]*MASUK[[#This Row],[Harga Satuan]],"")</f>
        <v/>
      </c>
      <c r="L632" s="13"/>
      <c r="M632" s="62"/>
      <c r="N632" s="62"/>
      <c r="O632" s="62"/>
      <c r="P632" s="62"/>
      <c r="Q632" s="62"/>
      <c r="R632" s="62"/>
      <c r="S632" s="62"/>
    </row>
    <row r="633" spans="1:19" ht="16.5" thickTop="1" thickBot="1" x14ac:dyDescent="0.3">
      <c r="A633" s="33">
        <f t="shared" si="10"/>
        <v>627</v>
      </c>
      <c r="B633" s="9"/>
      <c r="C633" s="10"/>
      <c r="D633" s="18" t="str">
        <f>IFERROR(VLOOKUP(C633,REKAP[[#All],[ID
Barang]:[Stok Akhir]],2,FALSE), "")</f>
        <v/>
      </c>
      <c r="E633" s="18" t="str">
        <f>IFERROR(VLOOKUP(C633,REKAP[[#All],[ID
Barang]:[Stok Akhir]],4,FALSE), "")</f>
        <v/>
      </c>
      <c r="F633" s="18" t="str">
        <f>IFERROR(VLOOKUP(C633,REKAP[[#All],[ID
Barang]:[Stok Akhir]],6,FALSE),"")</f>
        <v/>
      </c>
      <c r="G633" s="17" t="str">
        <f>IFERROR(VLOOKUP(C633,REKAP[[#All],[ID
Barang]:[Stok Akhir]],8,FALSE),"")</f>
        <v/>
      </c>
      <c r="H633" s="13"/>
      <c r="I633" s="10"/>
      <c r="J633" s="10"/>
      <c r="K633" s="17" t="str">
        <f>IFERROR(MASUK[[#This Row],[Jumlah Masuk]]*MASUK[[#This Row],[Harga Satuan]],"")</f>
        <v/>
      </c>
      <c r="L633" s="13"/>
      <c r="M633" s="62"/>
      <c r="N633" s="62"/>
      <c r="O633" s="62"/>
      <c r="P633" s="62"/>
      <c r="Q633" s="62"/>
      <c r="R633" s="62"/>
      <c r="S633" s="62"/>
    </row>
    <row r="634" spans="1:19" ht="16.5" thickTop="1" thickBot="1" x14ac:dyDescent="0.3">
      <c r="A634" s="33">
        <f t="shared" si="10"/>
        <v>628</v>
      </c>
      <c r="B634" s="9"/>
      <c r="C634" s="10"/>
      <c r="D634" s="18" t="str">
        <f>IFERROR(VLOOKUP(C634,REKAP[[#All],[ID
Barang]:[Stok Akhir]],2,FALSE), "")</f>
        <v/>
      </c>
      <c r="E634" s="18" t="str">
        <f>IFERROR(VLOOKUP(C634,REKAP[[#All],[ID
Barang]:[Stok Akhir]],4,FALSE), "")</f>
        <v/>
      </c>
      <c r="F634" s="18" t="str">
        <f>IFERROR(VLOOKUP(C634,REKAP[[#All],[ID
Barang]:[Stok Akhir]],6,FALSE),"")</f>
        <v/>
      </c>
      <c r="G634" s="17" t="str">
        <f>IFERROR(VLOOKUP(C634,REKAP[[#All],[ID
Barang]:[Stok Akhir]],8,FALSE),"")</f>
        <v/>
      </c>
      <c r="H634" s="13"/>
      <c r="I634" s="10"/>
      <c r="J634" s="10"/>
      <c r="K634" s="17" t="str">
        <f>IFERROR(MASUK[[#This Row],[Jumlah Masuk]]*MASUK[[#This Row],[Harga Satuan]],"")</f>
        <v/>
      </c>
      <c r="L634" s="13"/>
      <c r="M634" s="62"/>
      <c r="N634" s="62"/>
      <c r="O634" s="62"/>
      <c r="P634" s="62"/>
      <c r="Q634" s="62"/>
      <c r="R634" s="62"/>
      <c r="S634" s="62"/>
    </row>
    <row r="635" spans="1:19" ht="16.5" thickTop="1" thickBot="1" x14ac:dyDescent="0.3">
      <c r="A635" s="33">
        <f t="shared" si="10"/>
        <v>629</v>
      </c>
      <c r="B635" s="9"/>
      <c r="C635" s="10"/>
      <c r="D635" s="18" t="str">
        <f>IFERROR(VLOOKUP(C635,REKAP[[#All],[ID
Barang]:[Stok Akhir]],2,FALSE), "")</f>
        <v/>
      </c>
      <c r="E635" s="18" t="str">
        <f>IFERROR(VLOOKUP(C635,REKAP[[#All],[ID
Barang]:[Stok Akhir]],4,FALSE), "")</f>
        <v/>
      </c>
      <c r="F635" s="18" t="str">
        <f>IFERROR(VLOOKUP(C635,REKAP[[#All],[ID
Barang]:[Stok Akhir]],6,FALSE),"")</f>
        <v/>
      </c>
      <c r="G635" s="17" t="str">
        <f>IFERROR(VLOOKUP(C635,REKAP[[#All],[ID
Barang]:[Stok Akhir]],8,FALSE),"")</f>
        <v/>
      </c>
      <c r="H635" s="13"/>
      <c r="I635" s="10"/>
      <c r="J635" s="10"/>
      <c r="K635" s="17" t="str">
        <f>IFERROR(MASUK[[#This Row],[Jumlah Masuk]]*MASUK[[#This Row],[Harga Satuan]],"")</f>
        <v/>
      </c>
      <c r="L635" s="13"/>
      <c r="M635" s="62"/>
      <c r="N635" s="62"/>
      <c r="O635" s="62"/>
      <c r="P635" s="62"/>
      <c r="Q635" s="62"/>
      <c r="R635" s="62"/>
      <c r="S635" s="62"/>
    </row>
    <row r="636" spans="1:19" ht="16.5" thickTop="1" thickBot="1" x14ac:dyDescent="0.3">
      <c r="A636" s="33">
        <f t="shared" si="10"/>
        <v>630</v>
      </c>
      <c r="B636" s="9"/>
      <c r="C636" s="10"/>
      <c r="D636" s="18" t="str">
        <f>IFERROR(VLOOKUP(C636,REKAP[[#All],[ID
Barang]:[Stok Akhir]],2,FALSE), "")</f>
        <v/>
      </c>
      <c r="E636" s="18" t="str">
        <f>IFERROR(VLOOKUP(C636,REKAP[[#All],[ID
Barang]:[Stok Akhir]],4,FALSE), "")</f>
        <v/>
      </c>
      <c r="F636" s="18" t="str">
        <f>IFERROR(VLOOKUP(C636,REKAP[[#All],[ID
Barang]:[Stok Akhir]],6,FALSE),"")</f>
        <v/>
      </c>
      <c r="G636" s="17" t="str">
        <f>IFERROR(VLOOKUP(C636,REKAP[[#All],[ID
Barang]:[Stok Akhir]],8,FALSE),"")</f>
        <v/>
      </c>
      <c r="H636" s="13"/>
      <c r="I636" s="10"/>
      <c r="J636" s="10"/>
      <c r="K636" s="17" t="str">
        <f>IFERROR(MASUK[[#This Row],[Jumlah Masuk]]*MASUK[[#This Row],[Harga Satuan]],"")</f>
        <v/>
      </c>
      <c r="L636" s="13"/>
      <c r="M636" s="62"/>
      <c r="N636" s="62"/>
      <c r="O636" s="62"/>
      <c r="P636" s="62"/>
      <c r="Q636" s="62"/>
      <c r="R636" s="62"/>
      <c r="S636" s="62"/>
    </row>
    <row r="637" spans="1:19" ht="16.5" thickTop="1" thickBot="1" x14ac:dyDescent="0.3">
      <c r="A637" s="33">
        <f t="shared" si="10"/>
        <v>631</v>
      </c>
      <c r="B637" s="9"/>
      <c r="C637" s="10"/>
      <c r="D637" s="18" t="str">
        <f>IFERROR(VLOOKUP(C637,REKAP[[#All],[ID
Barang]:[Stok Akhir]],2,FALSE), "")</f>
        <v/>
      </c>
      <c r="E637" s="18" t="str">
        <f>IFERROR(VLOOKUP(C637,REKAP[[#All],[ID
Barang]:[Stok Akhir]],4,FALSE), "")</f>
        <v/>
      </c>
      <c r="F637" s="18" t="str">
        <f>IFERROR(VLOOKUP(C637,REKAP[[#All],[ID
Barang]:[Stok Akhir]],6,FALSE),"")</f>
        <v/>
      </c>
      <c r="G637" s="17" t="str">
        <f>IFERROR(VLOOKUP(C637,REKAP[[#All],[ID
Barang]:[Stok Akhir]],8,FALSE),"")</f>
        <v/>
      </c>
      <c r="H637" s="13"/>
      <c r="I637" s="10"/>
      <c r="J637" s="10"/>
      <c r="K637" s="17" t="str">
        <f>IFERROR(MASUK[[#This Row],[Jumlah Masuk]]*MASUK[[#This Row],[Harga Satuan]],"")</f>
        <v/>
      </c>
      <c r="L637" s="13"/>
      <c r="M637" s="62"/>
      <c r="N637" s="62"/>
      <c r="O637" s="62"/>
      <c r="P637" s="62"/>
      <c r="Q637" s="62"/>
      <c r="R637" s="62"/>
      <c r="S637" s="62"/>
    </row>
    <row r="638" spans="1:19" ht="16.5" thickTop="1" thickBot="1" x14ac:dyDescent="0.3">
      <c r="A638" s="33">
        <f t="shared" si="10"/>
        <v>632</v>
      </c>
      <c r="B638" s="9"/>
      <c r="C638" s="10"/>
      <c r="D638" s="18" t="str">
        <f>IFERROR(VLOOKUP(C638,REKAP[[#All],[ID
Barang]:[Stok Akhir]],2,FALSE), "")</f>
        <v/>
      </c>
      <c r="E638" s="18" t="str">
        <f>IFERROR(VLOOKUP(C638,REKAP[[#All],[ID
Barang]:[Stok Akhir]],4,FALSE), "")</f>
        <v/>
      </c>
      <c r="F638" s="18" t="str">
        <f>IFERROR(VLOOKUP(C638,REKAP[[#All],[ID
Barang]:[Stok Akhir]],6,FALSE),"")</f>
        <v/>
      </c>
      <c r="G638" s="17" t="str">
        <f>IFERROR(VLOOKUP(C638,REKAP[[#All],[ID
Barang]:[Stok Akhir]],8,FALSE),"")</f>
        <v/>
      </c>
      <c r="H638" s="13"/>
      <c r="I638" s="10"/>
      <c r="J638" s="10"/>
      <c r="K638" s="17" t="str">
        <f>IFERROR(MASUK[[#This Row],[Jumlah Masuk]]*MASUK[[#This Row],[Harga Satuan]],"")</f>
        <v/>
      </c>
      <c r="L638" s="13"/>
      <c r="M638" s="62"/>
      <c r="N638" s="62"/>
      <c r="O638" s="62"/>
      <c r="P638" s="62"/>
      <c r="Q638" s="62"/>
      <c r="R638" s="62"/>
      <c r="S638" s="62"/>
    </row>
    <row r="639" spans="1:19" ht="16.5" thickTop="1" thickBot="1" x14ac:dyDescent="0.3">
      <c r="A639" s="33">
        <f t="shared" si="10"/>
        <v>633</v>
      </c>
      <c r="B639" s="9"/>
      <c r="C639" s="10"/>
      <c r="D639" s="18" t="str">
        <f>IFERROR(VLOOKUP(C639,REKAP[[#All],[ID
Barang]:[Stok Akhir]],2,FALSE), "")</f>
        <v/>
      </c>
      <c r="E639" s="18" t="str">
        <f>IFERROR(VLOOKUP(C639,REKAP[[#All],[ID
Barang]:[Stok Akhir]],4,FALSE), "")</f>
        <v/>
      </c>
      <c r="F639" s="18" t="str">
        <f>IFERROR(VLOOKUP(C639,REKAP[[#All],[ID
Barang]:[Stok Akhir]],6,FALSE),"")</f>
        <v/>
      </c>
      <c r="G639" s="17" t="str">
        <f>IFERROR(VLOOKUP(C639,REKAP[[#All],[ID
Barang]:[Stok Akhir]],8,FALSE),"")</f>
        <v/>
      </c>
      <c r="H639" s="13"/>
      <c r="I639" s="10"/>
      <c r="J639" s="10"/>
      <c r="K639" s="17" t="str">
        <f>IFERROR(MASUK[[#This Row],[Jumlah Masuk]]*MASUK[[#This Row],[Harga Satuan]],"")</f>
        <v/>
      </c>
      <c r="L639" s="13"/>
      <c r="M639" s="62"/>
      <c r="N639" s="62"/>
      <c r="O639" s="62"/>
      <c r="P639" s="62"/>
      <c r="Q639" s="62"/>
      <c r="R639" s="62"/>
      <c r="S639" s="62"/>
    </row>
    <row r="640" spans="1:19" ht="16.5" thickTop="1" thickBot="1" x14ac:dyDescent="0.3">
      <c r="A640" s="33">
        <f t="shared" si="10"/>
        <v>634</v>
      </c>
      <c r="B640" s="9"/>
      <c r="C640" s="10"/>
      <c r="D640" s="18" t="str">
        <f>IFERROR(VLOOKUP(C640,REKAP[[#All],[ID
Barang]:[Stok Akhir]],2,FALSE), "")</f>
        <v/>
      </c>
      <c r="E640" s="18" t="str">
        <f>IFERROR(VLOOKUP(C640,REKAP[[#All],[ID
Barang]:[Stok Akhir]],4,FALSE), "")</f>
        <v/>
      </c>
      <c r="F640" s="18" t="str">
        <f>IFERROR(VLOOKUP(C640,REKAP[[#All],[ID
Barang]:[Stok Akhir]],6,FALSE),"")</f>
        <v/>
      </c>
      <c r="G640" s="17" t="str">
        <f>IFERROR(VLOOKUP(C640,REKAP[[#All],[ID
Barang]:[Stok Akhir]],8,FALSE),"")</f>
        <v/>
      </c>
      <c r="H640" s="13"/>
      <c r="I640" s="10"/>
      <c r="J640" s="10"/>
      <c r="K640" s="17" t="str">
        <f>IFERROR(MASUK[[#This Row],[Jumlah Masuk]]*MASUK[[#This Row],[Harga Satuan]],"")</f>
        <v/>
      </c>
      <c r="L640" s="13"/>
      <c r="M640" s="62"/>
      <c r="N640" s="62"/>
      <c r="O640" s="62"/>
      <c r="P640" s="62"/>
      <c r="Q640" s="62"/>
      <c r="R640" s="62"/>
      <c r="S640" s="62"/>
    </row>
    <row r="641" spans="1:19" ht="16.5" thickTop="1" thickBot="1" x14ac:dyDescent="0.3">
      <c r="A641" s="33">
        <f t="shared" si="10"/>
        <v>635</v>
      </c>
      <c r="B641" s="9"/>
      <c r="C641" s="10"/>
      <c r="D641" s="18" t="str">
        <f>IFERROR(VLOOKUP(C641,REKAP[[#All],[ID
Barang]:[Stok Akhir]],2,FALSE), "")</f>
        <v/>
      </c>
      <c r="E641" s="18" t="str">
        <f>IFERROR(VLOOKUP(C641,REKAP[[#All],[ID
Barang]:[Stok Akhir]],4,FALSE), "")</f>
        <v/>
      </c>
      <c r="F641" s="18" t="str">
        <f>IFERROR(VLOOKUP(C641,REKAP[[#All],[ID
Barang]:[Stok Akhir]],6,FALSE),"")</f>
        <v/>
      </c>
      <c r="G641" s="17" t="str">
        <f>IFERROR(VLOOKUP(C641,REKAP[[#All],[ID
Barang]:[Stok Akhir]],8,FALSE),"")</f>
        <v/>
      </c>
      <c r="H641" s="13"/>
      <c r="I641" s="10"/>
      <c r="J641" s="10"/>
      <c r="K641" s="17" t="str">
        <f>IFERROR(MASUK[[#This Row],[Jumlah Masuk]]*MASUK[[#This Row],[Harga Satuan]],"")</f>
        <v/>
      </c>
      <c r="L641" s="13"/>
      <c r="M641" s="62"/>
      <c r="N641" s="62"/>
      <c r="O641" s="62"/>
      <c r="P641" s="62"/>
      <c r="Q641" s="62"/>
      <c r="R641" s="62"/>
      <c r="S641" s="62"/>
    </row>
    <row r="642" spans="1:19" ht="16.5" thickTop="1" thickBot="1" x14ac:dyDescent="0.3">
      <c r="A642" s="33">
        <f t="shared" si="10"/>
        <v>636</v>
      </c>
      <c r="B642" s="9"/>
      <c r="C642" s="10"/>
      <c r="D642" s="18" t="str">
        <f>IFERROR(VLOOKUP(C642,REKAP[[#All],[ID
Barang]:[Stok Akhir]],2,FALSE), "")</f>
        <v/>
      </c>
      <c r="E642" s="18" t="str">
        <f>IFERROR(VLOOKUP(C642,REKAP[[#All],[ID
Barang]:[Stok Akhir]],4,FALSE), "")</f>
        <v/>
      </c>
      <c r="F642" s="18" t="str">
        <f>IFERROR(VLOOKUP(C642,REKAP[[#All],[ID
Barang]:[Stok Akhir]],6,FALSE),"")</f>
        <v/>
      </c>
      <c r="G642" s="17" t="str">
        <f>IFERROR(VLOOKUP(C642,REKAP[[#All],[ID
Barang]:[Stok Akhir]],8,FALSE),"")</f>
        <v/>
      </c>
      <c r="H642" s="13"/>
      <c r="I642" s="10"/>
      <c r="J642" s="10"/>
      <c r="K642" s="17" t="str">
        <f>IFERROR(MASUK[[#This Row],[Jumlah Masuk]]*MASUK[[#This Row],[Harga Satuan]],"")</f>
        <v/>
      </c>
      <c r="L642" s="13"/>
      <c r="M642" s="62"/>
      <c r="N642" s="62"/>
      <c r="O642" s="62"/>
      <c r="P642" s="62"/>
      <c r="Q642" s="62"/>
      <c r="R642" s="62"/>
      <c r="S642" s="62"/>
    </row>
    <row r="643" spans="1:19" ht="16.5" thickTop="1" thickBot="1" x14ac:dyDescent="0.3">
      <c r="A643" s="33">
        <f t="shared" si="10"/>
        <v>637</v>
      </c>
      <c r="B643" s="9"/>
      <c r="C643" s="10"/>
      <c r="D643" s="18" t="str">
        <f>IFERROR(VLOOKUP(C643,REKAP[[#All],[ID
Barang]:[Stok Akhir]],2,FALSE), "")</f>
        <v/>
      </c>
      <c r="E643" s="18" t="str">
        <f>IFERROR(VLOOKUP(C643,REKAP[[#All],[ID
Barang]:[Stok Akhir]],4,FALSE), "")</f>
        <v/>
      </c>
      <c r="F643" s="18" t="str">
        <f>IFERROR(VLOOKUP(C643,REKAP[[#All],[ID
Barang]:[Stok Akhir]],6,FALSE),"")</f>
        <v/>
      </c>
      <c r="G643" s="17" t="str">
        <f>IFERROR(VLOOKUP(C643,REKAP[[#All],[ID
Barang]:[Stok Akhir]],8,FALSE),"")</f>
        <v/>
      </c>
      <c r="H643" s="13"/>
      <c r="I643" s="10"/>
      <c r="J643" s="10"/>
      <c r="K643" s="17" t="str">
        <f>IFERROR(MASUK[[#This Row],[Jumlah Masuk]]*MASUK[[#This Row],[Harga Satuan]],"")</f>
        <v/>
      </c>
      <c r="L643" s="13"/>
      <c r="M643" s="62"/>
      <c r="N643" s="62"/>
      <c r="O643" s="62"/>
      <c r="P643" s="62"/>
      <c r="Q643" s="62"/>
      <c r="R643" s="62"/>
      <c r="S643" s="62"/>
    </row>
    <row r="644" spans="1:19" ht="16.5" thickTop="1" thickBot="1" x14ac:dyDescent="0.3">
      <c r="A644" s="33">
        <f t="shared" ref="A644:A707" si="11">ROW()-ROW($A$6)</f>
        <v>638</v>
      </c>
      <c r="B644" s="9"/>
      <c r="C644" s="10"/>
      <c r="D644" s="18" t="str">
        <f>IFERROR(VLOOKUP(C644,REKAP[[#All],[ID
Barang]:[Stok Akhir]],2,FALSE), "")</f>
        <v/>
      </c>
      <c r="E644" s="18" t="str">
        <f>IFERROR(VLOOKUP(C644,REKAP[[#All],[ID
Barang]:[Stok Akhir]],4,FALSE), "")</f>
        <v/>
      </c>
      <c r="F644" s="18" t="str">
        <f>IFERROR(VLOOKUP(C644,REKAP[[#All],[ID
Barang]:[Stok Akhir]],6,FALSE),"")</f>
        <v/>
      </c>
      <c r="G644" s="17" t="str">
        <f>IFERROR(VLOOKUP(C644,REKAP[[#All],[ID
Barang]:[Stok Akhir]],8,FALSE),"")</f>
        <v/>
      </c>
      <c r="H644" s="13"/>
      <c r="I644" s="10"/>
      <c r="J644" s="10"/>
      <c r="K644" s="17" t="str">
        <f>IFERROR(MASUK[[#This Row],[Jumlah Masuk]]*MASUK[[#This Row],[Harga Satuan]],"")</f>
        <v/>
      </c>
      <c r="L644" s="13"/>
      <c r="M644" s="62"/>
      <c r="N644" s="62"/>
      <c r="O644" s="62"/>
      <c r="P644" s="62"/>
      <c r="Q644" s="62"/>
      <c r="R644" s="62"/>
      <c r="S644" s="62"/>
    </row>
    <row r="645" spans="1:19" ht="16.5" thickTop="1" thickBot="1" x14ac:dyDescent="0.3">
      <c r="A645" s="33">
        <f t="shared" si="11"/>
        <v>639</v>
      </c>
      <c r="B645" s="9"/>
      <c r="C645" s="10"/>
      <c r="D645" s="18" t="str">
        <f>IFERROR(VLOOKUP(C645,REKAP[[#All],[ID
Barang]:[Stok Akhir]],2,FALSE), "")</f>
        <v/>
      </c>
      <c r="E645" s="18" t="str">
        <f>IFERROR(VLOOKUP(C645,REKAP[[#All],[ID
Barang]:[Stok Akhir]],4,FALSE), "")</f>
        <v/>
      </c>
      <c r="F645" s="18" t="str">
        <f>IFERROR(VLOOKUP(C645,REKAP[[#All],[ID
Barang]:[Stok Akhir]],6,FALSE),"")</f>
        <v/>
      </c>
      <c r="G645" s="17" t="str">
        <f>IFERROR(VLOOKUP(C645,REKAP[[#All],[ID
Barang]:[Stok Akhir]],8,FALSE),"")</f>
        <v/>
      </c>
      <c r="H645" s="13"/>
      <c r="I645" s="10"/>
      <c r="J645" s="10"/>
      <c r="K645" s="17" t="str">
        <f>IFERROR(MASUK[[#This Row],[Jumlah Masuk]]*MASUK[[#This Row],[Harga Satuan]],"")</f>
        <v/>
      </c>
      <c r="L645" s="13"/>
      <c r="M645" s="62"/>
      <c r="N645" s="62"/>
      <c r="O645" s="62"/>
      <c r="P645" s="62"/>
      <c r="Q645" s="62"/>
      <c r="R645" s="62"/>
      <c r="S645" s="62"/>
    </row>
    <row r="646" spans="1:19" ht="16.5" thickTop="1" thickBot="1" x14ac:dyDescent="0.3">
      <c r="A646" s="33">
        <f t="shared" si="11"/>
        <v>640</v>
      </c>
      <c r="B646" s="9"/>
      <c r="C646" s="10"/>
      <c r="D646" s="18" t="str">
        <f>IFERROR(VLOOKUP(C646,REKAP[[#All],[ID
Barang]:[Stok Akhir]],2,FALSE), "")</f>
        <v/>
      </c>
      <c r="E646" s="18" t="str">
        <f>IFERROR(VLOOKUP(C646,REKAP[[#All],[ID
Barang]:[Stok Akhir]],4,FALSE), "")</f>
        <v/>
      </c>
      <c r="F646" s="18" t="str">
        <f>IFERROR(VLOOKUP(C646,REKAP[[#All],[ID
Barang]:[Stok Akhir]],6,FALSE),"")</f>
        <v/>
      </c>
      <c r="G646" s="17" t="str">
        <f>IFERROR(VLOOKUP(C646,REKAP[[#All],[ID
Barang]:[Stok Akhir]],8,FALSE),"")</f>
        <v/>
      </c>
      <c r="H646" s="13"/>
      <c r="I646" s="10"/>
      <c r="J646" s="10"/>
      <c r="K646" s="17" t="str">
        <f>IFERROR(MASUK[[#This Row],[Jumlah Masuk]]*MASUK[[#This Row],[Harga Satuan]],"")</f>
        <v/>
      </c>
      <c r="L646" s="13"/>
      <c r="M646" s="62"/>
      <c r="N646" s="62"/>
      <c r="O646" s="62"/>
      <c r="P646" s="62"/>
      <c r="Q646" s="62"/>
      <c r="R646" s="62"/>
      <c r="S646" s="62"/>
    </row>
    <row r="647" spans="1:19" ht="16.5" thickTop="1" thickBot="1" x14ac:dyDescent="0.3">
      <c r="A647" s="33">
        <f t="shared" si="11"/>
        <v>641</v>
      </c>
      <c r="B647" s="9"/>
      <c r="C647" s="10"/>
      <c r="D647" s="18" t="str">
        <f>IFERROR(VLOOKUP(C647,REKAP[[#All],[ID
Barang]:[Stok Akhir]],2,FALSE), "")</f>
        <v/>
      </c>
      <c r="E647" s="18" t="str">
        <f>IFERROR(VLOOKUP(C647,REKAP[[#All],[ID
Barang]:[Stok Akhir]],4,FALSE), "")</f>
        <v/>
      </c>
      <c r="F647" s="18" t="str">
        <f>IFERROR(VLOOKUP(C647,REKAP[[#All],[ID
Barang]:[Stok Akhir]],6,FALSE),"")</f>
        <v/>
      </c>
      <c r="G647" s="17" t="str">
        <f>IFERROR(VLOOKUP(C647,REKAP[[#All],[ID
Barang]:[Stok Akhir]],8,FALSE),"")</f>
        <v/>
      </c>
      <c r="H647" s="13"/>
      <c r="I647" s="10"/>
      <c r="J647" s="10"/>
      <c r="K647" s="17" t="str">
        <f>IFERROR(MASUK[[#This Row],[Jumlah Masuk]]*MASUK[[#This Row],[Harga Satuan]],"")</f>
        <v/>
      </c>
      <c r="L647" s="13"/>
      <c r="M647" s="62"/>
      <c r="N647" s="62"/>
      <c r="O647" s="62"/>
      <c r="P647" s="62"/>
      <c r="Q647" s="62"/>
      <c r="R647" s="62"/>
      <c r="S647" s="62"/>
    </row>
    <row r="648" spans="1:19" ht="16.5" thickTop="1" thickBot="1" x14ac:dyDescent="0.3">
      <c r="A648" s="33">
        <f t="shared" si="11"/>
        <v>642</v>
      </c>
      <c r="B648" s="9"/>
      <c r="C648" s="10"/>
      <c r="D648" s="18" t="str">
        <f>IFERROR(VLOOKUP(C648,REKAP[[#All],[ID
Barang]:[Stok Akhir]],2,FALSE), "")</f>
        <v/>
      </c>
      <c r="E648" s="18" t="str">
        <f>IFERROR(VLOOKUP(C648,REKAP[[#All],[ID
Barang]:[Stok Akhir]],4,FALSE), "")</f>
        <v/>
      </c>
      <c r="F648" s="18" t="str">
        <f>IFERROR(VLOOKUP(C648,REKAP[[#All],[ID
Barang]:[Stok Akhir]],6,FALSE),"")</f>
        <v/>
      </c>
      <c r="G648" s="17" t="str">
        <f>IFERROR(VLOOKUP(C648,REKAP[[#All],[ID
Barang]:[Stok Akhir]],8,FALSE),"")</f>
        <v/>
      </c>
      <c r="H648" s="13"/>
      <c r="I648" s="10"/>
      <c r="J648" s="10"/>
      <c r="K648" s="17" t="str">
        <f>IFERROR(MASUK[[#This Row],[Jumlah Masuk]]*MASUK[[#This Row],[Harga Satuan]],"")</f>
        <v/>
      </c>
      <c r="L648" s="13"/>
      <c r="M648" s="62"/>
      <c r="N648" s="62"/>
      <c r="O648" s="62"/>
      <c r="P648" s="62"/>
      <c r="Q648" s="62"/>
      <c r="R648" s="62"/>
      <c r="S648" s="62"/>
    </row>
    <row r="649" spans="1:19" ht="16.5" thickTop="1" thickBot="1" x14ac:dyDescent="0.3">
      <c r="A649" s="33">
        <f t="shared" si="11"/>
        <v>643</v>
      </c>
      <c r="B649" s="9"/>
      <c r="C649" s="10"/>
      <c r="D649" s="18" t="str">
        <f>IFERROR(VLOOKUP(C649,REKAP[[#All],[ID
Barang]:[Stok Akhir]],2,FALSE), "")</f>
        <v/>
      </c>
      <c r="E649" s="18" t="str">
        <f>IFERROR(VLOOKUP(C649,REKAP[[#All],[ID
Barang]:[Stok Akhir]],4,FALSE), "")</f>
        <v/>
      </c>
      <c r="F649" s="18" t="str">
        <f>IFERROR(VLOOKUP(C649,REKAP[[#All],[ID
Barang]:[Stok Akhir]],6,FALSE),"")</f>
        <v/>
      </c>
      <c r="G649" s="17" t="str">
        <f>IFERROR(VLOOKUP(C649,REKAP[[#All],[ID
Barang]:[Stok Akhir]],8,FALSE),"")</f>
        <v/>
      </c>
      <c r="H649" s="13"/>
      <c r="I649" s="10"/>
      <c r="J649" s="10"/>
      <c r="K649" s="17" t="str">
        <f>IFERROR(MASUK[[#This Row],[Jumlah Masuk]]*MASUK[[#This Row],[Harga Satuan]],"")</f>
        <v/>
      </c>
      <c r="L649" s="13"/>
      <c r="M649" s="62"/>
      <c r="N649" s="62"/>
      <c r="O649" s="62"/>
      <c r="P649" s="62"/>
      <c r="Q649" s="62"/>
      <c r="R649" s="62"/>
      <c r="S649" s="62"/>
    </row>
    <row r="650" spans="1:19" ht="16.5" thickTop="1" thickBot="1" x14ac:dyDescent="0.3">
      <c r="A650" s="33">
        <f t="shared" si="11"/>
        <v>644</v>
      </c>
      <c r="B650" s="9"/>
      <c r="C650" s="10"/>
      <c r="D650" s="18" t="str">
        <f>IFERROR(VLOOKUP(C650,REKAP[[#All],[ID
Barang]:[Stok Akhir]],2,FALSE), "")</f>
        <v/>
      </c>
      <c r="E650" s="18" t="str">
        <f>IFERROR(VLOOKUP(C650,REKAP[[#All],[ID
Barang]:[Stok Akhir]],4,FALSE), "")</f>
        <v/>
      </c>
      <c r="F650" s="18" t="str">
        <f>IFERROR(VLOOKUP(C650,REKAP[[#All],[ID
Barang]:[Stok Akhir]],6,FALSE),"")</f>
        <v/>
      </c>
      <c r="G650" s="17" t="str">
        <f>IFERROR(VLOOKUP(C650,REKAP[[#All],[ID
Barang]:[Stok Akhir]],8,FALSE),"")</f>
        <v/>
      </c>
      <c r="H650" s="13"/>
      <c r="I650" s="10"/>
      <c r="J650" s="10"/>
      <c r="K650" s="17" t="str">
        <f>IFERROR(MASUK[[#This Row],[Jumlah Masuk]]*MASUK[[#This Row],[Harga Satuan]],"")</f>
        <v/>
      </c>
      <c r="L650" s="13"/>
      <c r="M650" s="62"/>
      <c r="N650" s="62"/>
      <c r="O650" s="62"/>
      <c r="P650" s="62"/>
      <c r="Q650" s="62"/>
      <c r="R650" s="62"/>
      <c r="S650" s="62"/>
    </row>
    <row r="651" spans="1:19" ht="16.5" thickTop="1" thickBot="1" x14ac:dyDescent="0.3">
      <c r="A651" s="33">
        <f t="shared" si="11"/>
        <v>645</v>
      </c>
      <c r="B651" s="9"/>
      <c r="C651" s="10"/>
      <c r="D651" s="18" t="str">
        <f>IFERROR(VLOOKUP(C651,REKAP[[#All],[ID
Barang]:[Stok Akhir]],2,FALSE), "")</f>
        <v/>
      </c>
      <c r="E651" s="18" t="str">
        <f>IFERROR(VLOOKUP(C651,REKAP[[#All],[ID
Barang]:[Stok Akhir]],4,FALSE), "")</f>
        <v/>
      </c>
      <c r="F651" s="18" t="str">
        <f>IFERROR(VLOOKUP(C651,REKAP[[#All],[ID
Barang]:[Stok Akhir]],6,FALSE),"")</f>
        <v/>
      </c>
      <c r="G651" s="17" t="str">
        <f>IFERROR(VLOOKUP(C651,REKAP[[#All],[ID
Barang]:[Stok Akhir]],8,FALSE),"")</f>
        <v/>
      </c>
      <c r="H651" s="13"/>
      <c r="I651" s="10"/>
      <c r="J651" s="10"/>
      <c r="K651" s="17" t="str">
        <f>IFERROR(MASUK[[#This Row],[Jumlah Masuk]]*MASUK[[#This Row],[Harga Satuan]],"")</f>
        <v/>
      </c>
      <c r="L651" s="13"/>
      <c r="M651" s="62"/>
      <c r="N651" s="62"/>
      <c r="O651" s="62"/>
      <c r="P651" s="62"/>
      <c r="Q651" s="62"/>
      <c r="R651" s="62"/>
      <c r="S651" s="62"/>
    </row>
    <row r="652" spans="1:19" ht="16.5" thickTop="1" thickBot="1" x14ac:dyDescent="0.3">
      <c r="A652" s="33">
        <f t="shared" si="11"/>
        <v>646</v>
      </c>
      <c r="B652" s="9"/>
      <c r="C652" s="10"/>
      <c r="D652" s="18" t="str">
        <f>IFERROR(VLOOKUP(C652,REKAP[[#All],[ID
Barang]:[Stok Akhir]],2,FALSE), "")</f>
        <v/>
      </c>
      <c r="E652" s="18" t="str">
        <f>IFERROR(VLOOKUP(C652,REKAP[[#All],[ID
Barang]:[Stok Akhir]],4,FALSE), "")</f>
        <v/>
      </c>
      <c r="F652" s="18" t="str">
        <f>IFERROR(VLOOKUP(C652,REKAP[[#All],[ID
Barang]:[Stok Akhir]],6,FALSE),"")</f>
        <v/>
      </c>
      <c r="G652" s="17" t="str">
        <f>IFERROR(VLOOKUP(C652,REKAP[[#All],[ID
Barang]:[Stok Akhir]],8,FALSE),"")</f>
        <v/>
      </c>
      <c r="H652" s="13"/>
      <c r="I652" s="10"/>
      <c r="J652" s="10"/>
      <c r="K652" s="17" t="str">
        <f>IFERROR(MASUK[[#This Row],[Jumlah Masuk]]*MASUK[[#This Row],[Harga Satuan]],"")</f>
        <v/>
      </c>
      <c r="L652" s="13"/>
      <c r="M652" s="62"/>
      <c r="N652" s="62"/>
      <c r="O652" s="62"/>
      <c r="P652" s="62"/>
      <c r="Q652" s="62"/>
      <c r="R652" s="62"/>
      <c r="S652" s="62"/>
    </row>
    <row r="653" spans="1:19" ht="16.5" thickTop="1" thickBot="1" x14ac:dyDescent="0.3">
      <c r="A653" s="33">
        <f t="shared" si="11"/>
        <v>647</v>
      </c>
      <c r="B653" s="9"/>
      <c r="C653" s="10"/>
      <c r="D653" s="18" t="str">
        <f>IFERROR(VLOOKUP(C653,REKAP[[#All],[ID
Barang]:[Stok Akhir]],2,FALSE), "")</f>
        <v/>
      </c>
      <c r="E653" s="18" t="str">
        <f>IFERROR(VLOOKUP(C653,REKAP[[#All],[ID
Barang]:[Stok Akhir]],4,FALSE), "")</f>
        <v/>
      </c>
      <c r="F653" s="18" t="str">
        <f>IFERROR(VLOOKUP(C653,REKAP[[#All],[ID
Barang]:[Stok Akhir]],6,FALSE),"")</f>
        <v/>
      </c>
      <c r="G653" s="17" t="str">
        <f>IFERROR(VLOOKUP(C653,REKAP[[#All],[ID
Barang]:[Stok Akhir]],8,FALSE),"")</f>
        <v/>
      </c>
      <c r="H653" s="13"/>
      <c r="I653" s="10"/>
      <c r="J653" s="10"/>
      <c r="K653" s="17" t="str">
        <f>IFERROR(MASUK[[#This Row],[Jumlah Masuk]]*MASUK[[#This Row],[Harga Satuan]],"")</f>
        <v/>
      </c>
      <c r="L653" s="13"/>
      <c r="M653" s="62"/>
      <c r="N653" s="62"/>
      <c r="O653" s="62"/>
      <c r="P653" s="62"/>
      <c r="Q653" s="62"/>
      <c r="R653" s="62"/>
      <c r="S653" s="62"/>
    </row>
    <row r="654" spans="1:19" ht="16.5" thickTop="1" thickBot="1" x14ac:dyDescent="0.3">
      <c r="A654" s="33">
        <f t="shared" si="11"/>
        <v>648</v>
      </c>
      <c r="B654" s="9"/>
      <c r="C654" s="10"/>
      <c r="D654" s="18" t="str">
        <f>IFERROR(VLOOKUP(C654,REKAP[[#All],[ID
Barang]:[Stok Akhir]],2,FALSE), "")</f>
        <v/>
      </c>
      <c r="E654" s="18" t="str">
        <f>IFERROR(VLOOKUP(C654,REKAP[[#All],[ID
Barang]:[Stok Akhir]],4,FALSE), "")</f>
        <v/>
      </c>
      <c r="F654" s="18" t="str">
        <f>IFERROR(VLOOKUP(C654,REKAP[[#All],[ID
Barang]:[Stok Akhir]],6,FALSE),"")</f>
        <v/>
      </c>
      <c r="G654" s="17" t="str">
        <f>IFERROR(VLOOKUP(C654,REKAP[[#All],[ID
Barang]:[Stok Akhir]],8,FALSE),"")</f>
        <v/>
      </c>
      <c r="H654" s="13"/>
      <c r="I654" s="10"/>
      <c r="J654" s="10"/>
      <c r="K654" s="17" t="str">
        <f>IFERROR(MASUK[[#This Row],[Jumlah Masuk]]*MASUK[[#This Row],[Harga Satuan]],"")</f>
        <v/>
      </c>
      <c r="L654" s="13"/>
      <c r="M654" s="62"/>
      <c r="N654" s="62"/>
      <c r="O654" s="62"/>
      <c r="P654" s="62"/>
      <c r="Q654" s="62"/>
      <c r="R654" s="62"/>
      <c r="S654" s="62"/>
    </row>
    <row r="655" spans="1:19" ht="16.5" thickTop="1" thickBot="1" x14ac:dyDescent="0.3">
      <c r="A655" s="33">
        <f t="shared" si="11"/>
        <v>649</v>
      </c>
      <c r="B655" s="9"/>
      <c r="C655" s="10"/>
      <c r="D655" s="18" t="str">
        <f>IFERROR(VLOOKUP(C655,REKAP[[#All],[ID
Barang]:[Stok Akhir]],2,FALSE), "")</f>
        <v/>
      </c>
      <c r="E655" s="18" t="str">
        <f>IFERROR(VLOOKUP(C655,REKAP[[#All],[ID
Barang]:[Stok Akhir]],4,FALSE), "")</f>
        <v/>
      </c>
      <c r="F655" s="18" t="str">
        <f>IFERROR(VLOOKUP(C655,REKAP[[#All],[ID
Barang]:[Stok Akhir]],6,FALSE),"")</f>
        <v/>
      </c>
      <c r="G655" s="17" t="str">
        <f>IFERROR(VLOOKUP(C655,REKAP[[#All],[ID
Barang]:[Stok Akhir]],8,FALSE),"")</f>
        <v/>
      </c>
      <c r="H655" s="13"/>
      <c r="I655" s="10"/>
      <c r="J655" s="10"/>
      <c r="K655" s="17" t="str">
        <f>IFERROR(MASUK[[#This Row],[Jumlah Masuk]]*MASUK[[#This Row],[Harga Satuan]],"")</f>
        <v/>
      </c>
      <c r="L655" s="13"/>
      <c r="M655" s="62"/>
      <c r="N655" s="62"/>
      <c r="O655" s="62"/>
      <c r="P655" s="62"/>
      <c r="Q655" s="62"/>
      <c r="R655" s="62"/>
      <c r="S655" s="62"/>
    </row>
    <row r="656" spans="1:19" ht="16.5" thickTop="1" thickBot="1" x14ac:dyDescent="0.3">
      <c r="A656" s="33">
        <f t="shared" si="11"/>
        <v>650</v>
      </c>
      <c r="B656" s="9"/>
      <c r="C656" s="10"/>
      <c r="D656" s="18" t="str">
        <f>IFERROR(VLOOKUP(C656,REKAP[[#All],[ID
Barang]:[Stok Akhir]],2,FALSE), "")</f>
        <v/>
      </c>
      <c r="E656" s="18" t="str">
        <f>IFERROR(VLOOKUP(C656,REKAP[[#All],[ID
Barang]:[Stok Akhir]],4,FALSE), "")</f>
        <v/>
      </c>
      <c r="F656" s="18" t="str">
        <f>IFERROR(VLOOKUP(C656,REKAP[[#All],[ID
Barang]:[Stok Akhir]],6,FALSE),"")</f>
        <v/>
      </c>
      <c r="G656" s="17" t="str">
        <f>IFERROR(VLOOKUP(C656,REKAP[[#All],[ID
Barang]:[Stok Akhir]],8,FALSE),"")</f>
        <v/>
      </c>
      <c r="H656" s="13"/>
      <c r="I656" s="10"/>
      <c r="J656" s="10"/>
      <c r="K656" s="17" t="str">
        <f>IFERROR(MASUK[[#This Row],[Jumlah Masuk]]*MASUK[[#This Row],[Harga Satuan]],"")</f>
        <v/>
      </c>
      <c r="L656" s="13"/>
      <c r="M656" s="62"/>
      <c r="N656" s="62"/>
      <c r="O656" s="62"/>
      <c r="P656" s="62"/>
      <c r="Q656" s="62"/>
      <c r="R656" s="62"/>
      <c r="S656" s="62"/>
    </row>
    <row r="657" spans="1:19" ht="16.5" thickTop="1" thickBot="1" x14ac:dyDescent="0.3">
      <c r="A657" s="33">
        <f t="shared" si="11"/>
        <v>651</v>
      </c>
      <c r="B657" s="9"/>
      <c r="C657" s="10"/>
      <c r="D657" s="18" t="str">
        <f>IFERROR(VLOOKUP(C657,REKAP[[#All],[ID
Barang]:[Stok Akhir]],2,FALSE), "")</f>
        <v/>
      </c>
      <c r="E657" s="18" t="str">
        <f>IFERROR(VLOOKUP(C657,REKAP[[#All],[ID
Barang]:[Stok Akhir]],4,FALSE), "")</f>
        <v/>
      </c>
      <c r="F657" s="18" t="str">
        <f>IFERROR(VLOOKUP(C657,REKAP[[#All],[ID
Barang]:[Stok Akhir]],6,FALSE),"")</f>
        <v/>
      </c>
      <c r="G657" s="17" t="str">
        <f>IFERROR(VLOOKUP(C657,REKAP[[#All],[ID
Barang]:[Stok Akhir]],8,FALSE),"")</f>
        <v/>
      </c>
      <c r="H657" s="13"/>
      <c r="I657" s="10"/>
      <c r="J657" s="10"/>
      <c r="K657" s="17" t="str">
        <f>IFERROR(MASUK[[#This Row],[Jumlah Masuk]]*MASUK[[#This Row],[Harga Satuan]],"")</f>
        <v/>
      </c>
      <c r="L657" s="13"/>
      <c r="M657" s="62"/>
      <c r="N657" s="62"/>
      <c r="O657" s="62"/>
      <c r="P657" s="62"/>
      <c r="Q657" s="62"/>
      <c r="R657" s="62"/>
      <c r="S657" s="62"/>
    </row>
    <row r="658" spans="1:19" ht="16.5" thickTop="1" thickBot="1" x14ac:dyDescent="0.3">
      <c r="A658" s="33">
        <f t="shared" si="11"/>
        <v>652</v>
      </c>
      <c r="B658" s="9"/>
      <c r="C658" s="10"/>
      <c r="D658" s="18" t="str">
        <f>IFERROR(VLOOKUP(C658,REKAP[[#All],[ID
Barang]:[Stok Akhir]],2,FALSE), "")</f>
        <v/>
      </c>
      <c r="E658" s="18" t="str">
        <f>IFERROR(VLOOKUP(C658,REKAP[[#All],[ID
Barang]:[Stok Akhir]],4,FALSE), "")</f>
        <v/>
      </c>
      <c r="F658" s="18" t="str">
        <f>IFERROR(VLOOKUP(C658,REKAP[[#All],[ID
Barang]:[Stok Akhir]],6,FALSE),"")</f>
        <v/>
      </c>
      <c r="G658" s="17" t="str">
        <f>IFERROR(VLOOKUP(C658,REKAP[[#All],[ID
Barang]:[Stok Akhir]],8,FALSE),"")</f>
        <v/>
      </c>
      <c r="H658" s="13"/>
      <c r="I658" s="10"/>
      <c r="J658" s="10"/>
      <c r="K658" s="17" t="str">
        <f>IFERROR(MASUK[[#This Row],[Jumlah Masuk]]*MASUK[[#This Row],[Harga Satuan]],"")</f>
        <v/>
      </c>
      <c r="L658" s="13"/>
      <c r="M658" s="62"/>
      <c r="N658" s="62"/>
      <c r="O658" s="62"/>
      <c r="P658" s="62"/>
      <c r="Q658" s="62"/>
      <c r="R658" s="62"/>
      <c r="S658" s="62"/>
    </row>
    <row r="659" spans="1:19" ht="16.5" thickTop="1" thickBot="1" x14ac:dyDescent="0.3">
      <c r="A659" s="33">
        <f t="shared" si="11"/>
        <v>653</v>
      </c>
      <c r="B659" s="9"/>
      <c r="C659" s="10"/>
      <c r="D659" s="18" t="str">
        <f>IFERROR(VLOOKUP(C659,REKAP[[#All],[ID
Barang]:[Stok Akhir]],2,FALSE), "")</f>
        <v/>
      </c>
      <c r="E659" s="18" t="str">
        <f>IFERROR(VLOOKUP(C659,REKAP[[#All],[ID
Barang]:[Stok Akhir]],4,FALSE), "")</f>
        <v/>
      </c>
      <c r="F659" s="18" t="str">
        <f>IFERROR(VLOOKUP(C659,REKAP[[#All],[ID
Barang]:[Stok Akhir]],6,FALSE),"")</f>
        <v/>
      </c>
      <c r="G659" s="17" t="str">
        <f>IFERROR(VLOOKUP(C659,REKAP[[#All],[ID
Barang]:[Stok Akhir]],8,FALSE),"")</f>
        <v/>
      </c>
      <c r="H659" s="13"/>
      <c r="I659" s="10"/>
      <c r="J659" s="10"/>
      <c r="K659" s="17" t="str">
        <f>IFERROR(MASUK[[#This Row],[Jumlah Masuk]]*MASUK[[#This Row],[Harga Satuan]],"")</f>
        <v/>
      </c>
      <c r="L659" s="13"/>
      <c r="M659" s="62"/>
      <c r="N659" s="62"/>
      <c r="O659" s="62"/>
      <c r="P659" s="62"/>
      <c r="Q659" s="62"/>
      <c r="R659" s="62"/>
      <c r="S659" s="62"/>
    </row>
    <row r="660" spans="1:19" ht="16.5" thickTop="1" thickBot="1" x14ac:dyDescent="0.3">
      <c r="A660" s="33">
        <f t="shared" si="11"/>
        <v>654</v>
      </c>
      <c r="B660" s="9"/>
      <c r="C660" s="10"/>
      <c r="D660" s="18" t="str">
        <f>IFERROR(VLOOKUP(C660,REKAP[[#All],[ID
Barang]:[Stok Akhir]],2,FALSE), "")</f>
        <v/>
      </c>
      <c r="E660" s="18" t="str">
        <f>IFERROR(VLOOKUP(C660,REKAP[[#All],[ID
Barang]:[Stok Akhir]],4,FALSE), "")</f>
        <v/>
      </c>
      <c r="F660" s="18" t="str">
        <f>IFERROR(VLOOKUP(C660,REKAP[[#All],[ID
Barang]:[Stok Akhir]],6,FALSE),"")</f>
        <v/>
      </c>
      <c r="G660" s="17" t="str">
        <f>IFERROR(VLOOKUP(C660,REKAP[[#All],[ID
Barang]:[Stok Akhir]],8,FALSE),"")</f>
        <v/>
      </c>
      <c r="H660" s="13"/>
      <c r="I660" s="10"/>
      <c r="J660" s="10"/>
      <c r="K660" s="17" t="str">
        <f>IFERROR(MASUK[[#This Row],[Jumlah Masuk]]*MASUK[[#This Row],[Harga Satuan]],"")</f>
        <v/>
      </c>
      <c r="L660" s="13"/>
      <c r="M660" s="62"/>
      <c r="N660" s="62"/>
      <c r="O660" s="62"/>
      <c r="P660" s="62"/>
      <c r="Q660" s="62"/>
      <c r="R660" s="62"/>
      <c r="S660" s="62"/>
    </row>
    <row r="661" spans="1:19" ht="16.5" thickTop="1" thickBot="1" x14ac:dyDescent="0.3">
      <c r="A661" s="33">
        <f t="shared" si="11"/>
        <v>655</v>
      </c>
      <c r="B661" s="9"/>
      <c r="C661" s="10"/>
      <c r="D661" s="18" t="str">
        <f>IFERROR(VLOOKUP(C661,REKAP[[#All],[ID
Barang]:[Stok Akhir]],2,FALSE), "")</f>
        <v/>
      </c>
      <c r="E661" s="18" t="str">
        <f>IFERROR(VLOOKUP(C661,REKAP[[#All],[ID
Barang]:[Stok Akhir]],4,FALSE), "")</f>
        <v/>
      </c>
      <c r="F661" s="18" t="str">
        <f>IFERROR(VLOOKUP(C661,REKAP[[#All],[ID
Barang]:[Stok Akhir]],6,FALSE),"")</f>
        <v/>
      </c>
      <c r="G661" s="17" t="str">
        <f>IFERROR(VLOOKUP(C661,REKAP[[#All],[ID
Barang]:[Stok Akhir]],8,FALSE),"")</f>
        <v/>
      </c>
      <c r="H661" s="13"/>
      <c r="I661" s="10"/>
      <c r="J661" s="10"/>
      <c r="K661" s="17" t="str">
        <f>IFERROR(MASUK[[#This Row],[Jumlah Masuk]]*MASUK[[#This Row],[Harga Satuan]],"")</f>
        <v/>
      </c>
      <c r="L661" s="13"/>
      <c r="M661" s="62"/>
      <c r="N661" s="62"/>
      <c r="O661" s="62"/>
      <c r="P661" s="62"/>
      <c r="Q661" s="62"/>
      <c r="R661" s="62"/>
      <c r="S661" s="62"/>
    </row>
    <row r="662" spans="1:19" ht="16.5" thickTop="1" thickBot="1" x14ac:dyDescent="0.3">
      <c r="A662" s="33">
        <f t="shared" si="11"/>
        <v>656</v>
      </c>
      <c r="B662" s="9"/>
      <c r="C662" s="10"/>
      <c r="D662" s="18" t="str">
        <f>IFERROR(VLOOKUP(C662,REKAP[[#All],[ID
Barang]:[Stok Akhir]],2,FALSE), "")</f>
        <v/>
      </c>
      <c r="E662" s="18" t="str">
        <f>IFERROR(VLOOKUP(C662,REKAP[[#All],[ID
Barang]:[Stok Akhir]],4,FALSE), "")</f>
        <v/>
      </c>
      <c r="F662" s="18" t="str">
        <f>IFERROR(VLOOKUP(C662,REKAP[[#All],[ID
Barang]:[Stok Akhir]],6,FALSE),"")</f>
        <v/>
      </c>
      <c r="G662" s="17" t="str">
        <f>IFERROR(VLOOKUP(C662,REKAP[[#All],[ID
Barang]:[Stok Akhir]],8,FALSE),"")</f>
        <v/>
      </c>
      <c r="H662" s="13"/>
      <c r="I662" s="10"/>
      <c r="J662" s="10"/>
      <c r="K662" s="17" t="str">
        <f>IFERROR(MASUK[[#This Row],[Jumlah Masuk]]*MASUK[[#This Row],[Harga Satuan]],"")</f>
        <v/>
      </c>
      <c r="L662" s="13"/>
      <c r="M662" s="62"/>
      <c r="N662" s="62"/>
      <c r="O662" s="62"/>
      <c r="P662" s="62"/>
      <c r="Q662" s="62"/>
      <c r="R662" s="62"/>
      <c r="S662" s="62"/>
    </row>
    <row r="663" spans="1:19" ht="16.5" thickTop="1" thickBot="1" x14ac:dyDescent="0.3">
      <c r="A663" s="33">
        <f t="shared" si="11"/>
        <v>657</v>
      </c>
      <c r="B663" s="9"/>
      <c r="C663" s="10"/>
      <c r="D663" s="18" t="str">
        <f>IFERROR(VLOOKUP(C663,REKAP[[#All],[ID
Barang]:[Stok Akhir]],2,FALSE), "")</f>
        <v/>
      </c>
      <c r="E663" s="18" t="str">
        <f>IFERROR(VLOOKUP(C663,REKAP[[#All],[ID
Barang]:[Stok Akhir]],4,FALSE), "")</f>
        <v/>
      </c>
      <c r="F663" s="18" t="str">
        <f>IFERROR(VLOOKUP(C663,REKAP[[#All],[ID
Barang]:[Stok Akhir]],6,FALSE),"")</f>
        <v/>
      </c>
      <c r="G663" s="17" t="str">
        <f>IFERROR(VLOOKUP(C663,REKAP[[#All],[ID
Barang]:[Stok Akhir]],8,FALSE),"")</f>
        <v/>
      </c>
      <c r="H663" s="13"/>
      <c r="I663" s="10"/>
      <c r="J663" s="10"/>
      <c r="K663" s="17" t="str">
        <f>IFERROR(MASUK[[#This Row],[Jumlah Masuk]]*MASUK[[#This Row],[Harga Satuan]],"")</f>
        <v/>
      </c>
      <c r="L663" s="13"/>
      <c r="M663" s="62"/>
      <c r="N663" s="62"/>
      <c r="O663" s="62"/>
      <c r="P663" s="62"/>
      <c r="Q663" s="62"/>
      <c r="R663" s="62"/>
      <c r="S663" s="62"/>
    </row>
    <row r="664" spans="1:19" ht="16.5" thickTop="1" thickBot="1" x14ac:dyDescent="0.3">
      <c r="A664" s="33">
        <f t="shared" si="11"/>
        <v>658</v>
      </c>
      <c r="B664" s="9"/>
      <c r="C664" s="10"/>
      <c r="D664" s="18" t="str">
        <f>IFERROR(VLOOKUP(C664,REKAP[[#All],[ID
Barang]:[Stok Akhir]],2,FALSE), "")</f>
        <v/>
      </c>
      <c r="E664" s="18" t="str">
        <f>IFERROR(VLOOKUP(C664,REKAP[[#All],[ID
Barang]:[Stok Akhir]],4,FALSE), "")</f>
        <v/>
      </c>
      <c r="F664" s="18" t="str">
        <f>IFERROR(VLOOKUP(C664,REKAP[[#All],[ID
Barang]:[Stok Akhir]],6,FALSE),"")</f>
        <v/>
      </c>
      <c r="G664" s="17" t="str">
        <f>IFERROR(VLOOKUP(C664,REKAP[[#All],[ID
Barang]:[Stok Akhir]],8,FALSE),"")</f>
        <v/>
      </c>
      <c r="H664" s="13"/>
      <c r="I664" s="10"/>
      <c r="J664" s="10"/>
      <c r="K664" s="17" t="str">
        <f>IFERROR(MASUK[[#This Row],[Jumlah Masuk]]*MASUK[[#This Row],[Harga Satuan]],"")</f>
        <v/>
      </c>
      <c r="L664" s="13"/>
      <c r="M664" s="62"/>
      <c r="N664" s="62"/>
      <c r="O664" s="62"/>
      <c r="P664" s="62"/>
      <c r="Q664" s="62"/>
      <c r="R664" s="62"/>
      <c r="S664" s="62"/>
    </row>
    <row r="665" spans="1:19" ht="16.5" thickTop="1" thickBot="1" x14ac:dyDescent="0.3">
      <c r="A665" s="33">
        <f t="shared" si="11"/>
        <v>659</v>
      </c>
      <c r="B665" s="9"/>
      <c r="C665" s="10"/>
      <c r="D665" s="18" t="str">
        <f>IFERROR(VLOOKUP(C665,REKAP[[#All],[ID
Barang]:[Stok Akhir]],2,FALSE), "")</f>
        <v/>
      </c>
      <c r="E665" s="18" t="str">
        <f>IFERROR(VLOOKUP(C665,REKAP[[#All],[ID
Barang]:[Stok Akhir]],4,FALSE), "")</f>
        <v/>
      </c>
      <c r="F665" s="18" t="str">
        <f>IFERROR(VLOOKUP(C665,REKAP[[#All],[ID
Barang]:[Stok Akhir]],6,FALSE),"")</f>
        <v/>
      </c>
      <c r="G665" s="17" t="str">
        <f>IFERROR(VLOOKUP(C665,REKAP[[#All],[ID
Barang]:[Stok Akhir]],8,FALSE),"")</f>
        <v/>
      </c>
      <c r="H665" s="13"/>
      <c r="I665" s="10"/>
      <c r="J665" s="10"/>
      <c r="K665" s="17" t="str">
        <f>IFERROR(MASUK[[#This Row],[Jumlah Masuk]]*MASUK[[#This Row],[Harga Satuan]],"")</f>
        <v/>
      </c>
      <c r="L665" s="13"/>
      <c r="M665" s="62"/>
      <c r="N665" s="62"/>
      <c r="O665" s="62"/>
      <c r="P665" s="62"/>
      <c r="Q665" s="62"/>
      <c r="R665" s="62"/>
      <c r="S665" s="62"/>
    </row>
    <row r="666" spans="1:19" ht="16.5" thickTop="1" thickBot="1" x14ac:dyDescent="0.3">
      <c r="A666" s="33">
        <f t="shared" si="11"/>
        <v>660</v>
      </c>
      <c r="B666" s="9"/>
      <c r="C666" s="10"/>
      <c r="D666" s="18" t="str">
        <f>IFERROR(VLOOKUP(C666,REKAP[[#All],[ID
Barang]:[Stok Akhir]],2,FALSE), "")</f>
        <v/>
      </c>
      <c r="E666" s="18" t="str">
        <f>IFERROR(VLOOKUP(C666,REKAP[[#All],[ID
Barang]:[Stok Akhir]],4,FALSE), "")</f>
        <v/>
      </c>
      <c r="F666" s="18" t="str">
        <f>IFERROR(VLOOKUP(C666,REKAP[[#All],[ID
Barang]:[Stok Akhir]],6,FALSE),"")</f>
        <v/>
      </c>
      <c r="G666" s="17" t="str">
        <f>IFERROR(VLOOKUP(C666,REKAP[[#All],[ID
Barang]:[Stok Akhir]],8,FALSE),"")</f>
        <v/>
      </c>
      <c r="H666" s="13"/>
      <c r="I666" s="10"/>
      <c r="J666" s="10"/>
      <c r="K666" s="17" t="str">
        <f>IFERROR(MASUK[[#This Row],[Jumlah Masuk]]*MASUK[[#This Row],[Harga Satuan]],"")</f>
        <v/>
      </c>
      <c r="L666" s="13"/>
      <c r="M666" s="62"/>
      <c r="N666" s="62"/>
      <c r="O666" s="62"/>
      <c r="P666" s="62"/>
      <c r="Q666" s="62"/>
      <c r="R666" s="62"/>
      <c r="S666" s="62"/>
    </row>
    <row r="667" spans="1:19" ht="16.5" thickTop="1" thickBot="1" x14ac:dyDescent="0.3">
      <c r="A667" s="33">
        <f t="shared" si="11"/>
        <v>661</v>
      </c>
      <c r="B667" s="9"/>
      <c r="C667" s="10"/>
      <c r="D667" s="18" t="str">
        <f>IFERROR(VLOOKUP(C667,REKAP[[#All],[ID
Barang]:[Stok Akhir]],2,FALSE), "")</f>
        <v/>
      </c>
      <c r="E667" s="18" t="str">
        <f>IFERROR(VLOOKUP(C667,REKAP[[#All],[ID
Barang]:[Stok Akhir]],4,FALSE), "")</f>
        <v/>
      </c>
      <c r="F667" s="18" t="str">
        <f>IFERROR(VLOOKUP(C667,REKAP[[#All],[ID
Barang]:[Stok Akhir]],6,FALSE),"")</f>
        <v/>
      </c>
      <c r="G667" s="17" t="str">
        <f>IFERROR(VLOOKUP(C667,REKAP[[#All],[ID
Barang]:[Stok Akhir]],8,FALSE),"")</f>
        <v/>
      </c>
      <c r="H667" s="13"/>
      <c r="I667" s="10"/>
      <c r="J667" s="10"/>
      <c r="K667" s="17" t="str">
        <f>IFERROR(MASUK[[#This Row],[Jumlah Masuk]]*MASUK[[#This Row],[Harga Satuan]],"")</f>
        <v/>
      </c>
      <c r="L667" s="13"/>
      <c r="M667" s="62"/>
      <c r="N667" s="62"/>
      <c r="O667" s="62"/>
      <c r="P667" s="62"/>
      <c r="Q667" s="62"/>
      <c r="R667" s="62"/>
      <c r="S667" s="62"/>
    </row>
    <row r="668" spans="1:19" ht="16.5" thickTop="1" thickBot="1" x14ac:dyDescent="0.3">
      <c r="A668" s="33">
        <f t="shared" si="11"/>
        <v>662</v>
      </c>
      <c r="B668" s="9"/>
      <c r="C668" s="10"/>
      <c r="D668" s="18" t="str">
        <f>IFERROR(VLOOKUP(C668,REKAP[[#All],[ID
Barang]:[Stok Akhir]],2,FALSE), "")</f>
        <v/>
      </c>
      <c r="E668" s="18" t="str">
        <f>IFERROR(VLOOKUP(C668,REKAP[[#All],[ID
Barang]:[Stok Akhir]],4,FALSE), "")</f>
        <v/>
      </c>
      <c r="F668" s="18" t="str">
        <f>IFERROR(VLOOKUP(C668,REKAP[[#All],[ID
Barang]:[Stok Akhir]],6,FALSE),"")</f>
        <v/>
      </c>
      <c r="G668" s="17" t="str">
        <f>IFERROR(VLOOKUP(C668,REKAP[[#All],[ID
Barang]:[Stok Akhir]],8,FALSE),"")</f>
        <v/>
      </c>
      <c r="H668" s="13"/>
      <c r="I668" s="10"/>
      <c r="J668" s="10"/>
      <c r="K668" s="17" t="str">
        <f>IFERROR(MASUK[[#This Row],[Jumlah Masuk]]*MASUK[[#This Row],[Harga Satuan]],"")</f>
        <v/>
      </c>
      <c r="L668" s="13"/>
      <c r="M668" s="62"/>
      <c r="N668" s="62"/>
      <c r="O668" s="62"/>
      <c r="P668" s="62"/>
      <c r="Q668" s="62"/>
      <c r="R668" s="62"/>
      <c r="S668" s="62"/>
    </row>
    <row r="669" spans="1:19" ht="16.5" thickTop="1" thickBot="1" x14ac:dyDescent="0.3">
      <c r="A669" s="33">
        <f t="shared" si="11"/>
        <v>663</v>
      </c>
      <c r="B669" s="9"/>
      <c r="C669" s="10"/>
      <c r="D669" s="18" t="str">
        <f>IFERROR(VLOOKUP(C669,REKAP[[#All],[ID
Barang]:[Stok Akhir]],2,FALSE), "")</f>
        <v/>
      </c>
      <c r="E669" s="18" t="str">
        <f>IFERROR(VLOOKUP(C669,REKAP[[#All],[ID
Barang]:[Stok Akhir]],4,FALSE), "")</f>
        <v/>
      </c>
      <c r="F669" s="18" t="str">
        <f>IFERROR(VLOOKUP(C669,REKAP[[#All],[ID
Barang]:[Stok Akhir]],6,FALSE),"")</f>
        <v/>
      </c>
      <c r="G669" s="17" t="str">
        <f>IFERROR(VLOOKUP(C669,REKAP[[#All],[ID
Barang]:[Stok Akhir]],8,FALSE),"")</f>
        <v/>
      </c>
      <c r="H669" s="13"/>
      <c r="I669" s="10"/>
      <c r="J669" s="10"/>
      <c r="K669" s="17" t="str">
        <f>IFERROR(MASUK[[#This Row],[Jumlah Masuk]]*MASUK[[#This Row],[Harga Satuan]],"")</f>
        <v/>
      </c>
      <c r="L669" s="13"/>
      <c r="M669" s="62"/>
      <c r="N669" s="62"/>
      <c r="O669" s="62"/>
      <c r="P669" s="62"/>
      <c r="Q669" s="62"/>
      <c r="R669" s="62"/>
      <c r="S669" s="62"/>
    </row>
    <row r="670" spans="1:19" ht="16.5" thickTop="1" thickBot="1" x14ac:dyDescent="0.3">
      <c r="A670" s="33">
        <f t="shared" si="11"/>
        <v>664</v>
      </c>
      <c r="B670" s="9"/>
      <c r="C670" s="10"/>
      <c r="D670" s="18" t="str">
        <f>IFERROR(VLOOKUP(C670,REKAP[[#All],[ID
Barang]:[Stok Akhir]],2,FALSE), "")</f>
        <v/>
      </c>
      <c r="E670" s="18" t="str">
        <f>IFERROR(VLOOKUP(C670,REKAP[[#All],[ID
Barang]:[Stok Akhir]],4,FALSE), "")</f>
        <v/>
      </c>
      <c r="F670" s="18" t="str">
        <f>IFERROR(VLOOKUP(C670,REKAP[[#All],[ID
Barang]:[Stok Akhir]],6,FALSE),"")</f>
        <v/>
      </c>
      <c r="G670" s="17" t="str">
        <f>IFERROR(VLOOKUP(C670,REKAP[[#All],[ID
Barang]:[Stok Akhir]],8,FALSE),"")</f>
        <v/>
      </c>
      <c r="H670" s="13"/>
      <c r="I670" s="10"/>
      <c r="J670" s="10"/>
      <c r="K670" s="17" t="str">
        <f>IFERROR(MASUK[[#This Row],[Jumlah Masuk]]*MASUK[[#This Row],[Harga Satuan]],"")</f>
        <v/>
      </c>
      <c r="L670" s="13"/>
      <c r="M670" s="62"/>
      <c r="N670" s="62"/>
      <c r="O670" s="62"/>
      <c r="P670" s="62"/>
      <c r="Q670" s="62"/>
      <c r="R670" s="62"/>
      <c r="S670" s="62"/>
    </row>
    <row r="671" spans="1:19" ht="16.5" thickTop="1" thickBot="1" x14ac:dyDescent="0.3">
      <c r="A671" s="33">
        <f t="shared" si="11"/>
        <v>665</v>
      </c>
      <c r="B671" s="9"/>
      <c r="C671" s="10"/>
      <c r="D671" s="18" t="str">
        <f>IFERROR(VLOOKUP(C671,REKAP[[#All],[ID
Barang]:[Stok Akhir]],2,FALSE), "")</f>
        <v/>
      </c>
      <c r="E671" s="18" t="str">
        <f>IFERROR(VLOOKUP(C671,REKAP[[#All],[ID
Barang]:[Stok Akhir]],4,FALSE), "")</f>
        <v/>
      </c>
      <c r="F671" s="18" t="str">
        <f>IFERROR(VLOOKUP(C671,REKAP[[#All],[ID
Barang]:[Stok Akhir]],6,FALSE),"")</f>
        <v/>
      </c>
      <c r="G671" s="17" t="str">
        <f>IFERROR(VLOOKUP(C671,REKAP[[#All],[ID
Barang]:[Stok Akhir]],8,FALSE),"")</f>
        <v/>
      </c>
      <c r="H671" s="13"/>
      <c r="I671" s="10"/>
      <c r="J671" s="10"/>
      <c r="K671" s="17" t="str">
        <f>IFERROR(MASUK[[#This Row],[Jumlah Masuk]]*MASUK[[#This Row],[Harga Satuan]],"")</f>
        <v/>
      </c>
      <c r="L671" s="13"/>
      <c r="M671" s="62"/>
      <c r="N671" s="62"/>
      <c r="O671" s="62"/>
      <c r="P671" s="62"/>
      <c r="Q671" s="62"/>
      <c r="R671" s="62"/>
      <c r="S671" s="62"/>
    </row>
    <row r="672" spans="1:19" ht="16.5" thickTop="1" thickBot="1" x14ac:dyDescent="0.3">
      <c r="A672" s="33">
        <f t="shared" si="11"/>
        <v>666</v>
      </c>
      <c r="B672" s="9"/>
      <c r="C672" s="10"/>
      <c r="D672" s="18" t="str">
        <f>IFERROR(VLOOKUP(C672,REKAP[[#All],[ID
Barang]:[Stok Akhir]],2,FALSE), "")</f>
        <v/>
      </c>
      <c r="E672" s="18" t="str">
        <f>IFERROR(VLOOKUP(C672,REKAP[[#All],[ID
Barang]:[Stok Akhir]],4,FALSE), "")</f>
        <v/>
      </c>
      <c r="F672" s="18" t="str">
        <f>IFERROR(VLOOKUP(C672,REKAP[[#All],[ID
Barang]:[Stok Akhir]],6,FALSE),"")</f>
        <v/>
      </c>
      <c r="G672" s="17" t="str">
        <f>IFERROR(VLOOKUP(C672,REKAP[[#All],[ID
Barang]:[Stok Akhir]],8,FALSE),"")</f>
        <v/>
      </c>
      <c r="H672" s="13"/>
      <c r="I672" s="10"/>
      <c r="J672" s="10"/>
      <c r="K672" s="17" t="str">
        <f>IFERROR(MASUK[[#This Row],[Jumlah Masuk]]*MASUK[[#This Row],[Harga Satuan]],"")</f>
        <v/>
      </c>
      <c r="L672" s="13"/>
      <c r="M672" s="62"/>
      <c r="N672" s="62"/>
      <c r="O672" s="62"/>
      <c r="P672" s="62"/>
      <c r="Q672" s="62"/>
      <c r="R672" s="62"/>
      <c r="S672" s="62"/>
    </row>
    <row r="673" spans="1:19" ht="16.5" thickTop="1" thickBot="1" x14ac:dyDescent="0.3">
      <c r="A673" s="33">
        <f t="shared" si="11"/>
        <v>667</v>
      </c>
      <c r="B673" s="9"/>
      <c r="C673" s="10"/>
      <c r="D673" s="18" t="str">
        <f>IFERROR(VLOOKUP(C673,REKAP[[#All],[ID
Barang]:[Stok Akhir]],2,FALSE), "")</f>
        <v/>
      </c>
      <c r="E673" s="18" t="str">
        <f>IFERROR(VLOOKUP(C673,REKAP[[#All],[ID
Barang]:[Stok Akhir]],4,FALSE), "")</f>
        <v/>
      </c>
      <c r="F673" s="18" t="str">
        <f>IFERROR(VLOOKUP(C673,REKAP[[#All],[ID
Barang]:[Stok Akhir]],6,FALSE),"")</f>
        <v/>
      </c>
      <c r="G673" s="17" t="str">
        <f>IFERROR(VLOOKUP(C673,REKAP[[#All],[ID
Barang]:[Stok Akhir]],8,FALSE),"")</f>
        <v/>
      </c>
      <c r="H673" s="13"/>
      <c r="I673" s="10"/>
      <c r="J673" s="10"/>
      <c r="K673" s="17" t="str">
        <f>IFERROR(MASUK[[#This Row],[Jumlah Masuk]]*MASUK[[#This Row],[Harga Satuan]],"")</f>
        <v/>
      </c>
      <c r="L673" s="13"/>
      <c r="M673" s="62"/>
      <c r="N673" s="62"/>
      <c r="O673" s="62"/>
      <c r="P673" s="62"/>
      <c r="Q673" s="62"/>
      <c r="R673" s="62"/>
      <c r="S673" s="62"/>
    </row>
    <row r="674" spans="1:19" ht="16.5" thickTop="1" thickBot="1" x14ac:dyDescent="0.3">
      <c r="A674" s="33">
        <f t="shared" si="11"/>
        <v>668</v>
      </c>
      <c r="B674" s="9"/>
      <c r="C674" s="10"/>
      <c r="D674" s="18" t="str">
        <f>IFERROR(VLOOKUP(C674,REKAP[[#All],[ID
Barang]:[Stok Akhir]],2,FALSE), "")</f>
        <v/>
      </c>
      <c r="E674" s="18" t="str">
        <f>IFERROR(VLOOKUP(C674,REKAP[[#All],[ID
Barang]:[Stok Akhir]],4,FALSE), "")</f>
        <v/>
      </c>
      <c r="F674" s="18" t="str">
        <f>IFERROR(VLOOKUP(C674,REKAP[[#All],[ID
Barang]:[Stok Akhir]],6,FALSE),"")</f>
        <v/>
      </c>
      <c r="G674" s="17" t="str">
        <f>IFERROR(VLOOKUP(C674,REKAP[[#All],[ID
Barang]:[Stok Akhir]],8,FALSE),"")</f>
        <v/>
      </c>
      <c r="H674" s="13"/>
      <c r="I674" s="10"/>
      <c r="J674" s="10"/>
      <c r="K674" s="17" t="str">
        <f>IFERROR(MASUK[[#This Row],[Jumlah Masuk]]*MASUK[[#This Row],[Harga Satuan]],"")</f>
        <v/>
      </c>
      <c r="L674" s="13"/>
      <c r="M674" s="62"/>
      <c r="N674" s="62"/>
      <c r="O674" s="62"/>
      <c r="P674" s="62"/>
      <c r="Q674" s="62"/>
      <c r="R674" s="62"/>
      <c r="S674" s="62"/>
    </row>
    <row r="675" spans="1:19" ht="16.5" thickTop="1" thickBot="1" x14ac:dyDescent="0.3">
      <c r="A675" s="33">
        <f t="shared" si="11"/>
        <v>669</v>
      </c>
      <c r="B675" s="9"/>
      <c r="C675" s="10"/>
      <c r="D675" s="18" t="str">
        <f>IFERROR(VLOOKUP(C675,REKAP[[#All],[ID
Barang]:[Stok Akhir]],2,FALSE), "")</f>
        <v/>
      </c>
      <c r="E675" s="18" t="str">
        <f>IFERROR(VLOOKUP(C675,REKAP[[#All],[ID
Barang]:[Stok Akhir]],4,FALSE), "")</f>
        <v/>
      </c>
      <c r="F675" s="18" t="str">
        <f>IFERROR(VLOOKUP(C675,REKAP[[#All],[ID
Barang]:[Stok Akhir]],6,FALSE),"")</f>
        <v/>
      </c>
      <c r="G675" s="17" t="str">
        <f>IFERROR(VLOOKUP(C675,REKAP[[#All],[ID
Barang]:[Stok Akhir]],8,FALSE),"")</f>
        <v/>
      </c>
      <c r="H675" s="13"/>
      <c r="I675" s="10"/>
      <c r="J675" s="10"/>
      <c r="K675" s="17" t="str">
        <f>IFERROR(MASUK[[#This Row],[Jumlah Masuk]]*MASUK[[#This Row],[Harga Satuan]],"")</f>
        <v/>
      </c>
      <c r="L675" s="13"/>
      <c r="M675" s="62"/>
      <c r="N675" s="62"/>
      <c r="O675" s="62"/>
      <c r="P675" s="62"/>
      <c r="Q675" s="62"/>
      <c r="R675" s="62"/>
      <c r="S675" s="62"/>
    </row>
    <row r="676" spans="1:19" ht="16.5" thickTop="1" thickBot="1" x14ac:dyDescent="0.3">
      <c r="A676" s="33">
        <f t="shared" si="11"/>
        <v>670</v>
      </c>
      <c r="B676" s="9"/>
      <c r="C676" s="10"/>
      <c r="D676" s="18" t="str">
        <f>IFERROR(VLOOKUP(C676,REKAP[[#All],[ID
Barang]:[Stok Akhir]],2,FALSE), "")</f>
        <v/>
      </c>
      <c r="E676" s="18" t="str">
        <f>IFERROR(VLOOKUP(C676,REKAP[[#All],[ID
Barang]:[Stok Akhir]],4,FALSE), "")</f>
        <v/>
      </c>
      <c r="F676" s="18" t="str">
        <f>IFERROR(VLOOKUP(C676,REKAP[[#All],[ID
Barang]:[Stok Akhir]],6,FALSE),"")</f>
        <v/>
      </c>
      <c r="G676" s="17" t="str">
        <f>IFERROR(VLOOKUP(C676,REKAP[[#All],[ID
Barang]:[Stok Akhir]],8,FALSE),"")</f>
        <v/>
      </c>
      <c r="H676" s="13"/>
      <c r="I676" s="10"/>
      <c r="J676" s="10"/>
      <c r="K676" s="17" t="str">
        <f>IFERROR(MASUK[[#This Row],[Jumlah Masuk]]*MASUK[[#This Row],[Harga Satuan]],"")</f>
        <v/>
      </c>
      <c r="L676" s="13"/>
      <c r="M676" s="62"/>
      <c r="N676" s="62"/>
      <c r="O676" s="62"/>
      <c r="P676" s="62"/>
      <c r="Q676" s="62"/>
      <c r="R676" s="62"/>
      <c r="S676" s="62"/>
    </row>
    <row r="677" spans="1:19" ht="16.5" thickTop="1" thickBot="1" x14ac:dyDescent="0.3">
      <c r="A677" s="33">
        <f t="shared" si="11"/>
        <v>671</v>
      </c>
      <c r="B677" s="9"/>
      <c r="C677" s="10"/>
      <c r="D677" s="18" t="str">
        <f>IFERROR(VLOOKUP(C677,REKAP[[#All],[ID
Barang]:[Stok Akhir]],2,FALSE), "")</f>
        <v/>
      </c>
      <c r="E677" s="18" t="str">
        <f>IFERROR(VLOOKUP(C677,REKAP[[#All],[ID
Barang]:[Stok Akhir]],4,FALSE), "")</f>
        <v/>
      </c>
      <c r="F677" s="18" t="str">
        <f>IFERROR(VLOOKUP(C677,REKAP[[#All],[ID
Barang]:[Stok Akhir]],6,FALSE),"")</f>
        <v/>
      </c>
      <c r="G677" s="17" t="str">
        <f>IFERROR(VLOOKUP(C677,REKAP[[#All],[ID
Barang]:[Stok Akhir]],8,FALSE),"")</f>
        <v/>
      </c>
      <c r="H677" s="13"/>
      <c r="I677" s="10"/>
      <c r="J677" s="10"/>
      <c r="K677" s="17" t="str">
        <f>IFERROR(MASUK[[#This Row],[Jumlah Masuk]]*MASUK[[#This Row],[Harga Satuan]],"")</f>
        <v/>
      </c>
      <c r="L677" s="13"/>
      <c r="M677" s="62"/>
      <c r="N677" s="62"/>
      <c r="O677" s="62"/>
      <c r="P677" s="62"/>
      <c r="Q677" s="62"/>
      <c r="R677" s="62"/>
      <c r="S677" s="62"/>
    </row>
    <row r="678" spans="1:19" ht="16.5" thickTop="1" thickBot="1" x14ac:dyDescent="0.3">
      <c r="A678" s="33">
        <f t="shared" si="11"/>
        <v>672</v>
      </c>
      <c r="B678" s="9"/>
      <c r="C678" s="10"/>
      <c r="D678" s="18" t="str">
        <f>IFERROR(VLOOKUP(C678,REKAP[[#All],[ID
Barang]:[Stok Akhir]],2,FALSE), "")</f>
        <v/>
      </c>
      <c r="E678" s="18" t="str">
        <f>IFERROR(VLOOKUP(C678,REKAP[[#All],[ID
Barang]:[Stok Akhir]],4,FALSE), "")</f>
        <v/>
      </c>
      <c r="F678" s="18" t="str">
        <f>IFERROR(VLOOKUP(C678,REKAP[[#All],[ID
Barang]:[Stok Akhir]],6,FALSE),"")</f>
        <v/>
      </c>
      <c r="G678" s="17" t="str">
        <f>IFERROR(VLOOKUP(C678,REKAP[[#All],[ID
Barang]:[Stok Akhir]],8,FALSE),"")</f>
        <v/>
      </c>
      <c r="H678" s="13"/>
      <c r="I678" s="10"/>
      <c r="J678" s="10"/>
      <c r="K678" s="17" t="str">
        <f>IFERROR(MASUK[[#This Row],[Jumlah Masuk]]*MASUK[[#This Row],[Harga Satuan]],"")</f>
        <v/>
      </c>
      <c r="L678" s="13"/>
      <c r="M678" s="62"/>
      <c r="N678" s="62"/>
      <c r="O678" s="62"/>
      <c r="P678" s="62"/>
      <c r="Q678" s="62"/>
      <c r="R678" s="62"/>
      <c r="S678" s="62"/>
    </row>
    <row r="679" spans="1:19" ht="16.5" thickTop="1" thickBot="1" x14ac:dyDescent="0.3">
      <c r="A679" s="33">
        <f t="shared" si="11"/>
        <v>673</v>
      </c>
      <c r="B679" s="9"/>
      <c r="C679" s="10"/>
      <c r="D679" s="18" t="str">
        <f>IFERROR(VLOOKUP(C679,REKAP[[#All],[ID
Barang]:[Stok Akhir]],2,FALSE), "")</f>
        <v/>
      </c>
      <c r="E679" s="18" t="str">
        <f>IFERROR(VLOOKUP(C679,REKAP[[#All],[ID
Barang]:[Stok Akhir]],4,FALSE), "")</f>
        <v/>
      </c>
      <c r="F679" s="18" t="str">
        <f>IFERROR(VLOOKUP(C679,REKAP[[#All],[ID
Barang]:[Stok Akhir]],6,FALSE),"")</f>
        <v/>
      </c>
      <c r="G679" s="17" t="str">
        <f>IFERROR(VLOOKUP(C679,REKAP[[#All],[ID
Barang]:[Stok Akhir]],8,FALSE),"")</f>
        <v/>
      </c>
      <c r="H679" s="13"/>
      <c r="I679" s="10"/>
      <c r="J679" s="10"/>
      <c r="K679" s="17" t="str">
        <f>IFERROR(MASUK[[#This Row],[Jumlah Masuk]]*MASUK[[#This Row],[Harga Satuan]],"")</f>
        <v/>
      </c>
      <c r="L679" s="13"/>
      <c r="M679" s="62"/>
      <c r="N679" s="62"/>
      <c r="O679" s="62"/>
      <c r="P679" s="62"/>
      <c r="Q679" s="62"/>
      <c r="R679" s="62"/>
      <c r="S679" s="62"/>
    </row>
    <row r="680" spans="1:19" ht="16.5" thickTop="1" thickBot="1" x14ac:dyDescent="0.3">
      <c r="A680" s="33">
        <f t="shared" si="11"/>
        <v>674</v>
      </c>
      <c r="B680" s="9"/>
      <c r="C680" s="10"/>
      <c r="D680" s="18" t="str">
        <f>IFERROR(VLOOKUP(C680,REKAP[[#All],[ID
Barang]:[Stok Akhir]],2,FALSE), "")</f>
        <v/>
      </c>
      <c r="E680" s="18" t="str">
        <f>IFERROR(VLOOKUP(C680,REKAP[[#All],[ID
Barang]:[Stok Akhir]],4,FALSE), "")</f>
        <v/>
      </c>
      <c r="F680" s="18" t="str">
        <f>IFERROR(VLOOKUP(C680,REKAP[[#All],[ID
Barang]:[Stok Akhir]],6,FALSE),"")</f>
        <v/>
      </c>
      <c r="G680" s="17" t="str">
        <f>IFERROR(VLOOKUP(C680,REKAP[[#All],[ID
Barang]:[Stok Akhir]],8,FALSE),"")</f>
        <v/>
      </c>
      <c r="H680" s="13"/>
      <c r="I680" s="10"/>
      <c r="J680" s="10"/>
      <c r="K680" s="17" t="str">
        <f>IFERROR(MASUK[[#This Row],[Jumlah Masuk]]*MASUK[[#This Row],[Harga Satuan]],"")</f>
        <v/>
      </c>
      <c r="L680" s="13"/>
      <c r="M680" s="62"/>
      <c r="N680" s="62"/>
      <c r="O680" s="62"/>
      <c r="P680" s="62"/>
      <c r="Q680" s="62"/>
      <c r="R680" s="62"/>
      <c r="S680" s="62"/>
    </row>
    <row r="681" spans="1:19" ht="16.5" thickTop="1" thickBot="1" x14ac:dyDescent="0.3">
      <c r="A681" s="33">
        <f t="shared" si="11"/>
        <v>675</v>
      </c>
      <c r="B681" s="9"/>
      <c r="C681" s="10"/>
      <c r="D681" s="18" t="str">
        <f>IFERROR(VLOOKUP(C681,REKAP[[#All],[ID
Barang]:[Stok Akhir]],2,FALSE), "")</f>
        <v/>
      </c>
      <c r="E681" s="18" t="str">
        <f>IFERROR(VLOOKUP(C681,REKAP[[#All],[ID
Barang]:[Stok Akhir]],4,FALSE), "")</f>
        <v/>
      </c>
      <c r="F681" s="18" t="str">
        <f>IFERROR(VLOOKUP(C681,REKAP[[#All],[ID
Barang]:[Stok Akhir]],6,FALSE),"")</f>
        <v/>
      </c>
      <c r="G681" s="17" t="str">
        <f>IFERROR(VLOOKUP(C681,REKAP[[#All],[ID
Barang]:[Stok Akhir]],8,FALSE),"")</f>
        <v/>
      </c>
      <c r="H681" s="13"/>
      <c r="I681" s="10"/>
      <c r="J681" s="10"/>
      <c r="K681" s="17" t="str">
        <f>IFERROR(MASUK[[#This Row],[Jumlah Masuk]]*MASUK[[#This Row],[Harga Satuan]],"")</f>
        <v/>
      </c>
      <c r="L681" s="13"/>
      <c r="M681" s="62"/>
      <c r="N681" s="62"/>
      <c r="O681" s="62"/>
      <c r="P681" s="62"/>
      <c r="Q681" s="62"/>
      <c r="R681" s="62"/>
      <c r="S681" s="62"/>
    </row>
    <row r="682" spans="1:19" ht="16.5" thickTop="1" thickBot="1" x14ac:dyDescent="0.3">
      <c r="A682" s="33">
        <f t="shared" si="11"/>
        <v>676</v>
      </c>
      <c r="B682" s="9"/>
      <c r="C682" s="10"/>
      <c r="D682" s="18" t="str">
        <f>IFERROR(VLOOKUP(C682,REKAP[[#All],[ID
Barang]:[Stok Akhir]],2,FALSE), "")</f>
        <v/>
      </c>
      <c r="E682" s="18" t="str">
        <f>IFERROR(VLOOKUP(C682,REKAP[[#All],[ID
Barang]:[Stok Akhir]],4,FALSE), "")</f>
        <v/>
      </c>
      <c r="F682" s="18" t="str">
        <f>IFERROR(VLOOKUP(C682,REKAP[[#All],[ID
Barang]:[Stok Akhir]],6,FALSE),"")</f>
        <v/>
      </c>
      <c r="G682" s="17" t="str">
        <f>IFERROR(VLOOKUP(C682,REKAP[[#All],[ID
Barang]:[Stok Akhir]],8,FALSE),"")</f>
        <v/>
      </c>
      <c r="H682" s="13"/>
      <c r="I682" s="10"/>
      <c r="J682" s="10"/>
      <c r="K682" s="17" t="str">
        <f>IFERROR(MASUK[[#This Row],[Jumlah Masuk]]*MASUK[[#This Row],[Harga Satuan]],"")</f>
        <v/>
      </c>
      <c r="L682" s="13"/>
      <c r="M682" s="62"/>
      <c r="N682" s="62"/>
      <c r="O682" s="62"/>
      <c r="P682" s="62"/>
      <c r="Q682" s="62"/>
      <c r="R682" s="62"/>
      <c r="S682" s="62"/>
    </row>
    <row r="683" spans="1:19" ht="16.5" thickTop="1" thickBot="1" x14ac:dyDescent="0.3">
      <c r="A683" s="33">
        <f t="shared" si="11"/>
        <v>677</v>
      </c>
      <c r="B683" s="9"/>
      <c r="C683" s="10"/>
      <c r="D683" s="18" t="str">
        <f>IFERROR(VLOOKUP(C683,REKAP[[#All],[ID
Barang]:[Stok Akhir]],2,FALSE), "")</f>
        <v/>
      </c>
      <c r="E683" s="18" t="str">
        <f>IFERROR(VLOOKUP(C683,REKAP[[#All],[ID
Barang]:[Stok Akhir]],4,FALSE), "")</f>
        <v/>
      </c>
      <c r="F683" s="18" t="str">
        <f>IFERROR(VLOOKUP(C683,REKAP[[#All],[ID
Barang]:[Stok Akhir]],6,FALSE),"")</f>
        <v/>
      </c>
      <c r="G683" s="17" t="str">
        <f>IFERROR(VLOOKUP(C683,REKAP[[#All],[ID
Barang]:[Stok Akhir]],8,FALSE),"")</f>
        <v/>
      </c>
      <c r="H683" s="13"/>
      <c r="I683" s="10"/>
      <c r="J683" s="10"/>
      <c r="K683" s="17" t="str">
        <f>IFERROR(MASUK[[#This Row],[Jumlah Masuk]]*MASUK[[#This Row],[Harga Satuan]],"")</f>
        <v/>
      </c>
      <c r="L683" s="13"/>
      <c r="M683" s="62"/>
      <c r="N683" s="62"/>
      <c r="O683" s="62"/>
      <c r="P683" s="62"/>
      <c r="Q683" s="62"/>
      <c r="R683" s="62"/>
      <c r="S683" s="62"/>
    </row>
    <row r="684" spans="1:19" ht="16.5" thickTop="1" thickBot="1" x14ac:dyDescent="0.3">
      <c r="A684" s="33">
        <f t="shared" si="11"/>
        <v>678</v>
      </c>
      <c r="B684" s="9"/>
      <c r="C684" s="10"/>
      <c r="D684" s="18" t="str">
        <f>IFERROR(VLOOKUP(C684,REKAP[[#All],[ID
Barang]:[Stok Akhir]],2,FALSE), "")</f>
        <v/>
      </c>
      <c r="E684" s="18" t="str">
        <f>IFERROR(VLOOKUP(C684,REKAP[[#All],[ID
Barang]:[Stok Akhir]],4,FALSE), "")</f>
        <v/>
      </c>
      <c r="F684" s="18" t="str">
        <f>IFERROR(VLOOKUP(C684,REKAP[[#All],[ID
Barang]:[Stok Akhir]],6,FALSE),"")</f>
        <v/>
      </c>
      <c r="G684" s="17" t="str">
        <f>IFERROR(VLOOKUP(C684,REKAP[[#All],[ID
Barang]:[Stok Akhir]],8,FALSE),"")</f>
        <v/>
      </c>
      <c r="H684" s="13"/>
      <c r="I684" s="10"/>
      <c r="J684" s="10"/>
      <c r="K684" s="17" t="str">
        <f>IFERROR(MASUK[[#This Row],[Jumlah Masuk]]*MASUK[[#This Row],[Harga Satuan]],"")</f>
        <v/>
      </c>
      <c r="L684" s="13"/>
      <c r="M684" s="62"/>
      <c r="N684" s="62"/>
      <c r="O684" s="62"/>
      <c r="P684" s="62"/>
      <c r="Q684" s="62"/>
      <c r="R684" s="62"/>
      <c r="S684" s="62"/>
    </row>
    <row r="685" spans="1:19" ht="16.5" thickTop="1" thickBot="1" x14ac:dyDescent="0.3">
      <c r="A685" s="33">
        <f t="shared" si="11"/>
        <v>679</v>
      </c>
      <c r="B685" s="9"/>
      <c r="C685" s="10"/>
      <c r="D685" s="18" t="str">
        <f>IFERROR(VLOOKUP(C685,REKAP[[#All],[ID
Barang]:[Stok Akhir]],2,FALSE), "")</f>
        <v/>
      </c>
      <c r="E685" s="18" t="str">
        <f>IFERROR(VLOOKUP(C685,REKAP[[#All],[ID
Barang]:[Stok Akhir]],4,FALSE), "")</f>
        <v/>
      </c>
      <c r="F685" s="18" t="str">
        <f>IFERROR(VLOOKUP(C685,REKAP[[#All],[ID
Barang]:[Stok Akhir]],6,FALSE),"")</f>
        <v/>
      </c>
      <c r="G685" s="17" t="str">
        <f>IFERROR(VLOOKUP(C685,REKAP[[#All],[ID
Barang]:[Stok Akhir]],8,FALSE),"")</f>
        <v/>
      </c>
      <c r="H685" s="13"/>
      <c r="I685" s="10"/>
      <c r="J685" s="10"/>
      <c r="K685" s="17" t="str">
        <f>IFERROR(MASUK[[#This Row],[Jumlah Masuk]]*MASUK[[#This Row],[Harga Satuan]],"")</f>
        <v/>
      </c>
      <c r="L685" s="13"/>
      <c r="M685" s="62"/>
      <c r="N685" s="62"/>
      <c r="O685" s="62"/>
      <c r="P685" s="62"/>
      <c r="Q685" s="62"/>
      <c r="R685" s="62"/>
      <c r="S685" s="62"/>
    </row>
    <row r="686" spans="1:19" ht="16.5" thickTop="1" thickBot="1" x14ac:dyDescent="0.3">
      <c r="A686" s="33">
        <f t="shared" si="11"/>
        <v>680</v>
      </c>
      <c r="B686" s="9"/>
      <c r="C686" s="10"/>
      <c r="D686" s="18" t="str">
        <f>IFERROR(VLOOKUP(C686,REKAP[[#All],[ID
Barang]:[Stok Akhir]],2,FALSE), "")</f>
        <v/>
      </c>
      <c r="E686" s="18" t="str">
        <f>IFERROR(VLOOKUP(C686,REKAP[[#All],[ID
Barang]:[Stok Akhir]],4,FALSE), "")</f>
        <v/>
      </c>
      <c r="F686" s="18" t="str">
        <f>IFERROR(VLOOKUP(C686,REKAP[[#All],[ID
Barang]:[Stok Akhir]],6,FALSE),"")</f>
        <v/>
      </c>
      <c r="G686" s="17" t="str">
        <f>IFERROR(VLOOKUP(C686,REKAP[[#All],[ID
Barang]:[Stok Akhir]],8,FALSE),"")</f>
        <v/>
      </c>
      <c r="H686" s="13"/>
      <c r="I686" s="10"/>
      <c r="J686" s="10"/>
      <c r="K686" s="17" t="str">
        <f>IFERROR(MASUK[[#This Row],[Jumlah Masuk]]*MASUK[[#This Row],[Harga Satuan]],"")</f>
        <v/>
      </c>
      <c r="L686" s="13"/>
      <c r="M686" s="62"/>
      <c r="N686" s="62"/>
      <c r="O686" s="62"/>
      <c r="P686" s="62"/>
      <c r="Q686" s="62"/>
      <c r="R686" s="62"/>
      <c r="S686" s="62"/>
    </row>
    <row r="687" spans="1:19" ht="16.5" thickTop="1" thickBot="1" x14ac:dyDescent="0.3">
      <c r="A687" s="33">
        <f t="shared" si="11"/>
        <v>681</v>
      </c>
      <c r="B687" s="9"/>
      <c r="C687" s="10"/>
      <c r="D687" s="18" t="str">
        <f>IFERROR(VLOOKUP(C687,REKAP[[#All],[ID
Barang]:[Stok Akhir]],2,FALSE), "")</f>
        <v/>
      </c>
      <c r="E687" s="18" t="str">
        <f>IFERROR(VLOOKUP(C687,REKAP[[#All],[ID
Barang]:[Stok Akhir]],4,FALSE), "")</f>
        <v/>
      </c>
      <c r="F687" s="18" t="str">
        <f>IFERROR(VLOOKUP(C687,REKAP[[#All],[ID
Barang]:[Stok Akhir]],6,FALSE),"")</f>
        <v/>
      </c>
      <c r="G687" s="17" t="str">
        <f>IFERROR(VLOOKUP(C687,REKAP[[#All],[ID
Barang]:[Stok Akhir]],8,FALSE),"")</f>
        <v/>
      </c>
      <c r="H687" s="13"/>
      <c r="I687" s="10"/>
      <c r="J687" s="10"/>
      <c r="K687" s="17" t="str">
        <f>IFERROR(MASUK[[#This Row],[Jumlah Masuk]]*MASUK[[#This Row],[Harga Satuan]],"")</f>
        <v/>
      </c>
      <c r="L687" s="13"/>
      <c r="M687" s="62"/>
      <c r="N687" s="62"/>
      <c r="O687" s="62"/>
      <c r="P687" s="62"/>
      <c r="Q687" s="62"/>
      <c r="R687" s="62"/>
      <c r="S687" s="62"/>
    </row>
    <row r="688" spans="1:19" ht="16.5" thickTop="1" thickBot="1" x14ac:dyDescent="0.3">
      <c r="A688" s="33">
        <f t="shared" si="11"/>
        <v>682</v>
      </c>
      <c r="B688" s="9"/>
      <c r="C688" s="10"/>
      <c r="D688" s="18" t="str">
        <f>IFERROR(VLOOKUP(C688,REKAP[[#All],[ID
Barang]:[Stok Akhir]],2,FALSE), "")</f>
        <v/>
      </c>
      <c r="E688" s="18" t="str">
        <f>IFERROR(VLOOKUP(C688,REKAP[[#All],[ID
Barang]:[Stok Akhir]],4,FALSE), "")</f>
        <v/>
      </c>
      <c r="F688" s="18" t="str">
        <f>IFERROR(VLOOKUP(C688,REKAP[[#All],[ID
Barang]:[Stok Akhir]],6,FALSE),"")</f>
        <v/>
      </c>
      <c r="G688" s="17" t="str">
        <f>IFERROR(VLOOKUP(C688,REKAP[[#All],[ID
Barang]:[Stok Akhir]],8,FALSE),"")</f>
        <v/>
      </c>
      <c r="H688" s="13"/>
      <c r="I688" s="10"/>
      <c r="J688" s="10"/>
      <c r="K688" s="17" t="str">
        <f>IFERROR(MASUK[[#This Row],[Jumlah Masuk]]*MASUK[[#This Row],[Harga Satuan]],"")</f>
        <v/>
      </c>
      <c r="L688" s="13"/>
      <c r="M688" s="62"/>
      <c r="N688" s="62"/>
      <c r="O688" s="62"/>
      <c r="P688" s="62"/>
      <c r="Q688" s="62"/>
      <c r="R688" s="62"/>
      <c r="S688" s="62"/>
    </row>
    <row r="689" spans="1:19" ht="16.5" thickTop="1" thickBot="1" x14ac:dyDescent="0.3">
      <c r="A689" s="33">
        <f t="shared" si="11"/>
        <v>683</v>
      </c>
      <c r="B689" s="9"/>
      <c r="C689" s="10"/>
      <c r="D689" s="18" t="str">
        <f>IFERROR(VLOOKUP(C689,REKAP[[#All],[ID
Barang]:[Stok Akhir]],2,FALSE), "")</f>
        <v/>
      </c>
      <c r="E689" s="18" t="str">
        <f>IFERROR(VLOOKUP(C689,REKAP[[#All],[ID
Barang]:[Stok Akhir]],4,FALSE), "")</f>
        <v/>
      </c>
      <c r="F689" s="18" t="str">
        <f>IFERROR(VLOOKUP(C689,REKAP[[#All],[ID
Barang]:[Stok Akhir]],6,FALSE),"")</f>
        <v/>
      </c>
      <c r="G689" s="17" t="str">
        <f>IFERROR(VLOOKUP(C689,REKAP[[#All],[ID
Barang]:[Stok Akhir]],8,FALSE),"")</f>
        <v/>
      </c>
      <c r="H689" s="13"/>
      <c r="I689" s="10"/>
      <c r="J689" s="10"/>
      <c r="K689" s="17" t="str">
        <f>IFERROR(MASUK[[#This Row],[Jumlah Masuk]]*MASUK[[#This Row],[Harga Satuan]],"")</f>
        <v/>
      </c>
      <c r="L689" s="13"/>
      <c r="M689" s="62"/>
      <c r="N689" s="62"/>
      <c r="O689" s="62"/>
      <c r="P689" s="62"/>
      <c r="Q689" s="62"/>
      <c r="R689" s="62"/>
      <c r="S689" s="62"/>
    </row>
    <row r="690" spans="1:19" ht="16.5" thickTop="1" thickBot="1" x14ac:dyDescent="0.3">
      <c r="A690" s="33">
        <f t="shared" si="11"/>
        <v>684</v>
      </c>
      <c r="B690" s="9"/>
      <c r="C690" s="10"/>
      <c r="D690" s="18" t="str">
        <f>IFERROR(VLOOKUP(C690,REKAP[[#All],[ID
Barang]:[Stok Akhir]],2,FALSE), "")</f>
        <v/>
      </c>
      <c r="E690" s="18" t="str">
        <f>IFERROR(VLOOKUP(C690,REKAP[[#All],[ID
Barang]:[Stok Akhir]],4,FALSE), "")</f>
        <v/>
      </c>
      <c r="F690" s="18" t="str">
        <f>IFERROR(VLOOKUP(C690,REKAP[[#All],[ID
Barang]:[Stok Akhir]],6,FALSE),"")</f>
        <v/>
      </c>
      <c r="G690" s="17" t="str">
        <f>IFERROR(VLOOKUP(C690,REKAP[[#All],[ID
Barang]:[Stok Akhir]],8,FALSE),"")</f>
        <v/>
      </c>
      <c r="H690" s="13"/>
      <c r="I690" s="10"/>
      <c r="J690" s="10"/>
      <c r="K690" s="17" t="str">
        <f>IFERROR(MASUK[[#This Row],[Jumlah Masuk]]*MASUK[[#This Row],[Harga Satuan]],"")</f>
        <v/>
      </c>
      <c r="L690" s="13"/>
      <c r="M690" s="62"/>
      <c r="N690" s="62"/>
      <c r="O690" s="62"/>
      <c r="P690" s="62"/>
      <c r="Q690" s="62"/>
      <c r="R690" s="62"/>
      <c r="S690" s="62"/>
    </row>
    <row r="691" spans="1:19" ht="16.5" thickTop="1" thickBot="1" x14ac:dyDescent="0.3">
      <c r="A691" s="33">
        <f t="shared" si="11"/>
        <v>685</v>
      </c>
      <c r="B691" s="9"/>
      <c r="C691" s="10"/>
      <c r="D691" s="18" t="str">
        <f>IFERROR(VLOOKUP(C691,REKAP[[#All],[ID
Barang]:[Stok Akhir]],2,FALSE), "")</f>
        <v/>
      </c>
      <c r="E691" s="18" t="str">
        <f>IFERROR(VLOOKUP(C691,REKAP[[#All],[ID
Barang]:[Stok Akhir]],4,FALSE), "")</f>
        <v/>
      </c>
      <c r="F691" s="18" t="str">
        <f>IFERROR(VLOOKUP(C691,REKAP[[#All],[ID
Barang]:[Stok Akhir]],6,FALSE),"")</f>
        <v/>
      </c>
      <c r="G691" s="17" t="str">
        <f>IFERROR(VLOOKUP(C691,REKAP[[#All],[ID
Barang]:[Stok Akhir]],8,FALSE),"")</f>
        <v/>
      </c>
      <c r="H691" s="13"/>
      <c r="I691" s="10"/>
      <c r="J691" s="10"/>
      <c r="K691" s="17" t="str">
        <f>IFERROR(MASUK[[#This Row],[Jumlah Masuk]]*MASUK[[#This Row],[Harga Satuan]],"")</f>
        <v/>
      </c>
      <c r="L691" s="13"/>
      <c r="M691" s="62"/>
      <c r="N691" s="62"/>
      <c r="O691" s="62"/>
      <c r="P691" s="62"/>
      <c r="Q691" s="62"/>
      <c r="R691" s="62"/>
      <c r="S691" s="62"/>
    </row>
    <row r="692" spans="1:19" ht="16.5" thickTop="1" thickBot="1" x14ac:dyDescent="0.3">
      <c r="A692" s="33">
        <f t="shared" si="11"/>
        <v>686</v>
      </c>
      <c r="B692" s="9"/>
      <c r="C692" s="10"/>
      <c r="D692" s="18" t="str">
        <f>IFERROR(VLOOKUP(C692,REKAP[[#All],[ID
Barang]:[Stok Akhir]],2,FALSE), "")</f>
        <v/>
      </c>
      <c r="E692" s="18" t="str">
        <f>IFERROR(VLOOKUP(C692,REKAP[[#All],[ID
Barang]:[Stok Akhir]],4,FALSE), "")</f>
        <v/>
      </c>
      <c r="F692" s="18" t="str">
        <f>IFERROR(VLOOKUP(C692,REKAP[[#All],[ID
Barang]:[Stok Akhir]],6,FALSE),"")</f>
        <v/>
      </c>
      <c r="G692" s="17" t="str">
        <f>IFERROR(VLOOKUP(C692,REKAP[[#All],[ID
Barang]:[Stok Akhir]],8,FALSE),"")</f>
        <v/>
      </c>
      <c r="H692" s="13"/>
      <c r="I692" s="10"/>
      <c r="J692" s="10"/>
      <c r="K692" s="17" t="str">
        <f>IFERROR(MASUK[[#This Row],[Jumlah Masuk]]*MASUK[[#This Row],[Harga Satuan]],"")</f>
        <v/>
      </c>
      <c r="L692" s="13"/>
      <c r="M692" s="62"/>
      <c r="N692" s="62"/>
      <c r="O692" s="62"/>
      <c r="P692" s="62"/>
      <c r="Q692" s="62"/>
      <c r="R692" s="62"/>
      <c r="S692" s="62"/>
    </row>
    <row r="693" spans="1:19" ht="16.5" thickTop="1" thickBot="1" x14ac:dyDescent="0.3">
      <c r="A693" s="33">
        <f t="shared" si="11"/>
        <v>687</v>
      </c>
      <c r="B693" s="9"/>
      <c r="C693" s="10"/>
      <c r="D693" s="18" t="str">
        <f>IFERROR(VLOOKUP(C693,REKAP[[#All],[ID
Barang]:[Stok Akhir]],2,FALSE), "")</f>
        <v/>
      </c>
      <c r="E693" s="18" t="str">
        <f>IFERROR(VLOOKUP(C693,REKAP[[#All],[ID
Barang]:[Stok Akhir]],4,FALSE), "")</f>
        <v/>
      </c>
      <c r="F693" s="18" t="str">
        <f>IFERROR(VLOOKUP(C693,REKAP[[#All],[ID
Barang]:[Stok Akhir]],6,FALSE),"")</f>
        <v/>
      </c>
      <c r="G693" s="17" t="str">
        <f>IFERROR(VLOOKUP(C693,REKAP[[#All],[ID
Barang]:[Stok Akhir]],8,FALSE),"")</f>
        <v/>
      </c>
      <c r="H693" s="13"/>
      <c r="I693" s="10"/>
      <c r="J693" s="10"/>
      <c r="K693" s="17" t="str">
        <f>IFERROR(MASUK[[#This Row],[Jumlah Masuk]]*MASUK[[#This Row],[Harga Satuan]],"")</f>
        <v/>
      </c>
      <c r="L693" s="13"/>
      <c r="M693" s="62"/>
      <c r="N693" s="62"/>
      <c r="O693" s="62"/>
      <c r="P693" s="62"/>
      <c r="Q693" s="62"/>
      <c r="R693" s="62"/>
      <c r="S693" s="62"/>
    </row>
    <row r="694" spans="1:19" ht="16.5" thickTop="1" thickBot="1" x14ac:dyDescent="0.3">
      <c r="A694" s="33">
        <f t="shared" si="11"/>
        <v>688</v>
      </c>
      <c r="B694" s="9"/>
      <c r="C694" s="10"/>
      <c r="D694" s="18" t="str">
        <f>IFERROR(VLOOKUP(C694,REKAP[[#All],[ID
Barang]:[Stok Akhir]],2,FALSE), "")</f>
        <v/>
      </c>
      <c r="E694" s="18" t="str">
        <f>IFERROR(VLOOKUP(C694,REKAP[[#All],[ID
Barang]:[Stok Akhir]],4,FALSE), "")</f>
        <v/>
      </c>
      <c r="F694" s="18" t="str">
        <f>IFERROR(VLOOKUP(C694,REKAP[[#All],[ID
Barang]:[Stok Akhir]],6,FALSE),"")</f>
        <v/>
      </c>
      <c r="G694" s="17" t="str">
        <f>IFERROR(VLOOKUP(C694,REKAP[[#All],[ID
Barang]:[Stok Akhir]],8,FALSE),"")</f>
        <v/>
      </c>
      <c r="H694" s="13"/>
      <c r="I694" s="10"/>
      <c r="J694" s="10"/>
      <c r="K694" s="17" t="str">
        <f>IFERROR(MASUK[[#This Row],[Jumlah Masuk]]*MASUK[[#This Row],[Harga Satuan]],"")</f>
        <v/>
      </c>
      <c r="L694" s="13"/>
      <c r="M694" s="62"/>
      <c r="N694" s="62"/>
      <c r="O694" s="62"/>
      <c r="P694" s="62"/>
      <c r="Q694" s="62"/>
      <c r="R694" s="62"/>
      <c r="S694" s="62"/>
    </row>
    <row r="695" spans="1:19" ht="16.5" thickTop="1" thickBot="1" x14ac:dyDescent="0.3">
      <c r="A695" s="33">
        <f t="shared" si="11"/>
        <v>689</v>
      </c>
      <c r="B695" s="9"/>
      <c r="C695" s="10"/>
      <c r="D695" s="18" t="str">
        <f>IFERROR(VLOOKUP(C695,REKAP[[#All],[ID
Barang]:[Stok Akhir]],2,FALSE), "")</f>
        <v/>
      </c>
      <c r="E695" s="18" t="str">
        <f>IFERROR(VLOOKUP(C695,REKAP[[#All],[ID
Barang]:[Stok Akhir]],4,FALSE), "")</f>
        <v/>
      </c>
      <c r="F695" s="18" t="str">
        <f>IFERROR(VLOOKUP(C695,REKAP[[#All],[ID
Barang]:[Stok Akhir]],6,FALSE),"")</f>
        <v/>
      </c>
      <c r="G695" s="17" t="str">
        <f>IFERROR(VLOOKUP(C695,REKAP[[#All],[ID
Barang]:[Stok Akhir]],8,FALSE),"")</f>
        <v/>
      </c>
      <c r="H695" s="13"/>
      <c r="I695" s="10"/>
      <c r="J695" s="10"/>
      <c r="K695" s="17" t="str">
        <f>IFERROR(MASUK[[#This Row],[Jumlah Masuk]]*MASUK[[#This Row],[Harga Satuan]],"")</f>
        <v/>
      </c>
      <c r="L695" s="13"/>
      <c r="M695" s="62"/>
      <c r="N695" s="62"/>
      <c r="O695" s="62"/>
      <c r="P695" s="62"/>
      <c r="Q695" s="62"/>
      <c r="R695" s="62"/>
      <c r="S695" s="62"/>
    </row>
    <row r="696" spans="1:19" ht="16.5" thickTop="1" thickBot="1" x14ac:dyDescent="0.3">
      <c r="A696" s="33">
        <f t="shared" si="11"/>
        <v>690</v>
      </c>
      <c r="B696" s="9"/>
      <c r="C696" s="10"/>
      <c r="D696" s="18" t="str">
        <f>IFERROR(VLOOKUP(C696,REKAP[[#All],[ID
Barang]:[Stok Akhir]],2,FALSE), "")</f>
        <v/>
      </c>
      <c r="E696" s="18" t="str">
        <f>IFERROR(VLOOKUP(C696,REKAP[[#All],[ID
Barang]:[Stok Akhir]],4,FALSE), "")</f>
        <v/>
      </c>
      <c r="F696" s="18" t="str">
        <f>IFERROR(VLOOKUP(C696,REKAP[[#All],[ID
Barang]:[Stok Akhir]],6,FALSE),"")</f>
        <v/>
      </c>
      <c r="G696" s="17" t="str">
        <f>IFERROR(VLOOKUP(C696,REKAP[[#All],[ID
Barang]:[Stok Akhir]],8,FALSE),"")</f>
        <v/>
      </c>
      <c r="H696" s="13"/>
      <c r="I696" s="10"/>
      <c r="J696" s="10"/>
      <c r="K696" s="17" t="str">
        <f>IFERROR(MASUK[[#This Row],[Jumlah Masuk]]*MASUK[[#This Row],[Harga Satuan]],"")</f>
        <v/>
      </c>
      <c r="L696" s="13"/>
      <c r="M696" s="62"/>
      <c r="N696" s="62"/>
      <c r="O696" s="62"/>
      <c r="P696" s="62"/>
      <c r="Q696" s="62"/>
      <c r="R696" s="62"/>
      <c r="S696" s="62"/>
    </row>
    <row r="697" spans="1:19" ht="16.5" thickTop="1" thickBot="1" x14ac:dyDescent="0.3">
      <c r="A697" s="33">
        <f t="shared" si="11"/>
        <v>691</v>
      </c>
      <c r="B697" s="9"/>
      <c r="C697" s="10"/>
      <c r="D697" s="18" t="str">
        <f>IFERROR(VLOOKUP(C697,REKAP[[#All],[ID
Barang]:[Stok Akhir]],2,FALSE), "")</f>
        <v/>
      </c>
      <c r="E697" s="18" t="str">
        <f>IFERROR(VLOOKUP(C697,REKAP[[#All],[ID
Barang]:[Stok Akhir]],4,FALSE), "")</f>
        <v/>
      </c>
      <c r="F697" s="18" t="str">
        <f>IFERROR(VLOOKUP(C697,REKAP[[#All],[ID
Barang]:[Stok Akhir]],6,FALSE),"")</f>
        <v/>
      </c>
      <c r="G697" s="17" t="str">
        <f>IFERROR(VLOOKUP(C697,REKAP[[#All],[ID
Barang]:[Stok Akhir]],8,FALSE),"")</f>
        <v/>
      </c>
      <c r="H697" s="13"/>
      <c r="I697" s="10"/>
      <c r="J697" s="10"/>
      <c r="K697" s="17" t="str">
        <f>IFERROR(MASUK[[#This Row],[Jumlah Masuk]]*MASUK[[#This Row],[Harga Satuan]],"")</f>
        <v/>
      </c>
      <c r="L697" s="13"/>
      <c r="M697" s="62"/>
      <c r="N697" s="62"/>
      <c r="O697" s="62"/>
      <c r="P697" s="62"/>
      <c r="Q697" s="62"/>
      <c r="R697" s="62"/>
      <c r="S697" s="62"/>
    </row>
    <row r="698" spans="1:19" ht="16.5" thickTop="1" thickBot="1" x14ac:dyDescent="0.3">
      <c r="A698" s="33">
        <f t="shared" si="11"/>
        <v>692</v>
      </c>
      <c r="B698" s="9"/>
      <c r="C698" s="10"/>
      <c r="D698" s="18" t="str">
        <f>IFERROR(VLOOKUP(C698,REKAP[[#All],[ID
Barang]:[Stok Akhir]],2,FALSE), "")</f>
        <v/>
      </c>
      <c r="E698" s="18" t="str">
        <f>IFERROR(VLOOKUP(C698,REKAP[[#All],[ID
Barang]:[Stok Akhir]],4,FALSE), "")</f>
        <v/>
      </c>
      <c r="F698" s="18" t="str">
        <f>IFERROR(VLOOKUP(C698,REKAP[[#All],[ID
Barang]:[Stok Akhir]],6,FALSE),"")</f>
        <v/>
      </c>
      <c r="G698" s="17" t="str">
        <f>IFERROR(VLOOKUP(C698,REKAP[[#All],[ID
Barang]:[Stok Akhir]],8,FALSE),"")</f>
        <v/>
      </c>
      <c r="H698" s="13"/>
      <c r="I698" s="10"/>
      <c r="J698" s="10"/>
      <c r="K698" s="17" t="str">
        <f>IFERROR(MASUK[[#This Row],[Jumlah Masuk]]*MASUK[[#This Row],[Harga Satuan]],"")</f>
        <v/>
      </c>
      <c r="L698" s="13"/>
      <c r="M698" s="62"/>
      <c r="N698" s="62"/>
      <c r="O698" s="62"/>
      <c r="P698" s="62"/>
      <c r="Q698" s="62"/>
      <c r="R698" s="62"/>
      <c r="S698" s="62"/>
    </row>
    <row r="699" spans="1:19" ht="16.5" thickTop="1" thickBot="1" x14ac:dyDescent="0.3">
      <c r="A699" s="33">
        <f t="shared" si="11"/>
        <v>693</v>
      </c>
      <c r="B699" s="9"/>
      <c r="C699" s="10"/>
      <c r="D699" s="18" t="str">
        <f>IFERROR(VLOOKUP(C699,REKAP[[#All],[ID
Barang]:[Stok Akhir]],2,FALSE), "")</f>
        <v/>
      </c>
      <c r="E699" s="18" t="str">
        <f>IFERROR(VLOOKUP(C699,REKAP[[#All],[ID
Barang]:[Stok Akhir]],4,FALSE), "")</f>
        <v/>
      </c>
      <c r="F699" s="18" t="str">
        <f>IFERROR(VLOOKUP(C699,REKAP[[#All],[ID
Barang]:[Stok Akhir]],6,FALSE),"")</f>
        <v/>
      </c>
      <c r="G699" s="17" t="str">
        <f>IFERROR(VLOOKUP(C699,REKAP[[#All],[ID
Barang]:[Stok Akhir]],8,FALSE),"")</f>
        <v/>
      </c>
      <c r="H699" s="13"/>
      <c r="I699" s="10"/>
      <c r="J699" s="10"/>
      <c r="K699" s="17" t="str">
        <f>IFERROR(MASUK[[#This Row],[Jumlah Masuk]]*MASUK[[#This Row],[Harga Satuan]],"")</f>
        <v/>
      </c>
      <c r="L699" s="13"/>
      <c r="M699" s="62"/>
      <c r="N699" s="62"/>
      <c r="O699" s="62"/>
      <c r="P699" s="62"/>
      <c r="Q699" s="62"/>
      <c r="R699" s="62"/>
      <c r="S699" s="62"/>
    </row>
    <row r="700" spans="1:19" ht="16.5" thickTop="1" thickBot="1" x14ac:dyDescent="0.3">
      <c r="A700" s="33">
        <f t="shared" si="11"/>
        <v>694</v>
      </c>
      <c r="B700" s="9"/>
      <c r="C700" s="10"/>
      <c r="D700" s="18" t="str">
        <f>IFERROR(VLOOKUP(C700,REKAP[[#All],[ID
Barang]:[Stok Akhir]],2,FALSE), "")</f>
        <v/>
      </c>
      <c r="E700" s="18" t="str">
        <f>IFERROR(VLOOKUP(C700,REKAP[[#All],[ID
Barang]:[Stok Akhir]],4,FALSE), "")</f>
        <v/>
      </c>
      <c r="F700" s="18" t="str">
        <f>IFERROR(VLOOKUP(C700,REKAP[[#All],[ID
Barang]:[Stok Akhir]],6,FALSE),"")</f>
        <v/>
      </c>
      <c r="G700" s="17" t="str">
        <f>IFERROR(VLOOKUP(C700,REKAP[[#All],[ID
Barang]:[Stok Akhir]],8,FALSE),"")</f>
        <v/>
      </c>
      <c r="H700" s="13"/>
      <c r="I700" s="10"/>
      <c r="J700" s="10"/>
      <c r="K700" s="17" t="str">
        <f>IFERROR(MASUK[[#This Row],[Jumlah Masuk]]*MASUK[[#This Row],[Harga Satuan]],"")</f>
        <v/>
      </c>
      <c r="L700" s="13"/>
      <c r="M700" s="62"/>
      <c r="N700" s="62"/>
      <c r="O700" s="62"/>
      <c r="P700" s="62"/>
      <c r="Q700" s="62"/>
      <c r="R700" s="62"/>
      <c r="S700" s="62"/>
    </row>
    <row r="701" spans="1:19" ht="16.5" thickTop="1" thickBot="1" x14ac:dyDescent="0.3">
      <c r="A701" s="33">
        <f t="shared" si="11"/>
        <v>695</v>
      </c>
      <c r="B701" s="9"/>
      <c r="C701" s="10"/>
      <c r="D701" s="18" t="str">
        <f>IFERROR(VLOOKUP(C701,REKAP[[#All],[ID
Barang]:[Stok Akhir]],2,FALSE), "")</f>
        <v/>
      </c>
      <c r="E701" s="18" t="str">
        <f>IFERROR(VLOOKUP(C701,REKAP[[#All],[ID
Barang]:[Stok Akhir]],4,FALSE), "")</f>
        <v/>
      </c>
      <c r="F701" s="18" t="str">
        <f>IFERROR(VLOOKUP(C701,REKAP[[#All],[ID
Barang]:[Stok Akhir]],6,FALSE),"")</f>
        <v/>
      </c>
      <c r="G701" s="17" t="str">
        <f>IFERROR(VLOOKUP(C701,REKAP[[#All],[ID
Barang]:[Stok Akhir]],8,FALSE),"")</f>
        <v/>
      </c>
      <c r="H701" s="13"/>
      <c r="I701" s="10"/>
      <c r="J701" s="10"/>
      <c r="K701" s="17" t="str">
        <f>IFERROR(MASUK[[#This Row],[Jumlah Masuk]]*MASUK[[#This Row],[Harga Satuan]],"")</f>
        <v/>
      </c>
      <c r="L701" s="13"/>
      <c r="M701" s="62"/>
      <c r="N701" s="62"/>
      <c r="O701" s="62"/>
      <c r="P701" s="62"/>
      <c r="Q701" s="62"/>
      <c r="R701" s="62"/>
      <c r="S701" s="62"/>
    </row>
    <row r="702" spans="1:19" ht="16.5" thickTop="1" thickBot="1" x14ac:dyDescent="0.3">
      <c r="A702" s="33">
        <f t="shared" si="11"/>
        <v>696</v>
      </c>
      <c r="B702" s="9"/>
      <c r="C702" s="10"/>
      <c r="D702" s="18" t="str">
        <f>IFERROR(VLOOKUP(C702,REKAP[[#All],[ID
Barang]:[Stok Akhir]],2,FALSE), "")</f>
        <v/>
      </c>
      <c r="E702" s="18" t="str">
        <f>IFERROR(VLOOKUP(C702,REKAP[[#All],[ID
Barang]:[Stok Akhir]],4,FALSE), "")</f>
        <v/>
      </c>
      <c r="F702" s="18" t="str">
        <f>IFERROR(VLOOKUP(C702,REKAP[[#All],[ID
Barang]:[Stok Akhir]],6,FALSE),"")</f>
        <v/>
      </c>
      <c r="G702" s="17" t="str">
        <f>IFERROR(VLOOKUP(C702,REKAP[[#All],[ID
Barang]:[Stok Akhir]],8,FALSE),"")</f>
        <v/>
      </c>
      <c r="H702" s="13"/>
      <c r="I702" s="10"/>
      <c r="J702" s="10"/>
      <c r="K702" s="17" t="str">
        <f>IFERROR(MASUK[[#This Row],[Jumlah Masuk]]*MASUK[[#This Row],[Harga Satuan]],"")</f>
        <v/>
      </c>
      <c r="L702" s="13"/>
      <c r="M702" s="62"/>
      <c r="N702" s="62"/>
      <c r="O702" s="62"/>
      <c r="P702" s="62"/>
      <c r="Q702" s="62"/>
      <c r="R702" s="62"/>
      <c r="S702" s="62"/>
    </row>
    <row r="703" spans="1:19" ht="16.5" thickTop="1" thickBot="1" x14ac:dyDescent="0.3">
      <c r="A703" s="33">
        <f t="shared" si="11"/>
        <v>697</v>
      </c>
      <c r="B703" s="9"/>
      <c r="C703" s="10"/>
      <c r="D703" s="18" t="str">
        <f>IFERROR(VLOOKUP(C703,REKAP[[#All],[ID
Barang]:[Stok Akhir]],2,FALSE), "")</f>
        <v/>
      </c>
      <c r="E703" s="18" t="str">
        <f>IFERROR(VLOOKUP(C703,REKAP[[#All],[ID
Barang]:[Stok Akhir]],4,FALSE), "")</f>
        <v/>
      </c>
      <c r="F703" s="18" t="str">
        <f>IFERROR(VLOOKUP(C703,REKAP[[#All],[ID
Barang]:[Stok Akhir]],6,FALSE),"")</f>
        <v/>
      </c>
      <c r="G703" s="17" t="str">
        <f>IFERROR(VLOOKUP(C703,REKAP[[#All],[ID
Barang]:[Stok Akhir]],8,FALSE),"")</f>
        <v/>
      </c>
      <c r="H703" s="13"/>
      <c r="I703" s="10"/>
      <c r="J703" s="10"/>
      <c r="K703" s="17" t="str">
        <f>IFERROR(MASUK[[#This Row],[Jumlah Masuk]]*MASUK[[#This Row],[Harga Satuan]],"")</f>
        <v/>
      </c>
      <c r="L703" s="13"/>
      <c r="M703" s="62"/>
      <c r="N703" s="62"/>
      <c r="O703" s="62"/>
      <c r="P703" s="62"/>
      <c r="Q703" s="62"/>
      <c r="R703" s="62"/>
      <c r="S703" s="62"/>
    </row>
    <row r="704" spans="1:19" ht="16.5" thickTop="1" thickBot="1" x14ac:dyDescent="0.3">
      <c r="A704" s="33">
        <f t="shared" si="11"/>
        <v>698</v>
      </c>
      <c r="B704" s="9"/>
      <c r="C704" s="10"/>
      <c r="D704" s="18" t="str">
        <f>IFERROR(VLOOKUP(C704,REKAP[[#All],[ID
Barang]:[Stok Akhir]],2,FALSE), "")</f>
        <v/>
      </c>
      <c r="E704" s="18" t="str">
        <f>IFERROR(VLOOKUP(C704,REKAP[[#All],[ID
Barang]:[Stok Akhir]],4,FALSE), "")</f>
        <v/>
      </c>
      <c r="F704" s="18" t="str">
        <f>IFERROR(VLOOKUP(C704,REKAP[[#All],[ID
Barang]:[Stok Akhir]],6,FALSE),"")</f>
        <v/>
      </c>
      <c r="G704" s="17" t="str">
        <f>IFERROR(VLOOKUP(C704,REKAP[[#All],[ID
Barang]:[Stok Akhir]],8,FALSE),"")</f>
        <v/>
      </c>
      <c r="H704" s="13"/>
      <c r="I704" s="10"/>
      <c r="J704" s="10"/>
      <c r="K704" s="17" t="str">
        <f>IFERROR(MASUK[[#This Row],[Jumlah Masuk]]*MASUK[[#This Row],[Harga Satuan]],"")</f>
        <v/>
      </c>
      <c r="L704" s="13"/>
      <c r="M704" s="62"/>
      <c r="N704" s="62"/>
      <c r="O704" s="62"/>
      <c r="P704" s="62"/>
      <c r="Q704" s="62"/>
      <c r="R704" s="62"/>
      <c r="S704" s="62"/>
    </row>
    <row r="705" spans="1:19" ht="16.5" thickTop="1" thickBot="1" x14ac:dyDescent="0.3">
      <c r="A705" s="33">
        <f t="shared" si="11"/>
        <v>699</v>
      </c>
      <c r="B705" s="9"/>
      <c r="C705" s="10"/>
      <c r="D705" s="18" t="str">
        <f>IFERROR(VLOOKUP(C705,REKAP[[#All],[ID
Barang]:[Stok Akhir]],2,FALSE), "")</f>
        <v/>
      </c>
      <c r="E705" s="18" t="str">
        <f>IFERROR(VLOOKUP(C705,REKAP[[#All],[ID
Barang]:[Stok Akhir]],4,FALSE), "")</f>
        <v/>
      </c>
      <c r="F705" s="18" t="str">
        <f>IFERROR(VLOOKUP(C705,REKAP[[#All],[ID
Barang]:[Stok Akhir]],6,FALSE),"")</f>
        <v/>
      </c>
      <c r="G705" s="17" t="str">
        <f>IFERROR(VLOOKUP(C705,REKAP[[#All],[ID
Barang]:[Stok Akhir]],8,FALSE),"")</f>
        <v/>
      </c>
      <c r="H705" s="13"/>
      <c r="I705" s="10"/>
      <c r="J705" s="10"/>
      <c r="K705" s="17" t="str">
        <f>IFERROR(MASUK[[#This Row],[Jumlah Masuk]]*MASUK[[#This Row],[Harga Satuan]],"")</f>
        <v/>
      </c>
      <c r="L705" s="13"/>
      <c r="M705" s="62"/>
      <c r="N705" s="62"/>
      <c r="O705" s="62"/>
      <c r="P705" s="62"/>
      <c r="Q705" s="62"/>
      <c r="R705" s="62"/>
      <c r="S705" s="62"/>
    </row>
    <row r="706" spans="1:19" ht="16.5" thickTop="1" thickBot="1" x14ac:dyDescent="0.3">
      <c r="A706" s="33">
        <f t="shared" si="11"/>
        <v>700</v>
      </c>
      <c r="B706" s="9"/>
      <c r="C706" s="10"/>
      <c r="D706" s="18" t="str">
        <f>IFERROR(VLOOKUP(C706,REKAP[[#All],[ID
Barang]:[Stok Akhir]],2,FALSE), "")</f>
        <v/>
      </c>
      <c r="E706" s="18" t="str">
        <f>IFERROR(VLOOKUP(C706,REKAP[[#All],[ID
Barang]:[Stok Akhir]],4,FALSE), "")</f>
        <v/>
      </c>
      <c r="F706" s="18" t="str">
        <f>IFERROR(VLOOKUP(C706,REKAP[[#All],[ID
Barang]:[Stok Akhir]],6,FALSE),"")</f>
        <v/>
      </c>
      <c r="G706" s="17" t="str">
        <f>IFERROR(VLOOKUP(C706,REKAP[[#All],[ID
Barang]:[Stok Akhir]],8,FALSE),"")</f>
        <v/>
      </c>
      <c r="H706" s="13"/>
      <c r="I706" s="10"/>
      <c r="J706" s="10"/>
      <c r="K706" s="17" t="str">
        <f>IFERROR(MASUK[[#This Row],[Jumlah Masuk]]*MASUK[[#This Row],[Harga Satuan]],"")</f>
        <v/>
      </c>
      <c r="L706" s="13"/>
      <c r="M706" s="62"/>
      <c r="N706" s="62"/>
      <c r="O706" s="62"/>
      <c r="P706" s="62"/>
      <c r="Q706" s="62"/>
      <c r="R706" s="62"/>
      <c r="S706" s="62"/>
    </row>
    <row r="707" spans="1:19" ht="16.5" thickTop="1" thickBot="1" x14ac:dyDescent="0.3">
      <c r="A707" s="33">
        <f t="shared" si="11"/>
        <v>701</v>
      </c>
      <c r="B707" s="9"/>
      <c r="C707" s="10"/>
      <c r="D707" s="18" t="str">
        <f>IFERROR(VLOOKUP(C707,REKAP[[#All],[ID
Barang]:[Stok Akhir]],2,FALSE), "")</f>
        <v/>
      </c>
      <c r="E707" s="18" t="str">
        <f>IFERROR(VLOOKUP(C707,REKAP[[#All],[ID
Barang]:[Stok Akhir]],4,FALSE), "")</f>
        <v/>
      </c>
      <c r="F707" s="18" t="str">
        <f>IFERROR(VLOOKUP(C707,REKAP[[#All],[ID
Barang]:[Stok Akhir]],6,FALSE),"")</f>
        <v/>
      </c>
      <c r="G707" s="17" t="str">
        <f>IFERROR(VLOOKUP(C707,REKAP[[#All],[ID
Barang]:[Stok Akhir]],8,FALSE),"")</f>
        <v/>
      </c>
      <c r="H707" s="13"/>
      <c r="I707" s="10"/>
      <c r="J707" s="10"/>
      <c r="K707" s="17" t="str">
        <f>IFERROR(MASUK[[#This Row],[Jumlah Masuk]]*MASUK[[#This Row],[Harga Satuan]],"")</f>
        <v/>
      </c>
      <c r="L707" s="13"/>
      <c r="M707" s="62"/>
      <c r="N707" s="62"/>
      <c r="O707" s="62"/>
      <c r="P707" s="62"/>
      <c r="Q707" s="62"/>
      <c r="R707" s="62"/>
      <c r="S707" s="62"/>
    </row>
    <row r="708" spans="1:19" ht="16.5" thickTop="1" thickBot="1" x14ac:dyDescent="0.3">
      <c r="A708" s="33">
        <f t="shared" ref="A708:A771" si="12">ROW()-ROW($A$6)</f>
        <v>702</v>
      </c>
      <c r="B708" s="9"/>
      <c r="C708" s="10"/>
      <c r="D708" s="18" t="str">
        <f>IFERROR(VLOOKUP(C708,REKAP[[#All],[ID
Barang]:[Stok Akhir]],2,FALSE), "")</f>
        <v/>
      </c>
      <c r="E708" s="18" t="str">
        <f>IFERROR(VLOOKUP(C708,REKAP[[#All],[ID
Barang]:[Stok Akhir]],4,FALSE), "")</f>
        <v/>
      </c>
      <c r="F708" s="18" t="str">
        <f>IFERROR(VLOOKUP(C708,REKAP[[#All],[ID
Barang]:[Stok Akhir]],6,FALSE),"")</f>
        <v/>
      </c>
      <c r="G708" s="17" t="str">
        <f>IFERROR(VLOOKUP(C708,REKAP[[#All],[ID
Barang]:[Stok Akhir]],8,FALSE),"")</f>
        <v/>
      </c>
      <c r="H708" s="13"/>
      <c r="I708" s="10"/>
      <c r="J708" s="10"/>
      <c r="K708" s="17" t="str">
        <f>IFERROR(MASUK[[#This Row],[Jumlah Masuk]]*MASUK[[#This Row],[Harga Satuan]],"")</f>
        <v/>
      </c>
      <c r="L708" s="13"/>
      <c r="M708" s="62"/>
      <c r="N708" s="62"/>
      <c r="O708" s="62"/>
      <c r="P708" s="62"/>
      <c r="Q708" s="62"/>
      <c r="R708" s="62"/>
      <c r="S708" s="62"/>
    </row>
    <row r="709" spans="1:19" ht="16.5" thickTop="1" thickBot="1" x14ac:dyDescent="0.3">
      <c r="A709" s="33">
        <f t="shared" si="12"/>
        <v>703</v>
      </c>
      <c r="B709" s="9"/>
      <c r="C709" s="10"/>
      <c r="D709" s="18" t="str">
        <f>IFERROR(VLOOKUP(C709,REKAP[[#All],[ID
Barang]:[Stok Akhir]],2,FALSE), "")</f>
        <v/>
      </c>
      <c r="E709" s="18" t="str">
        <f>IFERROR(VLOOKUP(C709,REKAP[[#All],[ID
Barang]:[Stok Akhir]],4,FALSE), "")</f>
        <v/>
      </c>
      <c r="F709" s="18" t="str">
        <f>IFERROR(VLOOKUP(C709,REKAP[[#All],[ID
Barang]:[Stok Akhir]],6,FALSE),"")</f>
        <v/>
      </c>
      <c r="G709" s="17" t="str">
        <f>IFERROR(VLOOKUP(C709,REKAP[[#All],[ID
Barang]:[Stok Akhir]],8,FALSE),"")</f>
        <v/>
      </c>
      <c r="H709" s="13"/>
      <c r="I709" s="10"/>
      <c r="J709" s="10"/>
      <c r="K709" s="17" t="str">
        <f>IFERROR(MASUK[[#This Row],[Jumlah Masuk]]*MASUK[[#This Row],[Harga Satuan]],"")</f>
        <v/>
      </c>
      <c r="L709" s="13"/>
      <c r="M709" s="62"/>
      <c r="N709" s="62"/>
      <c r="O709" s="62"/>
      <c r="P709" s="62"/>
      <c r="Q709" s="62"/>
      <c r="R709" s="62"/>
      <c r="S709" s="62"/>
    </row>
    <row r="710" spans="1:19" ht="16.5" thickTop="1" thickBot="1" x14ac:dyDescent="0.3">
      <c r="A710" s="33">
        <f t="shared" si="12"/>
        <v>704</v>
      </c>
      <c r="B710" s="9"/>
      <c r="C710" s="10"/>
      <c r="D710" s="18" t="str">
        <f>IFERROR(VLOOKUP(C710,REKAP[[#All],[ID
Barang]:[Stok Akhir]],2,FALSE), "")</f>
        <v/>
      </c>
      <c r="E710" s="18" t="str">
        <f>IFERROR(VLOOKUP(C710,REKAP[[#All],[ID
Barang]:[Stok Akhir]],4,FALSE), "")</f>
        <v/>
      </c>
      <c r="F710" s="18" t="str">
        <f>IFERROR(VLOOKUP(C710,REKAP[[#All],[ID
Barang]:[Stok Akhir]],6,FALSE),"")</f>
        <v/>
      </c>
      <c r="G710" s="17" t="str">
        <f>IFERROR(VLOOKUP(C710,REKAP[[#All],[ID
Barang]:[Stok Akhir]],8,FALSE),"")</f>
        <v/>
      </c>
      <c r="H710" s="13"/>
      <c r="I710" s="10"/>
      <c r="J710" s="10"/>
      <c r="K710" s="17" t="str">
        <f>IFERROR(MASUK[[#This Row],[Jumlah Masuk]]*MASUK[[#This Row],[Harga Satuan]],"")</f>
        <v/>
      </c>
      <c r="L710" s="13"/>
      <c r="M710" s="62"/>
      <c r="N710" s="62"/>
      <c r="O710" s="62"/>
      <c r="P710" s="62"/>
      <c r="Q710" s="62"/>
      <c r="R710" s="62"/>
      <c r="S710" s="62"/>
    </row>
    <row r="711" spans="1:19" ht="16.5" thickTop="1" thickBot="1" x14ac:dyDescent="0.3">
      <c r="A711" s="33">
        <f t="shared" si="12"/>
        <v>705</v>
      </c>
      <c r="B711" s="9"/>
      <c r="C711" s="10"/>
      <c r="D711" s="18" t="str">
        <f>IFERROR(VLOOKUP(C711,REKAP[[#All],[ID
Barang]:[Stok Akhir]],2,FALSE), "")</f>
        <v/>
      </c>
      <c r="E711" s="18" t="str">
        <f>IFERROR(VLOOKUP(C711,REKAP[[#All],[ID
Barang]:[Stok Akhir]],4,FALSE), "")</f>
        <v/>
      </c>
      <c r="F711" s="18" t="str">
        <f>IFERROR(VLOOKUP(C711,REKAP[[#All],[ID
Barang]:[Stok Akhir]],6,FALSE),"")</f>
        <v/>
      </c>
      <c r="G711" s="17" t="str">
        <f>IFERROR(VLOOKUP(C711,REKAP[[#All],[ID
Barang]:[Stok Akhir]],8,FALSE),"")</f>
        <v/>
      </c>
      <c r="H711" s="13"/>
      <c r="I711" s="10"/>
      <c r="J711" s="10"/>
      <c r="K711" s="17" t="str">
        <f>IFERROR(MASUK[[#This Row],[Jumlah Masuk]]*MASUK[[#This Row],[Harga Satuan]],"")</f>
        <v/>
      </c>
      <c r="L711" s="13"/>
      <c r="M711" s="62"/>
      <c r="N711" s="62"/>
      <c r="O711" s="62"/>
      <c r="P711" s="62"/>
      <c r="Q711" s="62"/>
      <c r="R711" s="62"/>
      <c r="S711" s="62"/>
    </row>
    <row r="712" spans="1:19" ht="16.5" thickTop="1" thickBot="1" x14ac:dyDescent="0.3">
      <c r="A712" s="33">
        <f t="shared" si="12"/>
        <v>706</v>
      </c>
      <c r="B712" s="9"/>
      <c r="C712" s="10"/>
      <c r="D712" s="18" t="str">
        <f>IFERROR(VLOOKUP(C712,REKAP[[#All],[ID
Barang]:[Stok Akhir]],2,FALSE), "")</f>
        <v/>
      </c>
      <c r="E712" s="18" t="str">
        <f>IFERROR(VLOOKUP(C712,REKAP[[#All],[ID
Barang]:[Stok Akhir]],4,FALSE), "")</f>
        <v/>
      </c>
      <c r="F712" s="18" t="str">
        <f>IFERROR(VLOOKUP(C712,REKAP[[#All],[ID
Barang]:[Stok Akhir]],6,FALSE),"")</f>
        <v/>
      </c>
      <c r="G712" s="17" t="str">
        <f>IFERROR(VLOOKUP(C712,REKAP[[#All],[ID
Barang]:[Stok Akhir]],8,FALSE),"")</f>
        <v/>
      </c>
      <c r="H712" s="13"/>
      <c r="I712" s="10"/>
      <c r="J712" s="10"/>
      <c r="K712" s="17" t="str">
        <f>IFERROR(MASUK[[#This Row],[Jumlah Masuk]]*MASUK[[#This Row],[Harga Satuan]],"")</f>
        <v/>
      </c>
      <c r="L712" s="13"/>
      <c r="M712" s="62"/>
      <c r="N712" s="62"/>
      <c r="O712" s="62"/>
      <c r="P712" s="62"/>
      <c r="Q712" s="62"/>
      <c r="R712" s="62"/>
      <c r="S712" s="62"/>
    </row>
    <row r="713" spans="1:19" ht="16.5" thickTop="1" thickBot="1" x14ac:dyDescent="0.3">
      <c r="A713" s="33">
        <f t="shared" si="12"/>
        <v>707</v>
      </c>
      <c r="B713" s="9"/>
      <c r="C713" s="10"/>
      <c r="D713" s="18" t="str">
        <f>IFERROR(VLOOKUP(C713,REKAP[[#All],[ID
Barang]:[Stok Akhir]],2,FALSE), "")</f>
        <v/>
      </c>
      <c r="E713" s="18" t="str">
        <f>IFERROR(VLOOKUP(C713,REKAP[[#All],[ID
Barang]:[Stok Akhir]],4,FALSE), "")</f>
        <v/>
      </c>
      <c r="F713" s="18" t="str">
        <f>IFERROR(VLOOKUP(C713,REKAP[[#All],[ID
Barang]:[Stok Akhir]],6,FALSE),"")</f>
        <v/>
      </c>
      <c r="G713" s="17" t="str">
        <f>IFERROR(VLOOKUP(C713,REKAP[[#All],[ID
Barang]:[Stok Akhir]],8,FALSE),"")</f>
        <v/>
      </c>
      <c r="H713" s="13"/>
      <c r="I713" s="10"/>
      <c r="J713" s="10"/>
      <c r="K713" s="17" t="str">
        <f>IFERROR(MASUK[[#This Row],[Jumlah Masuk]]*MASUK[[#This Row],[Harga Satuan]],"")</f>
        <v/>
      </c>
      <c r="L713" s="13"/>
      <c r="M713" s="62"/>
      <c r="N713" s="62"/>
      <c r="O713" s="62"/>
      <c r="P713" s="62"/>
      <c r="Q713" s="62"/>
      <c r="R713" s="62"/>
      <c r="S713" s="62"/>
    </row>
    <row r="714" spans="1:19" ht="16.5" thickTop="1" thickBot="1" x14ac:dyDescent="0.3">
      <c r="A714" s="33">
        <f t="shared" si="12"/>
        <v>708</v>
      </c>
      <c r="B714" s="9"/>
      <c r="C714" s="10"/>
      <c r="D714" s="18" t="str">
        <f>IFERROR(VLOOKUP(C714,REKAP[[#All],[ID
Barang]:[Stok Akhir]],2,FALSE), "")</f>
        <v/>
      </c>
      <c r="E714" s="18" t="str">
        <f>IFERROR(VLOOKUP(C714,REKAP[[#All],[ID
Barang]:[Stok Akhir]],4,FALSE), "")</f>
        <v/>
      </c>
      <c r="F714" s="18" t="str">
        <f>IFERROR(VLOOKUP(C714,REKAP[[#All],[ID
Barang]:[Stok Akhir]],6,FALSE),"")</f>
        <v/>
      </c>
      <c r="G714" s="17" t="str">
        <f>IFERROR(VLOOKUP(C714,REKAP[[#All],[ID
Barang]:[Stok Akhir]],8,FALSE),"")</f>
        <v/>
      </c>
      <c r="H714" s="13"/>
      <c r="I714" s="10"/>
      <c r="J714" s="10"/>
      <c r="K714" s="17" t="str">
        <f>IFERROR(MASUK[[#This Row],[Jumlah Masuk]]*MASUK[[#This Row],[Harga Satuan]],"")</f>
        <v/>
      </c>
      <c r="L714" s="13"/>
      <c r="M714" s="62"/>
      <c r="N714" s="62"/>
      <c r="O714" s="62"/>
      <c r="P714" s="62"/>
      <c r="Q714" s="62"/>
      <c r="R714" s="62"/>
      <c r="S714" s="62"/>
    </row>
    <row r="715" spans="1:19" ht="16.5" thickTop="1" thickBot="1" x14ac:dyDescent="0.3">
      <c r="A715" s="33">
        <f t="shared" si="12"/>
        <v>709</v>
      </c>
      <c r="B715" s="9"/>
      <c r="C715" s="10"/>
      <c r="D715" s="18" t="str">
        <f>IFERROR(VLOOKUP(C715,REKAP[[#All],[ID
Barang]:[Stok Akhir]],2,FALSE), "")</f>
        <v/>
      </c>
      <c r="E715" s="18" t="str">
        <f>IFERROR(VLOOKUP(C715,REKAP[[#All],[ID
Barang]:[Stok Akhir]],4,FALSE), "")</f>
        <v/>
      </c>
      <c r="F715" s="18" t="str">
        <f>IFERROR(VLOOKUP(C715,REKAP[[#All],[ID
Barang]:[Stok Akhir]],6,FALSE),"")</f>
        <v/>
      </c>
      <c r="G715" s="17" t="str">
        <f>IFERROR(VLOOKUP(C715,REKAP[[#All],[ID
Barang]:[Stok Akhir]],8,FALSE),"")</f>
        <v/>
      </c>
      <c r="H715" s="13"/>
      <c r="I715" s="10"/>
      <c r="J715" s="10"/>
      <c r="K715" s="17" t="str">
        <f>IFERROR(MASUK[[#This Row],[Jumlah Masuk]]*MASUK[[#This Row],[Harga Satuan]],"")</f>
        <v/>
      </c>
      <c r="L715" s="13"/>
      <c r="M715" s="62"/>
      <c r="N715" s="62"/>
      <c r="O715" s="62"/>
      <c r="P715" s="62"/>
      <c r="Q715" s="62"/>
      <c r="R715" s="62"/>
      <c r="S715" s="62"/>
    </row>
    <row r="716" spans="1:19" ht="16.5" thickTop="1" thickBot="1" x14ac:dyDescent="0.3">
      <c r="A716" s="33">
        <f t="shared" si="12"/>
        <v>710</v>
      </c>
      <c r="B716" s="9"/>
      <c r="C716" s="10"/>
      <c r="D716" s="18" t="str">
        <f>IFERROR(VLOOKUP(C716,REKAP[[#All],[ID
Barang]:[Stok Akhir]],2,FALSE), "")</f>
        <v/>
      </c>
      <c r="E716" s="18" t="str">
        <f>IFERROR(VLOOKUP(C716,REKAP[[#All],[ID
Barang]:[Stok Akhir]],4,FALSE), "")</f>
        <v/>
      </c>
      <c r="F716" s="18" t="str">
        <f>IFERROR(VLOOKUP(C716,REKAP[[#All],[ID
Barang]:[Stok Akhir]],6,FALSE),"")</f>
        <v/>
      </c>
      <c r="G716" s="17" t="str">
        <f>IFERROR(VLOOKUP(C716,REKAP[[#All],[ID
Barang]:[Stok Akhir]],8,FALSE),"")</f>
        <v/>
      </c>
      <c r="H716" s="13"/>
      <c r="I716" s="10"/>
      <c r="J716" s="10"/>
      <c r="K716" s="17" t="str">
        <f>IFERROR(MASUK[[#This Row],[Jumlah Masuk]]*MASUK[[#This Row],[Harga Satuan]],"")</f>
        <v/>
      </c>
      <c r="L716" s="13"/>
      <c r="M716" s="62"/>
      <c r="N716" s="62"/>
      <c r="O716" s="62"/>
      <c r="P716" s="62"/>
      <c r="Q716" s="62"/>
      <c r="R716" s="62"/>
      <c r="S716" s="62"/>
    </row>
    <row r="717" spans="1:19" ht="16.5" thickTop="1" thickBot="1" x14ac:dyDescent="0.3">
      <c r="A717" s="33">
        <f t="shared" si="12"/>
        <v>711</v>
      </c>
      <c r="B717" s="9"/>
      <c r="C717" s="10"/>
      <c r="D717" s="18" t="str">
        <f>IFERROR(VLOOKUP(C717,REKAP[[#All],[ID
Barang]:[Stok Akhir]],2,FALSE), "")</f>
        <v/>
      </c>
      <c r="E717" s="18" t="str">
        <f>IFERROR(VLOOKUP(C717,REKAP[[#All],[ID
Barang]:[Stok Akhir]],4,FALSE), "")</f>
        <v/>
      </c>
      <c r="F717" s="18" t="str">
        <f>IFERROR(VLOOKUP(C717,REKAP[[#All],[ID
Barang]:[Stok Akhir]],6,FALSE),"")</f>
        <v/>
      </c>
      <c r="G717" s="17" t="str">
        <f>IFERROR(VLOOKUP(C717,REKAP[[#All],[ID
Barang]:[Stok Akhir]],8,FALSE),"")</f>
        <v/>
      </c>
      <c r="H717" s="13"/>
      <c r="I717" s="10"/>
      <c r="J717" s="10"/>
      <c r="K717" s="17" t="str">
        <f>IFERROR(MASUK[[#This Row],[Jumlah Masuk]]*MASUK[[#This Row],[Harga Satuan]],"")</f>
        <v/>
      </c>
      <c r="L717" s="13"/>
      <c r="M717" s="62"/>
      <c r="N717" s="62"/>
      <c r="O717" s="62"/>
      <c r="P717" s="62"/>
      <c r="Q717" s="62"/>
      <c r="R717" s="62"/>
      <c r="S717" s="62"/>
    </row>
    <row r="718" spans="1:19" ht="16.5" thickTop="1" thickBot="1" x14ac:dyDescent="0.3">
      <c r="A718" s="33">
        <f t="shared" si="12"/>
        <v>712</v>
      </c>
      <c r="B718" s="9"/>
      <c r="C718" s="10"/>
      <c r="D718" s="18" t="str">
        <f>IFERROR(VLOOKUP(C718,REKAP[[#All],[ID
Barang]:[Stok Akhir]],2,FALSE), "")</f>
        <v/>
      </c>
      <c r="E718" s="18" t="str">
        <f>IFERROR(VLOOKUP(C718,REKAP[[#All],[ID
Barang]:[Stok Akhir]],4,FALSE), "")</f>
        <v/>
      </c>
      <c r="F718" s="18" t="str">
        <f>IFERROR(VLOOKUP(C718,REKAP[[#All],[ID
Barang]:[Stok Akhir]],6,FALSE),"")</f>
        <v/>
      </c>
      <c r="G718" s="17" t="str">
        <f>IFERROR(VLOOKUP(C718,REKAP[[#All],[ID
Barang]:[Stok Akhir]],8,FALSE),"")</f>
        <v/>
      </c>
      <c r="H718" s="13"/>
      <c r="I718" s="10"/>
      <c r="J718" s="10"/>
      <c r="K718" s="17" t="str">
        <f>IFERROR(MASUK[[#This Row],[Jumlah Masuk]]*MASUK[[#This Row],[Harga Satuan]],"")</f>
        <v/>
      </c>
      <c r="L718" s="13"/>
      <c r="M718" s="62"/>
      <c r="N718" s="62"/>
      <c r="O718" s="62"/>
      <c r="P718" s="62"/>
      <c r="Q718" s="62"/>
      <c r="R718" s="62"/>
      <c r="S718" s="62"/>
    </row>
    <row r="719" spans="1:19" ht="16.5" thickTop="1" thickBot="1" x14ac:dyDescent="0.3">
      <c r="A719" s="33">
        <f t="shared" si="12"/>
        <v>713</v>
      </c>
      <c r="B719" s="9"/>
      <c r="C719" s="10"/>
      <c r="D719" s="18" t="str">
        <f>IFERROR(VLOOKUP(C719,REKAP[[#All],[ID
Barang]:[Stok Akhir]],2,FALSE), "")</f>
        <v/>
      </c>
      <c r="E719" s="18" t="str">
        <f>IFERROR(VLOOKUP(C719,REKAP[[#All],[ID
Barang]:[Stok Akhir]],4,FALSE), "")</f>
        <v/>
      </c>
      <c r="F719" s="18" t="str">
        <f>IFERROR(VLOOKUP(C719,REKAP[[#All],[ID
Barang]:[Stok Akhir]],6,FALSE),"")</f>
        <v/>
      </c>
      <c r="G719" s="17" t="str">
        <f>IFERROR(VLOOKUP(C719,REKAP[[#All],[ID
Barang]:[Stok Akhir]],8,FALSE),"")</f>
        <v/>
      </c>
      <c r="H719" s="13"/>
      <c r="I719" s="10"/>
      <c r="J719" s="10"/>
      <c r="K719" s="17" t="str">
        <f>IFERROR(MASUK[[#This Row],[Jumlah Masuk]]*MASUK[[#This Row],[Harga Satuan]],"")</f>
        <v/>
      </c>
      <c r="L719" s="13"/>
      <c r="M719" s="62"/>
      <c r="N719" s="62"/>
      <c r="O719" s="62"/>
      <c r="P719" s="62"/>
      <c r="Q719" s="62"/>
      <c r="R719" s="62"/>
      <c r="S719" s="62"/>
    </row>
    <row r="720" spans="1:19" ht="16.5" thickTop="1" thickBot="1" x14ac:dyDescent="0.3">
      <c r="A720" s="33">
        <f t="shared" si="12"/>
        <v>714</v>
      </c>
      <c r="B720" s="9"/>
      <c r="C720" s="10"/>
      <c r="D720" s="18" t="str">
        <f>IFERROR(VLOOKUP(C720,REKAP[[#All],[ID
Barang]:[Stok Akhir]],2,FALSE), "")</f>
        <v/>
      </c>
      <c r="E720" s="18" t="str">
        <f>IFERROR(VLOOKUP(C720,REKAP[[#All],[ID
Barang]:[Stok Akhir]],4,FALSE), "")</f>
        <v/>
      </c>
      <c r="F720" s="18" t="str">
        <f>IFERROR(VLOOKUP(C720,REKAP[[#All],[ID
Barang]:[Stok Akhir]],6,FALSE),"")</f>
        <v/>
      </c>
      <c r="G720" s="17" t="str">
        <f>IFERROR(VLOOKUP(C720,REKAP[[#All],[ID
Barang]:[Stok Akhir]],8,FALSE),"")</f>
        <v/>
      </c>
      <c r="H720" s="13"/>
      <c r="I720" s="10"/>
      <c r="J720" s="10"/>
      <c r="K720" s="17" t="str">
        <f>IFERROR(MASUK[[#This Row],[Jumlah Masuk]]*MASUK[[#This Row],[Harga Satuan]],"")</f>
        <v/>
      </c>
      <c r="L720" s="13"/>
      <c r="M720" s="62"/>
      <c r="N720" s="62"/>
      <c r="O720" s="62"/>
      <c r="P720" s="62"/>
      <c r="Q720" s="62"/>
      <c r="R720" s="62"/>
      <c r="S720" s="62"/>
    </row>
    <row r="721" spans="1:19" ht="16.5" thickTop="1" thickBot="1" x14ac:dyDescent="0.3">
      <c r="A721" s="33">
        <f t="shared" si="12"/>
        <v>715</v>
      </c>
      <c r="B721" s="9"/>
      <c r="C721" s="10"/>
      <c r="D721" s="18" t="str">
        <f>IFERROR(VLOOKUP(C721,REKAP[[#All],[ID
Barang]:[Stok Akhir]],2,FALSE), "")</f>
        <v/>
      </c>
      <c r="E721" s="18" t="str">
        <f>IFERROR(VLOOKUP(C721,REKAP[[#All],[ID
Barang]:[Stok Akhir]],4,FALSE), "")</f>
        <v/>
      </c>
      <c r="F721" s="18" t="str">
        <f>IFERROR(VLOOKUP(C721,REKAP[[#All],[ID
Barang]:[Stok Akhir]],6,FALSE),"")</f>
        <v/>
      </c>
      <c r="G721" s="17" t="str">
        <f>IFERROR(VLOOKUP(C721,REKAP[[#All],[ID
Barang]:[Stok Akhir]],8,FALSE),"")</f>
        <v/>
      </c>
      <c r="H721" s="13"/>
      <c r="I721" s="10"/>
      <c r="J721" s="10"/>
      <c r="K721" s="17" t="str">
        <f>IFERROR(MASUK[[#This Row],[Jumlah Masuk]]*MASUK[[#This Row],[Harga Satuan]],"")</f>
        <v/>
      </c>
      <c r="L721" s="13"/>
      <c r="M721" s="62"/>
      <c r="N721" s="62"/>
      <c r="O721" s="62"/>
      <c r="P721" s="62"/>
      <c r="Q721" s="62"/>
      <c r="R721" s="62"/>
      <c r="S721" s="62"/>
    </row>
    <row r="722" spans="1:19" ht="16.5" thickTop="1" thickBot="1" x14ac:dyDescent="0.3">
      <c r="A722" s="33">
        <f t="shared" si="12"/>
        <v>716</v>
      </c>
      <c r="B722" s="9"/>
      <c r="C722" s="10"/>
      <c r="D722" s="18" t="str">
        <f>IFERROR(VLOOKUP(C722,REKAP[[#All],[ID
Barang]:[Stok Akhir]],2,FALSE), "")</f>
        <v/>
      </c>
      <c r="E722" s="18" t="str">
        <f>IFERROR(VLOOKUP(C722,REKAP[[#All],[ID
Barang]:[Stok Akhir]],4,FALSE), "")</f>
        <v/>
      </c>
      <c r="F722" s="18" t="str">
        <f>IFERROR(VLOOKUP(C722,REKAP[[#All],[ID
Barang]:[Stok Akhir]],6,FALSE),"")</f>
        <v/>
      </c>
      <c r="G722" s="17" t="str">
        <f>IFERROR(VLOOKUP(C722,REKAP[[#All],[ID
Barang]:[Stok Akhir]],8,FALSE),"")</f>
        <v/>
      </c>
      <c r="H722" s="13"/>
      <c r="I722" s="10"/>
      <c r="J722" s="10"/>
      <c r="K722" s="17" t="str">
        <f>IFERROR(MASUK[[#This Row],[Jumlah Masuk]]*MASUK[[#This Row],[Harga Satuan]],"")</f>
        <v/>
      </c>
      <c r="L722" s="13"/>
      <c r="M722" s="62"/>
      <c r="N722" s="62"/>
      <c r="O722" s="62"/>
      <c r="P722" s="62"/>
      <c r="Q722" s="62"/>
      <c r="R722" s="62"/>
      <c r="S722" s="62"/>
    </row>
    <row r="723" spans="1:19" ht="16.5" thickTop="1" thickBot="1" x14ac:dyDescent="0.3">
      <c r="A723" s="33">
        <f t="shared" si="12"/>
        <v>717</v>
      </c>
      <c r="B723" s="9"/>
      <c r="C723" s="10"/>
      <c r="D723" s="18" t="str">
        <f>IFERROR(VLOOKUP(C723,REKAP[[#All],[ID
Barang]:[Stok Akhir]],2,FALSE), "")</f>
        <v/>
      </c>
      <c r="E723" s="18" t="str">
        <f>IFERROR(VLOOKUP(C723,REKAP[[#All],[ID
Barang]:[Stok Akhir]],4,FALSE), "")</f>
        <v/>
      </c>
      <c r="F723" s="18" t="str">
        <f>IFERROR(VLOOKUP(C723,REKAP[[#All],[ID
Barang]:[Stok Akhir]],6,FALSE),"")</f>
        <v/>
      </c>
      <c r="G723" s="17" t="str">
        <f>IFERROR(VLOOKUP(C723,REKAP[[#All],[ID
Barang]:[Stok Akhir]],8,FALSE),"")</f>
        <v/>
      </c>
      <c r="H723" s="13"/>
      <c r="I723" s="10"/>
      <c r="J723" s="10"/>
      <c r="K723" s="17" t="str">
        <f>IFERROR(MASUK[[#This Row],[Jumlah Masuk]]*MASUK[[#This Row],[Harga Satuan]],"")</f>
        <v/>
      </c>
      <c r="L723" s="13"/>
      <c r="M723" s="62"/>
      <c r="N723" s="62"/>
      <c r="O723" s="62"/>
      <c r="P723" s="62"/>
      <c r="Q723" s="62"/>
      <c r="R723" s="62"/>
      <c r="S723" s="62"/>
    </row>
    <row r="724" spans="1:19" ht="16.5" thickTop="1" thickBot="1" x14ac:dyDescent="0.3">
      <c r="A724" s="33">
        <f t="shared" si="12"/>
        <v>718</v>
      </c>
      <c r="B724" s="9"/>
      <c r="C724" s="10"/>
      <c r="D724" s="18" t="str">
        <f>IFERROR(VLOOKUP(C724,REKAP[[#All],[ID
Barang]:[Stok Akhir]],2,FALSE), "")</f>
        <v/>
      </c>
      <c r="E724" s="18" t="str">
        <f>IFERROR(VLOOKUP(C724,REKAP[[#All],[ID
Barang]:[Stok Akhir]],4,FALSE), "")</f>
        <v/>
      </c>
      <c r="F724" s="18" t="str">
        <f>IFERROR(VLOOKUP(C724,REKAP[[#All],[ID
Barang]:[Stok Akhir]],6,FALSE),"")</f>
        <v/>
      </c>
      <c r="G724" s="17" t="str">
        <f>IFERROR(VLOOKUP(C724,REKAP[[#All],[ID
Barang]:[Stok Akhir]],8,FALSE),"")</f>
        <v/>
      </c>
      <c r="H724" s="13"/>
      <c r="I724" s="10"/>
      <c r="J724" s="10"/>
      <c r="K724" s="17" t="str">
        <f>IFERROR(MASUK[[#This Row],[Jumlah Masuk]]*MASUK[[#This Row],[Harga Satuan]],"")</f>
        <v/>
      </c>
      <c r="L724" s="13"/>
      <c r="M724" s="62"/>
      <c r="N724" s="62"/>
      <c r="O724" s="62"/>
      <c r="P724" s="62"/>
      <c r="Q724" s="62"/>
      <c r="R724" s="62"/>
      <c r="S724" s="62"/>
    </row>
    <row r="725" spans="1:19" ht="16.5" thickTop="1" thickBot="1" x14ac:dyDescent="0.3">
      <c r="A725" s="33">
        <f t="shared" si="12"/>
        <v>719</v>
      </c>
      <c r="B725" s="9"/>
      <c r="C725" s="10"/>
      <c r="D725" s="18" t="str">
        <f>IFERROR(VLOOKUP(C725,REKAP[[#All],[ID
Barang]:[Stok Akhir]],2,FALSE), "")</f>
        <v/>
      </c>
      <c r="E725" s="18" t="str">
        <f>IFERROR(VLOOKUP(C725,REKAP[[#All],[ID
Barang]:[Stok Akhir]],4,FALSE), "")</f>
        <v/>
      </c>
      <c r="F725" s="18" t="str">
        <f>IFERROR(VLOOKUP(C725,REKAP[[#All],[ID
Barang]:[Stok Akhir]],6,FALSE),"")</f>
        <v/>
      </c>
      <c r="G725" s="17" t="str">
        <f>IFERROR(VLOOKUP(C725,REKAP[[#All],[ID
Barang]:[Stok Akhir]],8,FALSE),"")</f>
        <v/>
      </c>
      <c r="H725" s="13"/>
      <c r="I725" s="10"/>
      <c r="J725" s="10"/>
      <c r="K725" s="17" t="str">
        <f>IFERROR(MASUK[[#This Row],[Jumlah Masuk]]*MASUK[[#This Row],[Harga Satuan]],"")</f>
        <v/>
      </c>
      <c r="L725" s="13"/>
      <c r="M725" s="62"/>
      <c r="N725" s="62"/>
      <c r="O725" s="62"/>
      <c r="P725" s="62"/>
      <c r="Q725" s="62"/>
      <c r="R725" s="62"/>
      <c r="S725" s="62"/>
    </row>
    <row r="726" spans="1:19" ht="16.5" thickTop="1" thickBot="1" x14ac:dyDescent="0.3">
      <c r="A726" s="33">
        <f t="shared" si="12"/>
        <v>720</v>
      </c>
      <c r="B726" s="9"/>
      <c r="C726" s="10"/>
      <c r="D726" s="18" t="str">
        <f>IFERROR(VLOOKUP(C726,REKAP[[#All],[ID
Barang]:[Stok Akhir]],2,FALSE), "")</f>
        <v/>
      </c>
      <c r="E726" s="18" t="str">
        <f>IFERROR(VLOOKUP(C726,REKAP[[#All],[ID
Barang]:[Stok Akhir]],4,FALSE), "")</f>
        <v/>
      </c>
      <c r="F726" s="18" t="str">
        <f>IFERROR(VLOOKUP(C726,REKAP[[#All],[ID
Barang]:[Stok Akhir]],6,FALSE),"")</f>
        <v/>
      </c>
      <c r="G726" s="17" t="str">
        <f>IFERROR(VLOOKUP(C726,REKAP[[#All],[ID
Barang]:[Stok Akhir]],8,FALSE),"")</f>
        <v/>
      </c>
      <c r="H726" s="13"/>
      <c r="I726" s="10"/>
      <c r="J726" s="10"/>
      <c r="K726" s="17" t="str">
        <f>IFERROR(MASUK[[#This Row],[Jumlah Masuk]]*MASUK[[#This Row],[Harga Satuan]],"")</f>
        <v/>
      </c>
      <c r="L726" s="13"/>
      <c r="M726" s="62"/>
      <c r="N726" s="62"/>
      <c r="O726" s="62"/>
      <c r="P726" s="62"/>
      <c r="Q726" s="62"/>
      <c r="R726" s="62"/>
      <c r="S726" s="62"/>
    </row>
    <row r="727" spans="1:19" ht="16.5" thickTop="1" thickBot="1" x14ac:dyDescent="0.3">
      <c r="A727" s="33">
        <f t="shared" si="12"/>
        <v>721</v>
      </c>
      <c r="B727" s="9"/>
      <c r="C727" s="10"/>
      <c r="D727" s="18" t="str">
        <f>IFERROR(VLOOKUP(C727,REKAP[[#All],[ID
Barang]:[Stok Akhir]],2,FALSE), "")</f>
        <v/>
      </c>
      <c r="E727" s="18" t="str">
        <f>IFERROR(VLOOKUP(C727,REKAP[[#All],[ID
Barang]:[Stok Akhir]],4,FALSE), "")</f>
        <v/>
      </c>
      <c r="F727" s="18" t="str">
        <f>IFERROR(VLOOKUP(C727,REKAP[[#All],[ID
Barang]:[Stok Akhir]],6,FALSE),"")</f>
        <v/>
      </c>
      <c r="G727" s="17" t="str">
        <f>IFERROR(VLOOKUP(C727,REKAP[[#All],[ID
Barang]:[Stok Akhir]],8,FALSE),"")</f>
        <v/>
      </c>
      <c r="H727" s="13"/>
      <c r="I727" s="10"/>
      <c r="J727" s="10"/>
      <c r="K727" s="17" t="str">
        <f>IFERROR(MASUK[[#This Row],[Jumlah Masuk]]*MASUK[[#This Row],[Harga Satuan]],"")</f>
        <v/>
      </c>
      <c r="L727" s="13"/>
      <c r="M727" s="62"/>
      <c r="N727" s="62"/>
      <c r="O727" s="62"/>
      <c r="P727" s="62"/>
      <c r="Q727" s="62"/>
      <c r="R727" s="62"/>
      <c r="S727" s="62"/>
    </row>
    <row r="728" spans="1:19" ht="16.5" thickTop="1" thickBot="1" x14ac:dyDescent="0.3">
      <c r="A728" s="33">
        <f t="shared" si="12"/>
        <v>722</v>
      </c>
      <c r="B728" s="9"/>
      <c r="C728" s="10"/>
      <c r="D728" s="18" t="str">
        <f>IFERROR(VLOOKUP(C728,REKAP[[#All],[ID
Barang]:[Stok Akhir]],2,FALSE), "")</f>
        <v/>
      </c>
      <c r="E728" s="18" t="str">
        <f>IFERROR(VLOOKUP(C728,REKAP[[#All],[ID
Barang]:[Stok Akhir]],4,FALSE), "")</f>
        <v/>
      </c>
      <c r="F728" s="18" t="str">
        <f>IFERROR(VLOOKUP(C728,REKAP[[#All],[ID
Barang]:[Stok Akhir]],6,FALSE),"")</f>
        <v/>
      </c>
      <c r="G728" s="17" t="str">
        <f>IFERROR(VLOOKUP(C728,REKAP[[#All],[ID
Barang]:[Stok Akhir]],8,FALSE),"")</f>
        <v/>
      </c>
      <c r="H728" s="13"/>
      <c r="I728" s="10"/>
      <c r="J728" s="10"/>
      <c r="K728" s="17" t="str">
        <f>IFERROR(MASUK[[#This Row],[Jumlah Masuk]]*MASUK[[#This Row],[Harga Satuan]],"")</f>
        <v/>
      </c>
      <c r="L728" s="13"/>
      <c r="M728" s="62"/>
      <c r="N728" s="62"/>
      <c r="O728" s="62"/>
      <c r="P728" s="62"/>
      <c r="Q728" s="62"/>
      <c r="R728" s="62"/>
      <c r="S728" s="62"/>
    </row>
    <row r="729" spans="1:19" ht="16.5" thickTop="1" thickBot="1" x14ac:dyDescent="0.3">
      <c r="A729" s="33">
        <f t="shared" si="12"/>
        <v>723</v>
      </c>
      <c r="B729" s="9"/>
      <c r="C729" s="10"/>
      <c r="D729" s="18" t="str">
        <f>IFERROR(VLOOKUP(C729,REKAP[[#All],[ID
Barang]:[Stok Akhir]],2,FALSE), "")</f>
        <v/>
      </c>
      <c r="E729" s="18" t="str">
        <f>IFERROR(VLOOKUP(C729,REKAP[[#All],[ID
Barang]:[Stok Akhir]],4,FALSE), "")</f>
        <v/>
      </c>
      <c r="F729" s="18" t="str">
        <f>IFERROR(VLOOKUP(C729,REKAP[[#All],[ID
Barang]:[Stok Akhir]],6,FALSE),"")</f>
        <v/>
      </c>
      <c r="G729" s="17" t="str">
        <f>IFERROR(VLOOKUP(C729,REKAP[[#All],[ID
Barang]:[Stok Akhir]],8,FALSE),"")</f>
        <v/>
      </c>
      <c r="H729" s="13"/>
      <c r="I729" s="10"/>
      <c r="J729" s="10"/>
      <c r="K729" s="17" t="str">
        <f>IFERROR(MASUK[[#This Row],[Jumlah Masuk]]*MASUK[[#This Row],[Harga Satuan]],"")</f>
        <v/>
      </c>
      <c r="L729" s="13"/>
      <c r="M729" s="62"/>
      <c r="N729" s="62"/>
      <c r="O729" s="62"/>
      <c r="P729" s="62"/>
      <c r="Q729" s="62"/>
      <c r="R729" s="62"/>
      <c r="S729" s="62"/>
    </row>
    <row r="730" spans="1:19" ht="16.5" thickTop="1" thickBot="1" x14ac:dyDescent="0.3">
      <c r="A730" s="33">
        <f t="shared" si="12"/>
        <v>724</v>
      </c>
      <c r="B730" s="9"/>
      <c r="C730" s="10"/>
      <c r="D730" s="18" t="str">
        <f>IFERROR(VLOOKUP(C730,REKAP[[#All],[ID
Barang]:[Stok Akhir]],2,FALSE), "")</f>
        <v/>
      </c>
      <c r="E730" s="18" t="str">
        <f>IFERROR(VLOOKUP(C730,REKAP[[#All],[ID
Barang]:[Stok Akhir]],4,FALSE), "")</f>
        <v/>
      </c>
      <c r="F730" s="18" t="str">
        <f>IFERROR(VLOOKUP(C730,REKAP[[#All],[ID
Barang]:[Stok Akhir]],6,FALSE),"")</f>
        <v/>
      </c>
      <c r="G730" s="17" t="str">
        <f>IFERROR(VLOOKUP(C730,REKAP[[#All],[ID
Barang]:[Stok Akhir]],8,FALSE),"")</f>
        <v/>
      </c>
      <c r="H730" s="13"/>
      <c r="I730" s="10"/>
      <c r="J730" s="10"/>
      <c r="K730" s="17" t="str">
        <f>IFERROR(MASUK[[#This Row],[Jumlah Masuk]]*MASUK[[#This Row],[Harga Satuan]],"")</f>
        <v/>
      </c>
      <c r="L730" s="13"/>
      <c r="M730" s="62"/>
      <c r="N730" s="62"/>
      <c r="O730" s="62"/>
      <c r="P730" s="62"/>
      <c r="Q730" s="62"/>
      <c r="R730" s="62"/>
      <c r="S730" s="62"/>
    </row>
    <row r="731" spans="1:19" ht="16.5" thickTop="1" thickBot="1" x14ac:dyDescent="0.3">
      <c r="A731" s="33">
        <f t="shared" si="12"/>
        <v>725</v>
      </c>
      <c r="B731" s="9"/>
      <c r="C731" s="10"/>
      <c r="D731" s="18" t="str">
        <f>IFERROR(VLOOKUP(C731,REKAP[[#All],[ID
Barang]:[Stok Akhir]],2,FALSE), "")</f>
        <v/>
      </c>
      <c r="E731" s="18" t="str">
        <f>IFERROR(VLOOKUP(C731,REKAP[[#All],[ID
Barang]:[Stok Akhir]],4,FALSE), "")</f>
        <v/>
      </c>
      <c r="F731" s="18" t="str">
        <f>IFERROR(VLOOKUP(C731,REKAP[[#All],[ID
Barang]:[Stok Akhir]],6,FALSE),"")</f>
        <v/>
      </c>
      <c r="G731" s="17" t="str">
        <f>IFERROR(VLOOKUP(C731,REKAP[[#All],[ID
Barang]:[Stok Akhir]],8,FALSE),"")</f>
        <v/>
      </c>
      <c r="H731" s="13"/>
      <c r="I731" s="10"/>
      <c r="J731" s="10"/>
      <c r="K731" s="17" t="str">
        <f>IFERROR(MASUK[[#This Row],[Jumlah Masuk]]*MASUK[[#This Row],[Harga Satuan]],"")</f>
        <v/>
      </c>
      <c r="L731" s="13"/>
      <c r="M731" s="62"/>
      <c r="N731" s="62"/>
      <c r="O731" s="62"/>
      <c r="P731" s="62"/>
      <c r="Q731" s="62"/>
      <c r="R731" s="62"/>
      <c r="S731" s="62"/>
    </row>
    <row r="732" spans="1:19" ht="16.5" thickTop="1" thickBot="1" x14ac:dyDescent="0.3">
      <c r="A732" s="33">
        <f t="shared" si="12"/>
        <v>726</v>
      </c>
      <c r="B732" s="9"/>
      <c r="C732" s="10"/>
      <c r="D732" s="18" t="str">
        <f>IFERROR(VLOOKUP(C732,REKAP[[#All],[ID
Barang]:[Stok Akhir]],2,FALSE), "")</f>
        <v/>
      </c>
      <c r="E732" s="18" t="str">
        <f>IFERROR(VLOOKUP(C732,REKAP[[#All],[ID
Barang]:[Stok Akhir]],4,FALSE), "")</f>
        <v/>
      </c>
      <c r="F732" s="18" t="str">
        <f>IFERROR(VLOOKUP(C732,REKAP[[#All],[ID
Barang]:[Stok Akhir]],6,FALSE),"")</f>
        <v/>
      </c>
      <c r="G732" s="17" t="str">
        <f>IFERROR(VLOOKUP(C732,REKAP[[#All],[ID
Barang]:[Stok Akhir]],8,FALSE),"")</f>
        <v/>
      </c>
      <c r="H732" s="13"/>
      <c r="I732" s="10"/>
      <c r="J732" s="10"/>
      <c r="K732" s="17" t="str">
        <f>IFERROR(MASUK[[#This Row],[Jumlah Masuk]]*MASUK[[#This Row],[Harga Satuan]],"")</f>
        <v/>
      </c>
      <c r="L732" s="13"/>
      <c r="M732" s="62"/>
      <c r="N732" s="62"/>
      <c r="O732" s="62"/>
      <c r="P732" s="62"/>
      <c r="Q732" s="62"/>
      <c r="R732" s="62"/>
      <c r="S732" s="62"/>
    </row>
    <row r="733" spans="1:19" ht="16.5" thickTop="1" thickBot="1" x14ac:dyDescent="0.3">
      <c r="A733" s="33">
        <f t="shared" si="12"/>
        <v>727</v>
      </c>
      <c r="B733" s="9"/>
      <c r="C733" s="10"/>
      <c r="D733" s="18" t="str">
        <f>IFERROR(VLOOKUP(C733,REKAP[[#All],[ID
Barang]:[Stok Akhir]],2,FALSE), "")</f>
        <v/>
      </c>
      <c r="E733" s="18" t="str">
        <f>IFERROR(VLOOKUP(C733,REKAP[[#All],[ID
Barang]:[Stok Akhir]],4,FALSE), "")</f>
        <v/>
      </c>
      <c r="F733" s="18" t="str">
        <f>IFERROR(VLOOKUP(C733,REKAP[[#All],[ID
Barang]:[Stok Akhir]],6,FALSE),"")</f>
        <v/>
      </c>
      <c r="G733" s="17" t="str">
        <f>IFERROR(VLOOKUP(C733,REKAP[[#All],[ID
Barang]:[Stok Akhir]],8,FALSE),"")</f>
        <v/>
      </c>
      <c r="H733" s="13"/>
      <c r="I733" s="10"/>
      <c r="J733" s="10"/>
      <c r="K733" s="17" t="str">
        <f>IFERROR(MASUK[[#This Row],[Jumlah Masuk]]*MASUK[[#This Row],[Harga Satuan]],"")</f>
        <v/>
      </c>
      <c r="L733" s="13"/>
      <c r="M733" s="62"/>
      <c r="N733" s="62"/>
      <c r="O733" s="62"/>
      <c r="P733" s="62"/>
      <c r="Q733" s="62"/>
      <c r="R733" s="62"/>
      <c r="S733" s="62"/>
    </row>
    <row r="734" spans="1:19" ht="16.5" thickTop="1" thickBot="1" x14ac:dyDescent="0.3">
      <c r="A734" s="33">
        <f t="shared" si="12"/>
        <v>728</v>
      </c>
      <c r="B734" s="9"/>
      <c r="C734" s="10"/>
      <c r="D734" s="18" t="str">
        <f>IFERROR(VLOOKUP(C734,REKAP[[#All],[ID
Barang]:[Stok Akhir]],2,FALSE), "")</f>
        <v/>
      </c>
      <c r="E734" s="18" t="str">
        <f>IFERROR(VLOOKUP(C734,REKAP[[#All],[ID
Barang]:[Stok Akhir]],4,FALSE), "")</f>
        <v/>
      </c>
      <c r="F734" s="18" t="str">
        <f>IFERROR(VLOOKUP(C734,REKAP[[#All],[ID
Barang]:[Stok Akhir]],6,FALSE),"")</f>
        <v/>
      </c>
      <c r="G734" s="17" t="str">
        <f>IFERROR(VLOOKUP(C734,REKAP[[#All],[ID
Barang]:[Stok Akhir]],8,FALSE),"")</f>
        <v/>
      </c>
      <c r="H734" s="13"/>
      <c r="I734" s="10"/>
      <c r="J734" s="10"/>
      <c r="K734" s="17" t="str">
        <f>IFERROR(MASUK[[#This Row],[Jumlah Masuk]]*MASUK[[#This Row],[Harga Satuan]],"")</f>
        <v/>
      </c>
      <c r="L734" s="13"/>
      <c r="M734" s="62"/>
      <c r="N734" s="62"/>
      <c r="O734" s="62"/>
      <c r="P734" s="62"/>
      <c r="Q734" s="62"/>
      <c r="R734" s="62"/>
      <c r="S734" s="62"/>
    </row>
    <row r="735" spans="1:19" ht="16.5" thickTop="1" thickBot="1" x14ac:dyDescent="0.3">
      <c r="A735" s="33">
        <f t="shared" si="12"/>
        <v>729</v>
      </c>
      <c r="B735" s="9"/>
      <c r="C735" s="10"/>
      <c r="D735" s="18" t="str">
        <f>IFERROR(VLOOKUP(C735,REKAP[[#All],[ID
Barang]:[Stok Akhir]],2,FALSE), "")</f>
        <v/>
      </c>
      <c r="E735" s="18" t="str">
        <f>IFERROR(VLOOKUP(C735,REKAP[[#All],[ID
Barang]:[Stok Akhir]],4,FALSE), "")</f>
        <v/>
      </c>
      <c r="F735" s="18" t="str">
        <f>IFERROR(VLOOKUP(C735,REKAP[[#All],[ID
Barang]:[Stok Akhir]],6,FALSE),"")</f>
        <v/>
      </c>
      <c r="G735" s="17" t="str">
        <f>IFERROR(VLOOKUP(C735,REKAP[[#All],[ID
Barang]:[Stok Akhir]],8,FALSE),"")</f>
        <v/>
      </c>
      <c r="H735" s="13"/>
      <c r="I735" s="10"/>
      <c r="J735" s="10"/>
      <c r="K735" s="17" t="str">
        <f>IFERROR(MASUK[[#This Row],[Jumlah Masuk]]*MASUK[[#This Row],[Harga Satuan]],"")</f>
        <v/>
      </c>
      <c r="L735" s="13"/>
      <c r="M735" s="62"/>
      <c r="N735" s="62"/>
      <c r="O735" s="62"/>
      <c r="P735" s="62"/>
      <c r="Q735" s="62"/>
      <c r="R735" s="62"/>
      <c r="S735" s="62"/>
    </row>
    <row r="736" spans="1:19" ht="16.5" thickTop="1" thickBot="1" x14ac:dyDescent="0.3">
      <c r="A736" s="33">
        <f t="shared" si="12"/>
        <v>730</v>
      </c>
      <c r="B736" s="9"/>
      <c r="C736" s="10"/>
      <c r="D736" s="18" t="str">
        <f>IFERROR(VLOOKUP(C736,REKAP[[#All],[ID
Barang]:[Stok Akhir]],2,FALSE), "")</f>
        <v/>
      </c>
      <c r="E736" s="18" t="str">
        <f>IFERROR(VLOOKUP(C736,REKAP[[#All],[ID
Barang]:[Stok Akhir]],4,FALSE), "")</f>
        <v/>
      </c>
      <c r="F736" s="18" t="str">
        <f>IFERROR(VLOOKUP(C736,REKAP[[#All],[ID
Barang]:[Stok Akhir]],6,FALSE),"")</f>
        <v/>
      </c>
      <c r="G736" s="17" t="str">
        <f>IFERROR(VLOOKUP(C736,REKAP[[#All],[ID
Barang]:[Stok Akhir]],8,FALSE),"")</f>
        <v/>
      </c>
      <c r="H736" s="13"/>
      <c r="I736" s="10"/>
      <c r="J736" s="10"/>
      <c r="K736" s="17" t="str">
        <f>IFERROR(MASUK[[#This Row],[Jumlah Masuk]]*MASUK[[#This Row],[Harga Satuan]],"")</f>
        <v/>
      </c>
      <c r="L736" s="13"/>
      <c r="M736" s="62"/>
      <c r="N736" s="62"/>
      <c r="O736" s="62"/>
      <c r="P736" s="62"/>
      <c r="Q736" s="62"/>
      <c r="R736" s="62"/>
      <c r="S736" s="62"/>
    </row>
    <row r="737" spans="1:19" ht="16.5" thickTop="1" thickBot="1" x14ac:dyDescent="0.3">
      <c r="A737" s="33">
        <f t="shared" si="12"/>
        <v>731</v>
      </c>
      <c r="B737" s="9"/>
      <c r="C737" s="10"/>
      <c r="D737" s="18" t="str">
        <f>IFERROR(VLOOKUP(C737,REKAP[[#All],[ID
Barang]:[Stok Akhir]],2,FALSE), "")</f>
        <v/>
      </c>
      <c r="E737" s="18" t="str">
        <f>IFERROR(VLOOKUP(C737,REKAP[[#All],[ID
Barang]:[Stok Akhir]],4,FALSE), "")</f>
        <v/>
      </c>
      <c r="F737" s="18" t="str">
        <f>IFERROR(VLOOKUP(C737,REKAP[[#All],[ID
Barang]:[Stok Akhir]],6,FALSE),"")</f>
        <v/>
      </c>
      <c r="G737" s="17" t="str">
        <f>IFERROR(VLOOKUP(C737,REKAP[[#All],[ID
Barang]:[Stok Akhir]],8,FALSE),"")</f>
        <v/>
      </c>
      <c r="H737" s="13"/>
      <c r="I737" s="10"/>
      <c r="J737" s="10"/>
      <c r="K737" s="17" t="str">
        <f>IFERROR(MASUK[[#This Row],[Jumlah Masuk]]*MASUK[[#This Row],[Harga Satuan]],"")</f>
        <v/>
      </c>
      <c r="L737" s="13"/>
      <c r="M737" s="62"/>
      <c r="N737" s="62"/>
      <c r="O737" s="62"/>
      <c r="P737" s="62"/>
      <c r="Q737" s="62"/>
      <c r="R737" s="62"/>
      <c r="S737" s="62"/>
    </row>
    <row r="738" spans="1:19" ht="16.5" thickTop="1" thickBot="1" x14ac:dyDescent="0.3">
      <c r="A738" s="33">
        <f t="shared" si="12"/>
        <v>732</v>
      </c>
      <c r="B738" s="9"/>
      <c r="C738" s="10"/>
      <c r="D738" s="18" t="str">
        <f>IFERROR(VLOOKUP(C738,REKAP[[#All],[ID
Barang]:[Stok Akhir]],2,FALSE), "")</f>
        <v/>
      </c>
      <c r="E738" s="18" t="str">
        <f>IFERROR(VLOOKUP(C738,REKAP[[#All],[ID
Barang]:[Stok Akhir]],4,FALSE), "")</f>
        <v/>
      </c>
      <c r="F738" s="18" t="str">
        <f>IFERROR(VLOOKUP(C738,REKAP[[#All],[ID
Barang]:[Stok Akhir]],6,FALSE),"")</f>
        <v/>
      </c>
      <c r="G738" s="17" t="str">
        <f>IFERROR(VLOOKUP(C738,REKAP[[#All],[ID
Barang]:[Stok Akhir]],8,FALSE),"")</f>
        <v/>
      </c>
      <c r="H738" s="13"/>
      <c r="I738" s="10"/>
      <c r="J738" s="10"/>
      <c r="K738" s="17" t="str">
        <f>IFERROR(MASUK[[#This Row],[Jumlah Masuk]]*MASUK[[#This Row],[Harga Satuan]],"")</f>
        <v/>
      </c>
      <c r="L738" s="13"/>
      <c r="M738" s="62"/>
      <c r="N738" s="62"/>
      <c r="O738" s="62"/>
      <c r="P738" s="62"/>
      <c r="Q738" s="62"/>
      <c r="R738" s="62"/>
      <c r="S738" s="62"/>
    </row>
    <row r="739" spans="1:19" ht="16.5" thickTop="1" thickBot="1" x14ac:dyDescent="0.3">
      <c r="A739" s="33">
        <f t="shared" si="12"/>
        <v>733</v>
      </c>
      <c r="B739" s="9"/>
      <c r="C739" s="10"/>
      <c r="D739" s="18" t="str">
        <f>IFERROR(VLOOKUP(C739,REKAP[[#All],[ID
Barang]:[Stok Akhir]],2,FALSE), "")</f>
        <v/>
      </c>
      <c r="E739" s="18" t="str">
        <f>IFERROR(VLOOKUP(C739,REKAP[[#All],[ID
Barang]:[Stok Akhir]],4,FALSE), "")</f>
        <v/>
      </c>
      <c r="F739" s="18" t="str">
        <f>IFERROR(VLOOKUP(C739,REKAP[[#All],[ID
Barang]:[Stok Akhir]],6,FALSE),"")</f>
        <v/>
      </c>
      <c r="G739" s="17" t="str">
        <f>IFERROR(VLOOKUP(C739,REKAP[[#All],[ID
Barang]:[Stok Akhir]],8,FALSE),"")</f>
        <v/>
      </c>
      <c r="H739" s="13"/>
      <c r="I739" s="10"/>
      <c r="J739" s="10"/>
      <c r="K739" s="17" t="str">
        <f>IFERROR(MASUK[[#This Row],[Jumlah Masuk]]*MASUK[[#This Row],[Harga Satuan]],"")</f>
        <v/>
      </c>
      <c r="L739" s="13"/>
      <c r="M739" s="62"/>
      <c r="N739" s="62"/>
      <c r="O739" s="62"/>
      <c r="P739" s="62"/>
      <c r="Q739" s="62"/>
      <c r="R739" s="62"/>
      <c r="S739" s="62"/>
    </row>
    <row r="740" spans="1:19" ht="16.5" thickTop="1" thickBot="1" x14ac:dyDescent="0.3">
      <c r="A740" s="33">
        <f t="shared" si="12"/>
        <v>734</v>
      </c>
      <c r="B740" s="9"/>
      <c r="C740" s="10"/>
      <c r="D740" s="18" t="str">
        <f>IFERROR(VLOOKUP(C740,REKAP[[#All],[ID
Barang]:[Stok Akhir]],2,FALSE), "")</f>
        <v/>
      </c>
      <c r="E740" s="18" t="str">
        <f>IFERROR(VLOOKUP(C740,REKAP[[#All],[ID
Barang]:[Stok Akhir]],4,FALSE), "")</f>
        <v/>
      </c>
      <c r="F740" s="18" t="str">
        <f>IFERROR(VLOOKUP(C740,REKAP[[#All],[ID
Barang]:[Stok Akhir]],6,FALSE),"")</f>
        <v/>
      </c>
      <c r="G740" s="17" t="str">
        <f>IFERROR(VLOOKUP(C740,REKAP[[#All],[ID
Barang]:[Stok Akhir]],8,FALSE),"")</f>
        <v/>
      </c>
      <c r="H740" s="13"/>
      <c r="I740" s="10"/>
      <c r="J740" s="10"/>
      <c r="K740" s="17" t="str">
        <f>IFERROR(MASUK[[#This Row],[Jumlah Masuk]]*MASUK[[#This Row],[Harga Satuan]],"")</f>
        <v/>
      </c>
      <c r="L740" s="13"/>
      <c r="M740" s="62"/>
      <c r="N740" s="62"/>
      <c r="O740" s="62"/>
      <c r="P740" s="62"/>
      <c r="Q740" s="62"/>
      <c r="R740" s="62"/>
      <c r="S740" s="62"/>
    </row>
    <row r="741" spans="1:19" ht="16.5" thickTop="1" thickBot="1" x14ac:dyDescent="0.3">
      <c r="A741" s="33">
        <f t="shared" si="12"/>
        <v>735</v>
      </c>
      <c r="B741" s="9"/>
      <c r="C741" s="10"/>
      <c r="D741" s="18" t="str">
        <f>IFERROR(VLOOKUP(C741,REKAP[[#All],[ID
Barang]:[Stok Akhir]],2,FALSE), "")</f>
        <v/>
      </c>
      <c r="E741" s="18" t="str">
        <f>IFERROR(VLOOKUP(C741,REKAP[[#All],[ID
Barang]:[Stok Akhir]],4,FALSE), "")</f>
        <v/>
      </c>
      <c r="F741" s="18" t="str">
        <f>IFERROR(VLOOKUP(C741,REKAP[[#All],[ID
Barang]:[Stok Akhir]],6,FALSE),"")</f>
        <v/>
      </c>
      <c r="G741" s="17" t="str">
        <f>IFERROR(VLOOKUP(C741,REKAP[[#All],[ID
Barang]:[Stok Akhir]],8,FALSE),"")</f>
        <v/>
      </c>
      <c r="H741" s="13"/>
      <c r="I741" s="10"/>
      <c r="J741" s="10"/>
      <c r="K741" s="17" t="str">
        <f>IFERROR(MASUK[[#This Row],[Jumlah Masuk]]*MASUK[[#This Row],[Harga Satuan]],"")</f>
        <v/>
      </c>
      <c r="L741" s="13"/>
      <c r="M741" s="62"/>
      <c r="N741" s="62"/>
      <c r="O741" s="62"/>
      <c r="P741" s="62"/>
      <c r="Q741" s="62"/>
      <c r="R741" s="62"/>
      <c r="S741" s="62"/>
    </row>
    <row r="742" spans="1:19" ht="16.5" thickTop="1" thickBot="1" x14ac:dyDescent="0.3">
      <c r="A742" s="33">
        <f t="shared" si="12"/>
        <v>736</v>
      </c>
      <c r="B742" s="9"/>
      <c r="C742" s="10"/>
      <c r="D742" s="18" t="str">
        <f>IFERROR(VLOOKUP(C742,REKAP[[#All],[ID
Barang]:[Stok Akhir]],2,FALSE), "")</f>
        <v/>
      </c>
      <c r="E742" s="18" t="str">
        <f>IFERROR(VLOOKUP(C742,REKAP[[#All],[ID
Barang]:[Stok Akhir]],4,FALSE), "")</f>
        <v/>
      </c>
      <c r="F742" s="18" t="str">
        <f>IFERROR(VLOOKUP(C742,REKAP[[#All],[ID
Barang]:[Stok Akhir]],6,FALSE),"")</f>
        <v/>
      </c>
      <c r="G742" s="17" t="str">
        <f>IFERROR(VLOOKUP(C742,REKAP[[#All],[ID
Barang]:[Stok Akhir]],8,FALSE),"")</f>
        <v/>
      </c>
      <c r="H742" s="13"/>
      <c r="I742" s="10"/>
      <c r="J742" s="10"/>
      <c r="K742" s="17" t="str">
        <f>IFERROR(MASUK[[#This Row],[Jumlah Masuk]]*MASUK[[#This Row],[Harga Satuan]],"")</f>
        <v/>
      </c>
      <c r="L742" s="13"/>
      <c r="M742" s="62"/>
      <c r="N742" s="62"/>
      <c r="O742" s="62"/>
      <c r="P742" s="62"/>
      <c r="Q742" s="62"/>
      <c r="R742" s="62"/>
      <c r="S742" s="62"/>
    </row>
    <row r="743" spans="1:19" ht="16.5" thickTop="1" thickBot="1" x14ac:dyDescent="0.3">
      <c r="A743" s="33">
        <f t="shared" si="12"/>
        <v>737</v>
      </c>
      <c r="B743" s="9"/>
      <c r="C743" s="10"/>
      <c r="D743" s="18" t="str">
        <f>IFERROR(VLOOKUP(C743,REKAP[[#All],[ID
Barang]:[Stok Akhir]],2,FALSE), "")</f>
        <v/>
      </c>
      <c r="E743" s="18" t="str">
        <f>IFERROR(VLOOKUP(C743,REKAP[[#All],[ID
Barang]:[Stok Akhir]],4,FALSE), "")</f>
        <v/>
      </c>
      <c r="F743" s="18" t="str">
        <f>IFERROR(VLOOKUP(C743,REKAP[[#All],[ID
Barang]:[Stok Akhir]],6,FALSE),"")</f>
        <v/>
      </c>
      <c r="G743" s="17" t="str">
        <f>IFERROR(VLOOKUP(C743,REKAP[[#All],[ID
Barang]:[Stok Akhir]],8,FALSE),"")</f>
        <v/>
      </c>
      <c r="H743" s="13"/>
      <c r="I743" s="10"/>
      <c r="J743" s="10"/>
      <c r="K743" s="17" t="str">
        <f>IFERROR(MASUK[[#This Row],[Jumlah Masuk]]*MASUK[[#This Row],[Harga Satuan]],"")</f>
        <v/>
      </c>
      <c r="L743" s="13"/>
      <c r="M743" s="62"/>
      <c r="N743" s="62"/>
      <c r="O743" s="62"/>
      <c r="P743" s="62"/>
      <c r="Q743" s="62"/>
      <c r="R743" s="62"/>
      <c r="S743" s="62"/>
    </row>
    <row r="744" spans="1:19" ht="16.5" thickTop="1" thickBot="1" x14ac:dyDescent="0.3">
      <c r="A744" s="33">
        <f t="shared" si="12"/>
        <v>738</v>
      </c>
      <c r="B744" s="9"/>
      <c r="C744" s="10"/>
      <c r="D744" s="18" t="str">
        <f>IFERROR(VLOOKUP(C744,REKAP[[#All],[ID
Barang]:[Stok Akhir]],2,FALSE), "")</f>
        <v/>
      </c>
      <c r="E744" s="18" t="str">
        <f>IFERROR(VLOOKUP(C744,REKAP[[#All],[ID
Barang]:[Stok Akhir]],4,FALSE), "")</f>
        <v/>
      </c>
      <c r="F744" s="18" t="str">
        <f>IFERROR(VLOOKUP(C744,REKAP[[#All],[ID
Barang]:[Stok Akhir]],6,FALSE),"")</f>
        <v/>
      </c>
      <c r="G744" s="17" t="str">
        <f>IFERROR(VLOOKUP(C744,REKAP[[#All],[ID
Barang]:[Stok Akhir]],8,FALSE),"")</f>
        <v/>
      </c>
      <c r="H744" s="13"/>
      <c r="I744" s="10"/>
      <c r="J744" s="10"/>
      <c r="K744" s="17" t="str">
        <f>IFERROR(MASUK[[#This Row],[Jumlah Masuk]]*MASUK[[#This Row],[Harga Satuan]],"")</f>
        <v/>
      </c>
      <c r="L744" s="13"/>
      <c r="M744" s="62"/>
      <c r="N744" s="62"/>
      <c r="O744" s="62"/>
      <c r="P744" s="62"/>
      <c r="Q744" s="62"/>
      <c r="R744" s="62"/>
      <c r="S744" s="62"/>
    </row>
    <row r="745" spans="1:19" ht="16.5" thickTop="1" thickBot="1" x14ac:dyDescent="0.3">
      <c r="A745" s="33">
        <f t="shared" si="12"/>
        <v>739</v>
      </c>
      <c r="B745" s="9"/>
      <c r="C745" s="10"/>
      <c r="D745" s="18" t="str">
        <f>IFERROR(VLOOKUP(C745,REKAP[[#All],[ID
Barang]:[Stok Akhir]],2,FALSE), "")</f>
        <v/>
      </c>
      <c r="E745" s="18" t="str">
        <f>IFERROR(VLOOKUP(C745,REKAP[[#All],[ID
Barang]:[Stok Akhir]],4,FALSE), "")</f>
        <v/>
      </c>
      <c r="F745" s="18" t="str">
        <f>IFERROR(VLOOKUP(C745,REKAP[[#All],[ID
Barang]:[Stok Akhir]],6,FALSE),"")</f>
        <v/>
      </c>
      <c r="G745" s="17" t="str">
        <f>IFERROR(VLOOKUP(C745,REKAP[[#All],[ID
Barang]:[Stok Akhir]],8,FALSE),"")</f>
        <v/>
      </c>
      <c r="H745" s="13"/>
      <c r="I745" s="10"/>
      <c r="J745" s="10"/>
      <c r="K745" s="17" t="str">
        <f>IFERROR(MASUK[[#This Row],[Jumlah Masuk]]*MASUK[[#This Row],[Harga Satuan]],"")</f>
        <v/>
      </c>
      <c r="L745" s="13"/>
      <c r="M745" s="62"/>
      <c r="N745" s="62"/>
      <c r="O745" s="62"/>
      <c r="P745" s="62"/>
      <c r="Q745" s="62"/>
      <c r="R745" s="62"/>
      <c r="S745" s="62"/>
    </row>
    <row r="746" spans="1:19" ht="16.5" thickTop="1" thickBot="1" x14ac:dyDescent="0.3">
      <c r="A746" s="33">
        <f t="shared" si="12"/>
        <v>740</v>
      </c>
      <c r="B746" s="9"/>
      <c r="C746" s="10"/>
      <c r="D746" s="18" t="str">
        <f>IFERROR(VLOOKUP(C746,REKAP[[#All],[ID
Barang]:[Stok Akhir]],2,FALSE), "")</f>
        <v/>
      </c>
      <c r="E746" s="18" t="str">
        <f>IFERROR(VLOOKUP(C746,REKAP[[#All],[ID
Barang]:[Stok Akhir]],4,FALSE), "")</f>
        <v/>
      </c>
      <c r="F746" s="18" t="str">
        <f>IFERROR(VLOOKUP(C746,REKAP[[#All],[ID
Barang]:[Stok Akhir]],6,FALSE),"")</f>
        <v/>
      </c>
      <c r="G746" s="17" t="str">
        <f>IFERROR(VLOOKUP(C746,REKAP[[#All],[ID
Barang]:[Stok Akhir]],8,FALSE),"")</f>
        <v/>
      </c>
      <c r="H746" s="13"/>
      <c r="I746" s="10"/>
      <c r="J746" s="10"/>
      <c r="K746" s="17" t="str">
        <f>IFERROR(MASUK[[#This Row],[Jumlah Masuk]]*MASUK[[#This Row],[Harga Satuan]],"")</f>
        <v/>
      </c>
      <c r="L746" s="13"/>
      <c r="M746" s="62"/>
      <c r="N746" s="62"/>
      <c r="O746" s="62"/>
      <c r="P746" s="62"/>
      <c r="Q746" s="62"/>
      <c r="R746" s="62"/>
      <c r="S746" s="62"/>
    </row>
    <row r="747" spans="1:19" ht="16.5" thickTop="1" thickBot="1" x14ac:dyDescent="0.3">
      <c r="A747" s="33">
        <f t="shared" si="12"/>
        <v>741</v>
      </c>
      <c r="B747" s="9"/>
      <c r="C747" s="10"/>
      <c r="D747" s="18" t="str">
        <f>IFERROR(VLOOKUP(C747,REKAP[[#All],[ID
Barang]:[Stok Akhir]],2,FALSE), "")</f>
        <v/>
      </c>
      <c r="E747" s="18" t="str">
        <f>IFERROR(VLOOKUP(C747,REKAP[[#All],[ID
Barang]:[Stok Akhir]],4,FALSE), "")</f>
        <v/>
      </c>
      <c r="F747" s="18" t="str">
        <f>IFERROR(VLOOKUP(C747,REKAP[[#All],[ID
Barang]:[Stok Akhir]],6,FALSE),"")</f>
        <v/>
      </c>
      <c r="G747" s="17" t="str">
        <f>IFERROR(VLOOKUP(C747,REKAP[[#All],[ID
Barang]:[Stok Akhir]],8,FALSE),"")</f>
        <v/>
      </c>
      <c r="H747" s="13"/>
      <c r="I747" s="10"/>
      <c r="J747" s="10"/>
      <c r="K747" s="17" t="str">
        <f>IFERROR(MASUK[[#This Row],[Jumlah Masuk]]*MASUK[[#This Row],[Harga Satuan]],"")</f>
        <v/>
      </c>
      <c r="L747" s="13"/>
      <c r="M747" s="62"/>
      <c r="N747" s="62"/>
      <c r="O747" s="62"/>
      <c r="P747" s="62"/>
      <c r="Q747" s="62"/>
      <c r="R747" s="62"/>
      <c r="S747" s="62"/>
    </row>
    <row r="748" spans="1:19" ht="16.5" thickTop="1" thickBot="1" x14ac:dyDescent="0.3">
      <c r="A748" s="33">
        <f t="shared" si="12"/>
        <v>742</v>
      </c>
      <c r="B748" s="9"/>
      <c r="C748" s="10"/>
      <c r="D748" s="18" t="str">
        <f>IFERROR(VLOOKUP(C748,REKAP[[#All],[ID
Barang]:[Stok Akhir]],2,FALSE), "")</f>
        <v/>
      </c>
      <c r="E748" s="18" t="str">
        <f>IFERROR(VLOOKUP(C748,REKAP[[#All],[ID
Barang]:[Stok Akhir]],4,FALSE), "")</f>
        <v/>
      </c>
      <c r="F748" s="18" t="str">
        <f>IFERROR(VLOOKUP(C748,REKAP[[#All],[ID
Barang]:[Stok Akhir]],6,FALSE),"")</f>
        <v/>
      </c>
      <c r="G748" s="17" t="str">
        <f>IFERROR(VLOOKUP(C748,REKAP[[#All],[ID
Barang]:[Stok Akhir]],8,FALSE),"")</f>
        <v/>
      </c>
      <c r="H748" s="13"/>
      <c r="I748" s="10"/>
      <c r="J748" s="10"/>
      <c r="K748" s="17" t="str">
        <f>IFERROR(MASUK[[#This Row],[Jumlah Masuk]]*MASUK[[#This Row],[Harga Satuan]],"")</f>
        <v/>
      </c>
      <c r="L748" s="13"/>
      <c r="M748" s="62"/>
      <c r="N748" s="62"/>
      <c r="O748" s="62"/>
      <c r="P748" s="62"/>
      <c r="Q748" s="62"/>
      <c r="R748" s="62"/>
      <c r="S748" s="62"/>
    </row>
    <row r="749" spans="1:19" ht="16.5" thickTop="1" thickBot="1" x14ac:dyDescent="0.3">
      <c r="A749" s="33">
        <f t="shared" si="12"/>
        <v>743</v>
      </c>
      <c r="B749" s="9"/>
      <c r="C749" s="10"/>
      <c r="D749" s="18" t="str">
        <f>IFERROR(VLOOKUP(C749,REKAP[[#All],[ID
Barang]:[Stok Akhir]],2,FALSE), "")</f>
        <v/>
      </c>
      <c r="E749" s="18" t="str">
        <f>IFERROR(VLOOKUP(C749,REKAP[[#All],[ID
Barang]:[Stok Akhir]],4,FALSE), "")</f>
        <v/>
      </c>
      <c r="F749" s="18" t="str">
        <f>IFERROR(VLOOKUP(C749,REKAP[[#All],[ID
Barang]:[Stok Akhir]],6,FALSE),"")</f>
        <v/>
      </c>
      <c r="G749" s="17" t="str">
        <f>IFERROR(VLOOKUP(C749,REKAP[[#All],[ID
Barang]:[Stok Akhir]],8,FALSE),"")</f>
        <v/>
      </c>
      <c r="H749" s="13"/>
      <c r="I749" s="10"/>
      <c r="J749" s="10"/>
      <c r="K749" s="17" t="str">
        <f>IFERROR(MASUK[[#This Row],[Jumlah Masuk]]*MASUK[[#This Row],[Harga Satuan]],"")</f>
        <v/>
      </c>
      <c r="L749" s="13"/>
      <c r="M749" s="62"/>
      <c r="N749" s="62"/>
      <c r="O749" s="62"/>
      <c r="P749" s="62"/>
      <c r="Q749" s="62"/>
      <c r="R749" s="62"/>
      <c r="S749" s="62"/>
    </row>
    <row r="750" spans="1:19" ht="16.5" thickTop="1" thickBot="1" x14ac:dyDescent="0.3">
      <c r="A750" s="33">
        <f t="shared" si="12"/>
        <v>744</v>
      </c>
      <c r="B750" s="9"/>
      <c r="C750" s="10"/>
      <c r="D750" s="18" t="str">
        <f>IFERROR(VLOOKUP(C750,REKAP[[#All],[ID
Barang]:[Stok Akhir]],2,FALSE), "")</f>
        <v/>
      </c>
      <c r="E750" s="18" t="str">
        <f>IFERROR(VLOOKUP(C750,REKAP[[#All],[ID
Barang]:[Stok Akhir]],4,FALSE), "")</f>
        <v/>
      </c>
      <c r="F750" s="18" t="str">
        <f>IFERROR(VLOOKUP(C750,REKAP[[#All],[ID
Barang]:[Stok Akhir]],6,FALSE),"")</f>
        <v/>
      </c>
      <c r="G750" s="17" t="str">
        <f>IFERROR(VLOOKUP(C750,REKAP[[#All],[ID
Barang]:[Stok Akhir]],8,FALSE),"")</f>
        <v/>
      </c>
      <c r="H750" s="13"/>
      <c r="I750" s="10"/>
      <c r="J750" s="10"/>
      <c r="K750" s="17" t="str">
        <f>IFERROR(MASUK[[#This Row],[Jumlah Masuk]]*MASUK[[#This Row],[Harga Satuan]],"")</f>
        <v/>
      </c>
      <c r="L750" s="13"/>
      <c r="M750" s="62"/>
      <c r="N750" s="62"/>
      <c r="O750" s="62"/>
      <c r="P750" s="62"/>
      <c r="Q750" s="62"/>
      <c r="R750" s="62"/>
      <c r="S750" s="62"/>
    </row>
    <row r="751" spans="1:19" ht="16.5" thickTop="1" thickBot="1" x14ac:dyDescent="0.3">
      <c r="A751" s="33">
        <f t="shared" si="12"/>
        <v>745</v>
      </c>
      <c r="B751" s="9"/>
      <c r="C751" s="10"/>
      <c r="D751" s="18" t="str">
        <f>IFERROR(VLOOKUP(C751,REKAP[[#All],[ID
Barang]:[Stok Akhir]],2,FALSE), "")</f>
        <v/>
      </c>
      <c r="E751" s="18" t="str">
        <f>IFERROR(VLOOKUP(C751,REKAP[[#All],[ID
Barang]:[Stok Akhir]],4,FALSE), "")</f>
        <v/>
      </c>
      <c r="F751" s="18" t="str">
        <f>IFERROR(VLOOKUP(C751,REKAP[[#All],[ID
Barang]:[Stok Akhir]],6,FALSE),"")</f>
        <v/>
      </c>
      <c r="G751" s="17" t="str">
        <f>IFERROR(VLOOKUP(C751,REKAP[[#All],[ID
Barang]:[Stok Akhir]],8,FALSE),"")</f>
        <v/>
      </c>
      <c r="H751" s="13"/>
      <c r="I751" s="10"/>
      <c r="J751" s="10"/>
      <c r="K751" s="17" t="str">
        <f>IFERROR(MASUK[[#This Row],[Jumlah Masuk]]*MASUK[[#This Row],[Harga Satuan]],"")</f>
        <v/>
      </c>
      <c r="L751" s="13"/>
      <c r="M751" s="62"/>
      <c r="N751" s="62"/>
      <c r="O751" s="62"/>
      <c r="P751" s="62"/>
      <c r="Q751" s="62"/>
      <c r="R751" s="62"/>
      <c r="S751" s="62"/>
    </row>
    <row r="752" spans="1:19" ht="16.5" thickTop="1" thickBot="1" x14ac:dyDescent="0.3">
      <c r="A752" s="33">
        <f t="shared" si="12"/>
        <v>746</v>
      </c>
      <c r="B752" s="9"/>
      <c r="C752" s="10"/>
      <c r="D752" s="18" t="str">
        <f>IFERROR(VLOOKUP(C752,REKAP[[#All],[ID
Barang]:[Stok Akhir]],2,FALSE), "")</f>
        <v/>
      </c>
      <c r="E752" s="18" t="str">
        <f>IFERROR(VLOOKUP(C752,REKAP[[#All],[ID
Barang]:[Stok Akhir]],4,FALSE), "")</f>
        <v/>
      </c>
      <c r="F752" s="18" t="str">
        <f>IFERROR(VLOOKUP(C752,REKAP[[#All],[ID
Barang]:[Stok Akhir]],6,FALSE),"")</f>
        <v/>
      </c>
      <c r="G752" s="17" t="str">
        <f>IFERROR(VLOOKUP(C752,REKAP[[#All],[ID
Barang]:[Stok Akhir]],8,FALSE),"")</f>
        <v/>
      </c>
      <c r="H752" s="13"/>
      <c r="I752" s="10"/>
      <c r="J752" s="10"/>
      <c r="K752" s="17" t="str">
        <f>IFERROR(MASUK[[#This Row],[Jumlah Masuk]]*MASUK[[#This Row],[Harga Satuan]],"")</f>
        <v/>
      </c>
      <c r="L752" s="13"/>
      <c r="M752" s="62"/>
      <c r="N752" s="62"/>
      <c r="O752" s="62"/>
      <c r="P752" s="62"/>
      <c r="Q752" s="62"/>
      <c r="R752" s="62"/>
      <c r="S752" s="62"/>
    </row>
    <row r="753" spans="1:19" ht="16.5" thickTop="1" thickBot="1" x14ac:dyDescent="0.3">
      <c r="A753" s="33">
        <f t="shared" si="12"/>
        <v>747</v>
      </c>
      <c r="B753" s="9"/>
      <c r="C753" s="10"/>
      <c r="D753" s="18" t="str">
        <f>IFERROR(VLOOKUP(C753,REKAP[[#All],[ID
Barang]:[Stok Akhir]],2,FALSE), "")</f>
        <v/>
      </c>
      <c r="E753" s="18" t="str">
        <f>IFERROR(VLOOKUP(C753,REKAP[[#All],[ID
Barang]:[Stok Akhir]],4,FALSE), "")</f>
        <v/>
      </c>
      <c r="F753" s="18" t="str">
        <f>IFERROR(VLOOKUP(C753,REKAP[[#All],[ID
Barang]:[Stok Akhir]],6,FALSE),"")</f>
        <v/>
      </c>
      <c r="G753" s="17" t="str">
        <f>IFERROR(VLOOKUP(C753,REKAP[[#All],[ID
Barang]:[Stok Akhir]],8,FALSE),"")</f>
        <v/>
      </c>
      <c r="H753" s="13"/>
      <c r="I753" s="10"/>
      <c r="J753" s="10"/>
      <c r="K753" s="17" t="str">
        <f>IFERROR(MASUK[[#This Row],[Jumlah Masuk]]*MASUK[[#This Row],[Harga Satuan]],"")</f>
        <v/>
      </c>
      <c r="L753" s="13"/>
      <c r="M753" s="62"/>
      <c r="N753" s="62"/>
      <c r="O753" s="62"/>
      <c r="P753" s="62"/>
      <c r="Q753" s="62"/>
      <c r="R753" s="62"/>
      <c r="S753" s="62"/>
    </row>
    <row r="754" spans="1:19" ht="16.5" thickTop="1" thickBot="1" x14ac:dyDescent="0.3">
      <c r="A754" s="33">
        <f t="shared" si="12"/>
        <v>748</v>
      </c>
      <c r="B754" s="9"/>
      <c r="C754" s="10"/>
      <c r="D754" s="18" t="str">
        <f>IFERROR(VLOOKUP(C754,REKAP[[#All],[ID
Barang]:[Stok Akhir]],2,FALSE), "")</f>
        <v/>
      </c>
      <c r="E754" s="18" t="str">
        <f>IFERROR(VLOOKUP(C754,REKAP[[#All],[ID
Barang]:[Stok Akhir]],4,FALSE), "")</f>
        <v/>
      </c>
      <c r="F754" s="18" t="str">
        <f>IFERROR(VLOOKUP(C754,REKAP[[#All],[ID
Barang]:[Stok Akhir]],6,FALSE),"")</f>
        <v/>
      </c>
      <c r="G754" s="17" t="str">
        <f>IFERROR(VLOOKUP(C754,REKAP[[#All],[ID
Barang]:[Stok Akhir]],8,FALSE),"")</f>
        <v/>
      </c>
      <c r="H754" s="13"/>
      <c r="I754" s="10"/>
      <c r="J754" s="10"/>
      <c r="K754" s="17" t="str">
        <f>IFERROR(MASUK[[#This Row],[Jumlah Masuk]]*MASUK[[#This Row],[Harga Satuan]],"")</f>
        <v/>
      </c>
      <c r="L754" s="13"/>
      <c r="M754" s="62"/>
      <c r="N754" s="62"/>
      <c r="O754" s="62"/>
      <c r="P754" s="62"/>
      <c r="Q754" s="62"/>
      <c r="R754" s="62"/>
      <c r="S754" s="62"/>
    </row>
    <row r="755" spans="1:19" ht="16.5" thickTop="1" thickBot="1" x14ac:dyDescent="0.3">
      <c r="A755" s="33">
        <f t="shared" si="12"/>
        <v>749</v>
      </c>
      <c r="B755" s="9"/>
      <c r="C755" s="10"/>
      <c r="D755" s="18" t="str">
        <f>IFERROR(VLOOKUP(C755,REKAP[[#All],[ID
Barang]:[Stok Akhir]],2,FALSE), "")</f>
        <v/>
      </c>
      <c r="E755" s="18" t="str">
        <f>IFERROR(VLOOKUP(C755,REKAP[[#All],[ID
Barang]:[Stok Akhir]],4,FALSE), "")</f>
        <v/>
      </c>
      <c r="F755" s="18" t="str">
        <f>IFERROR(VLOOKUP(C755,REKAP[[#All],[ID
Barang]:[Stok Akhir]],6,FALSE),"")</f>
        <v/>
      </c>
      <c r="G755" s="17" t="str">
        <f>IFERROR(VLOOKUP(C755,REKAP[[#All],[ID
Barang]:[Stok Akhir]],8,FALSE),"")</f>
        <v/>
      </c>
      <c r="H755" s="13"/>
      <c r="I755" s="10"/>
      <c r="J755" s="10"/>
      <c r="K755" s="17" t="str">
        <f>IFERROR(MASUK[[#This Row],[Jumlah Masuk]]*MASUK[[#This Row],[Harga Satuan]],"")</f>
        <v/>
      </c>
      <c r="L755" s="13"/>
      <c r="M755" s="62"/>
      <c r="N755" s="62"/>
      <c r="O755" s="62"/>
      <c r="P755" s="62"/>
      <c r="Q755" s="62"/>
      <c r="R755" s="62"/>
      <c r="S755" s="62"/>
    </row>
    <row r="756" spans="1:19" ht="16.5" thickTop="1" thickBot="1" x14ac:dyDescent="0.3">
      <c r="A756" s="33">
        <f t="shared" si="12"/>
        <v>750</v>
      </c>
      <c r="B756" s="9"/>
      <c r="C756" s="10"/>
      <c r="D756" s="18" t="str">
        <f>IFERROR(VLOOKUP(C756,REKAP[[#All],[ID
Barang]:[Stok Akhir]],2,FALSE), "")</f>
        <v/>
      </c>
      <c r="E756" s="18" t="str">
        <f>IFERROR(VLOOKUP(C756,REKAP[[#All],[ID
Barang]:[Stok Akhir]],4,FALSE), "")</f>
        <v/>
      </c>
      <c r="F756" s="18" t="str">
        <f>IFERROR(VLOOKUP(C756,REKAP[[#All],[ID
Barang]:[Stok Akhir]],6,FALSE),"")</f>
        <v/>
      </c>
      <c r="G756" s="17" t="str">
        <f>IFERROR(VLOOKUP(C756,REKAP[[#All],[ID
Barang]:[Stok Akhir]],8,FALSE),"")</f>
        <v/>
      </c>
      <c r="H756" s="13"/>
      <c r="I756" s="10"/>
      <c r="J756" s="10"/>
      <c r="K756" s="17" t="str">
        <f>IFERROR(MASUK[[#This Row],[Jumlah Masuk]]*MASUK[[#This Row],[Harga Satuan]],"")</f>
        <v/>
      </c>
      <c r="L756" s="13"/>
      <c r="M756" s="62"/>
      <c r="N756" s="62"/>
      <c r="O756" s="62"/>
      <c r="P756" s="62"/>
      <c r="Q756" s="62"/>
      <c r="R756" s="62"/>
      <c r="S756" s="62"/>
    </row>
    <row r="757" spans="1:19" ht="16.5" thickTop="1" thickBot="1" x14ac:dyDescent="0.3">
      <c r="A757" s="33">
        <f t="shared" si="12"/>
        <v>751</v>
      </c>
      <c r="B757" s="9"/>
      <c r="C757" s="10"/>
      <c r="D757" s="18" t="str">
        <f>IFERROR(VLOOKUP(C757,REKAP[[#All],[ID
Barang]:[Stok Akhir]],2,FALSE), "")</f>
        <v/>
      </c>
      <c r="E757" s="18" t="str">
        <f>IFERROR(VLOOKUP(C757,REKAP[[#All],[ID
Barang]:[Stok Akhir]],4,FALSE), "")</f>
        <v/>
      </c>
      <c r="F757" s="18" t="str">
        <f>IFERROR(VLOOKUP(C757,REKAP[[#All],[ID
Barang]:[Stok Akhir]],6,FALSE),"")</f>
        <v/>
      </c>
      <c r="G757" s="17" t="str">
        <f>IFERROR(VLOOKUP(C757,REKAP[[#All],[ID
Barang]:[Stok Akhir]],8,FALSE),"")</f>
        <v/>
      </c>
      <c r="H757" s="13"/>
      <c r="I757" s="10"/>
      <c r="J757" s="10"/>
      <c r="K757" s="17" t="str">
        <f>IFERROR(MASUK[[#This Row],[Jumlah Masuk]]*MASUK[[#This Row],[Harga Satuan]],"")</f>
        <v/>
      </c>
      <c r="L757" s="13"/>
      <c r="M757" s="62"/>
      <c r="N757" s="62"/>
      <c r="O757" s="62"/>
      <c r="P757" s="62"/>
      <c r="Q757" s="62"/>
      <c r="R757" s="62"/>
      <c r="S757" s="62"/>
    </row>
    <row r="758" spans="1:19" ht="16.5" thickTop="1" thickBot="1" x14ac:dyDescent="0.3">
      <c r="A758" s="33">
        <f t="shared" si="12"/>
        <v>752</v>
      </c>
      <c r="B758" s="9"/>
      <c r="C758" s="10"/>
      <c r="D758" s="18" t="str">
        <f>IFERROR(VLOOKUP(C758,REKAP[[#All],[ID
Barang]:[Stok Akhir]],2,FALSE), "")</f>
        <v/>
      </c>
      <c r="E758" s="18" t="str">
        <f>IFERROR(VLOOKUP(C758,REKAP[[#All],[ID
Barang]:[Stok Akhir]],4,FALSE), "")</f>
        <v/>
      </c>
      <c r="F758" s="18" t="str">
        <f>IFERROR(VLOOKUP(C758,REKAP[[#All],[ID
Barang]:[Stok Akhir]],6,FALSE),"")</f>
        <v/>
      </c>
      <c r="G758" s="17" t="str">
        <f>IFERROR(VLOOKUP(C758,REKAP[[#All],[ID
Barang]:[Stok Akhir]],8,FALSE),"")</f>
        <v/>
      </c>
      <c r="H758" s="13"/>
      <c r="I758" s="10"/>
      <c r="J758" s="10"/>
      <c r="K758" s="17" t="str">
        <f>IFERROR(MASUK[[#This Row],[Jumlah Masuk]]*MASUK[[#This Row],[Harga Satuan]],"")</f>
        <v/>
      </c>
      <c r="L758" s="13"/>
      <c r="M758" s="62"/>
      <c r="N758" s="62"/>
      <c r="O758" s="62"/>
      <c r="P758" s="62"/>
      <c r="Q758" s="62"/>
      <c r="R758" s="62"/>
      <c r="S758" s="62"/>
    </row>
    <row r="759" spans="1:19" ht="16.5" thickTop="1" thickBot="1" x14ac:dyDescent="0.3">
      <c r="A759" s="33">
        <f t="shared" si="12"/>
        <v>753</v>
      </c>
      <c r="B759" s="9"/>
      <c r="C759" s="10"/>
      <c r="D759" s="18" t="str">
        <f>IFERROR(VLOOKUP(C759,REKAP[[#All],[ID
Barang]:[Stok Akhir]],2,FALSE), "")</f>
        <v/>
      </c>
      <c r="E759" s="18" t="str">
        <f>IFERROR(VLOOKUP(C759,REKAP[[#All],[ID
Barang]:[Stok Akhir]],4,FALSE), "")</f>
        <v/>
      </c>
      <c r="F759" s="18" t="str">
        <f>IFERROR(VLOOKUP(C759,REKAP[[#All],[ID
Barang]:[Stok Akhir]],6,FALSE),"")</f>
        <v/>
      </c>
      <c r="G759" s="17" t="str">
        <f>IFERROR(VLOOKUP(C759,REKAP[[#All],[ID
Barang]:[Stok Akhir]],8,FALSE),"")</f>
        <v/>
      </c>
      <c r="H759" s="13"/>
      <c r="I759" s="10"/>
      <c r="J759" s="10"/>
      <c r="K759" s="17" t="str">
        <f>IFERROR(MASUK[[#This Row],[Jumlah Masuk]]*MASUK[[#This Row],[Harga Satuan]],"")</f>
        <v/>
      </c>
      <c r="L759" s="13"/>
      <c r="M759" s="62"/>
      <c r="N759" s="62"/>
      <c r="O759" s="62"/>
      <c r="P759" s="62"/>
      <c r="Q759" s="62"/>
      <c r="R759" s="62"/>
      <c r="S759" s="62"/>
    </row>
    <row r="760" spans="1:19" ht="16.5" thickTop="1" thickBot="1" x14ac:dyDescent="0.3">
      <c r="A760" s="33">
        <f t="shared" si="12"/>
        <v>754</v>
      </c>
      <c r="B760" s="9"/>
      <c r="C760" s="10"/>
      <c r="D760" s="18" t="str">
        <f>IFERROR(VLOOKUP(C760,REKAP[[#All],[ID
Barang]:[Stok Akhir]],2,FALSE), "")</f>
        <v/>
      </c>
      <c r="E760" s="18" t="str">
        <f>IFERROR(VLOOKUP(C760,REKAP[[#All],[ID
Barang]:[Stok Akhir]],4,FALSE), "")</f>
        <v/>
      </c>
      <c r="F760" s="18" t="str">
        <f>IFERROR(VLOOKUP(C760,REKAP[[#All],[ID
Barang]:[Stok Akhir]],6,FALSE),"")</f>
        <v/>
      </c>
      <c r="G760" s="17" t="str">
        <f>IFERROR(VLOOKUP(C760,REKAP[[#All],[ID
Barang]:[Stok Akhir]],8,FALSE),"")</f>
        <v/>
      </c>
      <c r="H760" s="13"/>
      <c r="I760" s="10"/>
      <c r="J760" s="10"/>
      <c r="K760" s="17" t="str">
        <f>IFERROR(MASUK[[#This Row],[Jumlah Masuk]]*MASUK[[#This Row],[Harga Satuan]],"")</f>
        <v/>
      </c>
      <c r="L760" s="13"/>
      <c r="M760" s="62"/>
      <c r="N760" s="62"/>
      <c r="O760" s="62"/>
      <c r="P760" s="62"/>
      <c r="Q760" s="62"/>
      <c r="R760" s="62"/>
      <c r="S760" s="62"/>
    </row>
    <row r="761" spans="1:19" ht="16.5" thickTop="1" thickBot="1" x14ac:dyDescent="0.3">
      <c r="A761" s="33">
        <f t="shared" si="12"/>
        <v>755</v>
      </c>
      <c r="B761" s="9"/>
      <c r="C761" s="10"/>
      <c r="D761" s="18" t="str">
        <f>IFERROR(VLOOKUP(C761,REKAP[[#All],[ID
Barang]:[Stok Akhir]],2,FALSE), "")</f>
        <v/>
      </c>
      <c r="E761" s="18" t="str">
        <f>IFERROR(VLOOKUP(C761,REKAP[[#All],[ID
Barang]:[Stok Akhir]],4,FALSE), "")</f>
        <v/>
      </c>
      <c r="F761" s="18" t="str">
        <f>IFERROR(VLOOKUP(C761,REKAP[[#All],[ID
Barang]:[Stok Akhir]],6,FALSE),"")</f>
        <v/>
      </c>
      <c r="G761" s="17" t="str">
        <f>IFERROR(VLOOKUP(C761,REKAP[[#All],[ID
Barang]:[Stok Akhir]],8,FALSE),"")</f>
        <v/>
      </c>
      <c r="H761" s="13"/>
      <c r="I761" s="10"/>
      <c r="J761" s="10"/>
      <c r="K761" s="17" t="str">
        <f>IFERROR(MASUK[[#This Row],[Jumlah Masuk]]*MASUK[[#This Row],[Harga Satuan]],"")</f>
        <v/>
      </c>
      <c r="L761" s="13"/>
      <c r="M761" s="62"/>
      <c r="N761" s="62"/>
      <c r="O761" s="62"/>
      <c r="P761" s="62"/>
      <c r="Q761" s="62"/>
      <c r="R761" s="62"/>
      <c r="S761" s="62"/>
    </row>
    <row r="762" spans="1:19" ht="16.5" thickTop="1" thickBot="1" x14ac:dyDescent="0.3">
      <c r="A762" s="33">
        <f t="shared" si="12"/>
        <v>756</v>
      </c>
      <c r="B762" s="9"/>
      <c r="C762" s="10"/>
      <c r="D762" s="18" t="str">
        <f>IFERROR(VLOOKUP(C762,REKAP[[#All],[ID
Barang]:[Stok Akhir]],2,FALSE), "")</f>
        <v/>
      </c>
      <c r="E762" s="18" t="str">
        <f>IFERROR(VLOOKUP(C762,REKAP[[#All],[ID
Barang]:[Stok Akhir]],4,FALSE), "")</f>
        <v/>
      </c>
      <c r="F762" s="18" t="str">
        <f>IFERROR(VLOOKUP(C762,REKAP[[#All],[ID
Barang]:[Stok Akhir]],6,FALSE),"")</f>
        <v/>
      </c>
      <c r="G762" s="17" t="str">
        <f>IFERROR(VLOOKUP(C762,REKAP[[#All],[ID
Barang]:[Stok Akhir]],8,FALSE),"")</f>
        <v/>
      </c>
      <c r="H762" s="13"/>
      <c r="I762" s="10"/>
      <c r="J762" s="10"/>
      <c r="K762" s="17" t="str">
        <f>IFERROR(MASUK[[#This Row],[Jumlah Masuk]]*MASUK[[#This Row],[Harga Satuan]],"")</f>
        <v/>
      </c>
      <c r="L762" s="13"/>
      <c r="M762" s="62"/>
      <c r="N762" s="62"/>
      <c r="O762" s="62"/>
      <c r="P762" s="62"/>
      <c r="Q762" s="62"/>
      <c r="R762" s="62"/>
      <c r="S762" s="62"/>
    </row>
    <row r="763" spans="1:19" ht="16.5" thickTop="1" thickBot="1" x14ac:dyDescent="0.3">
      <c r="A763" s="33">
        <f t="shared" si="12"/>
        <v>757</v>
      </c>
      <c r="B763" s="9"/>
      <c r="C763" s="10"/>
      <c r="D763" s="18" t="str">
        <f>IFERROR(VLOOKUP(C763,REKAP[[#All],[ID
Barang]:[Stok Akhir]],2,FALSE), "")</f>
        <v/>
      </c>
      <c r="E763" s="18" t="str">
        <f>IFERROR(VLOOKUP(C763,REKAP[[#All],[ID
Barang]:[Stok Akhir]],4,FALSE), "")</f>
        <v/>
      </c>
      <c r="F763" s="18" t="str">
        <f>IFERROR(VLOOKUP(C763,REKAP[[#All],[ID
Barang]:[Stok Akhir]],6,FALSE),"")</f>
        <v/>
      </c>
      <c r="G763" s="17" t="str">
        <f>IFERROR(VLOOKUP(C763,REKAP[[#All],[ID
Barang]:[Stok Akhir]],8,FALSE),"")</f>
        <v/>
      </c>
      <c r="H763" s="13"/>
      <c r="I763" s="10"/>
      <c r="J763" s="10"/>
      <c r="K763" s="17" t="str">
        <f>IFERROR(MASUK[[#This Row],[Jumlah Masuk]]*MASUK[[#This Row],[Harga Satuan]],"")</f>
        <v/>
      </c>
      <c r="L763" s="13"/>
      <c r="M763" s="62"/>
      <c r="N763" s="62"/>
      <c r="O763" s="62"/>
      <c r="P763" s="62"/>
      <c r="Q763" s="62"/>
      <c r="R763" s="62"/>
      <c r="S763" s="62"/>
    </row>
    <row r="764" spans="1:19" ht="16.5" thickTop="1" thickBot="1" x14ac:dyDescent="0.3">
      <c r="A764" s="33">
        <f t="shared" si="12"/>
        <v>758</v>
      </c>
      <c r="B764" s="9"/>
      <c r="C764" s="10"/>
      <c r="D764" s="18" t="str">
        <f>IFERROR(VLOOKUP(C764,REKAP[[#All],[ID
Barang]:[Stok Akhir]],2,FALSE), "")</f>
        <v/>
      </c>
      <c r="E764" s="18" t="str">
        <f>IFERROR(VLOOKUP(C764,REKAP[[#All],[ID
Barang]:[Stok Akhir]],4,FALSE), "")</f>
        <v/>
      </c>
      <c r="F764" s="18" t="str">
        <f>IFERROR(VLOOKUP(C764,REKAP[[#All],[ID
Barang]:[Stok Akhir]],6,FALSE),"")</f>
        <v/>
      </c>
      <c r="G764" s="17" t="str">
        <f>IFERROR(VLOOKUP(C764,REKAP[[#All],[ID
Barang]:[Stok Akhir]],8,FALSE),"")</f>
        <v/>
      </c>
      <c r="H764" s="13"/>
      <c r="I764" s="10"/>
      <c r="J764" s="10"/>
      <c r="K764" s="17" t="str">
        <f>IFERROR(MASUK[[#This Row],[Jumlah Masuk]]*MASUK[[#This Row],[Harga Satuan]],"")</f>
        <v/>
      </c>
      <c r="L764" s="13"/>
      <c r="M764" s="62"/>
      <c r="N764" s="62"/>
      <c r="O764" s="62"/>
      <c r="P764" s="62"/>
      <c r="Q764" s="62"/>
      <c r="R764" s="62"/>
      <c r="S764" s="62"/>
    </row>
    <row r="765" spans="1:19" ht="16.5" thickTop="1" thickBot="1" x14ac:dyDescent="0.3">
      <c r="A765" s="33">
        <f t="shared" si="12"/>
        <v>759</v>
      </c>
      <c r="B765" s="9"/>
      <c r="C765" s="10"/>
      <c r="D765" s="18" t="str">
        <f>IFERROR(VLOOKUP(C765,REKAP[[#All],[ID
Barang]:[Stok Akhir]],2,FALSE), "")</f>
        <v/>
      </c>
      <c r="E765" s="18" t="str">
        <f>IFERROR(VLOOKUP(C765,REKAP[[#All],[ID
Barang]:[Stok Akhir]],4,FALSE), "")</f>
        <v/>
      </c>
      <c r="F765" s="18" t="str">
        <f>IFERROR(VLOOKUP(C765,REKAP[[#All],[ID
Barang]:[Stok Akhir]],6,FALSE),"")</f>
        <v/>
      </c>
      <c r="G765" s="17" t="str">
        <f>IFERROR(VLOOKUP(C765,REKAP[[#All],[ID
Barang]:[Stok Akhir]],8,FALSE),"")</f>
        <v/>
      </c>
      <c r="H765" s="13"/>
      <c r="I765" s="10"/>
      <c r="J765" s="10"/>
      <c r="K765" s="17" t="str">
        <f>IFERROR(MASUK[[#This Row],[Jumlah Masuk]]*MASUK[[#This Row],[Harga Satuan]],"")</f>
        <v/>
      </c>
      <c r="L765" s="13"/>
      <c r="M765" s="62"/>
      <c r="N765" s="62"/>
      <c r="O765" s="62"/>
      <c r="P765" s="62"/>
      <c r="Q765" s="62"/>
      <c r="R765" s="62"/>
      <c r="S765" s="62"/>
    </row>
    <row r="766" spans="1:19" ht="16.5" thickTop="1" thickBot="1" x14ac:dyDescent="0.3">
      <c r="A766" s="33">
        <f t="shared" si="12"/>
        <v>760</v>
      </c>
      <c r="B766" s="9"/>
      <c r="C766" s="10"/>
      <c r="D766" s="18" t="str">
        <f>IFERROR(VLOOKUP(C766,REKAP[[#All],[ID
Barang]:[Stok Akhir]],2,FALSE), "")</f>
        <v/>
      </c>
      <c r="E766" s="18" t="str">
        <f>IFERROR(VLOOKUP(C766,REKAP[[#All],[ID
Barang]:[Stok Akhir]],4,FALSE), "")</f>
        <v/>
      </c>
      <c r="F766" s="18" t="str">
        <f>IFERROR(VLOOKUP(C766,REKAP[[#All],[ID
Barang]:[Stok Akhir]],6,FALSE),"")</f>
        <v/>
      </c>
      <c r="G766" s="17" t="str">
        <f>IFERROR(VLOOKUP(C766,REKAP[[#All],[ID
Barang]:[Stok Akhir]],8,FALSE),"")</f>
        <v/>
      </c>
      <c r="H766" s="13"/>
      <c r="I766" s="10"/>
      <c r="J766" s="10"/>
      <c r="K766" s="17" t="str">
        <f>IFERROR(MASUK[[#This Row],[Jumlah Masuk]]*MASUK[[#This Row],[Harga Satuan]],"")</f>
        <v/>
      </c>
      <c r="L766" s="13"/>
      <c r="M766" s="62"/>
      <c r="N766" s="62"/>
      <c r="O766" s="62"/>
      <c r="P766" s="62"/>
      <c r="Q766" s="62"/>
      <c r="R766" s="62"/>
      <c r="S766" s="62"/>
    </row>
    <row r="767" spans="1:19" ht="16.5" thickTop="1" thickBot="1" x14ac:dyDescent="0.3">
      <c r="A767" s="33">
        <f t="shared" si="12"/>
        <v>761</v>
      </c>
      <c r="B767" s="9"/>
      <c r="C767" s="10"/>
      <c r="D767" s="18" t="str">
        <f>IFERROR(VLOOKUP(C767,REKAP[[#All],[ID
Barang]:[Stok Akhir]],2,FALSE), "")</f>
        <v/>
      </c>
      <c r="E767" s="18" t="str">
        <f>IFERROR(VLOOKUP(C767,REKAP[[#All],[ID
Barang]:[Stok Akhir]],4,FALSE), "")</f>
        <v/>
      </c>
      <c r="F767" s="18" t="str">
        <f>IFERROR(VLOOKUP(C767,REKAP[[#All],[ID
Barang]:[Stok Akhir]],6,FALSE),"")</f>
        <v/>
      </c>
      <c r="G767" s="17" t="str">
        <f>IFERROR(VLOOKUP(C767,REKAP[[#All],[ID
Barang]:[Stok Akhir]],8,FALSE),"")</f>
        <v/>
      </c>
      <c r="H767" s="13"/>
      <c r="I767" s="10"/>
      <c r="J767" s="10"/>
      <c r="K767" s="17" t="str">
        <f>IFERROR(MASUK[[#This Row],[Jumlah Masuk]]*MASUK[[#This Row],[Harga Satuan]],"")</f>
        <v/>
      </c>
      <c r="L767" s="13"/>
      <c r="M767" s="62"/>
      <c r="N767" s="62"/>
      <c r="O767" s="62"/>
      <c r="P767" s="62"/>
      <c r="Q767" s="62"/>
      <c r="R767" s="62"/>
      <c r="S767" s="62"/>
    </row>
    <row r="768" spans="1:19" ht="16.5" thickTop="1" thickBot="1" x14ac:dyDescent="0.3">
      <c r="A768" s="33">
        <f t="shared" si="12"/>
        <v>762</v>
      </c>
      <c r="B768" s="9"/>
      <c r="C768" s="10"/>
      <c r="D768" s="18" t="str">
        <f>IFERROR(VLOOKUP(C768,REKAP[[#All],[ID
Barang]:[Stok Akhir]],2,FALSE), "")</f>
        <v/>
      </c>
      <c r="E768" s="18" t="str">
        <f>IFERROR(VLOOKUP(C768,REKAP[[#All],[ID
Barang]:[Stok Akhir]],4,FALSE), "")</f>
        <v/>
      </c>
      <c r="F768" s="18" t="str">
        <f>IFERROR(VLOOKUP(C768,REKAP[[#All],[ID
Barang]:[Stok Akhir]],6,FALSE),"")</f>
        <v/>
      </c>
      <c r="G768" s="17" t="str">
        <f>IFERROR(VLOOKUP(C768,REKAP[[#All],[ID
Barang]:[Stok Akhir]],8,FALSE),"")</f>
        <v/>
      </c>
      <c r="H768" s="13"/>
      <c r="I768" s="10"/>
      <c r="J768" s="10"/>
      <c r="K768" s="17" t="str">
        <f>IFERROR(MASUK[[#This Row],[Jumlah Masuk]]*MASUK[[#This Row],[Harga Satuan]],"")</f>
        <v/>
      </c>
      <c r="L768" s="13"/>
      <c r="M768" s="62"/>
      <c r="N768" s="62"/>
      <c r="O768" s="62"/>
      <c r="P768" s="62"/>
      <c r="Q768" s="62"/>
      <c r="R768" s="62"/>
      <c r="S768" s="62"/>
    </row>
    <row r="769" spans="1:19" ht="16.5" thickTop="1" thickBot="1" x14ac:dyDescent="0.3">
      <c r="A769" s="33">
        <f t="shared" si="12"/>
        <v>763</v>
      </c>
      <c r="B769" s="9"/>
      <c r="C769" s="10"/>
      <c r="D769" s="18" t="str">
        <f>IFERROR(VLOOKUP(C769,REKAP[[#All],[ID
Barang]:[Stok Akhir]],2,FALSE), "")</f>
        <v/>
      </c>
      <c r="E769" s="18" t="str">
        <f>IFERROR(VLOOKUP(C769,REKAP[[#All],[ID
Barang]:[Stok Akhir]],4,FALSE), "")</f>
        <v/>
      </c>
      <c r="F769" s="18" t="str">
        <f>IFERROR(VLOOKUP(C769,REKAP[[#All],[ID
Barang]:[Stok Akhir]],6,FALSE),"")</f>
        <v/>
      </c>
      <c r="G769" s="17" t="str">
        <f>IFERROR(VLOOKUP(C769,REKAP[[#All],[ID
Barang]:[Stok Akhir]],8,FALSE),"")</f>
        <v/>
      </c>
      <c r="H769" s="13"/>
      <c r="I769" s="10"/>
      <c r="J769" s="10"/>
      <c r="K769" s="17" t="str">
        <f>IFERROR(MASUK[[#This Row],[Jumlah Masuk]]*MASUK[[#This Row],[Harga Satuan]],"")</f>
        <v/>
      </c>
      <c r="L769" s="13"/>
      <c r="M769" s="62"/>
      <c r="N769" s="62"/>
      <c r="O769" s="62"/>
      <c r="P769" s="62"/>
      <c r="Q769" s="62"/>
      <c r="R769" s="62"/>
      <c r="S769" s="62"/>
    </row>
    <row r="770" spans="1:19" ht="16.5" thickTop="1" thickBot="1" x14ac:dyDescent="0.3">
      <c r="A770" s="33">
        <f t="shared" si="12"/>
        <v>764</v>
      </c>
      <c r="B770" s="9"/>
      <c r="C770" s="10"/>
      <c r="D770" s="18" t="str">
        <f>IFERROR(VLOOKUP(C770,REKAP[[#All],[ID
Barang]:[Stok Akhir]],2,FALSE), "")</f>
        <v/>
      </c>
      <c r="E770" s="18" t="str">
        <f>IFERROR(VLOOKUP(C770,REKAP[[#All],[ID
Barang]:[Stok Akhir]],4,FALSE), "")</f>
        <v/>
      </c>
      <c r="F770" s="18" t="str">
        <f>IFERROR(VLOOKUP(C770,REKAP[[#All],[ID
Barang]:[Stok Akhir]],6,FALSE),"")</f>
        <v/>
      </c>
      <c r="G770" s="17" t="str">
        <f>IFERROR(VLOOKUP(C770,REKAP[[#All],[ID
Barang]:[Stok Akhir]],8,FALSE),"")</f>
        <v/>
      </c>
      <c r="H770" s="13"/>
      <c r="I770" s="10"/>
      <c r="J770" s="10"/>
      <c r="K770" s="17" t="str">
        <f>IFERROR(MASUK[[#This Row],[Jumlah Masuk]]*MASUK[[#This Row],[Harga Satuan]],"")</f>
        <v/>
      </c>
      <c r="L770" s="13"/>
      <c r="M770" s="62"/>
      <c r="N770" s="62"/>
      <c r="O770" s="62"/>
      <c r="P770" s="62"/>
      <c r="Q770" s="62"/>
      <c r="R770" s="62"/>
      <c r="S770" s="62"/>
    </row>
    <row r="771" spans="1:19" ht="16.5" thickTop="1" thickBot="1" x14ac:dyDescent="0.3">
      <c r="A771" s="33">
        <f t="shared" si="12"/>
        <v>765</v>
      </c>
      <c r="B771" s="9"/>
      <c r="C771" s="10"/>
      <c r="D771" s="18" t="str">
        <f>IFERROR(VLOOKUP(C771,REKAP[[#All],[ID
Barang]:[Stok Akhir]],2,FALSE), "")</f>
        <v/>
      </c>
      <c r="E771" s="18" t="str">
        <f>IFERROR(VLOOKUP(C771,REKAP[[#All],[ID
Barang]:[Stok Akhir]],4,FALSE), "")</f>
        <v/>
      </c>
      <c r="F771" s="18" t="str">
        <f>IFERROR(VLOOKUP(C771,REKAP[[#All],[ID
Barang]:[Stok Akhir]],6,FALSE),"")</f>
        <v/>
      </c>
      <c r="G771" s="17" t="str">
        <f>IFERROR(VLOOKUP(C771,REKAP[[#All],[ID
Barang]:[Stok Akhir]],8,FALSE),"")</f>
        <v/>
      </c>
      <c r="H771" s="13"/>
      <c r="I771" s="10"/>
      <c r="J771" s="10"/>
      <c r="K771" s="17" t="str">
        <f>IFERROR(MASUK[[#This Row],[Jumlah Masuk]]*MASUK[[#This Row],[Harga Satuan]],"")</f>
        <v/>
      </c>
      <c r="L771" s="13"/>
      <c r="M771" s="62"/>
      <c r="N771" s="62"/>
      <c r="O771" s="62"/>
      <c r="P771" s="62"/>
      <c r="Q771" s="62"/>
      <c r="R771" s="62"/>
      <c r="S771" s="62"/>
    </row>
    <row r="772" spans="1:19" ht="16.5" thickTop="1" thickBot="1" x14ac:dyDescent="0.3">
      <c r="A772" s="33">
        <f t="shared" ref="A772:A835" si="13">ROW()-ROW($A$6)</f>
        <v>766</v>
      </c>
      <c r="B772" s="9"/>
      <c r="C772" s="10"/>
      <c r="D772" s="18" t="str">
        <f>IFERROR(VLOOKUP(C772,REKAP[[#All],[ID
Barang]:[Stok Akhir]],2,FALSE), "")</f>
        <v/>
      </c>
      <c r="E772" s="18" t="str">
        <f>IFERROR(VLOOKUP(C772,REKAP[[#All],[ID
Barang]:[Stok Akhir]],4,FALSE), "")</f>
        <v/>
      </c>
      <c r="F772" s="18" t="str">
        <f>IFERROR(VLOOKUP(C772,REKAP[[#All],[ID
Barang]:[Stok Akhir]],6,FALSE),"")</f>
        <v/>
      </c>
      <c r="G772" s="17" t="str">
        <f>IFERROR(VLOOKUP(C772,REKAP[[#All],[ID
Barang]:[Stok Akhir]],8,FALSE),"")</f>
        <v/>
      </c>
      <c r="H772" s="13"/>
      <c r="I772" s="10"/>
      <c r="J772" s="10"/>
      <c r="K772" s="17" t="str">
        <f>IFERROR(MASUK[[#This Row],[Jumlah Masuk]]*MASUK[[#This Row],[Harga Satuan]],"")</f>
        <v/>
      </c>
      <c r="L772" s="13"/>
      <c r="M772" s="62"/>
      <c r="N772" s="62"/>
      <c r="O772" s="62"/>
      <c r="P772" s="62"/>
      <c r="Q772" s="62"/>
      <c r="R772" s="62"/>
      <c r="S772" s="62"/>
    </row>
    <row r="773" spans="1:19" ht="16.5" thickTop="1" thickBot="1" x14ac:dyDescent="0.3">
      <c r="A773" s="33">
        <f t="shared" si="13"/>
        <v>767</v>
      </c>
      <c r="B773" s="9"/>
      <c r="C773" s="10"/>
      <c r="D773" s="18" t="str">
        <f>IFERROR(VLOOKUP(C773,REKAP[[#All],[ID
Barang]:[Stok Akhir]],2,FALSE), "")</f>
        <v/>
      </c>
      <c r="E773" s="18" t="str">
        <f>IFERROR(VLOOKUP(C773,REKAP[[#All],[ID
Barang]:[Stok Akhir]],4,FALSE), "")</f>
        <v/>
      </c>
      <c r="F773" s="18" t="str">
        <f>IFERROR(VLOOKUP(C773,REKAP[[#All],[ID
Barang]:[Stok Akhir]],6,FALSE),"")</f>
        <v/>
      </c>
      <c r="G773" s="17" t="str">
        <f>IFERROR(VLOOKUP(C773,REKAP[[#All],[ID
Barang]:[Stok Akhir]],8,FALSE),"")</f>
        <v/>
      </c>
      <c r="H773" s="13"/>
      <c r="I773" s="10"/>
      <c r="J773" s="10"/>
      <c r="K773" s="17" t="str">
        <f>IFERROR(MASUK[[#This Row],[Jumlah Masuk]]*MASUK[[#This Row],[Harga Satuan]],"")</f>
        <v/>
      </c>
      <c r="L773" s="13"/>
      <c r="M773" s="62"/>
      <c r="N773" s="62"/>
      <c r="O773" s="62"/>
      <c r="P773" s="62"/>
      <c r="Q773" s="62"/>
      <c r="R773" s="62"/>
      <c r="S773" s="62"/>
    </row>
    <row r="774" spans="1:19" ht="16.5" thickTop="1" thickBot="1" x14ac:dyDescent="0.3">
      <c r="A774" s="33">
        <f t="shared" si="13"/>
        <v>768</v>
      </c>
      <c r="B774" s="9"/>
      <c r="C774" s="10"/>
      <c r="D774" s="18" t="str">
        <f>IFERROR(VLOOKUP(C774,REKAP[[#All],[ID
Barang]:[Stok Akhir]],2,FALSE), "")</f>
        <v/>
      </c>
      <c r="E774" s="18" t="str">
        <f>IFERROR(VLOOKUP(C774,REKAP[[#All],[ID
Barang]:[Stok Akhir]],4,FALSE), "")</f>
        <v/>
      </c>
      <c r="F774" s="18" t="str">
        <f>IFERROR(VLOOKUP(C774,REKAP[[#All],[ID
Barang]:[Stok Akhir]],6,FALSE),"")</f>
        <v/>
      </c>
      <c r="G774" s="17" t="str">
        <f>IFERROR(VLOOKUP(C774,REKAP[[#All],[ID
Barang]:[Stok Akhir]],8,FALSE),"")</f>
        <v/>
      </c>
      <c r="H774" s="13"/>
      <c r="I774" s="10"/>
      <c r="J774" s="10"/>
      <c r="K774" s="17" t="str">
        <f>IFERROR(MASUK[[#This Row],[Jumlah Masuk]]*MASUK[[#This Row],[Harga Satuan]],"")</f>
        <v/>
      </c>
      <c r="L774" s="13"/>
      <c r="M774" s="62"/>
      <c r="N774" s="62"/>
      <c r="O774" s="62"/>
      <c r="P774" s="62"/>
      <c r="Q774" s="62"/>
      <c r="R774" s="62"/>
      <c r="S774" s="62"/>
    </row>
    <row r="775" spans="1:19" ht="16.5" thickTop="1" thickBot="1" x14ac:dyDescent="0.3">
      <c r="A775" s="33">
        <f t="shared" si="13"/>
        <v>769</v>
      </c>
      <c r="B775" s="9"/>
      <c r="C775" s="10"/>
      <c r="D775" s="18" t="str">
        <f>IFERROR(VLOOKUP(C775,REKAP[[#All],[ID
Barang]:[Stok Akhir]],2,FALSE), "")</f>
        <v/>
      </c>
      <c r="E775" s="18" t="str">
        <f>IFERROR(VLOOKUP(C775,REKAP[[#All],[ID
Barang]:[Stok Akhir]],4,FALSE), "")</f>
        <v/>
      </c>
      <c r="F775" s="18" t="str">
        <f>IFERROR(VLOOKUP(C775,REKAP[[#All],[ID
Barang]:[Stok Akhir]],6,FALSE),"")</f>
        <v/>
      </c>
      <c r="G775" s="17" t="str">
        <f>IFERROR(VLOOKUP(C775,REKAP[[#All],[ID
Barang]:[Stok Akhir]],8,FALSE),"")</f>
        <v/>
      </c>
      <c r="H775" s="13"/>
      <c r="I775" s="10"/>
      <c r="J775" s="10"/>
      <c r="K775" s="17" t="str">
        <f>IFERROR(MASUK[[#This Row],[Jumlah Masuk]]*MASUK[[#This Row],[Harga Satuan]],"")</f>
        <v/>
      </c>
      <c r="L775" s="13"/>
      <c r="M775" s="62"/>
      <c r="N775" s="62"/>
      <c r="O775" s="62"/>
      <c r="P775" s="62"/>
      <c r="Q775" s="62"/>
      <c r="R775" s="62"/>
      <c r="S775" s="62"/>
    </row>
    <row r="776" spans="1:19" ht="16.5" thickTop="1" thickBot="1" x14ac:dyDescent="0.3">
      <c r="A776" s="33">
        <f t="shared" si="13"/>
        <v>770</v>
      </c>
      <c r="B776" s="9"/>
      <c r="C776" s="10"/>
      <c r="D776" s="18" t="str">
        <f>IFERROR(VLOOKUP(C776,REKAP[[#All],[ID
Barang]:[Stok Akhir]],2,FALSE), "")</f>
        <v/>
      </c>
      <c r="E776" s="18" t="str">
        <f>IFERROR(VLOOKUP(C776,REKAP[[#All],[ID
Barang]:[Stok Akhir]],4,FALSE), "")</f>
        <v/>
      </c>
      <c r="F776" s="18" t="str">
        <f>IFERROR(VLOOKUP(C776,REKAP[[#All],[ID
Barang]:[Stok Akhir]],6,FALSE),"")</f>
        <v/>
      </c>
      <c r="G776" s="17" t="str">
        <f>IFERROR(VLOOKUP(C776,REKAP[[#All],[ID
Barang]:[Stok Akhir]],8,FALSE),"")</f>
        <v/>
      </c>
      <c r="H776" s="13"/>
      <c r="I776" s="10"/>
      <c r="J776" s="10"/>
      <c r="K776" s="17" t="str">
        <f>IFERROR(MASUK[[#This Row],[Jumlah Masuk]]*MASUK[[#This Row],[Harga Satuan]],"")</f>
        <v/>
      </c>
      <c r="L776" s="13"/>
      <c r="M776" s="62"/>
      <c r="N776" s="62"/>
      <c r="O776" s="62"/>
      <c r="P776" s="62"/>
      <c r="Q776" s="62"/>
      <c r="R776" s="62"/>
      <c r="S776" s="62"/>
    </row>
    <row r="777" spans="1:19" ht="16.5" thickTop="1" thickBot="1" x14ac:dyDescent="0.3">
      <c r="A777" s="33">
        <f t="shared" si="13"/>
        <v>771</v>
      </c>
      <c r="B777" s="9"/>
      <c r="C777" s="10"/>
      <c r="D777" s="18" t="str">
        <f>IFERROR(VLOOKUP(C777,REKAP[[#All],[ID
Barang]:[Stok Akhir]],2,FALSE), "")</f>
        <v/>
      </c>
      <c r="E777" s="18" t="str">
        <f>IFERROR(VLOOKUP(C777,REKAP[[#All],[ID
Barang]:[Stok Akhir]],4,FALSE), "")</f>
        <v/>
      </c>
      <c r="F777" s="18" t="str">
        <f>IFERROR(VLOOKUP(C777,REKAP[[#All],[ID
Barang]:[Stok Akhir]],6,FALSE),"")</f>
        <v/>
      </c>
      <c r="G777" s="17" t="str">
        <f>IFERROR(VLOOKUP(C777,REKAP[[#All],[ID
Barang]:[Stok Akhir]],8,FALSE),"")</f>
        <v/>
      </c>
      <c r="H777" s="13"/>
      <c r="I777" s="10"/>
      <c r="J777" s="10"/>
      <c r="K777" s="17" t="str">
        <f>IFERROR(MASUK[[#This Row],[Jumlah Masuk]]*MASUK[[#This Row],[Harga Satuan]],"")</f>
        <v/>
      </c>
      <c r="L777" s="13"/>
      <c r="M777" s="62"/>
      <c r="N777" s="62"/>
      <c r="O777" s="62"/>
      <c r="P777" s="62"/>
      <c r="Q777" s="62"/>
      <c r="R777" s="62"/>
      <c r="S777" s="62"/>
    </row>
    <row r="778" spans="1:19" ht="16.5" thickTop="1" thickBot="1" x14ac:dyDescent="0.3">
      <c r="A778" s="33">
        <f t="shared" si="13"/>
        <v>772</v>
      </c>
      <c r="B778" s="9"/>
      <c r="C778" s="10"/>
      <c r="D778" s="18" t="str">
        <f>IFERROR(VLOOKUP(C778,REKAP[[#All],[ID
Barang]:[Stok Akhir]],2,FALSE), "")</f>
        <v/>
      </c>
      <c r="E778" s="18" t="str">
        <f>IFERROR(VLOOKUP(C778,REKAP[[#All],[ID
Barang]:[Stok Akhir]],4,FALSE), "")</f>
        <v/>
      </c>
      <c r="F778" s="18" t="str">
        <f>IFERROR(VLOOKUP(C778,REKAP[[#All],[ID
Barang]:[Stok Akhir]],6,FALSE),"")</f>
        <v/>
      </c>
      <c r="G778" s="17" t="str">
        <f>IFERROR(VLOOKUP(C778,REKAP[[#All],[ID
Barang]:[Stok Akhir]],8,FALSE),"")</f>
        <v/>
      </c>
      <c r="H778" s="13"/>
      <c r="I778" s="10"/>
      <c r="J778" s="10"/>
      <c r="K778" s="17" t="str">
        <f>IFERROR(MASUK[[#This Row],[Jumlah Masuk]]*MASUK[[#This Row],[Harga Satuan]],"")</f>
        <v/>
      </c>
      <c r="L778" s="13"/>
      <c r="M778" s="62"/>
      <c r="N778" s="62"/>
      <c r="O778" s="62"/>
      <c r="P778" s="62"/>
      <c r="Q778" s="62"/>
      <c r="R778" s="62"/>
      <c r="S778" s="62"/>
    </row>
    <row r="779" spans="1:19" ht="16.5" thickTop="1" thickBot="1" x14ac:dyDescent="0.3">
      <c r="A779" s="33">
        <f t="shared" si="13"/>
        <v>773</v>
      </c>
      <c r="B779" s="9"/>
      <c r="C779" s="10"/>
      <c r="D779" s="18" t="str">
        <f>IFERROR(VLOOKUP(C779,REKAP[[#All],[ID
Barang]:[Stok Akhir]],2,FALSE), "")</f>
        <v/>
      </c>
      <c r="E779" s="18" t="str">
        <f>IFERROR(VLOOKUP(C779,REKAP[[#All],[ID
Barang]:[Stok Akhir]],4,FALSE), "")</f>
        <v/>
      </c>
      <c r="F779" s="18" t="str">
        <f>IFERROR(VLOOKUP(C779,REKAP[[#All],[ID
Barang]:[Stok Akhir]],6,FALSE),"")</f>
        <v/>
      </c>
      <c r="G779" s="17" t="str">
        <f>IFERROR(VLOOKUP(C779,REKAP[[#All],[ID
Barang]:[Stok Akhir]],8,FALSE),"")</f>
        <v/>
      </c>
      <c r="H779" s="13"/>
      <c r="I779" s="10"/>
      <c r="J779" s="10"/>
      <c r="K779" s="17" t="str">
        <f>IFERROR(MASUK[[#This Row],[Jumlah Masuk]]*MASUK[[#This Row],[Harga Satuan]],"")</f>
        <v/>
      </c>
      <c r="L779" s="13"/>
      <c r="M779" s="62"/>
      <c r="N779" s="62"/>
      <c r="O779" s="62"/>
      <c r="P779" s="62"/>
      <c r="Q779" s="62"/>
      <c r="R779" s="62"/>
      <c r="S779" s="62"/>
    </row>
    <row r="780" spans="1:19" ht="16.5" thickTop="1" thickBot="1" x14ac:dyDescent="0.3">
      <c r="A780" s="33">
        <f t="shared" si="13"/>
        <v>774</v>
      </c>
      <c r="B780" s="9"/>
      <c r="C780" s="10"/>
      <c r="D780" s="18" t="str">
        <f>IFERROR(VLOOKUP(C780,REKAP[[#All],[ID
Barang]:[Stok Akhir]],2,FALSE), "")</f>
        <v/>
      </c>
      <c r="E780" s="18" t="str">
        <f>IFERROR(VLOOKUP(C780,REKAP[[#All],[ID
Barang]:[Stok Akhir]],4,FALSE), "")</f>
        <v/>
      </c>
      <c r="F780" s="18" t="str">
        <f>IFERROR(VLOOKUP(C780,REKAP[[#All],[ID
Barang]:[Stok Akhir]],6,FALSE),"")</f>
        <v/>
      </c>
      <c r="G780" s="17" t="str">
        <f>IFERROR(VLOOKUP(C780,REKAP[[#All],[ID
Barang]:[Stok Akhir]],8,FALSE),"")</f>
        <v/>
      </c>
      <c r="H780" s="13"/>
      <c r="I780" s="10"/>
      <c r="J780" s="10"/>
      <c r="K780" s="17" t="str">
        <f>IFERROR(MASUK[[#This Row],[Jumlah Masuk]]*MASUK[[#This Row],[Harga Satuan]],"")</f>
        <v/>
      </c>
      <c r="L780" s="13"/>
      <c r="M780" s="62"/>
      <c r="N780" s="62"/>
      <c r="O780" s="62"/>
      <c r="P780" s="62"/>
      <c r="Q780" s="62"/>
      <c r="R780" s="62"/>
      <c r="S780" s="62"/>
    </row>
    <row r="781" spans="1:19" ht="16.5" thickTop="1" thickBot="1" x14ac:dyDescent="0.3">
      <c r="A781" s="33">
        <f t="shared" si="13"/>
        <v>775</v>
      </c>
      <c r="B781" s="9"/>
      <c r="C781" s="10"/>
      <c r="D781" s="18" t="str">
        <f>IFERROR(VLOOKUP(C781,REKAP[[#All],[ID
Barang]:[Stok Akhir]],2,FALSE), "")</f>
        <v/>
      </c>
      <c r="E781" s="18" t="str">
        <f>IFERROR(VLOOKUP(C781,REKAP[[#All],[ID
Barang]:[Stok Akhir]],4,FALSE), "")</f>
        <v/>
      </c>
      <c r="F781" s="18" t="str">
        <f>IFERROR(VLOOKUP(C781,REKAP[[#All],[ID
Barang]:[Stok Akhir]],6,FALSE),"")</f>
        <v/>
      </c>
      <c r="G781" s="17" t="str">
        <f>IFERROR(VLOOKUP(C781,REKAP[[#All],[ID
Barang]:[Stok Akhir]],8,FALSE),"")</f>
        <v/>
      </c>
      <c r="H781" s="13"/>
      <c r="I781" s="10"/>
      <c r="J781" s="10"/>
      <c r="K781" s="17" t="str">
        <f>IFERROR(MASUK[[#This Row],[Jumlah Masuk]]*MASUK[[#This Row],[Harga Satuan]],"")</f>
        <v/>
      </c>
      <c r="L781" s="13"/>
      <c r="M781" s="62"/>
      <c r="N781" s="62"/>
      <c r="O781" s="62"/>
      <c r="P781" s="62"/>
      <c r="Q781" s="62"/>
      <c r="R781" s="62"/>
      <c r="S781" s="62"/>
    </row>
    <row r="782" spans="1:19" ht="16.5" thickTop="1" thickBot="1" x14ac:dyDescent="0.3">
      <c r="A782" s="33">
        <f t="shared" si="13"/>
        <v>776</v>
      </c>
      <c r="B782" s="9"/>
      <c r="C782" s="10"/>
      <c r="D782" s="18" t="str">
        <f>IFERROR(VLOOKUP(C782,REKAP[[#All],[ID
Barang]:[Stok Akhir]],2,FALSE), "")</f>
        <v/>
      </c>
      <c r="E782" s="18" t="str">
        <f>IFERROR(VLOOKUP(C782,REKAP[[#All],[ID
Barang]:[Stok Akhir]],4,FALSE), "")</f>
        <v/>
      </c>
      <c r="F782" s="18" t="str">
        <f>IFERROR(VLOOKUP(C782,REKAP[[#All],[ID
Barang]:[Stok Akhir]],6,FALSE),"")</f>
        <v/>
      </c>
      <c r="G782" s="17" t="str">
        <f>IFERROR(VLOOKUP(C782,REKAP[[#All],[ID
Barang]:[Stok Akhir]],8,FALSE),"")</f>
        <v/>
      </c>
      <c r="H782" s="13"/>
      <c r="I782" s="10"/>
      <c r="J782" s="10"/>
      <c r="K782" s="17" t="str">
        <f>IFERROR(MASUK[[#This Row],[Jumlah Masuk]]*MASUK[[#This Row],[Harga Satuan]],"")</f>
        <v/>
      </c>
      <c r="L782" s="13"/>
      <c r="M782" s="62"/>
      <c r="N782" s="62"/>
      <c r="O782" s="62"/>
      <c r="P782" s="62"/>
      <c r="Q782" s="62"/>
      <c r="R782" s="62"/>
      <c r="S782" s="62"/>
    </row>
    <row r="783" spans="1:19" ht="16.5" thickTop="1" thickBot="1" x14ac:dyDescent="0.3">
      <c r="A783" s="33">
        <f t="shared" si="13"/>
        <v>777</v>
      </c>
      <c r="B783" s="9"/>
      <c r="C783" s="10"/>
      <c r="D783" s="18" t="str">
        <f>IFERROR(VLOOKUP(C783,REKAP[[#All],[ID
Barang]:[Stok Akhir]],2,FALSE), "")</f>
        <v/>
      </c>
      <c r="E783" s="18" t="str">
        <f>IFERROR(VLOOKUP(C783,REKAP[[#All],[ID
Barang]:[Stok Akhir]],4,FALSE), "")</f>
        <v/>
      </c>
      <c r="F783" s="18" t="str">
        <f>IFERROR(VLOOKUP(C783,REKAP[[#All],[ID
Barang]:[Stok Akhir]],6,FALSE),"")</f>
        <v/>
      </c>
      <c r="G783" s="17" t="str">
        <f>IFERROR(VLOOKUP(C783,REKAP[[#All],[ID
Barang]:[Stok Akhir]],8,FALSE),"")</f>
        <v/>
      </c>
      <c r="H783" s="13"/>
      <c r="I783" s="10"/>
      <c r="J783" s="10"/>
      <c r="K783" s="17" t="str">
        <f>IFERROR(MASUK[[#This Row],[Jumlah Masuk]]*MASUK[[#This Row],[Harga Satuan]],"")</f>
        <v/>
      </c>
      <c r="L783" s="13"/>
      <c r="M783" s="62"/>
      <c r="N783" s="62"/>
      <c r="O783" s="62"/>
      <c r="P783" s="62"/>
      <c r="Q783" s="62"/>
      <c r="R783" s="62"/>
      <c r="S783" s="62"/>
    </row>
    <row r="784" spans="1:19" ht="16.5" thickTop="1" thickBot="1" x14ac:dyDescent="0.3">
      <c r="A784" s="33">
        <f t="shared" si="13"/>
        <v>778</v>
      </c>
      <c r="B784" s="9"/>
      <c r="C784" s="10"/>
      <c r="D784" s="18" t="str">
        <f>IFERROR(VLOOKUP(C784,REKAP[[#All],[ID
Barang]:[Stok Akhir]],2,FALSE), "")</f>
        <v/>
      </c>
      <c r="E784" s="18" t="str">
        <f>IFERROR(VLOOKUP(C784,REKAP[[#All],[ID
Barang]:[Stok Akhir]],4,FALSE), "")</f>
        <v/>
      </c>
      <c r="F784" s="18" t="str">
        <f>IFERROR(VLOOKUP(C784,REKAP[[#All],[ID
Barang]:[Stok Akhir]],6,FALSE),"")</f>
        <v/>
      </c>
      <c r="G784" s="17" t="str">
        <f>IFERROR(VLOOKUP(C784,REKAP[[#All],[ID
Barang]:[Stok Akhir]],8,FALSE),"")</f>
        <v/>
      </c>
      <c r="H784" s="13"/>
      <c r="I784" s="10"/>
      <c r="J784" s="10"/>
      <c r="K784" s="17" t="str">
        <f>IFERROR(MASUK[[#This Row],[Jumlah Masuk]]*MASUK[[#This Row],[Harga Satuan]],"")</f>
        <v/>
      </c>
      <c r="L784" s="13"/>
      <c r="M784" s="62"/>
      <c r="N784" s="62"/>
      <c r="O784" s="62"/>
      <c r="P784" s="62"/>
      <c r="Q784" s="62"/>
      <c r="R784" s="62"/>
      <c r="S784" s="62"/>
    </row>
    <row r="785" spans="1:19" ht="16.5" thickTop="1" thickBot="1" x14ac:dyDescent="0.3">
      <c r="A785" s="33">
        <f t="shared" si="13"/>
        <v>779</v>
      </c>
      <c r="B785" s="9"/>
      <c r="C785" s="10"/>
      <c r="D785" s="18" t="str">
        <f>IFERROR(VLOOKUP(C785,REKAP[[#All],[ID
Barang]:[Stok Akhir]],2,FALSE), "")</f>
        <v/>
      </c>
      <c r="E785" s="18" t="str">
        <f>IFERROR(VLOOKUP(C785,REKAP[[#All],[ID
Barang]:[Stok Akhir]],4,FALSE), "")</f>
        <v/>
      </c>
      <c r="F785" s="18" t="str">
        <f>IFERROR(VLOOKUP(C785,REKAP[[#All],[ID
Barang]:[Stok Akhir]],6,FALSE),"")</f>
        <v/>
      </c>
      <c r="G785" s="17" t="str">
        <f>IFERROR(VLOOKUP(C785,REKAP[[#All],[ID
Barang]:[Stok Akhir]],8,FALSE),"")</f>
        <v/>
      </c>
      <c r="H785" s="13"/>
      <c r="I785" s="10"/>
      <c r="J785" s="10"/>
      <c r="K785" s="17" t="str">
        <f>IFERROR(MASUK[[#This Row],[Jumlah Masuk]]*MASUK[[#This Row],[Harga Satuan]],"")</f>
        <v/>
      </c>
      <c r="L785" s="13"/>
      <c r="M785" s="62"/>
      <c r="N785" s="62"/>
      <c r="O785" s="62"/>
      <c r="P785" s="62"/>
      <c r="Q785" s="62"/>
      <c r="R785" s="62"/>
      <c r="S785" s="62"/>
    </row>
    <row r="786" spans="1:19" ht="16.5" thickTop="1" thickBot="1" x14ac:dyDescent="0.3">
      <c r="A786" s="33">
        <f t="shared" si="13"/>
        <v>780</v>
      </c>
      <c r="B786" s="9"/>
      <c r="C786" s="10"/>
      <c r="D786" s="18" t="str">
        <f>IFERROR(VLOOKUP(C786,REKAP[[#All],[ID
Barang]:[Stok Akhir]],2,FALSE), "")</f>
        <v/>
      </c>
      <c r="E786" s="18" t="str">
        <f>IFERROR(VLOOKUP(C786,REKAP[[#All],[ID
Barang]:[Stok Akhir]],4,FALSE), "")</f>
        <v/>
      </c>
      <c r="F786" s="18" t="str">
        <f>IFERROR(VLOOKUP(C786,REKAP[[#All],[ID
Barang]:[Stok Akhir]],6,FALSE),"")</f>
        <v/>
      </c>
      <c r="G786" s="17" t="str">
        <f>IFERROR(VLOOKUP(C786,REKAP[[#All],[ID
Barang]:[Stok Akhir]],8,FALSE),"")</f>
        <v/>
      </c>
      <c r="H786" s="13"/>
      <c r="I786" s="10"/>
      <c r="J786" s="10"/>
      <c r="K786" s="17" t="str">
        <f>IFERROR(MASUK[[#This Row],[Jumlah Masuk]]*MASUK[[#This Row],[Harga Satuan]],"")</f>
        <v/>
      </c>
      <c r="L786" s="13"/>
      <c r="M786" s="62"/>
      <c r="N786" s="62"/>
      <c r="O786" s="62"/>
      <c r="P786" s="62"/>
      <c r="Q786" s="62"/>
      <c r="R786" s="62"/>
      <c r="S786" s="62"/>
    </row>
    <row r="787" spans="1:19" ht="16.5" thickTop="1" thickBot="1" x14ac:dyDescent="0.3">
      <c r="A787" s="33">
        <f t="shared" si="13"/>
        <v>781</v>
      </c>
      <c r="B787" s="9"/>
      <c r="C787" s="10"/>
      <c r="D787" s="18" t="str">
        <f>IFERROR(VLOOKUP(C787,REKAP[[#All],[ID
Barang]:[Stok Akhir]],2,FALSE), "")</f>
        <v/>
      </c>
      <c r="E787" s="18" t="str">
        <f>IFERROR(VLOOKUP(C787,REKAP[[#All],[ID
Barang]:[Stok Akhir]],4,FALSE), "")</f>
        <v/>
      </c>
      <c r="F787" s="18" t="str">
        <f>IFERROR(VLOOKUP(C787,REKAP[[#All],[ID
Barang]:[Stok Akhir]],6,FALSE),"")</f>
        <v/>
      </c>
      <c r="G787" s="17" t="str">
        <f>IFERROR(VLOOKUP(C787,REKAP[[#All],[ID
Barang]:[Stok Akhir]],8,FALSE),"")</f>
        <v/>
      </c>
      <c r="H787" s="13"/>
      <c r="I787" s="10"/>
      <c r="J787" s="10"/>
      <c r="K787" s="17" t="str">
        <f>IFERROR(MASUK[[#This Row],[Jumlah Masuk]]*MASUK[[#This Row],[Harga Satuan]],"")</f>
        <v/>
      </c>
      <c r="L787" s="13"/>
      <c r="M787" s="62"/>
      <c r="N787" s="62"/>
      <c r="O787" s="62"/>
      <c r="P787" s="62"/>
      <c r="Q787" s="62"/>
      <c r="R787" s="62"/>
      <c r="S787" s="62"/>
    </row>
    <row r="788" spans="1:19" ht="16.5" thickTop="1" thickBot="1" x14ac:dyDescent="0.3">
      <c r="A788" s="33">
        <f t="shared" si="13"/>
        <v>782</v>
      </c>
      <c r="B788" s="9"/>
      <c r="C788" s="10"/>
      <c r="D788" s="18" t="str">
        <f>IFERROR(VLOOKUP(C788,REKAP[[#All],[ID
Barang]:[Stok Akhir]],2,FALSE), "")</f>
        <v/>
      </c>
      <c r="E788" s="18" t="str">
        <f>IFERROR(VLOOKUP(C788,REKAP[[#All],[ID
Barang]:[Stok Akhir]],4,FALSE), "")</f>
        <v/>
      </c>
      <c r="F788" s="18" t="str">
        <f>IFERROR(VLOOKUP(C788,REKAP[[#All],[ID
Barang]:[Stok Akhir]],6,FALSE),"")</f>
        <v/>
      </c>
      <c r="G788" s="17" t="str">
        <f>IFERROR(VLOOKUP(C788,REKAP[[#All],[ID
Barang]:[Stok Akhir]],8,FALSE),"")</f>
        <v/>
      </c>
      <c r="H788" s="13"/>
      <c r="I788" s="10"/>
      <c r="J788" s="10"/>
      <c r="K788" s="17" t="str">
        <f>IFERROR(MASUK[[#This Row],[Jumlah Masuk]]*MASUK[[#This Row],[Harga Satuan]],"")</f>
        <v/>
      </c>
      <c r="L788" s="13"/>
      <c r="M788" s="62"/>
      <c r="N788" s="62"/>
      <c r="O788" s="62"/>
      <c r="P788" s="62"/>
      <c r="Q788" s="62"/>
      <c r="R788" s="62"/>
      <c r="S788" s="62"/>
    </row>
    <row r="789" spans="1:19" ht="16.5" thickTop="1" thickBot="1" x14ac:dyDescent="0.3">
      <c r="A789" s="33">
        <f t="shared" si="13"/>
        <v>783</v>
      </c>
      <c r="B789" s="9"/>
      <c r="C789" s="10"/>
      <c r="D789" s="18" t="str">
        <f>IFERROR(VLOOKUP(C789,REKAP[[#All],[ID
Barang]:[Stok Akhir]],2,FALSE), "")</f>
        <v/>
      </c>
      <c r="E789" s="18" t="str">
        <f>IFERROR(VLOOKUP(C789,REKAP[[#All],[ID
Barang]:[Stok Akhir]],4,FALSE), "")</f>
        <v/>
      </c>
      <c r="F789" s="18" t="str">
        <f>IFERROR(VLOOKUP(C789,REKAP[[#All],[ID
Barang]:[Stok Akhir]],6,FALSE),"")</f>
        <v/>
      </c>
      <c r="G789" s="17" t="str">
        <f>IFERROR(VLOOKUP(C789,REKAP[[#All],[ID
Barang]:[Stok Akhir]],8,FALSE),"")</f>
        <v/>
      </c>
      <c r="H789" s="13"/>
      <c r="I789" s="10"/>
      <c r="J789" s="10"/>
      <c r="K789" s="17" t="str">
        <f>IFERROR(MASUK[[#This Row],[Jumlah Masuk]]*MASUK[[#This Row],[Harga Satuan]],"")</f>
        <v/>
      </c>
      <c r="L789" s="13"/>
      <c r="M789" s="62"/>
      <c r="N789" s="62"/>
      <c r="O789" s="62"/>
      <c r="P789" s="62"/>
      <c r="Q789" s="62"/>
      <c r="R789" s="62"/>
      <c r="S789" s="62"/>
    </row>
    <row r="790" spans="1:19" ht="16.5" thickTop="1" thickBot="1" x14ac:dyDescent="0.3">
      <c r="A790" s="33">
        <f t="shared" si="13"/>
        <v>784</v>
      </c>
      <c r="B790" s="9"/>
      <c r="C790" s="10"/>
      <c r="D790" s="18" t="str">
        <f>IFERROR(VLOOKUP(C790,REKAP[[#All],[ID
Barang]:[Stok Akhir]],2,FALSE), "")</f>
        <v/>
      </c>
      <c r="E790" s="18" t="str">
        <f>IFERROR(VLOOKUP(C790,REKAP[[#All],[ID
Barang]:[Stok Akhir]],4,FALSE), "")</f>
        <v/>
      </c>
      <c r="F790" s="18" t="str">
        <f>IFERROR(VLOOKUP(C790,REKAP[[#All],[ID
Barang]:[Stok Akhir]],6,FALSE),"")</f>
        <v/>
      </c>
      <c r="G790" s="17" t="str">
        <f>IFERROR(VLOOKUP(C790,REKAP[[#All],[ID
Barang]:[Stok Akhir]],8,FALSE),"")</f>
        <v/>
      </c>
      <c r="H790" s="13"/>
      <c r="I790" s="10"/>
      <c r="J790" s="10"/>
      <c r="K790" s="17" t="str">
        <f>IFERROR(MASUK[[#This Row],[Jumlah Masuk]]*MASUK[[#This Row],[Harga Satuan]],"")</f>
        <v/>
      </c>
      <c r="L790" s="13"/>
      <c r="M790" s="62"/>
      <c r="N790" s="62"/>
      <c r="O790" s="62"/>
      <c r="P790" s="62"/>
      <c r="Q790" s="62"/>
      <c r="R790" s="62"/>
      <c r="S790" s="62"/>
    </row>
    <row r="791" spans="1:19" ht="16.5" thickTop="1" thickBot="1" x14ac:dyDescent="0.3">
      <c r="A791" s="33">
        <f t="shared" si="13"/>
        <v>785</v>
      </c>
      <c r="B791" s="9"/>
      <c r="C791" s="10"/>
      <c r="D791" s="18" t="str">
        <f>IFERROR(VLOOKUP(C791,REKAP[[#All],[ID
Barang]:[Stok Akhir]],2,FALSE), "")</f>
        <v/>
      </c>
      <c r="E791" s="18" t="str">
        <f>IFERROR(VLOOKUP(C791,REKAP[[#All],[ID
Barang]:[Stok Akhir]],4,FALSE), "")</f>
        <v/>
      </c>
      <c r="F791" s="18" t="str">
        <f>IFERROR(VLOOKUP(C791,REKAP[[#All],[ID
Barang]:[Stok Akhir]],6,FALSE),"")</f>
        <v/>
      </c>
      <c r="G791" s="17" t="str">
        <f>IFERROR(VLOOKUP(C791,REKAP[[#All],[ID
Barang]:[Stok Akhir]],8,FALSE),"")</f>
        <v/>
      </c>
      <c r="H791" s="13"/>
      <c r="I791" s="10"/>
      <c r="J791" s="10"/>
      <c r="K791" s="17" t="str">
        <f>IFERROR(MASUK[[#This Row],[Jumlah Masuk]]*MASUK[[#This Row],[Harga Satuan]],"")</f>
        <v/>
      </c>
      <c r="L791" s="13"/>
      <c r="M791" s="62"/>
      <c r="N791" s="62"/>
      <c r="O791" s="62"/>
      <c r="P791" s="62"/>
      <c r="Q791" s="62"/>
      <c r="R791" s="62"/>
      <c r="S791" s="62"/>
    </row>
    <row r="792" spans="1:19" ht="16.5" thickTop="1" thickBot="1" x14ac:dyDescent="0.3">
      <c r="A792" s="33">
        <f t="shared" si="13"/>
        <v>786</v>
      </c>
      <c r="B792" s="9"/>
      <c r="C792" s="10"/>
      <c r="D792" s="18" t="str">
        <f>IFERROR(VLOOKUP(C792,REKAP[[#All],[ID
Barang]:[Stok Akhir]],2,FALSE), "")</f>
        <v/>
      </c>
      <c r="E792" s="18" t="str">
        <f>IFERROR(VLOOKUP(C792,REKAP[[#All],[ID
Barang]:[Stok Akhir]],4,FALSE), "")</f>
        <v/>
      </c>
      <c r="F792" s="18" t="str">
        <f>IFERROR(VLOOKUP(C792,REKAP[[#All],[ID
Barang]:[Stok Akhir]],6,FALSE),"")</f>
        <v/>
      </c>
      <c r="G792" s="17" t="str">
        <f>IFERROR(VLOOKUP(C792,REKAP[[#All],[ID
Barang]:[Stok Akhir]],8,FALSE),"")</f>
        <v/>
      </c>
      <c r="H792" s="13"/>
      <c r="I792" s="10"/>
      <c r="J792" s="10"/>
      <c r="K792" s="17" t="str">
        <f>IFERROR(MASUK[[#This Row],[Jumlah Masuk]]*MASUK[[#This Row],[Harga Satuan]],"")</f>
        <v/>
      </c>
      <c r="L792" s="13"/>
      <c r="M792" s="62"/>
      <c r="N792" s="62"/>
      <c r="O792" s="62"/>
      <c r="P792" s="62"/>
      <c r="Q792" s="62"/>
      <c r="R792" s="62"/>
      <c r="S792" s="62"/>
    </row>
    <row r="793" spans="1:19" ht="16.5" thickTop="1" thickBot="1" x14ac:dyDescent="0.3">
      <c r="A793" s="33">
        <f t="shared" si="13"/>
        <v>787</v>
      </c>
      <c r="B793" s="9"/>
      <c r="C793" s="10"/>
      <c r="D793" s="18" t="str">
        <f>IFERROR(VLOOKUP(C793,REKAP[[#All],[ID
Barang]:[Stok Akhir]],2,FALSE), "")</f>
        <v/>
      </c>
      <c r="E793" s="18" t="str">
        <f>IFERROR(VLOOKUP(C793,REKAP[[#All],[ID
Barang]:[Stok Akhir]],4,FALSE), "")</f>
        <v/>
      </c>
      <c r="F793" s="18" t="str">
        <f>IFERROR(VLOOKUP(C793,REKAP[[#All],[ID
Barang]:[Stok Akhir]],6,FALSE),"")</f>
        <v/>
      </c>
      <c r="G793" s="17" t="str">
        <f>IFERROR(VLOOKUP(C793,REKAP[[#All],[ID
Barang]:[Stok Akhir]],8,FALSE),"")</f>
        <v/>
      </c>
      <c r="H793" s="13"/>
      <c r="I793" s="10"/>
      <c r="J793" s="10"/>
      <c r="K793" s="17" t="str">
        <f>IFERROR(MASUK[[#This Row],[Jumlah Masuk]]*MASUK[[#This Row],[Harga Satuan]],"")</f>
        <v/>
      </c>
      <c r="L793" s="13"/>
      <c r="M793" s="62"/>
      <c r="N793" s="62"/>
      <c r="O793" s="62"/>
      <c r="P793" s="62"/>
      <c r="Q793" s="62"/>
      <c r="R793" s="62"/>
      <c r="S793" s="62"/>
    </row>
    <row r="794" spans="1:19" ht="16.5" thickTop="1" thickBot="1" x14ac:dyDescent="0.3">
      <c r="A794" s="33">
        <f t="shared" si="13"/>
        <v>788</v>
      </c>
      <c r="B794" s="9"/>
      <c r="C794" s="10"/>
      <c r="D794" s="18" t="str">
        <f>IFERROR(VLOOKUP(C794,REKAP[[#All],[ID
Barang]:[Stok Akhir]],2,FALSE), "")</f>
        <v/>
      </c>
      <c r="E794" s="18" t="str">
        <f>IFERROR(VLOOKUP(C794,REKAP[[#All],[ID
Barang]:[Stok Akhir]],4,FALSE), "")</f>
        <v/>
      </c>
      <c r="F794" s="18" t="str">
        <f>IFERROR(VLOOKUP(C794,REKAP[[#All],[ID
Barang]:[Stok Akhir]],6,FALSE),"")</f>
        <v/>
      </c>
      <c r="G794" s="17" t="str">
        <f>IFERROR(VLOOKUP(C794,REKAP[[#All],[ID
Barang]:[Stok Akhir]],8,FALSE),"")</f>
        <v/>
      </c>
      <c r="H794" s="13"/>
      <c r="I794" s="10"/>
      <c r="J794" s="10"/>
      <c r="K794" s="17" t="str">
        <f>IFERROR(MASUK[[#This Row],[Jumlah Masuk]]*MASUK[[#This Row],[Harga Satuan]],"")</f>
        <v/>
      </c>
      <c r="L794" s="13"/>
      <c r="M794" s="62"/>
      <c r="N794" s="62"/>
      <c r="O794" s="62"/>
      <c r="P794" s="62"/>
      <c r="Q794" s="62"/>
      <c r="R794" s="62"/>
      <c r="S794" s="62"/>
    </row>
    <row r="795" spans="1:19" ht="16.5" thickTop="1" thickBot="1" x14ac:dyDescent="0.3">
      <c r="A795" s="33">
        <f t="shared" si="13"/>
        <v>789</v>
      </c>
      <c r="B795" s="9"/>
      <c r="C795" s="10"/>
      <c r="D795" s="18" t="str">
        <f>IFERROR(VLOOKUP(C795,REKAP[[#All],[ID
Barang]:[Stok Akhir]],2,FALSE), "")</f>
        <v/>
      </c>
      <c r="E795" s="18" t="str">
        <f>IFERROR(VLOOKUP(C795,REKAP[[#All],[ID
Barang]:[Stok Akhir]],4,FALSE), "")</f>
        <v/>
      </c>
      <c r="F795" s="18" t="str">
        <f>IFERROR(VLOOKUP(C795,REKAP[[#All],[ID
Barang]:[Stok Akhir]],6,FALSE),"")</f>
        <v/>
      </c>
      <c r="G795" s="17" t="str">
        <f>IFERROR(VLOOKUP(C795,REKAP[[#All],[ID
Barang]:[Stok Akhir]],8,FALSE),"")</f>
        <v/>
      </c>
      <c r="H795" s="13"/>
      <c r="I795" s="10"/>
      <c r="J795" s="10"/>
      <c r="K795" s="17" t="str">
        <f>IFERROR(MASUK[[#This Row],[Jumlah Masuk]]*MASUK[[#This Row],[Harga Satuan]],"")</f>
        <v/>
      </c>
      <c r="L795" s="13"/>
      <c r="M795" s="62"/>
      <c r="N795" s="62"/>
      <c r="O795" s="62"/>
      <c r="P795" s="62"/>
      <c r="Q795" s="62"/>
      <c r="R795" s="62"/>
      <c r="S795" s="62"/>
    </row>
    <row r="796" spans="1:19" ht="16.5" thickTop="1" thickBot="1" x14ac:dyDescent="0.3">
      <c r="A796" s="33">
        <f t="shared" si="13"/>
        <v>790</v>
      </c>
      <c r="B796" s="9"/>
      <c r="C796" s="10"/>
      <c r="D796" s="18" t="str">
        <f>IFERROR(VLOOKUP(C796,REKAP[[#All],[ID
Barang]:[Stok Akhir]],2,FALSE), "")</f>
        <v/>
      </c>
      <c r="E796" s="18" t="str">
        <f>IFERROR(VLOOKUP(C796,REKAP[[#All],[ID
Barang]:[Stok Akhir]],4,FALSE), "")</f>
        <v/>
      </c>
      <c r="F796" s="18" t="str">
        <f>IFERROR(VLOOKUP(C796,REKAP[[#All],[ID
Barang]:[Stok Akhir]],6,FALSE),"")</f>
        <v/>
      </c>
      <c r="G796" s="17" t="str">
        <f>IFERROR(VLOOKUP(C796,REKAP[[#All],[ID
Barang]:[Stok Akhir]],8,FALSE),"")</f>
        <v/>
      </c>
      <c r="H796" s="13"/>
      <c r="I796" s="10"/>
      <c r="J796" s="10"/>
      <c r="K796" s="17" t="str">
        <f>IFERROR(MASUK[[#This Row],[Jumlah Masuk]]*MASUK[[#This Row],[Harga Satuan]],"")</f>
        <v/>
      </c>
      <c r="L796" s="13"/>
      <c r="M796" s="62"/>
      <c r="N796" s="62"/>
      <c r="O796" s="62"/>
      <c r="P796" s="62"/>
      <c r="Q796" s="62"/>
      <c r="R796" s="62"/>
      <c r="S796" s="62"/>
    </row>
    <row r="797" spans="1:19" ht="16.5" thickTop="1" thickBot="1" x14ac:dyDescent="0.3">
      <c r="A797" s="33">
        <f t="shared" si="13"/>
        <v>791</v>
      </c>
      <c r="B797" s="9"/>
      <c r="C797" s="10"/>
      <c r="D797" s="18" t="str">
        <f>IFERROR(VLOOKUP(C797,REKAP[[#All],[ID
Barang]:[Stok Akhir]],2,FALSE), "")</f>
        <v/>
      </c>
      <c r="E797" s="18" t="str">
        <f>IFERROR(VLOOKUP(C797,REKAP[[#All],[ID
Barang]:[Stok Akhir]],4,FALSE), "")</f>
        <v/>
      </c>
      <c r="F797" s="18" t="str">
        <f>IFERROR(VLOOKUP(C797,REKAP[[#All],[ID
Barang]:[Stok Akhir]],6,FALSE),"")</f>
        <v/>
      </c>
      <c r="G797" s="17" t="str">
        <f>IFERROR(VLOOKUP(C797,REKAP[[#All],[ID
Barang]:[Stok Akhir]],8,FALSE),"")</f>
        <v/>
      </c>
      <c r="H797" s="13"/>
      <c r="I797" s="10"/>
      <c r="J797" s="10"/>
      <c r="K797" s="17" t="str">
        <f>IFERROR(MASUK[[#This Row],[Jumlah Masuk]]*MASUK[[#This Row],[Harga Satuan]],"")</f>
        <v/>
      </c>
      <c r="L797" s="13"/>
      <c r="M797" s="62"/>
      <c r="N797" s="62"/>
      <c r="O797" s="62"/>
      <c r="P797" s="62"/>
      <c r="Q797" s="62"/>
      <c r="R797" s="62"/>
      <c r="S797" s="62"/>
    </row>
    <row r="798" spans="1:19" ht="16.5" thickTop="1" thickBot="1" x14ac:dyDescent="0.3">
      <c r="A798" s="33">
        <f t="shared" si="13"/>
        <v>792</v>
      </c>
      <c r="B798" s="9"/>
      <c r="C798" s="10"/>
      <c r="D798" s="18" t="str">
        <f>IFERROR(VLOOKUP(C798,REKAP[[#All],[ID
Barang]:[Stok Akhir]],2,FALSE), "")</f>
        <v/>
      </c>
      <c r="E798" s="18" t="str">
        <f>IFERROR(VLOOKUP(C798,REKAP[[#All],[ID
Barang]:[Stok Akhir]],4,FALSE), "")</f>
        <v/>
      </c>
      <c r="F798" s="18" t="str">
        <f>IFERROR(VLOOKUP(C798,REKAP[[#All],[ID
Barang]:[Stok Akhir]],6,FALSE),"")</f>
        <v/>
      </c>
      <c r="G798" s="17" t="str">
        <f>IFERROR(VLOOKUP(C798,REKAP[[#All],[ID
Barang]:[Stok Akhir]],8,FALSE),"")</f>
        <v/>
      </c>
      <c r="H798" s="13"/>
      <c r="I798" s="10"/>
      <c r="J798" s="10"/>
      <c r="K798" s="17" t="str">
        <f>IFERROR(MASUK[[#This Row],[Jumlah Masuk]]*MASUK[[#This Row],[Harga Satuan]],"")</f>
        <v/>
      </c>
      <c r="L798" s="13"/>
      <c r="M798" s="62"/>
      <c r="N798" s="62"/>
      <c r="O798" s="62"/>
      <c r="P798" s="62"/>
      <c r="Q798" s="62"/>
      <c r="R798" s="62"/>
      <c r="S798" s="62"/>
    </row>
    <row r="799" spans="1:19" ht="16.5" thickTop="1" thickBot="1" x14ac:dyDescent="0.3">
      <c r="A799" s="33">
        <f t="shared" si="13"/>
        <v>793</v>
      </c>
      <c r="B799" s="9"/>
      <c r="C799" s="10"/>
      <c r="D799" s="18" t="str">
        <f>IFERROR(VLOOKUP(C799,REKAP[[#All],[ID
Barang]:[Stok Akhir]],2,FALSE), "")</f>
        <v/>
      </c>
      <c r="E799" s="18" t="str">
        <f>IFERROR(VLOOKUP(C799,REKAP[[#All],[ID
Barang]:[Stok Akhir]],4,FALSE), "")</f>
        <v/>
      </c>
      <c r="F799" s="18" t="str">
        <f>IFERROR(VLOOKUP(C799,REKAP[[#All],[ID
Barang]:[Stok Akhir]],6,FALSE),"")</f>
        <v/>
      </c>
      <c r="G799" s="17" t="str">
        <f>IFERROR(VLOOKUP(C799,REKAP[[#All],[ID
Barang]:[Stok Akhir]],8,FALSE),"")</f>
        <v/>
      </c>
      <c r="H799" s="13"/>
      <c r="I799" s="10"/>
      <c r="J799" s="10"/>
      <c r="K799" s="17" t="str">
        <f>IFERROR(MASUK[[#This Row],[Jumlah Masuk]]*MASUK[[#This Row],[Harga Satuan]],"")</f>
        <v/>
      </c>
      <c r="L799" s="13"/>
      <c r="M799" s="62"/>
      <c r="N799" s="62"/>
      <c r="O799" s="62"/>
      <c r="P799" s="62"/>
      <c r="Q799" s="62"/>
      <c r="R799" s="62"/>
      <c r="S799" s="62"/>
    </row>
    <row r="800" spans="1:19" ht="16.5" thickTop="1" thickBot="1" x14ac:dyDescent="0.3">
      <c r="A800" s="33">
        <f t="shared" si="13"/>
        <v>794</v>
      </c>
      <c r="B800" s="9"/>
      <c r="C800" s="10"/>
      <c r="D800" s="18" t="str">
        <f>IFERROR(VLOOKUP(C800,REKAP[[#All],[ID
Barang]:[Stok Akhir]],2,FALSE), "")</f>
        <v/>
      </c>
      <c r="E800" s="18" t="str">
        <f>IFERROR(VLOOKUP(C800,REKAP[[#All],[ID
Barang]:[Stok Akhir]],4,FALSE), "")</f>
        <v/>
      </c>
      <c r="F800" s="18" t="str">
        <f>IFERROR(VLOOKUP(C800,REKAP[[#All],[ID
Barang]:[Stok Akhir]],6,FALSE),"")</f>
        <v/>
      </c>
      <c r="G800" s="17" t="str">
        <f>IFERROR(VLOOKUP(C800,REKAP[[#All],[ID
Barang]:[Stok Akhir]],8,FALSE),"")</f>
        <v/>
      </c>
      <c r="H800" s="13"/>
      <c r="I800" s="10"/>
      <c r="J800" s="10"/>
      <c r="K800" s="17" t="str">
        <f>IFERROR(MASUK[[#This Row],[Jumlah Masuk]]*MASUK[[#This Row],[Harga Satuan]],"")</f>
        <v/>
      </c>
      <c r="L800" s="13"/>
      <c r="M800" s="62"/>
      <c r="N800" s="62"/>
      <c r="O800" s="62"/>
      <c r="P800" s="62"/>
      <c r="Q800" s="62"/>
      <c r="R800" s="62"/>
      <c r="S800" s="62"/>
    </row>
    <row r="801" spans="1:19" ht="16.5" thickTop="1" thickBot="1" x14ac:dyDescent="0.3">
      <c r="A801" s="33">
        <f t="shared" si="13"/>
        <v>795</v>
      </c>
      <c r="B801" s="9"/>
      <c r="C801" s="10"/>
      <c r="D801" s="18" t="str">
        <f>IFERROR(VLOOKUP(C801,REKAP[[#All],[ID
Barang]:[Stok Akhir]],2,FALSE), "")</f>
        <v/>
      </c>
      <c r="E801" s="18" t="str">
        <f>IFERROR(VLOOKUP(C801,REKAP[[#All],[ID
Barang]:[Stok Akhir]],4,FALSE), "")</f>
        <v/>
      </c>
      <c r="F801" s="18" t="str">
        <f>IFERROR(VLOOKUP(C801,REKAP[[#All],[ID
Barang]:[Stok Akhir]],6,FALSE),"")</f>
        <v/>
      </c>
      <c r="G801" s="17" t="str">
        <f>IFERROR(VLOOKUP(C801,REKAP[[#All],[ID
Barang]:[Stok Akhir]],8,FALSE),"")</f>
        <v/>
      </c>
      <c r="H801" s="13"/>
      <c r="I801" s="10"/>
      <c r="J801" s="10"/>
      <c r="K801" s="17" t="str">
        <f>IFERROR(MASUK[[#This Row],[Jumlah Masuk]]*MASUK[[#This Row],[Harga Satuan]],"")</f>
        <v/>
      </c>
      <c r="L801" s="13"/>
      <c r="M801" s="62"/>
      <c r="N801" s="62"/>
      <c r="O801" s="62"/>
      <c r="P801" s="62"/>
      <c r="Q801" s="62"/>
      <c r="R801" s="62"/>
      <c r="S801" s="62"/>
    </row>
    <row r="802" spans="1:19" ht="16.5" thickTop="1" thickBot="1" x14ac:dyDescent="0.3">
      <c r="A802" s="33">
        <f t="shared" si="13"/>
        <v>796</v>
      </c>
      <c r="B802" s="9"/>
      <c r="C802" s="10"/>
      <c r="D802" s="18" t="str">
        <f>IFERROR(VLOOKUP(C802,REKAP[[#All],[ID
Barang]:[Stok Akhir]],2,FALSE), "")</f>
        <v/>
      </c>
      <c r="E802" s="18" t="str">
        <f>IFERROR(VLOOKUP(C802,REKAP[[#All],[ID
Barang]:[Stok Akhir]],4,FALSE), "")</f>
        <v/>
      </c>
      <c r="F802" s="18" t="str">
        <f>IFERROR(VLOOKUP(C802,REKAP[[#All],[ID
Barang]:[Stok Akhir]],6,FALSE),"")</f>
        <v/>
      </c>
      <c r="G802" s="17" t="str">
        <f>IFERROR(VLOOKUP(C802,REKAP[[#All],[ID
Barang]:[Stok Akhir]],8,FALSE),"")</f>
        <v/>
      </c>
      <c r="H802" s="13"/>
      <c r="I802" s="10"/>
      <c r="J802" s="10"/>
      <c r="K802" s="17" t="str">
        <f>IFERROR(MASUK[[#This Row],[Jumlah Masuk]]*MASUK[[#This Row],[Harga Satuan]],"")</f>
        <v/>
      </c>
      <c r="L802" s="13"/>
      <c r="M802" s="62"/>
      <c r="N802" s="62"/>
      <c r="O802" s="62"/>
      <c r="P802" s="62"/>
      <c r="Q802" s="62"/>
      <c r="R802" s="62"/>
      <c r="S802" s="62"/>
    </row>
    <row r="803" spans="1:19" ht="16.5" thickTop="1" thickBot="1" x14ac:dyDescent="0.3">
      <c r="A803" s="33">
        <f t="shared" si="13"/>
        <v>797</v>
      </c>
      <c r="B803" s="9"/>
      <c r="C803" s="10"/>
      <c r="D803" s="18" t="str">
        <f>IFERROR(VLOOKUP(C803,REKAP[[#All],[ID
Barang]:[Stok Akhir]],2,FALSE), "")</f>
        <v/>
      </c>
      <c r="E803" s="18" t="str">
        <f>IFERROR(VLOOKUP(C803,REKAP[[#All],[ID
Barang]:[Stok Akhir]],4,FALSE), "")</f>
        <v/>
      </c>
      <c r="F803" s="18" t="str">
        <f>IFERROR(VLOOKUP(C803,REKAP[[#All],[ID
Barang]:[Stok Akhir]],6,FALSE),"")</f>
        <v/>
      </c>
      <c r="G803" s="17" t="str">
        <f>IFERROR(VLOOKUP(C803,REKAP[[#All],[ID
Barang]:[Stok Akhir]],8,FALSE),"")</f>
        <v/>
      </c>
      <c r="H803" s="13"/>
      <c r="I803" s="10"/>
      <c r="J803" s="10"/>
      <c r="K803" s="17" t="str">
        <f>IFERROR(MASUK[[#This Row],[Jumlah Masuk]]*MASUK[[#This Row],[Harga Satuan]],"")</f>
        <v/>
      </c>
      <c r="L803" s="13"/>
      <c r="M803" s="62"/>
      <c r="N803" s="62"/>
      <c r="O803" s="62"/>
      <c r="P803" s="62"/>
      <c r="Q803" s="62"/>
      <c r="R803" s="62"/>
      <c r="S803" s="62"/>
    </row>
    <row r="804" spans="1:19" ht="16.5" thickTop="1" thickBot="1" x14ac:dyDescent="0.3">
      <c r="A804" s="33">
        <f t="shared" si="13"/>
        <v>798</v>
      </c>
      <c r="B804" s="9"/>
      <c r="C804" s="10"/>
      <c r="D804" s="18" t="str">
        <f>IFERROR(VLOOKUP(C804,REKAP[[#All],[ID
Barang]:[Stok Akhir]],2,FALSE), "")</f>
        <v/>
      </c>
      <c r="E804" s="18" t="str">
        <f>IFERROR(VLOOKUP(C804,REKAP[[#All],[ID
Barang]:[Stok Akhir]],4,FALSE), "")</f>
        <v/>
      </c>
      <c r="F804" s="18" t="str">
        <f>IFERROR(VLOOKUP(C804,REKAP[[#All],[ID
Barang]:[Stok Akhir]],6,FALSE),"")</f>
        <v/>
      </c>
      <c r="G804" s="17" t="str">
        <f>IFERROR(VLOOKUP(C804,REKAP[[#All],[ID
Barang]:[Stok Akhir]],8,FALSE),"")</f>
        <v/>
      </c>
      <c r="H804" s="13"/>
      <c r="I804" s="10"/>
      <c r="J804" s="10"/>
      <c r="K804" s="17" t="str">
        <f>IFERROR(MASUK[[#This Row],[Jumlah Masuk]]*MASUK[[#This Row],[Harga Satuan]],"")</f>
        <v/>
      </c>
      <c r="L804" s="13"/>
      <c r="M804" s="62"/>
      <c r="N804" s="62"/>
      <c r="O804" s="62"/>
      <c r="P804" s="62"/>
      <c r="Q804" s="62"/>
      <c r="R804" s="62"/>
      <c r="S804" s="62"/>
    </row>
    <row r="805" spans="1:19" ht="16.5" thickTop="1" thickBot="1" x14ac:dyDescent="0.3">
      <c r="A805" s="33">
        <f t="shared" si="13"/>
        <v>799</v>
      </c>
      <c r="B805" s="9"/>
      <c r="C805" s="10"/>
      <c r="D805" s="18" t="str">
        <f>IFERROR(VLOOKUP(C805,REKAP[[#All],[ID
Barang]:[Stok Akhir]],2,FALSE), "")</f>
        <v/>
      </c>
      <c r="E805" s="18" t="str">
        <f>IFERROR(VLOOKUP(C805,REKAP[[#All],[ID
Barang]:[Stok Akhir]],4,FALSE), "")</f>
        <v/>
      </c>
      <c r="F805" s="18" t="str">
        <f>IFERROR(VLOOKUP(C805,REKAP[[#All],[ID
Barang]:[Stok Akhir]],6,FALSE),"")</f>
        <v/>
      </c>
      <c r="G805" s="17" t="str">
        <f>IFERROR(VLOOKUP(C805,REKAP[[#All],[ID
Barang]:[Stok Akhir]],8,FALSE),"")</f>
        <v/>
      </c>
      <c r="H805" s="13"/>
      <c r="I805" s="10"/>
      <c r="J805" s="10"/>
      <c r="K805" s="17" t="str">
        <f>IFERROR(MASUK[[#This Row],[Jumlah Masuk]]*MASUK[[#This Row],[Harga Satuan]],"")</f>
        <v/>
      </c>
      <c r="L805" s="13"/>
      <c r="M805" s="62"/>
      <c r="N805" s="62"/>
      <c r="O805" s="62"/>
      <c r="P805" s="62"/>
      <c r="Q805" s="62"/>
      <c r="R805" s="62"/>
      <c r="S805" s="62"/>
    </row>
    <row r="806" spans="1:19" ht="16.5" thickTop="1" thickBot="1" x14ac:dyDescent="0.3">
      <c r="A806" s="33">
        <f t="shared" si="13"/>
        <v>800</v>
      </c>
      <c r="B806" s="9"/>
      <c r="C806" s="10"/>
      <c r="D806" s="18" t="str">
        <f>IFERROR(VLOOKUP(C806,REKAP[[#All],[ID
Barang]:[Stok Akhir]],2,FALSE), "")</f>
        <v/>
      </c>
      <c r="E806" s="18" t="str">
        <f>IFERROR(VLOOKUP(C806,REKAP[[#All],[ID
Barang]:[Stok Akhir]],4,FALSE), "")</f>
        <v/>
      </c>
      <c r="F806" s="18" t="str">
        <f>IFERROR(VLOOKUP(C806,REKAP[[#All],[ID
Barang]:[Stok Akhir]],6,FALSE),"")</f>
        <v/>
      </c>
      <c r="G806" s="17" t="str">
        <f>IFERROR(VLOOKUP(C806,REKAP[[#All],[ID
Barang]:[Stok Akhir]],8,FALSE),"")</f>
        <v/>
      </c>
      <c r="H806" s="13"/>
      <c r="I806" s="10"/>
      <c r="J806" s="10"/>
      <c r="K806" s="17" t="str">
        <f>IFERROR(MASUK[[#This Row],[Jumlah Masuk]]*MASUK[[#This Row],[Harga Satuan]],"")</f>
        <v/>
      </c>
      <c r="L806" s="13"/>
      <c r="M806" s="62"/>
      <c r="N806" s="62"/>
      <c r="O806" s="62"/>
      <c r="P806" s="62"/>
      <c r="Q806" s="62"/>
      <c r="R806" s="62"/>
      <c r="S806" s="62"/>
    </row>
    <row r="807" spans="1:19" ht="16.5" thickTop="1" thickBot="1" x14ac:dyDescent="0.3">
      <c r="A807" s="33">
        <f t="shared" si="13"/>
        <v>801</v>
      </c>
      <c r="B807" s="9"/>
      <c r="C807" s="10"/>
      <c r="D807" s="18" t="str">
        <f>IFERROR(VLOOKUP(C807,REKAP[[#All],[ID
Barang]:[Stok Akhir]],2,FALSE), "")</f>
        <v/>
      </c>
      <c r="E807" s="18" t="str">
        <f>IFERROR(VLOOKUP(C807,REKAP[[#All],[ID
Barang]:[Stok Akhir]],4,FALSE), "")</f>
        <v/>
      </c>
      <c r="F807" s="18" t="str">
        <f>IFERROR(VLOOKUP(C807,REKAP[[#All],[ID
Barang]:[Stok Akhir]],6,FALSE),"")</f>
        <v/>
      </c>
      <c r="G807" s="17" t="str">
        <f>IFERROR(VLOOKUP(C807,REKAP[[#All],[ID
Barang]:[Stok Akhir]],8,FALSE),"")</f>
        <v/>
      </c>
      <c r="H807" s="13"/>
      <c r="I807" s="10"/>
      <c r="J807" s="10"/>
      <c r="K807" s="17" t="str">
        <f>IFERROR(MASUK[[#This Row],[Jumlah Masuk]]*MASUK[[#This Row],[Harga Satuan]],"")</f>
        <v/>
      </c>
      <c r="L807" s="13"/>
      <c r="M807" s="62"/>
      <c r="N807" s="62"/>
      <c r="O807" s="62"/>
      <c r="P807" s="62"/>
      <c r="Q807" s="62"/>
      <c r="R807" s="62"/>
      <c r="S807" s="62"/>
    </row>
    <row r="808" spans="1:19" ht="16.5" thickTop="1" thickBot="1" x14ac:dyDescent="0.3">
      <c r="A808" s="33">
        <f t="shared" si="13"/>
        <v>802</v>
      </c>
      <c r="B808" s="9"/>
      <c r="C808" s="10"/>
      <c r="D808" s="18" t="str">
        <f>IFERROR(VLOOKUP(C808,REKAP[[#All],[ID
Barang]:[Stok Akhir]],2,FALSE), "")</f>
        <v/>
      </c>
      <c r="E808" s="18" t="str">
        <f>IFERROR(VLOOKUP(C808,REKAP[[#All],[ID
Barang]:[Stok Akhir]],4,FALSE), "")</f>
        <v/>
      </c>
      <c r="F808" s="18" t="str">
        <f>IFERROR(VLOOKUP(C808,REKAP[[#All],[ID
Barang]:[Stok Akhir]],6,FALSE),"")</f>
        <v/>
      </c>
      <c r="G808" s="17" t="str">
        <f>IFERROR(VLOOKUP(C808,REKAP[[#All],[ID
Barang]:[Stok Akhir]],8,FALSE),"")</f>
        <v/>
      </c>
      <c r="H808" s="13"/>
      <c r="I808" s="10"/>
      <c r="J808" s="10"/>
      <c r="K808" s="17" t="str">
        <f>IFERROR(MASUK[[#This Row],[Jumlah Masuk]]*MASUK[[#This Row],[Harga Satuan]],"")</f>
        <v/>
      </c>
      <c r="L808" s="13"/>
      <c r="M808" s="62"/>
      <c r="N808" s="62"/>
      <c r="O808" s="62"/>
      <c r="P808" s="62"/>
      <c r="Q808" s="62"/>
      <c r="R808" s="62"/>
      <c r="S808" s="62"/>
    </row>
    <row r="809" spans="1:19" ht="16.5" thickTop="1" thickBot="1" x14ac:dyDescent="0.3">
      <c r="A809" s="33">
        <f t="shared" si="13"/>
        <v>803</v>
      </c>
      <c r="B809" s="9"/>
      <c r="C809" s="10"/>
      <c r="D809" s="18" t="str">
        <f>IFERROR(VLOOKUP(C809,REKAP[[#All],[ID
Barang]:[Stok Akhir]],2,FALSE), "")</f>
        <v/>
      </c>
      <c r="E809" s="18" t="str">
        <f>IFERROR(VLOOKUP(C809,REKAP[[#All],[ID
Barang]:[Stok Akhir]],4,FALSE), "")</f>
        <v/>
      </c>
      <c r="F809" s="18" t="str">
        <f>IFERROR(VLOOKUP(C809,REKAP[[#All],[ID
Barang]:[Stok Akhir]],6,FALSE),"")</f>
        <v/>
      </c>
      <c r="G809" s="17" t="str">
        <f>IFERROR(VLOOKUP(C809,REKAP[[#All],[ID
Barang]:[Stok Akhir]],8,FALSE),"")</f>
        <v/>
      </c>
      <c r="H809" s="13"/>
      <c r="I809" s="10"/>
      <c r="J809" s="10"/>
      <c r="K809" s="17" t="str">
        <f>IFERROR(MASUK[[#This Row],[Jumlah Masuk]]*MASUK[[#This Row],[Harga Satuan]],"")</f>
        <v/>
      </c>
      <c r="L809" s="13"/>
      <c r="M809" s="62"/>
      <c r="N809" s="62"/>
      <c r="O809" s="62"/>
      <c r="P809" s="62"/>
      <c r="Q809" s="62"/>
      <c r="R809" s="62"/>
      <c r="S809" s="62"/>
    </row>
    <row r="810" spans="1:19" ht="16.5" thickTop="1" thickBot="1" x14ac:dyDescent="0.3">
      <c r="A810" s="33">
        <f t="shared" si="13"/>
        <v>804</v>
      </c>
      <c r="B810" s="9"/>
      <c r="C810" s="10"/>
      <c r="D810" s="18" t="str">
        <f>IFERROR(VLOOKUP(C810,REKAP[[#All],[ID
Barang]:[Stok Akhir]],2,FALSE), "")</f>
        <v/>
      </c>
      <c r="E810" s="18" t="str">
        <f>IFERROR(VLOOKUP(C810,REKAP[[#All],[ID
Barang]:[Stok Akhir]],4,FALSE), "")</f>
        <v/>
      </c>
      <c r="F810" s="18" t="str">
        <f>IFERROR(VLOOKUP(C810,REKAP[[#All],[ID
Barang]:[Stok Akhir]],6,FALSE),"")</f>
        <v/>
      </c>
      <c r="G810" s="17" t="str">
        <f>IFERROR(VLOOKUP(C810,REKAP[[#All],[ID
Barang]:[Stok Akhir]],8,FALSE),"")</f>
        <v/>
      </c>
      <c r="H810" s="13"/>
      <c r="I810" s="10"/>
      <c r="J810" s="10"/>
      <c r="K810" s="17" t="str">
        <f>IFERROR(MASUK[[#This Row],[Jumlah Masuk]]*MASUK[[#This Row],[Harga Satuan]],"")</f>
        <v/>
      </c>
      <c r="L810" s="13"/>
      <c r="M810" s="62"/>
      <c r="N810" s="62"/>
      <c r="O810" s="62"/>
      <c r="P810" s="62"/>
      <c r="Q810" s="62"/>
      <c r="R810" s="62"/>
      <c r="S810" s="62"/>
    </row>
    <row r="811" spans="1:19" ht="16.5" thickTop="1" thickBot="1" x14ac:dyDescent="0.3">
      <c r="A811" s="33">
        <f t="shared" si="13"/>
        <v>805</v>
      </c>
      <c r="B811" s="9"/>
      <c r="C811" s="10"/>
      <c r="D811" s="18" t="str">
        <f>IFERROR(VLOOKUP(C811,REKAP[[#All],[ID
Barang]:[Stok Akhir]],2,FALSE), "")</f>
        <v/>
      </c>
      <c r="E811" s="18" t="str">
        <f>IFERROR(VLOOKUP(C811,REKAP[[#All],[ID
Barang]:[Stok Akhir]],4,FALSE), "")</f>
        <v/>
      </c>
      <c r="F811" s="18" t="str">
        <f>IFERROR(VLOOKUP(C811,REKAP[[#All],[ID
Barang]:[Stok Akhir]],6,FALSE),"")</f>
        <v/>
      </c>
      <c r="G811" s="17" t="str">
        <f>IFERROR(VLOOKUP(C811,REKAP[[#All],[ID
Barang]:[Stok Akhir]],8,FALSE),"")</f>
        <v/>
      </c>
      <c r="H811" s="13"/>
      <c r="I811" s="10"/>
      <c r="J811" s="10"/>
      <c r="K811" s="17" t="str">
        <f>IFERROR(MASUK[[#This Row],[Jumlah Masuk]]*MASUK[[#This Row],[Harga Satuan]],"")</f>
        <v/>
      </c>
      <c r="L811" s="13"/>
      <c r="M811" s="62"/>
      <c r="N811" s="62"/>
      <c r="O811" s="62"/>
      <c r="P811" s="62"/>
      <c r="Q811" s="62"/>
      <c r="R811" s="62"/>
      <c r="S811" s="62"/>
    </row>
    <row r="812" spans="1:19" ht="16.5" thickTop="1" thickBot="1" x14ac:dyDescent="0.3">
      <c r="A812" s="33">
        <f t="shared" si="13"/>
        <v>806</v>
      </c>
      <c r="B812" s="9"/>
      <c r="C812" s="10"/>
      <c r="D812" s="18" t="str">
        <f>IFERROR(VLOOKUP(C812,REKAP[[#All],[ID
Barang]:[Stok Akhir]],2,FALSE), "")</f>
        <v/>
      </c>
      <c r="E812" s="18" t="str">
        <f>IFERROR(VLOOKUP(C812,REKAP[[#All],[ID
Barang]:[Stok Akhir]],4,FALSE), "")</f>
        <v/>
      </c>
      <c r="F812" s="18" t="str">
        <f>IFERROR(VLOOKUP(C812,REKAP[[#All],[ID
Barang]:[Stok Akhir]],6,FALSE),"")</f>
        <v/>
      </c>
      <c r="G812" s="17" t="str">
        <f>IFERROR(VLOOKUP(C812,REKAP[[#All],[ID
Barang]:[Stok Akhir]],8,FALSE),"")</f>
        <v/>
      </c>
      <c r="H812" s="13"/>
      <c r="I812" s="10"/>
      <c r="J812" s="10"/>
      <c r="K812" s="17" t="str">
        <f>IFERROR(MASUK[[#This Row],[Jumlah Masuk]]*MASUK[[#This Row],[Harga Satuan]],"")</f>
        <v/>
      </c>
      <c r="L812" s="13"/>
      <c r="M812" s="62"/>
      <c r="N812" s="62"/>
      <c r="O812" s="62"/>
      <c r="P812" s="62"/>
      <c r="Q812" s="62"/>
      <c r="R812" s="62"/>
      <c r="S812" s="62"/>
    </row>
    <row r="813" spans="1:19" ht="16.5" thickTop="1" thickBot="1" x14ac:dyDescent="0.3">
      <c r="A813" s="33">
        <f t="shared" si="13"/>
        <v>807</v>
      </c>
      <c r="B813" s="9"/>
      <c r="C813" s="10"/>
      <c r="D813" s="18" t="str">
        <f>IFERROR(VLOOKUP(C813,REKAP[[#All],[ID
Barang]:[Stok Akhir]],2,FALSE), "")</f>
        <v/>
      </c>
      <c r="E813" s="18" t="str">
        <f>IFERROR(VLOOKUP(C813,REKAP[[#All],[ID
Barang]:[Stok Akhir]],4,FALSE), "")</f>
        <v/>
      </c>
      <c r="F813" s="18" t="str">
        <f>IFERROR(VLOOKUP(C813,REKAP[[#All],[ID
Barang]:[Stok Akhir]],6,FALSE),"")</f>
        <v/>
      </c>
      <c r="G813" s="17" t="str">
        <f>IFERROR(VLOOKUP(C813,REKAP[[#All],[ID
Barang]:[Stok Akhir]],8,FALSE),"")</f>
        <v/>
      </c>
      <c r="H813" s="13"/>
      <c r="I813" s="10"/>
      <c r="J813" s="10"/>
      <c r="K813" s="17" t="str">
        <f>IFERROR(MASUK[[#This Row],[Jumlah Masuk]]*MASUK[[#This Row],[Harga Satuan]],"")</f>
        <v/>
      </c>
      <c r="L813" s="13"/>
      <c r="M813" s="62"/>
      <c r="N813" s="62"/>
      <c r="O813" s="62"/>
      <c r="P813" s="62"/>
      <c r="Q813" s="62"/>
      <c r="R813" s="62"/>
      <c r="S813" s="62"/>
    </row>
    <row r="814" spans="1:19" ht="16.5" thickTop="1" thickBot="1" x14ac:dyDescent="0.3">
      <c r="A814" s="33">
        <f t="shared" si="13"/>
        <v>808</v>
      </c>
      <c r="B814" s="9"/>
      <c r="C814" s="10"/>
      <c r="D814" s="18" t="str">
        <f>IFERROR(VLOOKUP(C814,REKAP[[#All],[ID
Barang]:[Stok Akhir]],2,FALSE), "")</f>
        <v/>
      </c>
      <c r="E814" s="18" t="str">
        <f>IFERROR(VLOOKUP(C814,REKAP[[#All],[ID
Barang]:[Stok Akhir]],4,FALSE), "")</f>
        <v/>
      </c>
      <c r="F814" s="18" t="str">
        <f>IFERROR(VLOOKUP(C814,REKAP[[#All],[ID
Barang]:[Stok Akhir]],6,FALSE),"")</f>
        <v/>
      </c>
      <c r="G814" s="17" t="str">
        <f>IFERROR(VLOOKUP(C814,REKAP[[#All],[ID
Barang]:[Stok Akhir]],8,FALSE),"")</f>
        <v/>
      </c>
      <c r="H814" s="13"/>
      <c r="I814" s="10"/>
      <c r="J814" s="10"/>
      <c r="K814" s="17" t="str">
        <f>IFERROR(MASUK[[#This Row],[Jumlah Masuk]]*MASUK[[#This Row],[Harga Satuan]],"")</f>
        <v/>
      </c>
      <c r="L814" s="13"/>
      <c r="M814" s="62"/>
      <c r="N814" s="62"/>
      <c r="O814" s="62"/>
      <c r="P814" s="62"/>
      <c r="Q814" s="62"/>
      <c r="R814" s="62"/>
      <c r="S814" s="62"/>
    </row>
    <row r="815" spans="1:19" ht="16.5" thickTop="1" thickBot="1" x14ac:dyDescent="0.3">
      <c r="A815" s="33">
        <f t="shared" si="13"/>
        <v>809</v>
      </c>
      <c r="B815" s="9"/>
      <c r="C815" s="10"/>
      <c r="D815" s="18" t="str">
        <f>IFERROR(VLOOKUP(C815,REKAP[[#All],[ID
Barang]:[Stok Akhir]],2,FALSE), "")</f>
        <v/>
      </c>
      <c r="E815" s="18" t="str">
        <f>IFERROR(VLOOKUP(C815,REKAP[[#All],[ID
Barang]:[Stok Akhir]],4,FALSE), "")</f>
        <v/>
      </c>
      <c r="F815" s="18" t="str">
        <f>IFERROR(VLOOKUP(C815,REKAP[[#All],[ID
Barang]:[Stok Akhir]],6,FALSE),"")</f>
        <v/>
      </c>
      <c r="G815" s="17" t="str">
        <f>IFERROR(VLOOKUP(C815,REKAP[[#All],[ID
Barang]:[Stok Akhir]],8,FALSE),"")</f>
        <v/>
      </c>
      <c r="H815" s="13"/>
      <c r="I815" s="10"/>
      <c r="J815" s="10"/>
      <c r="K815" s="17" t="str">
        <f>IFERROR(MASUK[[#This Row],[Jumlah Masuk]]*MASUK[[#This Row],[Harga Satuan]],"")</f>
        <v/>
      </c>
      <c r="L815" s="13"/>
      <c r="M815" s="62"/>
      <c r="N815" s="62"/>
      <c r="O815" s="62"/>
      <c r="P815" s="62"/>
      <c r="Q815" s="62"/>
      <c r="R815" s="62"/>
      <c r="S815" s="62"/>
    </row>
    <row r="816" spans="1:19" ht="16.5" thickTop="1" thickBot="1" x14ac:dyDescent="0.3">
      <c r="A816" s="33">
        <f t="shared" si="13"/>
        <v>810</v>
      </c>
      <c r="B816" s="9"/>
      <c r="C816" s="10"/>
      <c r="D816" s="18" t="str">
        <f>IFERROR(VLOOKUP(C816,REKAP[[#All],[ID
Barang]:[Stok Akhir]],2,FALSE), "")</f>
        <v/>
      </c>
      <c r="E816" s="18" t="str">
        <f>IFERROR(VLOOKUP(C816,REKAP[[#All],[ID
Barang]:[Stok Akhir]],4,FALSE), "")</f>
        <v/>
      </c>
      <c r="F816" s="18" t="str">
        <f>IFERROR(VLOOKUP(C816,REKAP[[#All],[ID
Barang]:[Stok Akhir]],6,FALSE),"")</f>
        <v/>
      </c>
      <c r="G816" s="17" t="str">
        <f>IFERROR(VLOOKUP(C816,REKAP[[#All],[ID
Barang]:[Stok Akhir]],8,FALSE),"")</f>
        <v/>
      </c>
      <c r="H816" s="13"/>
      <c r="I816" s="10"/>
      <c r="J816" s="10"/>
      <c r="K816" s="17" t="str">
        <f>IFERROR(MASUK[[#This Row],[Jumlah Masuk]]*MASUK[[#This Row],[Harga Satuan]],"")</f>
        <v/>
      </c>
      <c r="L816" s="13"/>
      <c r="M816" s="62"/>
      <c r="N816" s="62"/>
      <c r="O816" s="62"/>
      <c r="P816" s="62"/>
      <c r="Q816" s="62"/>
      <c r="R816" s="62"/>
      <c r="S816" s="62"/>
    </row>
    <row r="817" spans="1:19" ht="16.5" thickTop="1" thickBot="1" x14ac:dyDescent="0.3">
      <c r="A817" s="33">
        <f t="shared" si="13"/>
        <v>811</v>
      </c>
      <c r="B817" s="9"/>
      <c r="C817" s="10"/>
      <c r="D817" s="18" t="str">
        <f>IFERROR(VLOOKUP(C817,REKAP[[#All],[ID
Barang]:[Stok Akhir]],2,FALSE), "")</f>
        <v/>
      </c>
      <c r="E817" s="18" t="str">
        <f>IFERROR(VLOOKUP(C817,REKAP[[#All],[ID
Barang]:[Stok Akhir]],4,FALSE), "")</f>
        <v/>
      </c>
      <c r="F817" s="18" t="str">
        <f>IFERROR(VLOOKUP(C817,REKAP[[#All],[ID
Barang]:[Stok Akhir]],6,FALSE),"")</f>
        <v/>
      </c>
      <c r="G817" s="17" t="str">
        <f>IFERROR(VLOOKUP(C817,REKAP[[#All],[ID
Barang]:[Stok Akhir]],8,FALSE),"")</f>
        <v/>
      </c>
      <c r="H817" s="13"/>
      <c r="I817" s="10"/>
      <c r="J817" s="10"/>
      <c r="K817" s="17" t="str">
        <f>IFERROR(MASUK[[#This Row],[Jumlah Masuk]]*MASUK[[#This Row],[Harga Satuan]],"")</f>
        <v/>
      </c>
      <c r="L817" s="13"/>
      <c r="M817" s="62"/>
      <c r="N817" s="62"/>
      <c r="O817" s="62"/>
      <c r="P817" s="62"/>
      <c r="Q817" s="62"/>
      <c r="R817" s="62"/>
      <c r="S817" s="62"/>
    </row>
    <row r="818" spans="1:19" ht="16.5" thickTop="1" thickBot="1" x14ac:dyDescent="0.3">
      <c r="A818" s="33">
        <f t="shared" si="13"/>
        <v>812</v>
      </c>
      <c r="B818" s="9"/>
      <c r="C818" s="10"/>
      <c r="D818" s="18" t="str">
        <f>IFERROR(VLOOKUP(C818,REKAP[[#All],[ID
Barang]:[Stok Akhir]],2,FALSE), "")</f>
        <v/>
      </c>
      <c r="E818" s="18" t="str">
        <f>IFERROR(VLOOKUP(C818,REKAP[[#All],[ID
Barang]:[Stok Akhir]],4,FALSE), "")</f>
        <v/>
      </c>
      <c r="F818" s="18" t="str">
        <f>IFERROR(VLOOKUP(C818,REKAP[[#All],[ID
Barang]:[Stok Akhir]],6,FALSE),"")</f>
        <v/>
      </c>
      <c r="G818" s="17" t="str">
        <f>IFERROR(VLOOKUP(C818,REKAP[[#All],[ID
Barang]:[Stok Akhir]],8,FALSE),"")</f>
        <v/>
      </c>
      <c r="H818" s="13"/>
      <c r="I818" s="10"/>
      <c r="J818" s="10"/>
      <c r="K818" s="17" t="str">
        <f>IFERROR(MASUK[[#This Row],[Jumlah Masuk]]*MASUK[[#This Row],[Harga Satuan]],"")</f>
        <v/>
      </c>
      <c r="L818" s="13"/>
      <c r="M818" s="62"/>
      <c r="N818" s="62"/>
      <c r="O818" s="62"/>
      <c r="P818" s="62"/>
      <c r="Q818" s="62"/>
      <c r="R818" s="62"/>
      <c r="S818" s="62"/>
    </row>
    <row r="819" spans="1:19" ht="16.5" thickTop="1" thickBot="1" x14ac:dyDescent="0.3">
      <c r="A819" s="33">
        <f t="shared" si="13"/>
        <v>813</v>
      </c>
      <c r="B819" s="9"/>
      <c r="C819" s="10"/>
      <c r="D819" s="18" t="str">
        <f>IFERROR(VLOOKUP(C819,REKAP[[#All],[ID
Barang]:[Stok Akhir]],2,FALSE), "")</f>
        <v/>
      </c>
      <c r="E819" s="18" t="str">
        <f>IFERROR(VLOOKUP(C819,REKAP[[#All],[ID
Barang]:[Stok Akhir]],4,FALSE), "")</f>
        <v/>
      </c>
      <c r="F819" s="18" t="str">
        <f>IFERROR(VLOOKUP(C819,REKAP[[#All],[ID
Barang]:[Stok Akhir]],6,FALSE),"")</f>
        <v/>
      </c>
      <c r="G819" s="17" t="str">
        <f>IFERROR(VLOOKUP(C819,REKAP[[#All],[ID
Barang]:[Stok Akhir]],8,FALSE),"")</f>
        <v/>
      </c>
      <c r="H819" s="13"/>
      <c r="I819" s="10"/>
      <c r="J819" s="10"/>
      <c r="K819" s="17" t="str">
        <f>IFERROR(MASUK[[#This Row],[Jumlah Masuk]]*MASUK[[#This Row],[Harga Satuan]],"")</f>
        <v/>
      </c>
      <c r="L819" s="13"/>
      <c r="M819" s="62"/>
      <c r="N819" s="62"/>
      <c r="O819" s="62"/>
      <c r="P819" s="62"/>
      <c r="Q819" s="62"/>
      <c r="R819" s="62"/>
      <c r="S819" s="62"/>
    </row>
    <row r="820" spans="1:19" ht="16.5" thickTop="1" thickBot="1" x14ac:dyDescent="0.3">
      <c r="A820" s="33">
        <f t="shared" si="13"/>
        <v>814</v>
      </c>
      <c r="B820" s="9"/>
      <c r="C820" s="10"/>
      <c r="D820" s="18" t="str">
        <f>IFERROR(VLOOKUP(C820,REKAP[[#All],[ID
Barang]:[Stok Akhir]],2,FALSE), "")</f>
        <v/>
      </c>
      <c r="E820" s="18" t="str">
        <f>IFERROR(VLOOKUP(C820,REKAP[[#All],[ID
Barang]:[Stok Akhir]],4,FALSE), "")</f>
        <v/>
      </c>
      <c r="F820" s="18" t="str">
        <f>IFERROR(VLOOKUP(C820,REKAP[[#All],[ID
Barang]:[Stok Akhir]],6,FALSE),"")</f>
        <v/>
      </c>
      <c r="G820" s="17" t="str">
        <f>IFERROR(VLOOKUP(C820,REKAP[[#All],[ID
Barang]:[Stok Akhir]],8,FALSE),"")</f>
        <v/>
      </c>
      <c r="H820" s="13"/>
      <c r="I820" s="10"/>
      <c r="J820" s="10"/>
      <c r="K820" s="17" t="str">
        <f>IFERROR(MASUK[[#This Row],[Jumlah Masuk]]*MASUK[[#This Row],[Harga Satuan]],"")</f>
        <v/>
      </c>
      <c r="L820" s="13"/>
      <c r="M820" s="62"/>
      <c r="N820" s="62"/>
      <c r="O820" s="62"/>
      <c r="P820" s="62"/>
      <c r="Q820" s="62"/>
      <c r="R820" s="62"/>
      <c r="S820" s="62"/>
    </row>
    <row r="821" spans="1:19" ht="16.5" thickTop="1" thickBot="1" x14ac:dyDescent="0.3">
      <c r="A821" s="33">
        <f t="shared" si="13"/>
        <v>815</v>
      </c>
      <c r="B821" s="9"/>
      <c r="C821" s="10"/>
      <c r="D821" s="18" t="str">
        <f>IFERROR(VLOOKUP(C821,REKAP[[#All],[ID
Barang]:[Stok Akhir]],2,FALSE), "")</f>
        <v/>
      </c>
      <c r="E821" s="18" t="str">
        <f>IFERROR(VLOOKUP(C821,REKAP[[#All],[ID
Barang]:[Stok Akhir]],4,FALSE), "")</f>
        <v/>
      </c>
      <c r="F821" s="18" t="str">
        <f>IFERROR(VLOOKUP(C821,REKAP[[#All],[ID
Barang]:[Stok Akhir]],6,FALSE),"")</f>
        <v/>
      </c>
      <c r="G821" s="17" t="str">
        <f>IFERROR(VLOOKUP(C821,REKAP[[#All],[ID
Barang]:[Stok Akhir]],8,FALSE),"")</f>
        <v/>
      </c>
      <c r="H821" s="13"/>
      <c r="I821" s="10"/>
      <c r="J821" s="10"/>
      <c r="K821" s="17" t="str">
        <f>IFERROR(MASUK[[#This Row],[Jumlah Masuk]]*MASUK[[#This Row],[Harga Satuan]],"")</f>
        <v/>
      </c>
      <c r="L821" s="13"/>
      <c r="M821" s="62"/>
      <c r="N821" s="62"/>
      <c r="O821" s="62"/>
      <c r="P821" s="62"/>
      <c r="Q821" s="62"/>
      <c r="R821" s="62"/>
      <c r="S821" s="62"/>
    </row>
    <row r="822" spans="1:19" ht="16.5" thickTop="1" thickBot="1" x14ac:dyDescent="0.3">
      <c r="A822" s="33">
        <f t="shared" si="13"/>
        <v>816</v>
      </c>
      <c r="B822" s="9"/>
      <c r="C822" s="10"/>
      <c r="D822" s="18" t="str">
        <f>IFERROR(VLOOKUP(C822,REKAP[[#All],[ID
Barang]:[Stok Akhir]],2,FALSE), "")</f>
        <v/>
      </c>
      <c r="E822" s="18" t="str">
        <f>IFERROR(VLOOKUP(C822,REKAP[[#All],[ID
Barang]:[Stok Akhir]],4,FALSE), "")</f>
        <v/>
      </c>
      <c r="F822" s="18" t="str">
        <f>IFERROR(VLOOKUP(C822,REKAP[[#All],[ID
Barang]:[Stok Akhir]],6,FALSE),"")</f>
        <v/>
      </c>
      <c r="G822" s="17" t="str">
        <f>IFERROR(VLOOKUP(C822,REKAP[[#All],[ID
Barang]:[Stok Akhir]],8,FALSE),"")</f>
        <v/>
      </c>
      <c r="H822" s="13"/>
      <c r="I822" s="10"/>
      <c r="J822" s="10"/>
      <c r="K822" s="17" t="str">
        <f>IFERROR(MASUK[[#This Row],[Jumlah Masuk]]*MASUK[[#This Row],[Harga Satuan]],"")</f>
        <v/>
      </c>
      <c r="L822" s="13"/>
      <c r="M822" s="62"/>
      <c r="N822" s="62"/>
      <c r="O822" s="62"/>
      <c r="P822" s="62"/>
      <c r="Q822" s="62"/>
      <c r="R822" s="62"/>
      <c r="S822" s="62"/>
    </row>
    <row r="823" spans="1:19" ht="16.5" thickTop="1" thickBot="1" x14ac:dyDescent="0.3">
      <c r="A823" s="33">
        <f t="shared" si="13"/>
        <v>817</v>
      </c>
      <c r="B823" s="9"/>
      <c r="C823" s="10"/>
      <c r="D823" s="18" t="str">
        <f>IFERROR(VLOOKUP(C823,REKAP[[#All],[ID
Barang]:[Stok Akhir]],2,FALSE), "")</f>
        <v/>
      </c>
      <c r="E823" s="18" t="str">
        <f>IFERROR(VLOOKUP(C823,REKAP[[#All],[ID
Barang]:[Stok Akhir]],4,FALSE), "")</f>
        <v/>
      </c>
      <c r="F823" s="18" t="str">
        <f>IFERROR(VLOOKUP(C823,REKAP[[#All],[ID
Barang]:[Stok Akhir]],6,FALSE),"")</f>
        <v/>
      </c>
      <c r="G823" s="17" t="str">
        <f>IFERROR(VLOOKUP(C823,REKAP[[#All],[ID
Barang]:[Stok Akhir]],8,FALSE),"")</f>
        <v/>
      </c>
      <c r="H823" s="13"/>
      <c r="I823" s="10"/>
      <c r="J823" s="10"/>
      <c r="K823" s="17" t="str">
        <f>IFERROR(MASUK[[#This Row],[Jumlah Masuk]]*MASUK[[#This Row],[Harga Satuan]],"")</f>
        <v/>
      </c>
      <c r="L823" s="13"/>
      <c r="M823" s="62"/>
      <c r="N823" s="62"/>
      <c r="O823" s="62"/>
      <c r="P823" s="62"/>
      <c r="Q823" s="62"/>
      <c r="R823" s="62"/>
      <c r="S823" s="62"/>
    </row>
    <row r="824" spans="1:19" ht="16.5" thickTop="1" thickBot="1" x14ac:dyDescent="0.3">
      <c r="A824" s="33">
        <f t="shared" si="13"/>
        <v>818</v>
      </c>
      <c r="B824" s="9"/>
      <c r="C824" s="10"/>
      <c r="D824" s="18" t="str">
        <f>IFERROR(VLOOKUP(C824,REKAP[[#All],[ID
Barang]:[Stok Akhir]],2,FALSE), "")</f>
        <v/>
      </c>
      <c r="E824" s="18" t="str">
        <f>IFERROR(VLOOKUP(C824,REKAP[[#All],[ID
Barang]:[Stok Akhir]],4,FALSE), "")</f>
        <v/>
      </c>
      <c r="F824" s="18" t="str">
        <f>IFERROR(VLOOKUP(C824,REKAP[[#All],[ID
Barang]:[Stok Akhir]],6,FALSE),"")</f>
        <v/>
      </c>
      <c r="G824" s="17" t="str">
        <f>IFERROR(VLOOKUP(C824,REKAP[[#All],[ID
Barang]:[Stok Akhir]],8,FALSE),"")</f>
        <v/>
      </c>
      <c r="H824" s="13"/>
      <c r="I824" s="10"/>
      <c r="J824" s="10"/>
      <c r="K824" s="17" t="str">
        <f>IFERROR(MASUK[[#This Row],[Jumlah Masuk]]*MASUK[[#This Row],[Harga Satuan]],"")</f>
        <v/>
      </c>
      <c r="L824" s="13"/>
      <c r="M824" s="62"/>
      <c r="N824" s="62"/>
      <c r="O824" s="62"/>
      <c r="P824" s="62"/>
      <c r="Q824" s="62"/>
      <c r="R824" s="62"/>
      <c r="S824" s="62"/>
    </row>
    <row r="825" spans="1:19" ht="16.5" thickTop="1" thickBot="1" x14ac:dyDescent="0.3">
      <c r="A825" s="33">
        <f t="shared" si="13"/>
        <v>819</v>
      </c>
      <c r="B825" s="9"/>
      <c r="C825" s="10"/>
      <c r="D825" s="18" t="str">
        <f>IFERROR(VLOOKUP(C825,REKAP[[#All],[ID
Barang]:[Stok Akhir]],2,FALSE), "")</f>
        <v/>
      </c>
      <c r="E825" s="18" t="str">
        <f>IFERROR(VLOOKUP(C825,REKAP[[#All],[ID
Barang]:[Stok Akhir]],4,FALSE), "")</f>
        <v/>
      </c>
      <c r="F825" s="18" t="str">
        <f>IFERROR(VLOOKUP(C825,REKAP[[#All],[ID
Barang]:[Stok Akhir]],6,FALSE),"")</f>
        <v/>
      </c>
      <c r="G825" s="17" t="str">
        <f>IFERROR(VLOOKUP(C825,REKAP[[#All],[ID
Barang]:[Stok Akhir]],8,FALSE),"")</f>
        <v/>
      </c>
      <c r="H825" s="13"/>
      <c r="I825" s="10"/>
      <c r="J825" s="10"/>
      <c r="K825" s="17" t="str">
        <f>IFERROR(MASUK[[#This Row],[Jumlah Masuk]]*MASUK[[#This Row],[Harga Satuan]],"")</f>
        <v/>
      </c>
      <c r="L825" s="13"/>
      <c r="M825" s="62"/>
      <c r="N825" s="62"/>
      <c r="O825" s="62"/>
      <c r="P825" s="62"/>
      <c r="Q825" s="62"/>
      <c r="R825" s="62"/>
      <c r="S825" s="62"/>
    </row>
    <row r="826" spans="1:19" ht="16.5" thickTop="1" thickBot="1" x14ac:dyDescent="0.3">
      <c r="A826" s="33">
        <f t="shared" si="13"/>
        <v>820</v>
      </c>
      <c r="B826" s="9"/>
      <c r="C826" s="10"/>
      <c r="D826" s="18" t="str">
        <f>IFERROR(VLOOKUP(C826,REKAP[[#All],[ID
Barang]:[Stok Akhir]],2,FALSE), "")</f>
        <v/>
      </c>
      <c r="E826" s="18" t="str">
        <f>IFERROR(VLOOKUP(C826,REKAP[[#All],[ID
Barang]:[Stok Akhir]],4,FALSE), "")</f>
        <v/>
      </c>
      <c r="F826" s="18" t="str">
        <f>IFERROR(VLOOKUP(C826,REKAP[[#All],[ID
Barang]:[Stok Akhir]],6,FALSE),"")</f>
        <v/>
      </c>
      <c r="G826" s="17" t="str">
        <f>IFERROR(VLOOKUP(C826,REKAP[[#All],[ID
Barang]:[Stok Akhir]],8,FALSE),"")</f>
        <v/>
      </c>
      <c r="H826" s="13"/>
      <c r="I826" s="10"/>
      <c r="J826" s="10"/>
      <c r="K826" s="17" t="str">
        <f>IFERROR(MASUK[[#This Row],[Jumlah Masuk]]*MASUK[[#This Row],[Harga Satuan]],"")</f>
        <v/>
      </c>
      <c r="L826" s="13"/>
      <c r="M826" s="62"/>
      <c r="N826" s="62"/>
      <c r="O826" s="62"/>
      <c r="P826" s="62"/>
      <c r="Q826" s="62"/>
      <c r="R826" s="62"/>
      <c r="S826" s="62"/>
    </row>
    <row r="827" spans="1:19" ht="16.5" thickTop="1" thickBot="1" x14ac:dyDescent="0.3">
      <c r="A827" s="33">
        <f t="shared" si="13"/>
        <v>821</v>
      </c>
      <c r="B827" s="9"/>
      <c r="C827" s="10"/>
      <c r="D827" s="18" t="str">
        <f>IFERROR(VLOOKUP(C827,REKAP[[#All],[ID
Barang]:[Stok Akhir]],2,FALSE), "")</f>
        <v/>
      </c>
      <c r="E827" s="18" t="str">
        <f>IFERROR(VLOOKUP(C827,REKAP[[#All],[ID
Barang]:[Stok Akhir]],4,FALSE), "")</f>
        <v/>
      </c>
      <c r="F827" s="18" t="str">
        <f>IFERROR(VLOOKUP(C827,REKAP[[#All],[ID
Barang]:[Stok Akhir]],6,FALSE),"")</f>
        <v/>
      </c>
      <c r="G827" s="17" t="str">
        <f>IFERROR(VLOOKUP(C827,REKAP[[#All],[ID
Barang]:[Stok Akhir]],8,FALSE),"")</f>
        <v/>
      </c>
      <c r="H827" s="13"/>
      <c r="I827" s="10"/>
      <c r="J827" s="10"/>
      <c r="K827" s="17" t="str">
        <f>IFERROR(MASUK[[#This Row],[Jumlah Masuk]]*MASUK[[#This Row],[Harga Satuan]],"")</f>
        <v/>
      </c>
      <c r="L827" s="13"/>
      <c r="M827" s="62"/>
      <c r="N827" s="62"/>
      <c r="O827" s="62"/>
      <c r="P827" s="62"/>
      <c r="Q827" s="62"/>
      <c r="R827" s="62"/>
      <c r="S827" s="62"/>
    </row>
    <row r="828" spans="1:19" ht="16.5" thickTop="1" thickBot="1" x14ac:dyDescent="0.3">
      <c r="A828" s="33">
        <f t="shared" si="13"/>
        <v>822</v>
      </c>
      <c r="B828" s="9"/>
      <c r="C828" s="10"/>
      <c r="D828" s="18" t="str">
        <f>IFERROR(VLOOKUP(C828,REKAP[[#All],[ID
Barang]:[Stok Akhir]],2,FALSE), "")</f>
        <v/>
      </c>
      <c r="E828" s="18" t="str">
        <f>IFERROR(VLOOKUP(C828,REKAP[[#All],[ID
Barang]:[Stok Akhir]],4,FALSE), "")</f>
        <v/>
      </c>
      <c r="F828" s="18" t="str">
        <f>IFERROR(VLOOKUP(C828,REKAP[[#All],[ID
Barang]:[Stok Akhir]],6,FALSE),"")</f>
        <v/>
      </c>
      <c r="G828" s="17" t="str">
        <f>IFERROR(VLOOKUP(C828,REKAP[[#All],[ID
Barang]:[Stok Akhir]],8,FALSE),"")</f>
        <v/>
      </c>
      <c r="H828" s="13"/>
      <c r="I828" s="10"/>
      <c r="J828" s="10"/>
      <c r="K828" s="17" t="str">
        <f>IFERROR(MASUK[[#This Row],[Jumlah Masuk]]*MASUK[[#This Row],[Harga Satuan]],"")</f>
        <v/>
      </c>
      <c r="L828" s="13"/>
      <c r="M828" s="62"/>
      <c r="N828" s="62"/>
      <c r="O828" s="62"/>
      <c r="P828" s="62"/>
      <c r="Q828" s="62"/>
      <c r="R828" s="62"/>
      <c r="S828" s="62"/>
    </row>
    <row r="829" spans="1:19" ht="16.5" thickTop="1" thickBot="1" x14ac:dyDescent="0.3">
      <c r="A829" s="33">
        <f t="shared" si="13"/>
        <v>823</v>
      </c>
      <c r="B829" s="9"/>
      <c r="C829" s="10"/>
      <c r="D829" s="18" t="str">
        <f>IFERROR(VLOOKUP(C829,REKAP[[#All],[ID
Barang]:[Stok Akhir]],2,FALSE), "")</f>
        <v/>
      </c>
      <c r="E829" s="18" t="str">
        <f>IFERROR(VLOOKUP(C829,REKAP[[#All],[ID
Barang]:[Stok Akhir]],4,FALSE), "")</f>
        <v/>
      </c>
      <c r="F829" s="18" t="str">
        <f>IFERROR(VLOOKUP(C829,REKAP[[#All],[ID
Barang]:[Stok Akhir]],6,FALSE),"")</f>
        <v/>
      </c>
      <c r="G829" s="17" t="str">
        <f>IFERROR(VLOOKUP(C829,REKAP[[#All],[ID
Barang]:[Stok Akhir]],8,FALSE),"")</f>
        <v/>
      </c>
      <c r="H829" s="13"/>
      <c r="I829" s="10"/>
      <c r="J829" s="10"/>
      <c r="K829" s="17" t="str">
        <f>IFERROR(MASUK[[#This Row],[Jumlah Masuk]]*MASUK[[#This Row],[Harga Satuan]],"")</f>
        <v/>
      </c>
      <c r="L829" s="13"/>
      <c r="M829" s="62"/>
      <c r="N829" s="62"/>
      <c r="O829" s="62"/>
      <c r="P829" s="62"/>
      <c r="Q829" s="62"/>
      <c r="R829" s="62"/>
      <c r="S829" s="62"/>
    </row>
    <row r="830" spans="1:19" ht="16.5" thickTop="1" thickBot="1" x14ac:dyDescent="0.3">
      <c r="A830" s="33">
        <f t="shared" si="13"/>
        <v>824</v>
      </c>
      <c r="B830" s="9"/>
      <c r="C830" s="10"/>
      <c r="D830" s="18" t="str">
        <f>IFERROR(VLOOKUP(C830,REKAP[[#All],[ID
Barang]:[Stok Akhir]],2,FALSE), "")</f>
        <v/>
      </c>
      <c r="E830" s="18" t="str">
        <f>IFERROR(VLOOKUP(C830,REKAP[[#All],[ID
Barang]:[Stok Akhir]],4,FALSE), "")</f>
        <v/>
      </c>
      <c r="F830" s="18" t="str">
        <f>IFERROR(VLOOKUP(C830,REKAP[[#All],[ID
Barang]:[Stok Akhir]],6,FALSE),"")</f>
        <v/>
      </c>
      <c r="G830" s="17" t="str">
        <f>IFERROR(VLOOKUP(C830,REKAP[[#All],[ID
Barang]:[Stok Akhir]],8,FALSE),"")</f>
        <v/>
      </c>
      <c r="H830" s="13"/>
      <c r="I830" s="10"/>
      <c r="J830" s="10"/>
      <c r="K830" s="17" t="str">
        <f>IFERROR(MASUK[[#This Row],[Jumlah Masuk]]*MASUK[[#This Row],[Harga Satuan]],"")</f>
        <v/>
      </c>
      <c r="L830" s="13"/>
      <c r="M830" s="62"/>
      <c r="N830" s="62"/>
      <c r="O830" s="62"/>
      <c r="P830" s="62"/>
      <c r="Q830" s="62"/>
      <c r="R830" s="62"/>
      <c r="S830" s="62"/>
    </row>
    <row r="831" spans="1:19" ht="16.5" thickTop="1" thickBot="1" x14ac:dyDescent="0.3">
      <c r="A831" s="33">
        <f t="shared" si="13"/>
        <v>825</v>
      </c>
      <c r="B831" s="9"/>
      <c r="C831" s="10"/>
      <c r="D831" s="18" t="str">
        <f>IFERROR(VLOOKUP(C831,REKAP[[#All],[ID
Barang]:[Stok Akhir]],2,FALSE), "")</f>
        <v/>
      </c>
      <c r="E831" s="18" t="str">
        <f>IFERROR(VLOOKUP(C831,REKAP[[#All],[ID
Barang]:[Stok Akhir]],4,FALSE), "")</f>
        <v/>
      </c>
      <c r="F831" s="18" t="str">
        <f>IFERROR(VLOOKUP(C831,REKAP[[#All],[ID
Barang]:[Stok Akhir]],6,FALSE),"")</f>
        <v/>
      </c>
      <c r="G831" s="17" t="str">
        <f>IFERROR(VLOOKUP(C831,REKAP[[#All],[ID
Barang]:[Stok Akhir]],8,FALSE),"")</f>
        <v/>
      </c>
      <c r="H831" s="13"/>
      <c r="I831" s="10"/>
      <c r="J831" s="10"/>
      <c r="K831" s="17" t="str">
        <f>IFERROR(MASUK[[#This Row],[Jumlah Masuk]]*MASUK[[#This Row],[Harga Satuan]],"")</f>
        <v/>
      </c>
      <c r="L831" s="13"/>
      <c r="M831" s="62"/>
      <c r="N831" s="62"/>
      <c r="O831" s="62"/>
      <c r="P831" s="62"/>
      <c r="Q831" s="62"/>
      <c r="R831" s="62"/>
      <c r="S831" s="62"/>
    </row>
    <row r="832" spans="1:19" ht="16.5" thickTop="1" thickBot="1" x14ac:dyDescent="0.3">
      <c r="A832" s="33">
        <f t="shared" si="13"/>
        <v>826</v>
      </c>
      <c r="B832" s="9"/>
      <c r="C832" s="10"/>
      <c r="D832" s="18" t="str">
        <f>IFERROR(VLOOKUP(C832,REKAP[[#All],[ID
Barang]:[Stok Akhir]],2,FALSE), "")</f>
        <v/>
      </c>
      <c r="E832" s="18" t="str">
        <f>IFERROR(VLOOKUP(C832,REKAP[[#All],[ID
Barang]:[Stok Akhir]],4,FALSE), "")</f>
        <v/>
      </c>
      <c r="F832" s="18" t="str">
        <f>IFERROR(VLOOKUP(C832,REKAP[[#All],[ID
Barang]:[Stok Akhir]],6,FALSE),"")</f>
        <v/>
      </c>
      <c r="G832" s="17" t="str">
        <f>IFERROR(VLOOKUP(C832,REKAP[[#All],[ID
Barang]:[Stok Akhir]],8,FALSE),"")</f>
        <v/>
      </c>
      <c r="H832" s="13"/>
      <c r="I832" s="10"/>
      <c r="J832" s="10"/>
      <c r="K832" s="17" t="str">
        <f>IFERROR(MASUK[[#This Row],[Jumlah Masuk]]*MASUK[[#This Row],[Harga Satuan]],"")</f>
        <v/>
      </c>
      <c r="L832" s="13"/>
      <c r="M832" s="62"/>
      <c r="N832" s="62"/>
      <c r="O832" s="62"/>
      <c r="P832" s="62"/>
      <c r="Q832" s="62"/>
      <c r="R832" s="62"/>
      <c r="S832" s="62"/>
    </row>
    <row r="833" spans="1:19" ht="16.5" thickTop="1" thickBot="1" x14ac:dyDescent="0.3">
      <c r="A833" s="33">
        <f t="shared" si="13"/>
        <v>827</v>
      </c>
      <c r="B833" s="9"/>
      <c r="C833" s="10"/>
      <c r="D833" s="18" t="str">
        <f>IFERROR(VLOOKUP(C833,REKAP[[#All],[ID
Barang]:[Stok Akhir]],2,FALSE), "")</f>
        <v/>
      </c>
      <c r="E833" s="18" t="str">
        <f>IFERROR(VLOOKUP(C833,REKAP[[#All],[ID
Barang]:[Stok Akhir]],4,FALSE), "")</f>
        <v/>
      </c>
      <c r="F833" s="18" t="str">
        <f>IFERROR(VLOOKUP(C833,REKAP[[#All],[ID
Barang]:[Stok Akhir]],6,FALSE),"")</f>
        <v/>
      </c>
      <c r="G833" s="17" t="str">
        <f>IFERROR(VLOOKUP(C833,REKAP[[#All],[ID
Barang]:[Stok Akhir]],8,FALSE),"")</f>
        <v/>
      </c>
      <c r="H833" s="13"/>
      <c r="I833" s="10"/>
      <c r="J833" s="10"/>
      <c r="K833" s="17" t="str">
        <f>IFERROR(MASUK[[#This Row],[Jumlah Masuk]]*MASUK[[#This Row],[Harga Satuan]],"")</f>
        <v/>
      </c>
      <c r="L833" s="13"/>
      <c r="M833" s="62"/>
      <c r="N833" s="62"/>
      <c r="O833" s="62"/>
      <c r="P833" s="62"/>
      <c r="Q833" s="62"/>
      <c r="R833" s="62"/>
      <c r="S833" s="62"/>
    </row>
    <row r="834" spans="1:19" ht="16.5" thickTop="1" thickBot="1" x14ac:dyDescent="0.3">
      <c r="A834" s="33">
        <f t="shared" si="13"/>
        <v>828</v>
      </c>
      <c r="B834" s="9"/>
      <c r="C834" s="10"/>
      <c r="D834" s="18" t="str">
        <f>IFERROR(VLOOKUP(C834,REKAP[[#All],[ID
Barang]:[Stok Akhir]],2,FALSE), "")</f>
        <v/>
      </c>
      <c r="E834" s="18" t="str">
        <f>IFERROR(VLOOKUP(C834,REKAP[[#All],[ID
Barang]:[Stok Akhir]],4,FALSE), "")</f>
        <v/>
      </c>
      <c r="F834" s="18" t="str">
        <f>IFERROR(VLOOKUP(C834,REKAP[[#All],[ID
Barang]:[Stok Akhir]],6,FALSE),"")</f>
        <v/>
      </c>
      <c r="G834" s="17" t="str">
        <f>IFERROR(VLOOKUP(C834,REKAP[[#All],[ID
Barang]:[Stok Akhir]],8,FALSE),"")</f>
        <v/>
      </c>
      <c r="H834" s="13"/>
      <c r="I834" s="10"/>
      <c r="J834" s="10"/>
      <c r="K834" s="17" t="str">
        <f>IFERROR(MASUK[[#This Row],[Jumlah Masuk]]*MASUK[[#This Row],[Harga Satuan]],"")</f>
        <v/>
      </c>
      <c r="L834" s="13"/>
      <c r="M834" s="62"/>
      <c r="N834" s="62"/>
      <c r="O834" s="62"/>
      <c r="P834" s="62"/>
      <c r="Q834" s="62"/>
      <c r="R834" s="62"/>
      <c r="S834" s="62"/>
    </row>
    <row r="835" spans="1:19" ht="16.5" thickTop="1" thickBot="1" x14ac:dyDescent="0.3">
      <c r="A835" s="33">
        <f t="shared" si="13"/>
        <v>829</v>
      </c>
      <c r="B835" s="9"/>
      <c r="C835" s="10"/>
      <c r="D835" s="18" t="str">
        <f>IFERROR(VLOOKUP(C835,REKAP[[#All],[ID
Barang]:[Stok Akhir]],2,FALSE), "")</f>
        <v/>
      </c>
      <c r="E835" s="18" t="str">
        <f>IFERROR(VLOOKUP(C835,REKAP[[#All],[ID
Barang]:[Stok Akhir]],4,FALSE), "")</f>
        <v/>
      </c>
      <c r="F835" s="18" t="str">
        <f>IFERROR(VLOOKUP(C835,REKAP[[#All],[ID
Barang]:[Stok Akhir]],6,FALSE),"")</f>
        <v/>
      </c>
      <c r="G835" s="17" t="str">
        <f>IFERROR(VLOOKUP(C835,REKAP[[#All],[ID
Barang]:[Stok Akhir]],8,FALSE),"")</f>
        <v/>
      </c>
      <c r="H835" s="13"/>
      <c r="I835" s="10"/>
      <c r="J835" s="10"/>
      <c r="K835" s="17" t="str">
        <f>IFERROR(MASUK[[#This Row],[Jumlah Masuk]]*MASUK[[#This Row],[Harga Satuan]],"")</f>
        <v/>
      </c>
      <c r="L835" s="13"/>
      <c r="M835" s="62"/>
      <c r="N835" s="62"/>
      <c r="O835" s="62"/>
      <c r="P835" s="62"/>
      <c r="Q835" s="62"/>
      <c r="R835" s="62"/>
      <c r="S835" s="62"/>
    </row>
    <row r="836" spans="1:19" ht="16.5" thickTop="1" thickBot="1" x14ac:dyDescent="0.3">
      <c r="A836" s="33">
        <f t="shared" ref="A836:A899" si="14">ROW()-ROW($A$6)</f>
        <v>830</v>
      </c>
      <c r="B836" s="9"/>
      <c r="C836" s="10"/>
      <c r="D836" s="18" t="str">
        <f>IFERROR(VLOOKUP(C836,REKAP[[#All],[ID
Barang]:[Stok Akhir]],2,FALSE), "")</f>
        <v/>
      </c>
      <c r="E836" s="18" t="str">
        <f>IFERROR(VLOOKUP(C836,REKAP[[#All],[ID
Barang]:[Stok Akhir]],4,FALSE), "")</f>
        <v/>
      </c>
      <c r="F836" s="18" t="str">
        <f>IFERROR(VLOOKUP(C836,REKAP[[#All],[ID
Barang]:[Stok Akhir]],6,FALSE),"")</f>
        <v/>
      </c>
      <c r="G836" s="17" t="str">
        <f>IFERROR(VLOOKUP(C836,REKAP[[#All],[ID
Barang]:[Stok Akhir]],8,FALSE),"")</f>
        <v/>
      </c>
      <c r="H836" s="13"/>
      <c r="I836" s="10"/>
      <c r="J836" s="10"/>
      <c r="K836" s="17" t="str">
        <f>IFERROR(MASUK[[#This Row],[Jumlah Masuk]]*MASUK[[#This Row],[Harga Satuan]],"")</f>
        <v/>
      </c>
      <c r="L836" s="13"/>
      <c r="M836" s="62"/>
      <c r="N836" s="62"/>
      <c r="O836" s="62"/>
      <c r="P836" s="62"/>
      <c r="Q836" s="62"/>
      <c r="R836" s="62"/>
      <c r="S836" s="62"/>
    </row>
    <row r="837" spans="1:19" ht="16.5" thickTop="1" thickBot="1" x14ac:dyDescent="0.3">
      <c r="A837" s="33">
        <f t="shared" si="14"/>
        <v>831</v>
      </c>
      <c r="B837" s="9"/>
      <c r="C837" s="10"/>
      <c r="D837" s="18" t="str">
        <f>IFERROR(VLOOKUP(C837,REKAP[[#All],[ID
Barang]:[Stok Akhir]],2,FALSE), "")</f>
        <v/>
      </c>
      <c r="E837" s="18" t="str">
        <f>IFERROR(VLOOKUP(C837,REKAP[[#All],[ID
Barang]:[Stok Akhir]],4,FALSE), "")</f>
        <v/>
      </c>
      <c r="F837" s="18" t="str">
        <f>IFERROR(VLOOKUP(C837,REKAP[[#All],[ID
Barang]:[Stok Akhir]],6,FALSE),"")</f>
        <v/>
      </c>
      <c r="G837" s="17" t="str">
        <f>IFERROR(VLOOKUP(C837,REKAP[[#All],[ID
Barang]:[Stok Akhir]],8,FALSE),"")</f>
        <v/>
      </c>
      <c r="H837" s="13"/>
      <c r="I837" s="10"/>
      <c r="J837" s="10"/>
      <c r="K837" s="17" t="str">
        <f>IFERROR(MASUK[[#This Row],[Jumlah Masuk]]*MASUK[[#This Row],[Harga Satuan]],"")</f>
        <v/>
      </c>
      <c r="L837" s="13"/>
      <c r="M837" s="62"/>
      <c r="N837" s="62"/>
      <c r="O837" s="62"/>
      <c r="P837" s="62"/>
      <c r="Q837" s="62"/>
      <c r="R837" s="62"/>
      <c r="S837" s="62"/>
    </row>
    <row r="838" spans="1:19" ht="16.5" thickTop="1" thickBot="1" x14ac:dyDescent="0.3">
      <c r="A838" s="33">
        <f t="shared" si="14"/>
        <v>832</v>
      </c>
      <c r="B838" s="9"/>
      <c r="C838" s="10"/>
      <c r="D838" s="18" t="str">
        <f>IFERROR(VLOOKUP(C838,REKAP[[#All],[ID
Barang]:[Stok Akhir]],2,FALSE), "")</f>
        <v/>
      </c>
      <c r="E838" s="18" t="str">
        <f>IFERROR(VLOOKUP(C838,REKAP[[#All],[ID
Barang]:[Stok Akhir]],4,FALSE), "")</f>
        <v/>
      </c>
      <c r="F838" s="18" t="str">
        <f>IFERROR(VLOOKUP(C838,REKAP[[#All],[ID
Barang]:[Stok Akhir]],6,FALSE),"")</f>
        <v/>
      </c>
      <c r="G838" s="17" t="str">
        <f>IFERROR(VLOOKUP(C838,REKAP[[#All],[ID
Barang]:[Stok Akhir]],8,FALSE),"")</f>
        <v/>
      </c>
      <c r="H838" s="13"/>
      <c r="I838" s="10"/>
      <c r="J838" s="10"/>
      <c r="K838" s="17" t="str">
        <f>IFERROR(MASUK[[#This Row],[Jumlah Masuk]]*MASUK[[#This Row],[Harga Satuan]],"")</f>
        <v/>
      </c>
      <c r="L838" s="13"/>
      <c r="M838" s="62"/>
      <c r="N838" s="62"/>
      <c r="O838" s="62"/>
      <c r="P838" s="62"/>
      <c r="Q838" s="62"/>
      <c r="R838" s="62"/>
      <c r="S838" s="62"/>
    </row>
    <row r="839" spans="1:19" ht="16.5" thickTop="1" thickBot="1" x14ac:dyDescent="0.3">
      <c r="A839" s="33">
        <f t="shared" si="14"/>
        <v>833</v>
      </c>
      <c r="B839" s="9"/>
      <c r="C839" s="10"/>
      <c r="D839" s="18" t="str">
        <f>IFERROR(VLOOKUP(C839,REKAP[[#All],[ID
Barang]:[Stok Akhir]],2,FALSE), "")</f>
        <v/>
      </c>
      <c r="E839" s="18" t="str">
        <f>IFERROR(VLOOKUP(C839,REKAP[[#All],[ID
Barang]:[Stok Akhir]],4,FALSE), "")</f>
        <v/>
      </c>
      <c r="F839" s="18" t="str">
        <f>IFERROR(VLOOKUP(C839,REKAP[[#All],[ID
Barang]:[Stok Akhir]],6,FALSE),"")</f>
        <v/>
      </c>
      <c r="G839" s="17" t="str">
        <f>IFERROR(VLOOKUP(C839,REKAP[[#All],[ID
Barang]:[Stok Akhir]],8,FALSE),"")</f>
        <v/>
      </c>
      <c r="H839" s="13"/>
      <c r="I839" s="10"/>
      <c r="J839" s="10"/>
      <c r="K839" s="17" t="str">
        <f>IFERROR(MASUK[[#This Row],[Jumlah Masuk]]*MASUK[[#This Row],[Harga Satuan]],"")</f>
        <v/>
      </c>
      <c r="L839" s="13"/>
      <c r="M839" s="62"/>
      <c r="N839" s="62"/>
      <c r="O839" s="62"/>
      <c r="P839" s="62"/>
      <c r="Q839" s="62"/>
      <c r="R839" s="62"/>
      <c r="S839" s="62"/>
    </row>
    <row r="840" spans="1:19" ht="16.5" thickTop="1" thickBot="1" x14ac:dyDescent="0.3">
      <c r="A840" s="33">
        <f t="shared" si="14"/>
        <v>834</v>
      </c>
      <c r="B840" s="9"/>
      <c r="C840" s="10"/>
      <c r="D840" s="18" t="str">
        <f>IFERROR(VLOOKUP(C840,REKAP[[#All],[ID
Barang]:[Stok Akhir]],2,FALSE), "")</f>
        <v/>
      </c>
      <c r="E840" s="18" t="str">
        <f>IFERROR(VLOOKUP(C840,REKAP[[#All],[ID
Barang]:[Stok Akhir]],4,FALSE), "")</f>
        <v/>
      </c>
      <c r="F840" s="18" t="str">
        <f>IFERROR(VLOOKUP(C840,REKAP[[#All],[ID
Barang]:[Stok Akhir]],6,FALSE),"")</f>
        <v/>
      </c>
      <c r="G840" s="17" t="str">
        <f>IFERROR(VLOOKUP(C840,REKAP[[#All],[ID
Barang]:[Stok Akhir]],8,FALSE),"")</f>
        <v/>
      </c>
      <c r="H840" s="13"/>
      <c r="I840" s="10"/>
      <c r="J840" s="10"/>
      <c r="K840" s="17" t="str">
        <f>IFERROR(MASUK[[#This Row],[Jumlah Masuk]]*MASUK[[#This Row],[Harga Satuan]],"")</f>
        <v/>
      </c>
      <c r="L840" s="13"/>
      <c r="M840" s="62"/>
      <c r="N840" s="62"/>
      <c r="O840" s="62"/>
      <c r="P840" s="62"/>
      <c r="Q840" s="62"/>
      <c r="R840" s="62"/>
      <c r="S840" s="62"/>
    </row>
    <row r="841" spans="1:19" ht="16.5" thickTop="1" thickBot="1" x14ac:dyDescent="0.3">
      <c r="A841" s="33">
        <f t="shared" si="14"/>
        <v>835</v>
      </c>
      <c r="B841" s="9"/>
      <c r="C841" s="10"/>
      <c r="D841" s="18" t="str">
        <f>IFERROR(VLOOKUP(C841,REKAP[[#All],[ID
Barang]:[Stok Akhir]],2,FALSE), "")</f>
        <v/>
      </c>
      <c r="E841" s="18" t="str">
        <f>IFERROR(VLOOKUP(C841,REKAP[[#All],[ID
Barang]:[Stok Akhir]],4,FALSE), "")</f>
        <v/>
      </c>
      <c r="F841" s="18" t="str">
        <f>IFERROR(VLOOKUP(C841,REKAP[[#All],[ID
Barang]:[Stok Akhir]],6,FALSE),"")</f>
        <v/>
      </c>
      <c r="G841" s="17" t="str">
        <f>IFERROR(VLOOKUP(C841,REKAP[[#All],[ID
Barang]:[Stok Akhir]],8,FALSE),"")</f>
        <v/>
      </c>
      <c r="H841" s="13"/>
      <c r="I841" s="10"/>
      <c r="J841" s="10"/>
      <c r="K841" s="17" t="str">
        <f>IFERROR(MASUK[[#This Row],[Jumlah Masuk]]*MASUK[[#This Row],[Harga Satuan]],"")</f>
        <v/>
      </c>
      <c r="L841" s="13"/>
      <c r="M841" s="62"/>
      <c r="N841" s="62"/>
      <c r="O841" s="62"/>
      <c r="P841" s="62"/>
      <c r="Q841" s="62"/>
      <c r="R841" s="62"/>
      <c r="S841" s="62"/>
    </row>
    <row r="842" spans="1:19" ht="16.5" thickTop="1" thickBot="1" x14ac:dyDescent="0.3">
      <c r="A842" s="33">
        <f t="shared" si="14"/>
        <v>836</v>
      </c>
      <c r="B842" s="9"/>
      <c r="C842" s="10"/>
      <c r="D842" s="18" t="str">
        <f>IFERROR(VLOOKUP(C842,REKAP[[#All],[ID
Barang]:[Stok Akhir]],2,FALSE), "")</f>
        <v/>
      </c>
      <c r="E842" s="18" t="str">
        <f>IFERROR(VLOOKUP(C842,REKAP[[#All],[ID
Barang]:[Stok Akhir]],4,FALSE), "")</f>
        <v/>
      </c>
      <c r="F842" s="18" t="str">
        <f>IFERROR(VLOOKUP(C842,REKAP[[#All],[ID
Barang]:[Stok Akhir]],6,FALSE),"")</f>
        <v/>
      </c>
      <c r="G842" s="17" t="str">
        <f>IFERROR(VLOOKUP(C842,REKAP[[#All],[ID
Barang]:[Stok Akhir]],8,FALSE),"")</f>
        <v/>
      </c>
      <c r="H842" s="13"/>
      <c r="I842" s="10"/>
      <c r="J842" s="10"/>
      <c r="K842" s="17" t="str">
        <f>IFERROR(MASUK[[#This Row],[Jumlah Masuk]]*MASUK[[#This Row],[Harga Satuan]],"")</f>
        <v/>
      </c>
      <c r="L842" s="13"/>
      <c r="M842" s="62"/>
      <c r="N842" s="62"/>
      <c r="O842" s="62"/>
      <c r="P842" s="62"/>
      <c r="Q842" s="62"/>
      <c r="R842" s="62"/>
      <c r="S842" s="62"/>
    </row>
    <row r="843" spans="1:19" ht="16.5" thickTop="1" thickBot="1" x14ac:dyDescent="0.3">
      <c r="A843" s="33">
        <f t="shared" si="14"/>
        <v>837</v>
      </c>
      <c r="B843" s="9"/>
      <c r="C843" s="10"/>
      <c r="D843" s="18" t="str">
        <f>IFERROR(VLOOKUP(C843,REKAP[[#All],[ID
Barang]:[Stok Akhir]],2,FALSE), "")</f>
        <v/>
      </c>
      <c r="E843" s="18" t="str">
        <f>IFERROR(VLOOKUP(C843,REKAP[[#All],[ID
Barang]:[Stok Akhir]],4,FALSE), "")</f>
        <v/>
      </c>
      <c r="F843" s="18" t="str">
        <f>IFERROR(VLOOKUP(C843,REKAP[[#All],[ID
Barang]:[Stok Akhir]],6,FALSE),"")</f>
        <v/>
      </c>
      <c r="G843" s="17" t="str">
        <f>IFERROR(VLOOKUP(C843,REKAP[[#All],[ID
Barang]:[Stok Akhir]],8,FALSE),"")</f>
        <v/>
      </c>
      <c r="H843" s="13"/>
      <c r="I843" s="10"/>
      <c r="J843" s="10"/>
      <c r="K843" s="17" t="str">
        <f>IFERROR(MASUK[[#This Row],[Jumlah Masuk]]*MASUK[[#This Row],[Harga Satuan]],"")</f>
        <v/>
      </c>
      <c r="L843" s="13"/>
      <c r="M843" s="62"/>
      <c r="N843" s="62"/>
      <c r="O843" s="62"/>
      <c r="P843" s="62"/>
      <c r="Q843" s="62"/>
      <c r="R843" s="62"/>
      <c r="S843" s="62"/>
    </row>
    <row r="844" spans="1:19" ht="16.5" thickTop="1" thickBot="1" x14ac:dyDescent="0.3">
      <c r="A844" s="33">
        <f t="shared" si="14"/>
        <v>838</v>
      </c>
      <c r="B844" s="9"/>
      <c r="C844" s="10"/>
      <c r="D844" s="18" t="str">
        <f>IFERROR(VLOOKUP(C844,REKAP[[#All],[ID
Barang]:[Stok Akhir]],2,FALSE), "")</f>
        <v/>
      </c>
      <c r="E844" s="18" t="str">
        <f>IFERROR(VLOOKUP(C844,REKAP[[#All],[ID
Barang]:[Stok Akhir]],4,FALSE), "")</f>
        <v/>
      </c>
      <c r="F844" s="18" t="str">
        <f>IFERROR(VLOOKUP(C844,REKAP[[#All],[ID
Barang]:[Stok Akhir]],6,FALSE),"")</f>
        <v/>
      </c>
      <c r="G844" s="17" t="str">
        <f>IFERROR(VLOOKUP(C844,REKAP[[#All],[ID
Barang]:[Stok Akhir]],8,FALSE),"")</f>
        <v/>
      </c>
      <c r="H844" s="13"/>
      <c r="I844" s="10"/>
      <c r="J844" s="10"/>
      <c r="K844" s="17" t="str">
        <f>IFERROR(MASUK[[#This Row],[Jumlah Masuk]]*MASUK[[#This Row],[Harga Satuan]],"")</f>
        <v/>
      </c>
      <c r="L844" s="13"/>
      <c r="M844" s="62"/>
      <c r="N844" s="62"/>
      <c r="O844" s="62"/>
      <c r="P844" s="62"/>
      <c r="Q844" s="62"/>
      <c r="R844" s="62"/>
      <c r="S844" s="62"/>
    </row>
    <row r="845" spans="1:19" ht="16.5" thickTop="1" thickBot="1" x14ac:dyDescent="0.3">
      <c r="A845" s="33">
        <f t="shared" si="14"/>
        <v>839</v>
      </c>
      <c r="B845" s="9"/>
      <c r="C845" s="10"/>
      <c r="D845" s="18" t="str">
        <f>IFERROR(VLOOKUP(C845,REKAP[[#All],[ID
Barang]:[Stok Akhir]],2,FALSE), "")</f>
        <v/>
      </c>
      <c r="E845" s="18" t="str">
        <f>IFERROR(VLOOKUP(C845,REKAP[[#All],[ID
Barang]:[Stok Akhir]],4,FALSE), "")</f>
        <v/>
      </c>
      <c r="F845" s="18" t="str">
        <f>IFERROR(VLOOKUP(C845,REKAP[[#All],[ID
Barang]:[Stok Akhir]],6,FALSE),"")</f>
        <v/>
      </c>
      <c r="G845" s="17" t="str">
        <f>IFERROR(VLOOKUP(C845,REKAP[[#All],[ID
Barang]:[Stok Akhir]],8,FALSE),"")</f>
        <v/>
      </c>
      <c r="H845" s="13"/>
      <c r="I845" s="10"/>
      <c r="J845" s="10"/>
      <c r="K845" s="17" t="str">
        <f>IFERROR(MASUK[[#This Row],[Jumlah Masuk]]*MASUK[[#This Row],[Harga Satuan]],"")</f>
        <v/>
      </c>
      <c r="L845" s="13"/>
      <c r="M845" s="62"/>
      <c r="N845" s="62"/>
      <c r="O845" s="62"/>
      <c r="P845" s="62"/>
      <c r="Q845" s="62"/>
      <c r="R845" s="62"/>
      <c r="S845" s="62"/>
    </row>
    <row r="846" spans="1:19" ht="16.5" thickTop="1" thickBot="1" x14ac:dyDescent="0.3">
      <c r="A846" s="33">
        <f t="shared" si="14"/>
        <v>840</v>
      </c>
      <c r="B846" s="9"/>
      <c r="C846" s="10"/>
      <c r="D846" s="18" t="str">
        <f>IFERROR(VLOOKUP(C846,REKAP[[#All],[ID
Barang]:[Stok Akhir]],2,FALSE), "")</f>
        <v/>
      </c>
      <c r="E846" s="18" t="str">
        <f>IFERROR(VLOOKUP(C846,REKAP[[#All],[ID
Barang]:[Stok Akhir]],4,FALSE), "")</f>
        <v/>
      </c>
      <c r="F846" s="18" t="str">
        <f>IFERROR(VLOOKUP(C846,REKAP[[#All],[ID
Barang]:[Stok Akhir]],6,FALSE),"")</f>
        <v/>
      </c>
      <c r="G846" s="17" t="str">
        <f>IFERROR(VLOOKUP(C846,REKAP[[#All],[ID
Barang]:[Stok Akhir]],8,FALSE),"")</f>
        <v/>
      </c>
      <c r="H846" s="13"/>
      <c r="I846" s="10"/>
      <c r="J846" s="10"/>
      <c r="K846" s="17" t="str">
        <f>IFERROR(MASUK[[#This Row],[Jumlah Masuk]]*MASUK[[#This Row],[Harga Satuan]],"")</f>
        <v/>
      </c>
      <c r="L846" s="13"/>
      <c r="M846" s="62"/>
      <c r="N846" s="62"/>
      <c r="O846" s="62"/>
      <c r="P846" s="62"/>
      <c r="Q846" s="62"/>
      <c r="R846" s="62"/>
      <c r="S846" s="62"/>
    </row>
    <row r="847" spans="1:19" ht="16.5" thickTop="1" thickBot="1" x14ac:dyDescent="0.3">
      <c r="A847" s="33">
        <f t="shared" si="14"/>
        <v>841</v>
      </c>
      <c r="B847" s="9"/>
      <c r="C847" s="10"/>
      <c r="D847" s="18" t="str">
        <f>IFERROR(VLOOKUP(C847,REKAP[[#All],[ID
Barang]:[Stok Akhir]],2,FALSE), "")</f>
        <v/>
      </c>
      <c r="E847" s="18" t="str">
        <f>IFERROR(VLOOKUP(C847,REKAP[[#All],[ID
Barang]:[Stok Akhir]],4,FALSE), "")</f>
        <v/>
      </c>
      <c r="F847" s="18" t="str">
        <f>IFERROR(VLOOKUP(C847,REKAP[[#All],[ID
Barang]:[Stok Akhir]],6,FALSE),"")</f>
        <v/>
      </c>
      <c r="G847" s="17" t="str">
        <f>IFERROR(VLOOKUP(C847,REKAP[[#All],[ID
Barang]:[Stok Akhir]],8,FALSE),"")</f>
        <v/>
      </c>
      <c r="H847" s="13"/>
      <c r="I847" s="10"/>
      <c r="J847" s="10"/>
      <c r="K847" s="17" t="str">
        <f>IFERROR(MASUK[[#This Row],[Jumlah Masuk]]*MASUK[[#This Row],[Harga Satuan]],"")</f>
        <v/>
      </c>
      <c r="L847" s="13"/>
      <c r="M847" s="62"/>
      <c r="N847" s="62"/>
      <c r="O847" s="62"/>
      <c r="P847" s="62"/>
      <c r="Q847" s="62"/>
      <c r="R847" s="62"/>
      <c r="S847" s="62"/>
    </row>
    <row r="848" spans="1:19" ht="16.5" thickTop="1" thickBot="1" x14ac:dyDescent="0.3">
      <c r="A848" s="33">
        <f t="shared" si="14"/>
        <v>842</v>
      </c>
      <c r="B848" s="9"/>
      <c r="C848" s="10"/>
      <c r="D848" s="18" t="str">
        <f>IFERROR(VLOOKUP(C848,REKAP[[#All],[ID
Barang]:[Stok Akhir]],2,FALSE), "")</f>
        <v/>
      </c>
      <c r="E848" s="18" t="str">
        <f>IFERROR(VLOOKUP(C848,REKAP[[#All],[ID
Barang]:[Stok Akhir]],4,FALSE), "")</f>
        <v/>
      </c>
      <c r="F848" s="18" t="str">
        <f>IFERROR(VLOOKUP(C848,REKAP[[#All],[ID
Barang]:[Stok Akhir]],6,FALSE),"")</f>
        <v/>
      </c>
      <c r="G848" s="17" t="str">
        <f>IFERROR(VLOOKUP(C848,REKAP[[#All],[ID
Barang]:[Stok Akhir]],8,FALSE),"")</f>
        <v/>
      </c>
      <c r="H848" s="13"/>
      <c r="I848" s="10"/>
      <c r="J848" s="10"/>
      <c r="K848" s="17" t="str">
        <f>IFERROR(MASUK[[#This Row],[Jumlah Masuk]]*MASUK[[#This Row],[Harga Satuan]],"")</f>
        <v/>
      </c>
      <c r="L848" s="13"/>
      <c r="M848" s="62"/>
      <c r="N848" s="62"/>
      <c r="O848" s="62"/>
      <c r="P848" s="62"/>
      <c r="Q848" s="62"/>
      <c r="R848" s="62"/>
      <c r="S848" s="62"/>
    </row>
    <row r="849" spans="1:19" ht="16.5" thickTop="1" thickBot="1" x14ac:dyDescent="0.3">
      <c r="A849" s="33">
        <f t="shared" si="14"/>
        <v>843</v>
      </c>
      <c r="B849" s="9"/>
      <c r="C849" s="10"/>
      <c r="D849" s="18" t="str">
        <f>IFERROR(VLOOKUP(C849,REKAP[[#All],[ID
Barang]:[Stok Akhir]],2,FALSE), "")</f>
        <v/>
      </c>
      <c r="E849" s="18" t="str">
        <f>IFERROR(VLOOKUP(C849,REKAP[[#All],[ID
Barang]:[Stok Akhir]],4,FALSE), "")</f>
        <v/>
      </c>
      <c r="F849" s="18" t="str">
        <f>IFERROR(VLOOKUP(C849,REKAP[[#All],[ID
Barang]:[Stok Akhir]],6,FALSE),"")</f>
        <v/>
      </c>
      <c r="G849" s="17" t="str">
        <f>IFERROR(VLOOKUP(C849,REKAP[[#All],[ID
Barang]:[Stok Akhir]],8,FALSE),"")</f>
        <v/>
      </c>
      <c r="H849" s="13"/>
      <c r="I849" s="10"/>
      <c r="J849" s="10"/>
      <c r="K849" s="17" t="str">
        <f>IFERROR(MASUK[[#This Row],[Jumlah Masuk]]*MASUK[[#This Row],[Harga Satuan]],"")</f>
        <v/>
      </c>
      <c r="L849" s="13"/>
      <c r="M849" s="62"/>
      <c r="N849" s="62"/>
      <c r="O849" s="62"/>
      <c r="P849" s="62"/>
      <c r="Q849" s="62"/>
      <c r="R849" s="62"/>
      <c r="S849" s="62"/>
    </row>
    <row r="850" spans="1:19" ht="16.5" thickTop="1" thickBot="1" x14ac:dyDescent="0.3">
      <c r="A850" s="33">
        <f t="shared" si="14"/>
        <v>844</v>
      </c>
      <c r="B850" s="9"/>
      <c r="C850" s="10"/>
      <c r="D850" s="18" t="str">
        <f>IFERROR(VLOOKUP(C850,REKAP[[#All],[ID
Barang]:[Stok Akhir]],2,FALSE), "")</f>
        <v/>
      </c>
      <c r="E850" s="18" t="str">
        <f>IFERROR(VLOOKUP(C850,REKAP[[#All],[ID
Barang]:[Stok Akhir]],4,FALSE), "")</f>
        <v/>
      </c>
      <c r="F850" s="18" t="str">
        <f>IFERROR(VLOOKUP(C850,REKAP[[#All],[ID
Barang]:[Stok Akhir]],6,FALSE),"")</f>
        <v/>
      </c>
      <c r="G850" s="17" t="str">
        <f>IFERROR(VLOOKUP(C850,REKAP[[#All],[ID
Barang]:[Stok Akhir]],8,FALSE),"")</f>
        <v/>
      </c>
      <c r="H850" s="13"/>
      <c r="I850" s="10"/>
      <c r="J850" s="10"/>
      <c r="K850" s="17" t="str">
        <f>IFERROR(MASUK[[#This Row],[Jumlah Masuk]]*MASUK[[#This Row],[Harga Satuan]],"")</f>
        <v/>
      </c>
      <c r="L850" s="13"/>
      <c r="M850" s="62"/>
      <c r="N850" s="62"/>
      <c r="O850" s="62"/>
      <c r="P850" s="62"/>
      <c r="Q850" s="62"/>
      <c r="R850" s="62"/>
      <c r="S850" s="62"/>
    </row>
    <row r="851" spans="1:19" ht="16.5" thickTop="1" thickBot="1" x14ac:dyDescent="0.3">
      <c r="A851" s="33">
        <f t="shared" si="14"/>
        <v>845</v>
      </c>
      <c r="B851" s="9"/>
      <c r="C851" s="10"/>
      <c r="D851" s="18" t="str">
        <f>IFERROR(VLOOKUP(C851,REKAP[[#All],[ID
Barang]:[Stok Akhir]],2,FALSE), "")</f>
        <v/>
      </c>
      <c r="E851" s="18" t="str">
        <f>IFERROR(VLOOKUP(C851,REKAP[[#All],[ID
Barang]:[Stok Akhir]],4,FALSE), "")</f>
        <v/>
      </c>
      <c r="F851" s="18" t="str">
        <f>IFERROR(VLOOKUP(C851,REKAP[[#All],[ID
Barang]:[Stok Akhir]],6,FALSE),"")</f>
        <v/>
      </c>
      <c r="G851" s="17" t="str">
        <f>IFERROR(VLOOKUP(C851,REKAP[[#All],[ID
Barang]:[Stok Akhir]],8,FALSE),"")</f>
        <v/>
      </c>
      <c r="H851" s="13"/>
      <c r="I851" s="10"/>
      <c r="J851" s="10"/>
      <c r="K851" s="17" t="str">
        <f>IFERROR(MASUK[[#This Row],[Jumlah Masuk]]*MASUK[[#This Row],[Harga Satuan]],"")</f>
        <v/>
      </c>
      <c r="L851" s="13"/>
      <c r="M851" s="62"/>
      <c r="N851" s="62"/>
      <c r="O851" s="62"/>
      <c r="P851" s="62"/>
      <c r="Q851" s="62"/>
      <c r="R851" s="62"/>
      <c r="S851" s="62"/>
    </row>
    <row r="852" spans="1:19" ht="16.5" thickTop="1" thickBot="1" x14ac:dyDescent="0.3">
      <c r="A852" s="33">
        <f t="shared" si="14"/>
        <v>846</v>
      </c>
      <c r="B852" s="9"/>
      <c r="C852" s="10"/>
      <c r="D852" s="18" t="str">
        <f>IFERROR(VLOOKUP(C852,REKAP[[#All],[ID
Barang]:[Stok Akhir]],2,FALSE), "")</f>
        <v/>
      </c>
      <c r="E852" s="18" t="str">
        <f>IFERROR(VLOOKUP(C852,REKAP[[#All],[ID
Barang]:[Stok Akhir]],4,FALSE), "")</f>
        <v/>
      </c>
      <c r="F852" s="18" t="str">
        <f>IFERROR(VLOOKUP(C852,REKAP[[#All],[ID
Barang]:[Stok Akhir]],6,FALSE),"")</f>
        <v/>
      </c>
      <c r="G852" s="17" t="str">
        <f>IFERROR(VLOOKUP(C852,REKAP[[#All],[ID
Barang]:[Stok Akhir]],8,FALSE),"")</f>
        <v/>
      </c>
      <c r="H852" s="13"/>
      <c r="I852" s="10"/>
      <c r="J852" s="10"/>
      <c r="K852" s="17" t="str">
        <f>IFERROR(MASUK[[#This Row],[Jumlah Masuk]]*MASUK[[#This Row],[Harga Satuan]],"")</f>
        <v/>
      </c>
      <c r="L852" s="13"/>
      <c r="M852" s="62"/>
      <c r="N852" s="62"/>
      <c r="O852" s="62"/>
      <c r="P852" s="62"/>
      <c r="Q852" s="62"/>
      <c r="R852" s="62"/>
      <c r="S852" s="62"/>
    </row>
    <row r="853" spans="1:19" ht="16.5" thickTop="1" thickBot="1" x14ac:dyDescent="0.3">
      <c r="A853" s="33">
        <f t="shared" si="14"/>
        <v>847</v>
      </c>
      <c r="B853" s="9"/>
      <c r="C853" s="10"/>
      <c r="D853" s="18" t="str">
        <f>IFERROR(VLOOKUP(C853,REKAP[[#All],[ID
Barang]:[Stok Akhir]],2,FALSE), "")</f>
        <v/>
      </c>
      <c r="E853" s="18" t="str">
        <f>IFERROR(VLOOKUP(C853,REKAP[[#All],[ID
Barang]:[Stok Akhir]],4,FALSE), "")</f>
        <v/>
      </c>
      <c r="F853" s="18" t="str">
        <f>IFERROR(VLOOKUP(C853,REKAP[[#All],[ID
Barang]:[Stok Akhir]],6,FALSE),"")</f>
        <v/>
      </c>
      <c r="G853" s="17" t="str">
        <f>IFERROR(VLOOKUP(C853,REKAP[[#All],[ID
Barang]:[Stok Akhir]],8,FALSE),"")</f>
        <v/>
      </c>
      <c r="H853" s="13"/>
      <c r="I853" s="10"/>
      <c r="J853" s="10"/>
      <c r="K853" s="17" t="str">
        <f>IFERROR(MASUK[[#This Row],[Jumlah Masuk]]*MASUK[[#This Row],[Harga Satuan]],"")</f>
        <v/>
      </c>
      <c r="L853" s="13"/>
      <c r="M853" s="62"/>
      <c r="N853" s="62"/>
      <c r="O853" s="62"/>
      <c r="P853" s="62"/>
      <c r="Q853" s="62"/>
      <c r="R853" s="62"/>
      <c r="S853" s="62"/>
    </row>
    <row r="854" spans="1:19" ht="16.5" thickTop="1" thickBot="1" x14ac:dyDescent="0.3">
      <c r="A854" s="33">
        <f t="shared" si="14"/>
        <v>848</v>
      </c>
      <c r="B854" s="9"/>
      <c r="C854" s="10"/>
      <c r="D854" s="18" t="str">
        <f>IFERROR(VLOOKUP(C854,REKAP[[#All],[ID
Barang]:[Stok Akhir]],2,FALSE), "")</f>
        <v/>
      </c>
      <c r="E854" s="18" t="str">
        <f>IFERROR(VLOOKUP(C854,REKAP[[#All],[ID
Barang]:[Stok Akhir]],4,FALSE), "")</f>
        <v/>
      </c>
      <c r="F854" s="18" t="str">
        <f>IFERROR(VLOOKUP(C854,REKAP[[#All],[ID
Barang]:[Stok Akhir]],6,FALSE),"")</f>
        <v/>
      </c>
      <c r="G854" s="17" t="str">
        <f>IFERROR(VLOOKUP(C854,REKAP[[#All],[ID
Barang]:[Stok Akhir]],8,FALSE),"")</f>
        <v/>
      </c>
      <c r="H854" s="13"/>
      <c r="I854" s="10"/>
      <c r="J854" s="10"/>
      <c r="K854" s="17" t="str">
        <f>IFERROR(MASUK[[#This Row],[Jumlah Masuk]]*MASUK[[#This Row],[Harga Satuan]],"")</f>
        <v/>
      </c>
      <c r="L854" s="13"/>
      <c r="M854" s="62"/>
      <c r="N854" s="62"/>
      <c r="O854" s="62"/>
      <c r="P854" s="62"/>
      <c r="Q854" s="62"/>
      <c r="R854" s="62"/>
      <c r="S854" s="62"/>
    </row>
    <row r="855" spans="1:19" ht="16.5" thickTop="1" thickBot="1" x14ac:dyDescent="0.3">
      <c r="A855" s="33">
        <f t="shared" si="14"/>
        <v>849</v>
      </c>
      <c r="B855" s="9"/>
      <c r="C855" s="10"/>
      <c r="D855" s="18" t="str">
        <f>IFERROR(VLOOKUP(C855,REKAP[[#All],[ID
Barang]:[Stok Akhir]],2,FALSE), "")</f>
        <v/>
      </c>
      <c r="E855" s="18" t="str">
        <f>IFERROR(VLOOKUP(C855,REKAP[[#All],[ID
Barang]:[Stok Akhir]],4,FALSE), "")</f>
        <v/>
      </c>
      <c r="F855" s="18" t="str">
        <f>IFERROR(VLOOKUP(C855,REKAP[[#All],[ID
Barang]:[Stok Akhir]],6,FALSE),"")</f>
        <v/>
      </c>
      <c r="G855" s="17" t="str">
        <f>IFERROR(VLOOKUP(C855,REKAP[[#All],[ID
Barang]:[Stok Akhir]],8,FALSE),"")</f>
        <v/>
      </c>
      <c r="H855" s="13"/>
      <c r="I855" s="10"/>
      <c r="J855" s="10"/>
      <c r="K855" s="17" t="str">
        <f>IFERROR(MASUK[[#This Row],[Jumlah Masuk]]*MASUK[[#This Row],[Harga Satuan]],"")</f>
        <v/>
      </c>
      <c r="L855" s="13"/>
      <c r="M855" s="62"/>
      <c r="N855" s="62"/>
      <c r="O855" s="62"/>
      <c r="P855" s="62"/>
      <c r="Q855" s="62"/>
      <c r="R855" s="62"/>
      <c r="S855" s="62"/>
    </row>
    <row r="856" spans="1:19" ht="16.5" thickTop="1" thickBot="1" x14ac:dyDescent="0.3">
      <c r="A856" s="33">
        <f t="shared" si="14"/>
        <v>850</v>
      </c>
      <c r="B856" s="9"/>
      <c r="C856" s="10"/>
      <c r="D856" s="18" t="str">
        <f>IFERROR(VLOOKUP(C856,REKAP[[#All],[ID
Barang]:[Stok Akhir]],2,FALSE), "")</f>
        <v/>
      </c>
      <c r="E856" s="18" t="str">
        <f>IFERROR(VLOOKUP(C856,REKAP[[#All],[ID
Barang]:[Stok Akhir]],4,FALSE), "")</f>
        <v/>
      </c>
      <c r="F856" s="18" t="str">
        <f>IFERROR(VLOOKUP(C856,REKAP[[#All],[ID
Barang]:[Stok Akhir]],6,FALSE),"")</f>
        <v/>
      </c>
      <c r="G856" s="17" t="str">
        <f>IFERROR(VLOOKUP(C856,REKAP[[#All],[ID
Barang]:[Stok Akhir]],8,FALSE),"")</f>
        <v/>
      </c>
      <c r="H856" s="13"/>
      <c r="I856" s="10"/>
      <c r="J856" s="10"/>
      <c r="K856" s="17" t="str">
        <f>IFERROR(MASUK[[#This Row],[Jumlah Masuk]]*MASUK[[#This Row],[Harga Satuan]],"")</f>
        <v/>
      </c>
      <c r="L856" s="13"/>
      <c r="M856" s="62"/>
      <c r="N856" s="62"/>
      <c r="O856" s="62"/>
      <c r="P856" s="62"/>
      <c r="Q856" s="62"/>
      <c r="R856" s="62"/>
      <c r="S856" s="62"/>
    </row>
    <row r="857" spans="1:19" ht="16.5" thickTop="1" thickBot="1" x14ac:dyDescent="0.3">
      <c r="A857" s="33">
        <f t="shared" si="14"/>
        <v>851</v>
      </c>
      <c r="B857" s="9"/>
      <c r="C857" s="10"/>
      <c r="D857" s="18" t="str">
        <f>IFERROR(VLOOKUP(C857,REKAP[[#All],[ID
Barang]:[Stok Akhir]],2,FALSE), "")</f>
        <v/>
      </c>
      <c r="E857" s="18" t="str">
        <f>IFERROR(VLOOKUP(C857,REKAP[[#All],[ID
Barang]:[Stok Akhir]],4,FALSE), "")</f>
        <v/>
      </c>
      <c r="F857" s="18" t="str">
        <f>IFERROR(VLOOKUP(C857,REKAP[[#All],[ID
Barang]:[Stok Akhir]],6,FALSE),"")</f>
        <v/>
      </c>
      <c r="G857" s="17" t="str">
        <f>IFERROR(VLOOKUP(C857,REKAP[[#All],[ID
Barang]:[Stok Akhir]],8,FALSE),"")</f>
        <v/>
      </c>
      <c r="H857" s="13"/>
      <c r="I857" s="10"/>
      <c r="J857" s="10"/>
      <c r="K857" s="17" t="str">
        <f>IFERROR(MASUK[[#This Row],[Jumlah Masuk]]*MASUK[[#This Row],[Harga Satuan]],"")</f>
        <v/>
      </c>
      <c r="L857" s="13"/>
      <c r="M857" s="62"/>
      <c r="N857" s="62"/>
      <c r="O857" s="62"/>
      <c r="P857" s="62"/>
      <c r="Q857" s="62"/>
      <c r="R857" s="62"/>
      <c r="S857" s="62"/>
    </row>
    <row r="858" spans="1:19" ht="16.5" thickTop="1" thickBot="1" x14ac:dyDescent="0.3">
      <c r="A858" s="33">
        <f t="shared" si="14"/>
        <v>852</v>
      </c>
      <c r="B858" s="9"/>
      <c r="C858" s="10"/>
      <c r="D858" s="18" t="str">
        <f>IFERROR(VLOOKUP(C858,REKAP[[#All],[ID
Barang]:[Stok Akhir]],2,FALSE), "")</f>
        <v/>
      </c>
      <c r="E858" s="18" t="str">
        <f>IFERROR(VLOOKUP(C858,REKAP[[#All],[ID
Barang]:[Stok Akhir]],4,FALSE), "")</f>
        <v/>
      </c>
      <c r="F858" s="18" t="str">
        <f>IFERROR(VLOOKUP(C858,REKAP[[#All],[ID
Barang]:[Stok Akhir]],6,FALSE),"")</f>
        <v/>
      </c>
      <c r="G858" s="17" t="str">
        <f>IFERROR(VLOOKUP(C858,REKAP[[#All],[ID
Barang]:[Stok Akhir]],8,FALSE),"")</f>
        <v/>
      </c>
      <c r="H858" s="13"/>
      <c r="I858" s="10"/>
      <c r="J858" s="10"/>
      <c r="K858" s="17" t="str">
        <f>IFERROR(MASUK[[#This Row],[Jumlah Masuk]]*MASUK[[#This Row],[Harga Satuan]],"")</f>
        <v/>
      </c>
      <c r="L858" s="13"/>
      <c r="M858" s="62"/>
      <c r="N858" s="62"/>
      <c r="O858" s="62"/>
      <c r="P858" s="62"/>
      <c r="Q858" s="62"/>
      <c r="R858" s="62"/>
      <c r="S858" s="62"/>
    </row>
    <row r="859" spans="1:19" ht="16.5" thickTop="1" thickBot="1" x14ac:dyDescent="0.3">
      <c r="A859" s="33">
        <f t="shared" si="14"/>
        <v>853</v>
      </c>
      <c r="B859" s="9"/>
      <c r="C859" s="10"/>
      <c r="D859" s="18" t="str">
        <f>IFERROR(VLOOKUP(C859,REKAP[[#All],[ID
Barang]:[Stok Akhir]],2,FALSE), "")</f>
        <v/>
      </c>
      <c r="E859" s="18" t="str">
        <f>IFERROR(VLOOKUP(C859,REKAP[[#All],[ID
Barang]:[Stok Akhir]],4,FALSE), "")</f>
        <v/>
      </c>
      <c r="F859" s="18" t="str">
        <f>IFERROR(VLOOKUP(C859,REKAP[[#All],[ID
Barang]:[Stok Akhir]],6,FALSE),"")</f>
        <v/>
      </c>
      <c r="G859" s="17" t="str">
        <f>IFERROR(VLOOKUP(C859,REKAP[[#All],[ID
Barang]:[Stok Akhir]],8,FALSE),"")</f>
        <v/>
      </c>
      <c r="H859" s="13"/>
      <c r="I859" s="10"/>
      <c r="J859" s="10"/>
      <c r="K859" s="17" t="str">
        <f>IFERROR(MASUK[[#This Row],[Jumlah Masuk]]*MASUK[[#This Row],[Harga Satuan]],"")</f>
        <v/>
      </c>
      <c r="L859" s="13"/>
      <c r="M859" s="62"/>
      <c r="N859" s="62"/>
      <c r="O859" s="62"/>
      <c r="P859" s="62"/>
      <c r="Q859" s="62"/>
      <c r="R859" s="62"/>
      <c r="S859" s="62"/>
    </row>
    <row r="860" spans="1:19" ht="16.5" thickTop="1" thickBot="1" x14ac:dyDescent="0.3">
      <c r="A860" s="33">
        <f t="shared" si="14"/>
        <v>854</v>
      </c>
      <c r="B860" s="9"/>
      <c r="C860" s="10"/>
      <c r="D860" s="18" t="str">
        <f>IFERROR(VLOOKUP(C860,REKAP[[#All],[ID
Barang]:[Stok Akhir]],2,FALSE), "")</f>
        <v/>
      </c>
      <c r="E860" s="18" t="str">
        <f>IFERROR(VLOOKUP(C860,REKAP[[#All],[ID
Barang]:[Stok Akhir]],4,FALSE), "")</f>
        <v/>
      </c>
      <c r="F860" s="18" t="str">
        <f>IFERROR(VLOOKUP(C860,REKAP[[#All],[ID
Barang]:[Stok Akhir]],6,FALSE),"")</f>
        <v/>
      </c>
      <c r="G860" s="17" t="str">
        <f>IFERROR(VLOOKUP(C860,REKAP[[#All],[ID
Barang]:[Stok Akhir]],8,FALSE),"")</f>
        <v/>
      </c>
      <c r="H860" s="13"/>
      <c r="I860" s="10"/>
      <c r="J860" s="10"/>
      <c r="K860" s="17" t="str">
        <f>IFERROR(MASUK[[#This Row],[Jumlah Masuk]]*MASUK[[#This Row],[Harga Satuan]],"")</f>
        <v/>
      </c>
      <c r="L860" s="13"/>
      <c r="M860" s="62"/>
      <c r="N860" s="62"/>
      <c r="O860" s="62"/>
      <c r="P860" s="62"/>
      <c r="Q860" s="62"/>
      <c r="R860" s="62"/>
      <c r="S860" s="62"/>
    </row>
    <row r="861" spans="1:19" ht="16.5" thickTop="1" thickBot="1" x14ac:dyDescent="0.3">
      <c r="A861" s="33">
        <f t="shared" si="14"/>
        <v>855</v>
      </c>
      <c r="B861" s="9"/>
      <c r="C861" s="10"/>
      <c r="D861" s="18" t="str">
        <f>IFERROR(VLOOKUP(C861,REKAP[[#All],[ID
Barang]:[Stok Akhir]],2,FALSE), "")</f>
        <v/>
      </c>
      <c r="E861" s="18" t="str">
        <f>IFERROR(VLOOKUP(C861,REKAP[[#All],[ID
Barang]:[Stok Akhir]],4,FALSE), "")</f>
        <v/>
      </c>
      <c r="F861" s="18" t="str">
        <f>IFERROR(VLOOKUP(C861,REKAP[[#All],[ID
Barang]:[Stok Akhir]],6,FALSE),"")</f>
        <v/>
      </c>
      <c r="G861" s="17" t="str">
        <f>IFERROR(VLOOKUP(C861,REKAP[[#All],[ID
Barang]:[Stok Akhir]],8,FALSE),"")</f>
        <v/>
      </c>
      <c r="H861" s="13"/>
      <c r="I861" s="10"/>
      <c r="J861" s="10"/>
      <c r="K861" s="17" t="str">
        <f>IFERROR(MASUK[[#This Row],[Jumlah Masuk]]*MASUK[[#This Row],[Harga Satuan]],"")</f>
        <v/>
      </c>
      <c r="L861" s="13"/>
      <c r="M861" s="62"/>
      <c r="N861" s="62"/>
      <c r="O861" s="62"/>
      <c r="P861" s="62"/>
      <c r="Q861" s="62"/>
      <c r="R861" s="62"/>
      <c r="S861" s="62"/>
    </row>
    <row r="862" spans="1:19" ht="16.5" thickTop="1" thickBot="1" x14ac:dyDescent="0.3">
      <c r="A862" s="33">
        <f t="shared" si="14"/>
        <v>856</v>
      </c>
      <c r="B862" s="9"/>
      <c r="C862" s="10"/>
      <c r="D862" s="18" t="str">
        <f>IFERROR(VLOOKUP(C862,REKAP[[#All],[ID
Barang]:[Stok Akhir]],2,FALSE), "")</f>
        <v/>
      </c>
      <c r="E862" s="18" t="str">
        <f>IFERROR(VLOOKUP(C862,REKAP[[#All],[ID
Barang]:[Stok Akhir]],4,FALSE), "")</f>
        <v/>
      </c>
      <c r="F862" s="18" t="str">
        <f>IFERROR(VLOOKUP(C862,REKAP[[#All],[ID
Barang]:[Stok Akhir]],6,FALSE),"")</f>
        <v/>
      </c>
      <c r="G862" s="17" t="str">
        <f>IFERROR(VLOOKUP(C862,REKAP[[#All],[ID
Barang]:[Stok Akhir]],8,FALSE),"")</f>
        <v/>
      </c>
      <c r="H862" s="13"/>
      <c r="I862" s="10"/>
      <c r="J862" s="10"/>
      <c r="K862" s="17" t="str">
        <f>IFERROR(MASUK[[#This Row],[Jumlah Masuk]]*MASUK[[#This Row],[Harga Satuan]],"")</f>
        <v/>
      </c>
      <c r="L862" s="13"/>
      <c r="M862" s="62"/>
      <c r="N862" s="62"/>
      <c r="O862" s="62"/>
      <c r="P862" s="62"/>
      <c r="Q862" s="62"/>
      <c r="R862" s="62"/>
      <c r="S862" s="62"/>
    </row>
    <row r="863" spans="1:19" ht="16.5" thickTop="1" thickBot="1" x14ac:dyDescent="0.3">
      <c r="A863" s="33">
        <f t="shared" si="14"/>
        <v>857</v>
      </c>
      <c r="B863" s="9"/>
      <c r="C863" s="10"/>
      <c r="D863" s="18" t="str">
        <f>IFERROR(VLOOKUP(C863,REKAP[[#All],[ID
Barang]:[Stok Akhir]],2,FALSE), "")</f>
        <v/>
      </c>
      <c r="E863" s="18" t="str">
        <f>IFERROR(VLOOKUP(C863,REKAP[[#All],[ID
Barang]:[Stok Akhir]],4,FALSE), "")</f>
        <v/>
      </c>
      <c r="F863" s="18" t="str">
        <f>IFERROR(VLOOKUP(C863,REKAP[[#All],[ID
Barang]:[Stok Akhir]],6,FALSE),"")</f>
        <v/>
      </c>
      <c r="G863" s="17" t="str">
        <f>IFERROR(VLOOKUP(C863,REKAP[[#All],[ID
Barang]:[Stok Akhir]],8,FALSE),"")</f>
        <v/>
      </c>
      <c r="H863" s="13"/>
      <c r="I863" s="10"/>
      <c r="J863" s="10"/>
      <c r="K863" s="17" t="str">
        <f>IFERROR(MASUK[[#This Row],[Jumlah Masuk]]*MASUK[[#This Row],[Harga Satuan]],"")</f>
        <v/>
      </c>
      <c r="L863" s="13"/>
      <c r="M863" s="62"/>
      <c r="N863" s="62"/>
      <c r="O863" s="62"/>
      <c r="P863" s="62"/>
      <c r="Q863" s="62"/>
      <c r="R863" s="62"/>
      <c r="S863" s="62"/>
    </row>
    <row r="864" spans="1:19" ht="16.5" thickTop="1" thickBot="1" x14ac:dyDescent="0.3">
      <c r="A864" s="33">
        <f t="shared" si="14"/>
        <v>858</v>
      </c>
      <c r="B864" s="9"/>
      <c r="C864" s="10"/>
      <c r="D864" s="18" t="str">
        <f>IFERROR(VLOOKUP(C864,REKAP[[#All],[ID
Barang]:[Stok Akhir]],2,FALSE), "")</f>
        <v/>
      </c>
      <c r="E864" s="18" t="str">
        <f>IFERROR(VLOOKUP(C864,REKAP[[#All],[ID
Barang]:[Stok Akhir]],4,FALSE), "")</f>
        <v/>
      </c>
      <c r="F864" s="18" t="str">
        <f>IFERROR(VLOOKUP(C864,REKAP[[#All],[ID
Barang]:[Stok Akhir]],6,FALSE),"")</f>
        <v/>
      </c>
      <c r="G864" s="17" t="str">
        <f>IFERROR(VLOOKUP(C864,REKAP[[#All],[ID
Barang]:[Stok Akhir]],8,FALSE),"")</f>
        <v/>
      </c>
      <c r="H864" s="13"/>
      <c r="I864" s="10"/>
      <c r="J864" s="10"/>
      <c r="K864" s="17" t="str">
        <f>IFERROR(MASUK[[#This Row],[Jumlah Masuk]]*MASUK[[#This Row],[Harga Satuan]],"")</f>
        <v/>
      </c>
      <c r="L864" s="13"/>
      <c r="M864" s="62"/>
      <c r="N864" s="62"/>
      <c r="O864" s="62"/>
      <c r="P864" s="62"/>
      <c r="Q864" s="62"/>
      <c r="R864" s="62"/>
      <c r="S864" s="62"/>
    </row>
    <row r="865" spans="1:19" ht="16.5" thickTop="1" thickBot="1" x14ac:dyDescent="0.3">
      <c r="A865" s="33">
        <f t="shared" si="14"/>
        <v>859</v>
      </c>
      <c r="B865" s="9"/>
      <c r="C865" s="10"/>
      <c r="D865" s="18" t="str">
        <f>IFERROR(VLOOKUP(C865,REKAP[[#All],[ID
Barang]:[Stok Akhir]],2,FALSE), "")</f>
        <v/>
      </c>
      <c r="E865" s="18" t="str">
        <f>IFERROR(VLOOKUP(C865,REKAP[[#All],[ID
Barang]:[Stok Akhir]],4,FALSE), "")</f>
        <v/>
      </c>
      <c r="F865" s="18" t="str">
        <f>IFERROR(VLOOKUP(C865,REKAP[[#All],[ID
Barang]:[Stok Akhir]],6,FALSE),"")</f>
        <v/>
      </c>
      <c r="G865" s="17" t="str">
        <f>IFERROR(VLOOKUP(C865,REKAP[[#All],[ID
Barang]:[Stok Akhir]],8,FALSE),"")</f>
        <v/>
      </c>
      <c r="H865" s="13"/>
      <c r="I865" s="10"/>
      <c r="J865" s="10"/>
      <c r="K865" s="17" t="str">
        <f>IFERROR(MASUK[[#This Row],[Jumlah Masuk]]*MASUK[[#This Row],[Harga Satuan]],"")</f>
        <v/>
      </c>
      <c r="L865" s="13"/>
      <c r="M865" s="62"/>
      <c r="N865" s="62"/>
      <c r="O865" s="62"/>
      <c r="P865" s="62"/>
      <c r="Q865" s="62"/>
      <c r="R865" s="62"/>
      <c r="S865" s="62"/>
    </row>
    <row r="866" spans="1:19" ht="16.5" thickTop="1" thickBot="1" x14ac:dyDescent="0.3">
      <c r="A866" s="33">
        <f t="shared" si="14"/>
        <v>860</v>
      </c>
      <c r="B866" s="9"/>
      <c r="C866" s="10"/>
      <c r="D866" s="18" t="str">
        <f>IFERROR(VLOOKUP(C866,REKAP[[#All],[ID
Barang]:[Stok Akhir]],2,FALSE), "")</f>
        <v/>
      </c>
      <c r="E866" s="18" t="str">
        <f>IFERROR(VLOOKUP(C866,REKAP[[#All],[ID
Barang]:[Stok Akhir]],4,FALSE), "")</f>
        <v/>
      </c>
      <c r="F866" s="18" t="str">
        <f>IFERROR(VLOOKUP(C866,REKAP[[#All],[ID
Barang]:[Stok Akhir]],6,FALSE),"")</f>
        <v/>
      </c>
      <c r="G866" s="17" t="str">
        <f>IFERROR(VLOOKUP(C866,REKAP[[#All],[ID
Barang]:[Stok Akhir]],8,FALSE),"")</f>
        <v/>
      </c>
      <c r="H866" s="13"/>
      <c r="I866" s="10"/>
      <c r="J866" s="10"/>
      <c r="K866" s="17" t="str">
        <f>IFERROR(MASUK[[#This Row],[Jumlah Masuk]]*MASUK[[#This Row],[Harga Satuan]],"")</f>
        <v/>
      </c>
      <c r="L866" s="13"/>
      <c r="M866" s="62"/>
      <c r="N866" s="62"/>
      <c r="O866" s="62"/>
      <c r="P866" s="62"/>
      <c r="Q866" s="62"/>
      <c r="R866" s="62"/>
      <c r="S866" s="62"/>
    </row>
    <row r="867" spans="1:19" ht="16.5" thickTop="1" thickBot="1" x14ac:dyDescent="0.3">
      <c r="A867" s="33">
        <f t="shared" si="14"/>
        <v>861</v>
      </c>
      <c r="B867" s="9"/>
      <c r="C867" s="10"/>
      <c r="D867" s="18" t="str">
        <f>IFERROR(VLOOKUP(C867,REKAP[[#All],[ID
Barang]:[Stok Akhir]],2,FALSE), "")</f>
        <v/>
      </c>
      <c r="E867" s="18" t="str">
        <f>IFERROR(VLOOKUP(C867,REKAP[[#All],[ID
Barang]:[Stok Akhir]],4,FALSE), "")</f>
        <v/>
      </c>
      <c r="F867" s="18" t="str">
        <f>IFERROR(VLOOKUP(C867,REKAP[[#All],[ID
Barang]:[Stok Akhir]],6,FALSE),"")</f>
        <v/>
      </c>
      <c r="G867" s="17" t="str">
        <f>IFERROR(VLOOKUP(C867,REKAP[[#All],[ID
Barang]:[Stok Akhir]],8,FALSE),"")</f>
        <v/>
      </c>
      <c r="H867" s="13"/>
      <c r="I867" s="10"/>
      <c r="J867" s="10"/>
      <c r="K867" s="17" t="str">
        <f>IFERROR(MASUK[[#This Row],[Jumlah Masuk]]*MASUK[[#This Row],[Harga Satuan]],"")</f>
        <v/>
      </c>
      <c r="L867" s="13"/>
      <c r="M867" s="62"/>
      <c r="N867" s="62"/>
      <c r="O867" s="62"/>
      <c r="P867" s="62"/>
      <c r="Q867" s="62"/>
      <c r="R867" s="62"/>
      <c r="S867" s="62"/>
    </row>
    <row r="868" spans="1:19" ht="16.5" thickTop="1" thickBot="1" x14ac:dyDescent="0.3">
      <c r="A868" s="33">
        <f t="shared" si="14"/>
        <v>862</v>
      </c>
      <c r="B868" s="9"/>
      <c r="C868" s="10"/>
      <c r="D868" s="18" t="str">
        <f>IFERROR(VLOOKUP(C868,REKAP[[#All],[ID
Barang]:[Stok Akhir]],2,FALSE), "")</f>
        <v/>
      </c>
      <c r="E868" s="18" t="str">
        <f>IFERROR(VLOOKUP(C868,REKAP[[#All],[ID
Barang]:[Stok Akhir]],4,FALSE), "")</f>
        <v/>
      </c>
      <c r="F868" s="18" t="str">
        <f>IFERROR(VLOOKUP(C868,REKAP[[#All],[ID
Barang]:[Stok Akhir]],6,FALSE),"")</f>
        <v/>
      </c>
      <c r="G868" s="17" t="str">
        <f>IFERROR(VLOOKUP(C868,REKAP[[#All],[ID
Barang]:[Stok Akhir]],8,FALSE),"")</f>
        <v/>
      </c>
      <c r="H868" s="13"/>
      <c r="I868" s="10"/>
      <c r="J868" s="10"/>
      <c r="K868" s="17" t="str">
        <f>IFERROR(MASUK[[#This Row],[Jumlah Masuk]]*MASUK[[#This Row],[Harga Satuan]],"")</f>
        <v/>
      </c>
      <c r="L868" s="13"/>
      <c r="M868" s="62"/>
      <c r="N868" s="62"/>
      <c r="O868" s="62"/>
      <c r="P868" s="62"/>
      <c r="Q868" s="62"/>
      <c r="R868" s="62"/>
      <c r="S868" s="62"/>
    </row>
    <row r="869" spans="1:19" ht="16.5" thickTop="1" thickBot="1" x14ac:dyDescent="0.3">
      <c r="A869" s="33">
        <f t="shared" si="14"/>
        <v>863</v>
      </c>
      <c r="B869" s="9"/>
      <c r="C869" s="10"/>
      <c r="D869" s="18" t="str">
        <f>IFERROR(VLOOKUP(C869,REKAP[[#All],[ID
Barang]:[Stok Akhir]],2,FALSE), "")</f>
        <v/>
      </c>
      <c r="E869" s="18" t="str">
        <f>IFERROR(VLOOKUP(C869,REKAP[[#All],[ID
Barang]:[Stok Akhir]],4,FALSE), "")</f>
        <v/>
      </c>
      <c r="F869" s="18" t="str">
        <f>IFERROR(VLOOKUP(C869,REKAP[[#All],[ID
Barang]:[Stok Akhir]],6,FALSE),"")</f>
        <v/>
      </c>
      <c r="G869" s="17" t="str">
        <f>IFERROR(VLOOKUP(C869,REKAP[[#All],[ID
Barang]:[Stok Akhir]],8,FALSE),"")</f>
        <v/>
      </c>
      <c r="H869" s="13"/>
      <c r="I869" s="10"/>
      <c r="J869" s="10"/>
      <c r="K869" s="17" t="str">
        <f>IFERROR(MASUK[[#This Row],[Jumlah Masuk]]*MASUK[[#This Row],[Harga Satuan]],"")</f>
        <v/>
      </c>
      <c r="L869" s="13"/>
      <c r="M869" s="62"/>
      <c r="N869" s="62"/>
      <c r="O869" s="62"/>
      <c r="P869" s="62"/>
      <c r="Q869" s="62"/>
      <c r="R869" s="62"/>
      <c r="S869" s="62"/>
    </row>
    <row r="870" spans="1:19" ht="16.5" thickTop="1" thickBot="1" x14ac:dyDescent="0.3">
      <c r="A870" s="33">
        <f t="shared" si="14"/>
        <v>864</v>
      </c>
      <c r="B870" s="9"/>
      <c r="C870" s="10"/>
      <c r="D870" s="18" t="str">
        <f>IFERROR(VLOOKUP(C870,REKAP[[#All],[ID
Barang]:[Stok Akhir]],2,FALSE), "")</f>
        <v/>
      </c>
      <c r="E870" s="18" t="str">
        <f>IFERROR(VLOOKUP(C870,REKAP[[#All],[ID
Barang]:[Stok Akhir]],4,FALSE), "")</f>
        <v/>
      </c>
      <c r="F870" s="18" t="str">
        <f>IFERROR(VLOOKUP(C870,REKAP[[#All],[ID
Barang]:[Stok Akhir]],6,FALSE),"")</f>
        <v/>
      </c>
      <c r="G870" s="17" t="str">
        <f>IFERROR(VLOOKUP(C870,REKAP[[#All],[ID
Barang]:[Stok Akhir]],8,FALSE),"")</f>
        <v/>
      </c>
      <c r="H870" s="13"/>
      <c r="I870" s="10"/>
      <c r="J870" s="10"/>
      <c r="K870" s="17" t="str">
        <f>IFERROR(MASUK[[#This Row],[Jumlah Masuk]]*MASUK[[#This Row],[Harga Satuan]],"")</f>
        <v/>
      </c>
      <c r="L870" s="13"/>
      <c r="M870" s="62"/>
      <c r="N870" s="62"/>
      <c r="O870" s="62"/>
      <c r="P870" s="62"/>
      <c r="Q870" s="62"/>
      <c r="R870" s="62"/>
      <c r="S870" s="62"/>
    </row>
    <row r="871" spans="1:19" ht="16.5" thickTop="1" thickBot="1" x14ac:dyDescent="0.3">
      <c r="A871" s="33">
        <f t="shared" si="14"/>
        <v>865</v>
      </c>
      <c r="B871" s="9"/>
      <c r="C871" s="10"/>
      <c r="D871" s="18" t="str">
        <f>IFERROR(VLOOKUP(C871,REKAP[[#All],[ID
Barang]:[Stok Akhir]],2,FALSE), "")</f>
        <v/>
      </c>
      <c r="E871" s="18" t="str">
        <f>IFERROR(VLOOKUP(C871,REKAP[[#All],[ID
Barang]:[Stok Akhir]],4,FALSE), "")</f>
        <v/>
      </c>
      <c r="F871" s="18" t="str">
        <f>IFERROR(VLOOKUP(C871,REKAP[[#All],[ID
Barang]:[Stok Akhir]],6,FALSE),"")</f>
        <v/>
      </c>
      <c r="G871" s="17" t="str">
        <f>IFERROR(VLOOKUP(C871,REKAP[[#All],[ID
Barang]:[Stok Akhir]],8,FALSE),"")</f>
        <v/>
      </c>
      <c r="H871" s="13"/>
      <c r="I871" s="10"/>
      <c r="J871" s="10"/>
      <c r="K871" s="17" t="str">
        <f>IFERROR(MASUK[[#This Row],[Jumlah Masuk]]*MASUK[[#This Row],[Harga Satuan]],"")</f>
        <v/>
      </c>
      <c r="L871" s="13"/>
      <c r="M871" s="62"/>
      <c r="N871" s="62"/>
      <c r="O871" s="62"/>
      <c r="P871" s="62"/>
      <c r="Q871" s="62"/>
      <c r="R871" s="62"/>
      <c r="S871" s="62"/>
    </row>
    <row r="872" spans="1:19" ht="16.5" thickTop="1" thickBot="1" x14ac:dyDescent="0.3">
      <c r="A872" s="33">
        <f t="shared" si="14"/>
        <v>866</v>
      </c>
      <c r="B872" s="9"/>
      <c r="C872" s="10"/>
      <c r="D872" s="18" t="str">
        <f>IFERROR(VLOOKUP(C872,REKAP[[#All],[ID
Barang]:[Stok Akhir]],2,FALSE), "")</f>
        <v/>
      </c>
      <c r="E872" s="18" t="str">
        <f>IFERROR(VLOOKUP(C872,REKAP[[#All],[ID
Barang]:[Stok Akhir]],4,FALSE), "")</f>
        <v/>
      </c>
      <c r="F872" s="18" t="str">
        <f>IFERROR(VLOOKUP(C872,REKAP[[#All],[ID
Barang]:[Stok Akhir]],6,FALSE),"")</f>
        <v/>
      </c>
      <c r="G872" s="17" t="str">
        <f>IFERROR(VLOOKUP(C872,REKAP[[#All],[ID
Barang]:[Stok Akhir]],8,FALSE),"")</f>
        <v/>
      </c>
      <c r="H872" s="13"/>
      <c r="I872" s="10"/>
      <c r="J872" s="10"/>
      <c r="K872" s="17" t="str">
        <f>IFERROR(MASUK[[#This Row],[Jumlah Masuk]]*MASUK[[#This Row],[Harga Satuan]],"")</f>
        <v/>
      </c>
      <c r="L872" s="13"/>
      <c r="M872" s="62"/>
      <c r="N872" s="62"/>
      <c r="O872" s="62"/>
      <c r="P872" s="62"/>
      <c r="Q872" s="62"/>
      <c r="R872" s="62"/>
      <c r="S872" s="62"/>
    </row>
    <row r="873" spans="1:19" ht="16.5" thickTop="1" thickBot="1" x14ac:dyDescent="0.3">
      <c r="A873" s="33">
        <f t="shared" si="14"/>
        <v>867</v>
      </c>
      <c r="B873" s="9"/>
      <c r="C873" s="10"/>
      <c r="D873" s="18" t="str">
        <f>IFERROR(VLOOKUP(C873,REKAP[[#All],[ID
Barang]:[Stok Akhir]],2,FALSE), "")</f>
        <v/>
      </c>
      <c r="E873" s="18" t="str">
        <f>IFERROR(VLOOKUP(C873,REKAP[[#All],[ID
Barang]:[Stok Akhir]],4,FALSE), "")</f>
        <v/>
      </c>
      <c r="F873" s="18" t="str">
        <f>IFERROR(VLOOKUP(C873,REKAP[[#All],[ID
Barang]:[Stok Akhir]],6,FALSE),"")</f>
        <v/>
      </c>
      <c r="G873" s="17" t="str">
        <f>IFERROR(VLOOKUP(C873,REKAP[[#All],[ID
Barang]:[Stok Akhir]],8,FALSE),"")</f>
        <v/>
      </c>
      <c r="H873" s="13"/>
      <c r="I873" s="10"/>
      <c r="J873" s="10"/>
      <c r="K873" s="17" t="str">
        <f>IFERROR(MASUK[[#This Row],[Jumlah Masuk]]*MASUK[[#This Row],[Harga Satuan]],"")</f>
        <v/>
      </c>
      <c r="L873" s="13"/>
      <c r="M873" s="62"/>
      <c r="N873" s="62"/>
      <c r="O873" s="62"/>
      <c r="P873" s="62"/>
      <c r="Q873" s="62"/>
      <c r="R873" s="62"/>
      <c r="S873" s="62"/>
    </row>
    <row r="874" spans="1:19" ht="16.5" thickTop="1" thickBot="1" x14ac:dyDescent="0.3">
      <c r="A874" s="33">
        <f t="shared" si="14"/>
        <v>868</v>
      </c>
      <c r="B874" s="9"/>
      <c r="C874" s="10"/>
      <c r="D874" s="18" t="str">
        <f>IFERROR(VLOOKUP(C874,REKAP[[#All],[ID
Barang]:[Stok Akhir]],2,FALSE), "")</f>
        <v/>
      </c>
      <c r="E874" s="18" t="str">
        <f>IFERROR(VLOOKUP(C874,REKAP[[#All],[ID
Barang]:[Stok Akhir]],4,FALSE), "")</f>
        <v/>
      </c>
      <c r="F874" s="18" t="str">
        <f>IFERROR(VLOOKUP(C874,REKAP[[#All],[ID
Barang]:[Stok Akhir]],6,FALSE),"")</f>
        <v/>
      </c>
      <c r="G874" s="17" t="str">
        <f>IFERROR(VLOOKUP(C874,REKAP[[#All],[ID
Barang]:[Stok Akhir]],8,FALSE),"")</f>
        <v/>
      </c>
      <c r="H874" s="13"/>
      <c r="I874" s="10"/>
      <c r="J874" s="10"/>
      <c r="K874" s="17" t="str">
        <f>IFERROR(MASUK[[#This Row],[Jumlah Masuk]]*MASUK[[#This Row],[Harga Satuan]],"")</f>
        <v/>
      </c>
      <c r="L874" s="13"/>
      <c r="M874" s="62"/>
      <c r="N874" s="62"/>
      <c r="O874" s="62"/>
      <c r="P874" s="62"/>
      <c r="Q874" s="62"/>
      <c r="R874" s="62"/>
      <c r="S874" s="62"/>
    </row>
    <row r="875" spans="1:19" ht="16.5" thickTop="1" thickBot="1" x14ac:dyDescent="0.3">
      <c r="A875" s="33">
        <f t="shared" si="14"/>
        <v>869</v>
      </c>
      <c r="B875" s="9"/>
      <c r="C875" s="10"/>
      <c r="D875" s="18" t="str">
        <f>IFERROR(VLOOKUP(C875,REKAP[[#All],[ID
Barang]:[Stok Akhir]],2,FALSE), "")</f>
        <v/>
      </c>
      <c r="E875" s="18" t="str">
        <f>IFERROR(VLOOKUP(C875,REKAP[[#All],[ID
Barang]:[Stok Akhir]],4,FALSE), "")</f>
        <v/>
      </c>
      <c r="F875" s="18" t="str">
        <f>IFERROR(VLOOKUP(C875,REKAP[[#All],[ID
Barang]:[Stok Akhir]],6,FALSE),"")</f>
        <v/>
      </c>
      <c r="G875" s="17" t="str">
        <f>IFERROR(VLOOKUP(C875,REKAP[[#All],[ID
Barang]:[Stok Akhir]],8,FALSE),"")</f>
        <v/>
      </c>
      <c r="H875" s="13"/>
      <c r="I875" s="10"/>
      <c r="J875" s="10"/>
      <c r="K875" s="17" t="str">
        <f>IFERROR(MASUK[[#This Row],[Jumlah Masuk]]*MASUK[[#This Row],[Harga Satuan]],"")</f>
        <v/>
      </c>
      <c r="L875" s="13"/>
      <c r="M875" s="62"/>
      <c r="N875" s="62"/>
      <c r="O875" s="62"/>
      <c r="P875" s="62"/>
      <c r="Q875" s="62"/>
      <c r="R875" s="62"/>
      <c r="S875" s="62"/>
    </row>
    <row r="876" spans="1:19" ht="16.5" thickTop="1" thickBot="1" x14ac:dyDescent="0.3">
      <c r="A876" s="33">
        <f t="shared" si="14"/>
        <v>870</v>
      </c>
      <c r="B876" s="9"/>
      <c r="C876" s="10"/>
      <c r="D876" s="18" t="str">
        <f>IFERROR(VLOOKUP(C876,REKAP[[#All],[ID
Barang]:[Stok Akhir]],2,FALSE), "")</f>
        <v/>
      </c>
      <c r="E876" s="18" t="str">
        <f>IFERROR(VLOOKUP(C876,REKAP[[#All],[ID
Barang]:[Stok Akhir]],4,FALSE), "")</f>
        <v/>
      </c>
      <c r="F876" s="18" t="str">
        <f>IFERROR(VLOOKUP(C876,REKAP[[#All],[ID
Barang]:[Stok Akhir]],6,FALSE),"")</f>
        <v/>
      </c>
      <c r="G876" s="17" t="str">
        <f>IFERROR(VLOOKUP(C876,REKAP[[#All],[ID
Barang]:[Stok Akhir]],8,FALSE),"")</f>
        <v/>
      </c>
      <c r="H876" s="13"/>
      <c r="I876" s="10"/>
      <c r="J876" s="10"/>
      <c r="K876" s="17" t="str">
        <f>IFERROR(MASUK[[#This Row],[Jumlah Masuk]]*MASUK[[#This Row],[Harga Satuan]],"")</f>
        <v/>
      </c>
      <c r="L876" s="13"/>
      <c r="M876" s="62"/>
      <c r="N876" s="62"/>
      <c r="O876" s="62"/>
      <c r="P876" s="62"/>
      <c r="Q876" s="62"/>
      <c r="R876" s="62"/>
      <c r="S876" s="62"/>
    </row>
    <row r="877" spans="1:19" ht="16.5" thickTop="1" thickBot="1" x14ac:dyDescent="0.3">
      <c r="A877" s="33">
        <f t="shared" si="14"/>
        <v>871</v>
      </c>
      <c r="B877" s="9"/>
      <c r="C877" s="10"/>
      <c r="D877" s="18" t="str">
        <f>IFERROR(VLOOKUP(C877,REKAP[[#All],[ID
Barang]:[Stok Akhir]],2,FALSE), "")</f>
        <v/>
      </c>
      <c r="E877" s="18" t="str">
        <f>IFERROR(VLOOKUP(C877,REKAP[[#All],[ID
Barang]:[Stok Akhir]],4,FALSE), "")</f>
        <v/>
      </c>
      <c r="F877" s="18" t="str">
        <f>IFERROR(VLOOKUP(C877,REKAP[[#All],[ID
Barang]:[Stok Akhir]],6,FALSE),"")</f>
        <v/>
      </c>
      <c r="G877" s="17" t="str">
        <f>IFERROR(VLOOKUP(C877,REKAP[[#All],[ID
Barang]:[Stok Akhir]],8,FALSE),"")</f>
        <v/>
      </c>
      <c r="H877" s="13"/>
      <c r="I877" s="10"/>
      <c r="J877" s="10"/>
      <c r="K877" s="17" t="str">
        <f>IFERROR(MASUK[[#This Row],[Jumlah Masuk]]*MASUK[[#This Row],[Harga Satuan]],"")</f>
        <v/>
      </c>
      <c r="L877" s="13"/>
      <c r="M877" s="62"/>
      <c r="N877" s="62"/>
      <c r="O877" s="62"/>
      <c r="P877" s="62"/>
      <c r="Q877" s="62"/>
      <c r="R877" s="62"/>
      <c r="S877" s="62"/>
    </row>
    <row r="878" spans="1:19" ht="16.5" thickTop="1" thickBot="1" x14ac:dyDescent="0.3">
      <c r="A878" s="33">
        <f t="shared" si="14"/>
        <v>872</v>
      </c>
      <c r="B878" s="9"/>
      <c r="C878" s="10"/>
      <c r="D878" s="18" t="str">
        <f>IFERROR(VLOOKUP(C878,REKAP[[#All],[ID
Barang]:[Stok Akhir]],2,FALSE), "")</f>
        <v/>
      </c>
      <c r="E878" s="18" t="str">
        <f>IFERROR(VLOOKUP(C878,REKAP[[#All],[ID
Barang]:[Stok Akhir]],4,FALSE), "")</f>
        <v/>
      </c>
      <c r="F878" s="18" t="str">
        <f>IFERROR(VLOOKUP(C878,REKAP[[#All],[ID
Barang]:[Stok Akhir]],6,FALSE),"")</f>
        <v/>
      </c>
      <c r="G878" s="17" t="str">
        <f>IFERROR(VLOOKUP(C878,REKAP[[#All],[ID
Barang]:[Stok Akhir]],8,FALSE),"")</f>
        <v/>
      </c>
      <c r="H878" s="13"/>
      <c r="I878" s="10"/>
      <c r="J878" s="10"/>
      <c r="K878" s="17" t="str">
        <f>IFERROR(MASUK[[#This Row],[Jumlah Masuk]]*MASUK[[#This Row],[Harga Satuan]],"")</f>
        <v/>
      </c>
      <c r="L878" s="13"/>
      <c r="M878" s="62"/>
      <c r="N878" s="62"/>
      <c r="O878" s="62"/>
      <c r="P878" s="62"/>
      <c r="Q878" s="62"/>
      <c r="R878" s="62"/>
      <c r="S878" s="62"/>
    </row>
    <row r="879" spans="1:19" ht="16.5" thickTop="1" thickBot="1" x14ac:dyDescent="0.3">
      <c r="A879" s="33">
        <f t="shared" si="14"/>
        <v>873</v>
      </c>
      <c r="B879" s="9"/>
      <c r="C879" s="10"/>
      <c r="D879" s="18" t="str">
        <f>IFERROR(VLOOKUP(C879,REKAP[[#All],[ID
Barang]:[Stok Akhir]],2,FALSE), "")</f>
        <v/>
      </c>
      <c r="E879" s="18" t="str">
        <f>IFERROR(VLOOKUP(C879,REKAP[[#All],[ID
Barang]:[Stok Akhir]],4,FALSE), "")</f>
        <v/>
      </c>
      <c r="F879" s="18" t="str">
        <f>IFERROR(VLOOKUP(C879,REKAP[[#All],[ID
Barang]:[Stok Akhir]],6,FALSE),"")</f>
        <v/>
      </c>
      <c r="G879" s="17" t="str">
        <f>IFERROR(VLOOKUP(C879,REKAP[[#All],[ID
Barang]:[Stok Akhir]],8,FALSE),"")</f>
        <v/>
      </c>
      <c r="H879" s="13"/>
      <c r="I879" s="10"/>
      <c r="J879" s="10"/>
      <c r="K879" s="17" t="str">
        <f>IFERROR(MASUK[[#This Row],[Jumlah Masuk]]*MASUK[[#This Row],[Harga Satuan]],"")</f>
        <v/>
      </c>
      <c r="L879" s="13"/>
      <c r="M879" s="62"/>
      <c r="N879" s="62"/>
      <c r="O879" s="62"/>
      <c r="P879" s="62"/>
      <c r="Q879" s="62"/>
      <c r="R879" s="62"/>
      <c r="S879" s="62"/>
    </row>
    <row r="880" spans="1:19" ht="16.5" thickTop="1" thickBot="1" x14ac:dyDescent="0.3">
      <c r="A880" s="33">
        <f t="shared" si="14"/>
        <v>874</v>
      </c>
      <c r="B880" s="9"/>
      <c r="C880" s="10"/>
      <c r="D880" s="18" t="str">
        <f>IFERROR(VLOOKUP(C880,REKAP[[#All],[ID
Barang]:[Stok Akhir]],2,FALSE), "")</f>
        <v/>
      </c>
      <c r="E880" s="18" t="str">
        <f>IFERROR(VLOOKUP(C880,REKAP[[#All],[ID
Barang]:[Stok Akhir]],4,FALSE), "")</f>
        <v/>
      </c>
      <c r="F880" s="18" t="str">
        <f>IFERROR(VLOOKUP(C880,REKAP[[#All],[ID
Barang]:[Stok Akhir]],6,FALSE),"")</f>
        <v/>
      </c>
      <c r="G880" s="17" t="str">
        <f>IFERROR(VLOOKUP(C880,REKAP[[#All],[ID
Barang]:[Stok Akhir]],8,FALSE),"")</f>
        <v/>
      </c>
      <c r="H880" s="13"/>
      <c r="I880" s="10"/>
      <c r="J880" s="10"/>
      <c r="K880" s="17" t="str">
        <f>IFERROR(MASUK[[#This Row],[Jumlah Masuk]]*MASUK[[#This Row],[Harga Satuan]],"")</f>
        <v/>
      </c>
      <c r="L880" s="13"/>
      <c r="M880" s="62"/>
      <c r="N880" s="62"/>
      <c r="O880" s="62"/>
      <c r="P880" s="62"/>
      <c r="Q880" s="62"/>
      <c r="R880" s="62"/>
      <c r="S880" s="62"/>
    </row>
    <row r="881" spans="1:19" ht="16.5" thickTop="1" thickBot="1" x14ac:dyDescent="0.3">
      <c r="A881" s="33">
        <f t="shared" si="14"/>
        <v>875</v>
      </c>
      <c r="B881" s="9"/>
      <c r="C881" s="10"/>
      <c r="D881" s="18" t="str">
        <f>IFERROR(VLOOKUP(C881,REKAP[[#All],[ID
Barang]:[Stok Akhir]],2,FALSE), "")</f>
        <v/>
      </c>
      <c r="E881" s="18" t="str">
        <f>IFERROR(VLOOKUP(C881,REKAP[[#All],[ID
Barang]:[Stok Akhir]],4,FALSE), "")</f>
        <v/>
      </c>
      <c r="F881" s="18" t="str">
        <f>IFERROR(VLOOKUP(C881,REKAP[[#All],[ID
Barang]:[Stok Akhir]],6,FALSE),"")</f>
        <v/>
      </c>
      <c r="G881" s="17" t="str">
        <f>IFERROR(VLOOKUP(C881,REKAP[[#All],[ID
Barang]:[Stok Akhir]],8,FALSE),"")</f>
        <v/>
      </c>
      <c r="H881" s="13"/>
      <c r="I881" s="10"/>
      <c r="J881" s="10"/>
      <c r="K881" s="17" t="str">
        <f>IFERROR(MASUK[[#This Row],[Jumlah Masuk]]*MASUK[[#This Row],[Harga Satuan]],"")</f>
        <v/>
      </c>
      <c r="L881" s="13"/>
      <c r="M881" s="62"/>
      <c r="N881" s="62"/>
      <c r="O881" s="62"/>
      <c r="P881" s="62"/>
      <c r="Q881" s="62"/>
      <c r="R881" s="62"/>
      <c r="S881" s="62"/>
    </row>
    <row r="882" spans="1:19" ht="16.5" thickTop="1" thickBot="1" x14ac:dyDescent="0.3">
      <c r="A882" s="33">
        <f t="shared" si="14"/>
        <v>876</v>
      </c>
      <c r="B882" s="9"/>
      <c r="C882" s="10"/>
      <c r="D882" s="18" t="str">
        <f>IFERROR(VLOOKUP(C882,REKAP[[#All],[ID
Barang]:[Stok Akhir]],2,FALSE), "")</f>
        <v/>
      </c>
      <c r="E882" s="18" t="str">
        <f>IFERROR(VLOOKUP(C882,REKAP[[#All],[ID
Barang]:[Stok Akhir]],4,FALSE), "")</f>
        <v/>
      </c>
      <c r="F882" s="18" t="str">
        <f>IFERROR(VLOOKUP(C882,REKAP[[#All],[ID
Barang]:[Stok Akhir]],6,FALSE),"")</f>
        <v/>
      </c>
      <c r="G882" s="17" t="str">
        <f>IFERROR(VLOOKUP(C882,REKAP[[#All],[ID
Barang]:[Stok Akhir]],8,FALSE),"")</f>
        <v/>
      </c>
      <c r="H882" s="13"/>
      <c r="I882" s="10"/>
      <c r="J882" s="10"/>
      <c r="K882" s="17" t="str">
        <f>IFERROR(MASUK[[#This Row],[Jumlah Masuk]]*MASUK[[#This Row],[Harga Satuan]],"")</f>
        <v/>
      </c>
      <c r="L882" s="13"/>
      <c r="M882" s="62"/>
      <c r="N882" s="62"/>
      <c r="O882" s="62"/>
      <c r="P882" s="62"/>
      <c r="Q882" s="62"/>
      <c r="R882" s="62"/>
      <c r="S882" s="62"/>
    </row>
    <row r="883" spans="1:19" ht="16.5" thickTop="1" thickBot="1" x14ac:dyDescent="0.3">
      <c r="A883" s="33">
        <f t="shared" si="14"/>
        <v>877</v>
      </c>
      <c r="B883" s="9"/>
      <c r="C883" s="10"/>
      <c r="D883" s="18" t="str">
        <f>IFERROR(VLOOKUP(C883,REKAP[[#All],[ID
Barang]:[Stok Akhir]],2,FALSE), "")</f>
        <v/>
      </c>
      <c r="E883" s="18" t="str">
        <f>IFERROR(VLOOKUP(C883,REKAP[[#All],[ID
Barang]:[Stok Akhir]],4,FALSE), "")</f>
        <v/>
      </c>
      <c r="F883" s="18" t="str">
        <f>IFERROR(VLOOKUP(C883,REKAP[[#All],[ID
Barang]:[Stok Akhir]],6,FALSE),"")</f>
        <v/>
      </c>
      <c r="G883" s="17" t="str">
        <f>IFERROR(VLOOKUP(C883,REKAP[[#All],[ID
Barang]:[Stok Akhir]],8,FALSE),"")</f>
        <v/>
      </c>
      <c r="H883" s="13"/>
      <c r="I883" s="10"/>
      <c r="J883" s="10"/>
      <c r="K883" s="17" t="str">
        <f>IFERROR(MASUK[[#This Row],[Jumlah Masuk]]*MASUK[[#This Row],[Harga Satuan]],"")</f>
        <v/>
      </c>
      <c r="L883" s="13"/>
      <c r="M883" s="62"/>
      <c r="N883" s="62"/>
      <c r="O883" s="62"/>
      <c r="P883" s="62"/>
      <c r="Q883" s="62"/>
      <c r="R883" s="62"/>
      <c r="S883" s="62"/>
    </row>
    <row r="884" spans="1:19" ht="16.5" thickTop="1" thickBot="1" x14ac:dyDescent="0.3">
      <c r="A884" s="33">
        <f t="shared" si="14"/>
        <v>878</v>
      </c>
      <c r="B884" s="9"/>
      <c r="C884" s="10"/>
      <c r="D884" s="18" t="str">
        <f>IFERROR(VLOOKUP(C884,REKAP[[#All],[ID
Barang]:[Stok Akhir]],2,FALSE), "")</f>
        <v/>
      </c>
      <c r="E884" s="18" t="str">
        <f>IFERROR(VLOOKUP(C884,REKAP[[#All],[ID
Barang]:[Stok Akhir]],4,FALSE), "")</f>
        <v/>
      </c>
      <c r="F884" s="18" t="str">
        <f>IFERROR(VLOOKUP(C884,REKAP[[#All],[ID
Barang]:[Stok Akhir]],6,FALSE),"")</f>
        <v/>
      </c>
      <c r="G884" s="17" t="str">
        <f>IFERROR(VLOOKUP(C884,REKAP[[#All],[ID
Barang]:[Stok Akhir]],8,FALSE),"")</f>
        <v/>
      </c>
      <c r="H884" s="13"/>
      <c r="I884" s="10"/>
      <c r="J884" s="10"/>
      <c r="K884" s="17" t="str">
        <f>IFERROR(MASUK[[#This Row],[Jumlah Masuk]]*MASUK[[#This Row],[Harga Satuan]],"")</f>
        <v/>
      </c>
      <c r="L884" s="13"/>
      <c r="M884" s="62"/>
      <c r="N884" s="62"/>
      <c r="O884" s="62"/>
      <c r="P884" s="62"/>
      <c r="Q884" s="62"/>
      <c r="R884" s="62"/>
      <c r="S884" s="62"/>
    </row>
    <row r="885" spans="1:19" ht="16.5" thickTop="1" thickBot="1" x14ac:dyDescent="0.3">
      <c r="A885" s="33">
        <f t="shared" si="14"/>
        <v>879</v>
      </c>
      <c r="B885" s="9"/>
      <c r="C885" s="10"/>
      <c r="D885" s="18" t="str">
        <f>IFERROR(VLOOKUP(C885,REKAP[[#All],[ID
Barang]:[Stok Akhir]],2,FALSE), "")</f>
        <v/>
      </c>
      <c r="E885" s="18" t="str">
        <f>IFERROR(VLOOKUP(C885,REKAP[[#All],[ID
Barang]:[Stok Akhir]],4,FALSE), "")</f>
        <v/>
      </c>
      <c r="F885" s="18" t="str">
        <f>IFERROR(VLOOKUP(C885,REKAP[[#All],[ID
Barang]:[Stok Akhir]],6,FALSE),"")</f>
        <v/>
      </c>
      <c r="G885" s="17" t="str">
        <f>IFERROR(VLOOKUP(C885,REKAP[[#All],[ID
Barang]:[Stok Akhir]],8,FALSE),"")</f>
        <v/>
      </c>
      <c r="H885" s="13"/>
      <c r="I885" s="10"/>
      <c r="J885" s="10"/>
      <c r="K885" s="17" t="str">
        <f>IFERROR(MASUK[[#This Row],[Jumlah Masuk]]*MASUK[[#This Row],[Harga Satuan]],"")</f>
        <v/>
      </c>
      <c r="L885" s="13"/>
      <c r="M885" s="62"/>
      <c r="N885" s="62"/>
      <c r="O885" s="62"/>
      <c r="P885" s="62"/>
      <c r="Q885" s="62"/>
      <c r="R885" s="62"/>
      <c r="S885" s="62"/>
    </row>
    <row r="886" spans="1:19" ht="16.5" thickTop="1" thickBot="1" x14ac:dyDescent="0.3">
      <c r="A886" s="33">
        <f t="shared" si="14"/>
        <v>880</v>
      </c>
      <c r="B886" s="9"/>
      <c r="C886" s="10"/>
      <c r="D886" s="18" t="str">
        <f>IFERROR(VLOOKUP(C886,REKAP[[#All],[ID
Barang]:[Stok Akhir]],2,FALSE), "")</f>
        <v/>
      </c>
      <c r="E886" s="18" t="str">
        <f>IFERROR(VLOOKUP(C886,REKAP[[#All],[ID
Barang]:[Stok Akhir]],4,FALSE), "")</f>
        <v/>
      </c>
      <c r="F886" s="18" t="str">
        <f>IFERROR(VLOOKUP(C886,REKAP[[#All],[ID
Barang]:[Stok Akhir]],6,FALSE),"")</f>
        <v/>
      </c>
      <c r="G886" s="17" t="str">
        <f>IFERROR(VLOOKUP(C886,REKAP[[#All],[ID
Barang]:[Stok Akhir]],8,FALSE),"")</f>
        <v/>
      </c>
      <c r="H886" s="13"/>
      <c r="I886" s="10"/>
      <c r="J886" s="10"/>
      <c r="K886" s="17" t="str">
        <f>IFERROR(MASUK[[#This Row],[Jumlah Masuk]]*MASUK[[#This Row],[Harga Satuan]],"")</f>
        <v/>
      </c>
      <c r="L886" s="13"/>
      <c r="M886" s="62"/>
      <c r="N886" s="62"/>
      <c r="O886" s="62"/>
      <c r="P886" s="62"/>
      <c r="Q886" s="62"/>
      <c r="R886" s="62"/>
      <c r="S886" s="62"/>
    </row>
    <row r="887" spans="1:19" ht="16.5" thickTop="1" thickBot="1" x14ac:dyDescent="0.3">
      <c r="A887" s="33">
        <f t="shared" si="14"/>
        <v>881</v>
      </c>
      <c r="B887" s="9"/>
      <c r="C887" s="10"/>
      <c r="D887" s="18" t="str">
        <f>IFERROR(VLOOKUP(C887,REKAP[[#All],[ID
Barang]:[Stok Akhir]],2,FALSE), "")</f>
        <v/>
      </c>
      <c r="E887" s="18" t="str">
        <f>IFERROR(VLOOKUP(C887,REKAP[[#All],[ID
Barang]:[Stok Akhir]],4,FALSE), "")</f>
        <v/>
      </c>
      <c r="F887" s="18" t="str">
        <f>IFERROR(VLOOKUP(C887,REKAP[[#All],[ID
Barang]:[Stok Akhir]],6,FALSE),"")</f>
        <v/>
      </c>
      <c r="G887" s="17" t="str">
        <f>IFERROR(VLOOKUP(C887,REKAP[[#All],[ID
Barang]:[Stok Akhir]],8,FALSE),"")</f>
        <v/>
      </c>
      <c r="H887" s="13"/>
      <c r="I887" s="10"/>
      <c r="J887" s="10"/>
      <c r="K887" s="17" t="str">
        <f>IFERROR(MASUK[[#This Row],[Jumlah Masuk]]*MASUK[[#This Row],[Harga Satuan]],"")</f>
        <v/>
      </c>
      <c r="L887" s="13"/>
      <c r="M887" s="62"/>
      <c r="N887" s="62"/>
      <c r="O887" s="62"/>
      <c r="P887" s="62"/>
      <c r="Q887" s="62"/>
      <c r="R887" s="62"/>
      <c r="S887" s="62"/>
    </row>
    <row r="888" spans="1:19" ht="16.5" thickTop="1" thickBot="1" x14ac:dyDescent="0.3">
      <c r="A888" s="33">
        <f t="shared" si="14"/>
        <v>882</v>
      </c>
      <c r="B888" s="9"/>
      <c r="C888" s="10"/>
      <c r="D888" s="18" t="str">
        <f>IFERROR(VLOOKUP(C888,REKAP[[#All],[ID
Barang]:[Stok Akhir]],2,FALSE), "")</f>
        <v/>
      </c>
      <c r="E888" s="18" t="str">
        <f>IFERROR(VLOOKUP(C888,REKAP[[#All],[ID
Barang]:[Stok Akhir]],4,FALSE), "")</f>
        <v/>
      </c>
      <c r="F888" s="18" t="str">
        <f>IFERROR(VLOOKUP(C888,REKAP[[#All],[ID
Barang]:[Stok Akhir]],6,FALSE),"")</f>
        <v/>
      </c>
      <c r="G888" s="17" t="str">
        <f>IFERROR(VLOOKUP(C888,REKAP[[#All],[ID
Barang]:[Stok Akhir]],8,FALSE),"")</f>
        <v/>
      </c>
      <c r="H888" s="13"/>
      <c r="I888" s="10"/>
      <c r="J888" s="10"/>
      <c r="K888" s="17" t="str">
        <f>IFERROR(MASUK[[#This Row],[Jumlah Masuk]]*MASUK[[#This Row],[Harga Satuan]],"")</f>
        <v/>
      </c>
      <c r="L888" s="13"/>
      <c r="M888" s="62"/>
      <c r="N888" s="62"/>
      <c r="O888" s="62"/>
      <c r="P888" s="62"/>
      <c r="Q888" s="62"/>
      <c r="R888" s="62"/>
      <c r="S888" s="62"/>
    </row>
    <row r="889" spans="1:19" ht="16.5" thickTop="1" thickBot="1" x14ac:dyDescent="0.3">
      <c r="A889" s="33">
        <f t="shared" si="14"/>
        <v>883</v>
      </c>
      <c r="B889" s="9"/>
      <c r="C889" s="10"/>
      <c r="D889" s="18" t="str">
        <f>IFERROR(VLOOKUP(C889,REKAP[[#All],[ID
Barang]:[Stok Akhir]],2,FALSE), "")</f>
        <v/>
      </c>
      <c r="E889" s="18" t="str">
        <f>IFERROR(VLOOKUP(C889,REKAP[[#All],[ID
Barang]:[Stok Akhir]],4,FALSE), "")</f>
        <v/>
      </c>
      <c r="F889" s="18" t="str">
        <f>IFERROR(VLOOKUP(C889,REKAP[[#All],[ID
Barang]:[Stok Akhir]],6,FALSE),"")</f>
        <v/>
      </c>
      <c r="G889" s="17" t="str">
        <f>IFERROR(VLOOKUP(C889,REKAP[[#All],[ID
Barang]:[Stok Akhir]],8,FALSE),"")</f>
        <v/>
      </c>
      <c r="H889" s="13"/>
      <c r="I889" s="10"/>
      <c r="J889" s="10"/>
      <c r="K889" s="17" t="str">
        <f>IFERROR(MASUK[[#This Row],[Jumlah Masuk]]*MASUK[[#This Row],[Harga Satuan]],"")</f>
        <v/>
      </c>
      <c r="L889" s="13"/>
      <c r="M889" s="62"/>
      <c r="N889" s="62"/>
      <c r="O889" s="62"/>
      <c r="P889" s="62"/>
      <c r="Q889" s="62"/>
      <c r="R889" s="62"/>
      <c r="S889" s="62"/>
    </row>
    <row r="890" spans="1:19" ht="16.5" thickTop="1" thickBot="1" x14ac:dyDescent="0.3">
      <c r="A890" s="33">
        <f t="shared" si="14"/>
        <v>884</v>
      </c>
      <c r="B890" s="9"/>
      <c r="C890" s="10"/>
      <c r="D890" s="18" t="str">
        <f>IFERROR(VLOOKUP(C890,REKAP[[#All],[ID
Barang]:[Stok Akhir]],2,FALSE), "")</f>
        <v/>
      </c>
      <c r="E890" s="18" t="str">
        <f>IFERROR(VLOOKUP(C890,REKAP[[#All],[ID
Barang]:[Stok Akhir]],4,FALSE), "")</f>
        <v/>
      </c>
      <c r="F890" s="18" t="str">
        <f>IFERROR(VLOOKUP(C890,REKAP[[#All],[ID
Barang]:[Stok Akhir]],6,FALSE),"")</f>
        <v/>
      </c>
      <c r="G890" s="17" t="str">
        <f>IFERROR(VLOOKUP(C890,REKAP[[#All],[ID
Barang]:[Stok Akhir]],8,FALSE),"")</f>
        <v/>
      </c>
      <c r="H890" s="13"/>
      <c r="I890" s="10"/>
      <c r="J890" s="10"/>
      <c r="K890" s="17" t="str">
        <f>IFERROR(MASUK[[#This Row],[Jumlah Masuk]]*MASUK[[#This Row],[Harga Satuan]],"")</f>
        <v/>
      </c>
      <c r="L890" s="13"/>
      <c r="M890" s="62"/>
      <c r="N890" s="62"/>
      <c r="O890" s="62"/>
      <c r="P890" s="62"/>
      <c r="Q890" s="62"/>
      <c r="R890" s="62"/>
      <c r="S890" s="62"/>
    </row>
    <row r="891" spans="1:19" ht="16.5" thickTop="1" thickBot="1" x14ac:dyDescent="0.3">
      <c r="A891" s="33">
        <f t="shared" si="14"/>
        <v>885</v>
      </c>
      <c r="B891" s="9"/>
      <c r="C891" s="10"/>
      <c r="D891" s="18" t="str">
        <f>IFERROR(VLOOKUP(C891,REKAP[[#All],[ID
Barang]:[Stok Akhir]],2,FALSE), "")</f>
        <v/>
      </c>
      <c r="E891" s="18" t="str">
        <f>IFERROR(VLOOKUP(C891,REKAP[[#All],[ID
Barang]:[Stok Akhir]],4,FALSE), "")</f>
        <v/>
      </c>
      <c r="F891" s="18" t="str">
        <f>IFERROR(VLOOKUP(C891,REKAP[[#All],[ID
Barang]:[Stok Akhir]],6,FALSE),"")</f>
        <v/>
      </c>
      <c r="G891" s="17" t="str">
        <f>IFERROR(VLOOKUP(C891,REKAP[[#All],[ID
Barang]:[Stok Akhir]],8,FALSE),"")</f>
        <v/>
      </c>
      <c r="H891" s="13"/>
      <c r="I891" s="10"/>
      <c r="J891" s="10"/>
      <c r="K891" s="17" t="str">
        <f>IFERROR(MASUK[[#This Row],[Jumlah Masuk]]*MASUK[[#This Row],[Harga Satuan]],"")</f>
        <v/>
      </c>
      <c r="L891" s="13"/>
      <c r="M891" s="62"/>
      <c r="N891" s="62"/>
      <c r="O891" s="62"/>
      <c r="P891" s="62"/>
      <c r="Q891" s="62"/>
      <c r="R891" s="62"/>
      <c r="S891" s="62"/>
    </row>
    <row r="892" spans="1:19" ht="16.5" thickTop="1" thickBot="1" x14ac:dyDescent="0.3">
      <c r="A892" s="33">
        <f t="shared" si="14"/>
        <v>886</v>
      </c>
      <c r="B892" s="9"/>
      <c r="C892" s="10"/>
      <c r="D892" s="18" t="str">
        <f>IFERROR(VLOOKUP(C892,REKAP[[#All],[ID
Barang]:[Stok Akhir]],2,FALSE), "")</f>
        <v/>
      </c>
      <c r="E892" s="18" t="str">
        <f>IFERROR(VLOOKUP(C892,REKAP[[#All],[ID
Barang]:[Stok Akhir]],4,FALSE), "")</f>
        <v/>
      </c>
      <c r="F892" s="18" t="str">
        <f>IFERROR(VLOOKUP(C892,REKAP[[#All],[ID
Barang]:[Stok Akhir]],6,FALSE),"")</f>
        <v/>
      </c>
      <c r="G892" s="17" t="str">
        <f>IFERROR(VLOOKUP(C892,REKAP[[#All],[ID
Barang]:[Stok Akhir]],8,FALSE),"")</f>
        <v/>
      </c>
      <c r="H892" s="13"/>
      <c r="I892" s="10"/>
      <c r="J892" s="10"/>
      <c r="K892" s="17" t="str">
        <f>IFERROR(MASUK[[#This Row],[Jumlah Masuk]]*MASUK[[#This Row],[Harga Satuan]],"")</f>
        <v/>
      </c>
      <c r="L892" s="13"/>
      <c r="M892" s="62"/>
      <c r="N892" s="62"/>
      <c r="O892" s="62"/>
      <c r="P892" s="62"/>
      <c r="Q892" s="62"/>
      <c r="R892" s="62"/>
      <c r="S892" s="62"/>
    </row>
    <row r="893" spans="1:19" ht="16.5" thickTop="1" thickBot="1" x14ac:dyDescent="0.3">
      <c r="A893" s="33">
        <f t="shared" si="14"/>
        <v>887</v>
      </c>
      <c r="B893" s="9"/>
      <c r="C893" s="10"/>
      <c r="D893" s="18" t="str">
        <f>IFERROR(VLOOKUP(C893,REKAP[[#All],[ID
Barang]:[Stok Akhir]],2,FALSE), "")</f>
        <v/>
      </c>
      <c r="E893" s="18" t="str">
        <f>IFERROR(VLOOKUP(C893,REKAP[[#All],[ID
Barang]:[Stok Akhir]],4,FALSE), "")</f>
        <v/>
      </c>
      <c r="F893" s="18" t="str">
        <f>IFERROR(VLOOKUP(C893,REKAP[[#All],[ID
Barang]:[Stok Akhir]],6,FALSE),"")</f>
        <v/>
      </c>
      <c r="G893" s="17" t="str">
        <f>IFERROR(VLOOKUP(C893,REKAP[[#All],[ID
Barang]:[Stok Akhir]],8,FALSE),"")</f>
        <v/>
      </c>
      <c r="H893" s="13"/>
      <c r="I893" s="10"/>
      <c r="J893" s="10"/>
      <c r="K893" s="17" t="str">
        <f>IFERROR(MASUK[[#This Row],[Jumlah Masuk]]*MASUK[[#This Row],[Harga Satuan]],"")</f>
        <v/>
      </c>
      <c r="L893" s="13"/>
      <c r="M893" s="62"/>
      <c r="N893" s="62"/>
      <c r="O893" s="62"/>
      <c r="P893" s="62"/>
      <c r="Q893" s="62"/>
      <c r="R893" s="62"/>
      <c r="S893" s="62"/>
    </row>
    <row r="894" spans="1:19" ht="16.5" thickTop="1" thickBot="1" x14ac:dyDescent="0.3">
      <c r="A894" s="33">
        <f t="shared" si="14"/>
        <v>888</v>
      </c>
      <c r="B894" s="9"/>
      <c r="C894" s="10"/>
      <c r="D894" s="18" t="str">
        <f>IFERROR(VLOOKUP(C894,REKAP[[#All],[ID
Barang]:[Stok Akhir]],2,FALSE), "")</f>
        <v/>
      </c>
      <c r="E894" s="18" t="str">
        <f>IFERROR(VLOOKUP(C894,REKAP[[#All],[ID
Barang]:[Stok Akhir]],4,FALSE), "")</f>
        <v/>
      </c>
      <c r="F894" s="18" t="str">
        <f>IFERROR(VLOOKUP(C894,REKAP[[#All],[ID
Barang]:[Stok Akhir]],6,FALSE),"")</f>
        <v/>
      </c>
      <c r="G894" s="17" t="str">
        <f>IFERROR(VLOOKUP(C894,REKAP[[#All],[ID
Barang]:[Stok Akhir]],8,FALSE),"")</f>
        <v/>
      </c>
      <c r="H894" s="13"/>
      <c r="I894" s="10"/>
      <c r="J894" s="10"/>
      <c r="K894" s="17" t="str">
        <f>IFERROR(MASUK[[#This Row],[Jumlah Masuk]]*MASUK[[#This Row],[Harga Satuan]],"")</f>
        <v/>
      </c>
      <c r="L894" s="13"/>
      <c r="M894" s="62"/>
      <c r="N894" s="62"/>
      <c r="O894" s="62"/>
      <c r="P894" s="62"/>
      <c r="Q894" s="62"/>
      <c r="R894" s="62"/>
      <c r="S894" s="62"/>
    </row>
    <row r="895" spans="1:19" ht="16.5" thickTop="1" thickBot="1" x14ac:dyDescent="0.3">
      <c r="A895" s="33">
        <f t="shared" si="14"/>
        <v>889</v>
      </c>
      <c r="B895" s="9"/>
      <c r="C895" s="10"/>
      <c r="D895" s="18" t="str">
        <f>IFERROR(VLOOKUP(C895,REKAP[[#All],[ID
Barang]:[Stok Akhir]],2,FALSE), "")</f>
        <v/>
      </c>
      <c r="E895" s="18" t="str">
        <f>IFERROR(VLOOKUP(C895,REKAP[[#All],[ID
Barang]:[Stok Akhir]],4,FALSE), "")</f>
        <v/>
      </c>
      <c r="F895" s="18" t="str">
        <f>IFERROR(VLOOKUP(C895,REKAP[[#All],[ID
Barang]:[Stok Akhir]],6,FALSE),"")</f>
        <v/>
      </c>
      <c r="G895" s="17" t="str">
        <f>IFERROR(VLOOKUP(C895,REKAP[[#All],[ID
Barang]:[Stok Akhir]],8,FALSE),"")</f>
        <v/>
      </c>
      <c r="H895" s="13"/>
      <c r="I895" s="10"/>
      <c r="J895" s="10"/>
      <c r="K895" s="17" t="str">
        <f>IFERROR(MASUK[[#This Row],[Jumlah Masuk]]*MASUK[[#This Row],[Harga Satuan]],"")</f>
        <v/>
      </c>
      <c r="L895" s="13"/>
      <c r="M895" s="62"/>
      <c r="N895" s="62"/>
      <c r="O895" s="62"/>
      <c r="P895" s="62"/>
      <c r="Q895" s="62"/>
      <c r="R895" s="62"/>
      <c r="S895" s="62"/>
    </row>
    <row r="896" spans="1:19" ht="16.5" thickTop="1" thickBot="1" x14ac:dyDescent="0.3">
      <c r="A896" s="33">
        <f t="shared" si="14"/>
        <v>890</v>
      </c>
      <c r="B896" s="9"/>
      <c r="C896" s="10"/>
      <c r="D896" s="18" t="str">
        <f>IFERROR(VLOOKUP(C896,REKAP[[#All],[ID
Barang]:[Stok Akhir]],2,FALSE), "")</f>
        <v/>
      </c>
      <c r="E896" s="18" t="str">
        <f>IFERROR(VLOOKUP(C896,REKAP[[#All],[ID
Barang]:[Stok Akhir]],4,FALSE), "")</f>
        <v/>
      </c>
      <c r="F896" s="18" t="str">
        <f>IFERROR(VLOOKUP(C896,REKAP[[#All],[ID
Barang]:[Stok Akhir]],6,FALSE),"")</f>
        <v/>
      </c>
      <c r="G896" s="17" t="str">
        <f>IFERROR(VLOOKUP(C896,REKAP[[#All],[ID
Barang]:[Stok Akhir]],8,FALSE),"")</f>
        <v/>
      </c>
      <c r="H896" s="13"/>
      <c r="I896" s="10"/>
      <c r="J896" s="10"/>
      <c r="K896" s="17" t="str">
        <f>IFERROR(MASUK[[#This Row],[Jumlah Masuk]]*MASUK[[#This Row],[Harga Satuan]],"")</f>
        <v/>
      </c>
      <c r="L896" s="13"/>
      <c r="M896" s="62"/>
      <c r="N896" s="62"/>
      <c r="O896" s="62"/>
      <c r="P896" s="62"/>
      <c r="Q896" s="62"/>
      <c r="R896" s="62"/>
      <c r="S896" s="62"/>
    </row>
    <row r="897" spans="1:19" ht="16.5" thickTop="1" thickBot="1" x14ac:dyDescent="0.3">
      <c r="A897" s="33">
        <f t="shared" si="14"/>
        <v>891</v>
      </c>
      <c r="B897" s="9"/>
      <c r="C897" s="10"/>
      <c r="D897" s="18" t="str">
        <f>IFERROR(VLOOKUP(C897,REKAP[[#All],[ID
Barang]:[Stok Akhir]],2,FALSE), "")</f>
        <v/>
      </c>
      <c r="E897" s="18" t="str">
        <f>IFERROR(VLOOKUP(C897,REKAP[[#All],[ID
Barang]:[Stok Akhir]],4,FALSE), "")</f>
        <v/>
      </c>
      <c r="F897" s="18" t="str">
        <f>IFERROR(VLOOKUP(C897,REKAP[[#All],[ID
Barang]:[Stok Akhir]],6,FALSE),"")</f>
        <v/>
      </c>
      <c r="G897" s="17" t="str">
        <f>IFERROR(VLOOKUP(C897,REKAP[[#All],[ID
Barang]:[Stok Akhir]],8,FALSE),"")</f>
        <v/>
      </c>
      <c r="H897" s="13"/>
      <c r="I897" s="10"/>
      <c r="J897" s="10"/>
      <c r="K897" s="17" t="str">
        <f>IFERROR(MASUK[[#This Row],[Jumlah Masuk]]*MASUK[[#This Row],[Harga Satuan]],"")</f>
        <v/>
      </c>
      <c r="L897" s="13"/>
      <c r="M897" s="62"/>
      <c r="N897" s="62"/>
      <c r="O897" s="62"/>
      <c r="P897" s="62"/>
      <c r="Q897" s="62"/>
      <c r="R897" s="62"/>
      <c r="S897" s="62"/>
    </row>
    <row r="898" spans="1:19" ht="16.5" thickTop="1" thickBot="1" x14ac:dyDescent="0.3">
      <c r="A898" s="33">
        <f t="shared" si="14"/>
        <v>892</v>
      </c>
      <c r="B898" s="9"/>
      <c r="C898" s="10"/>
      <c r="D898" s="18" t="str">
        <f>IFERROR(VLOOKUP(C898,REKAP[[#All],[ID
Barang]:[Stok Akhir]],2,FALSE), "")</f>
        <v/>
      </c>
      <c r="E898" s="18" t="str">
        <f>IFERROR(VLOOKUP(C898,REKAP[[#All],[ID
Barang]:[Stok Akhir]],4,FALSE), "")</f>
        <v/>
      </c>
      <c r="F898" s="18" t="str">
        <f>IFERROR(VLOOKUP(C898,REKAP[[#All],[ID
Barang]:[Stok Akhir]],6,FALSE),"")</f>
        <v/>
      </c>
      <c r="G898" s="17" t="str">
        <f>IFERROR(VLOOKUP(C898,REKAP[[#All],[ID
Barang]:[Stok Akhir]],8,FALSE),"")</f>
        <v/>
      </c>
      <c r="H898" s="13"/>
      <c r="I898" s="10"/>
      <c r="J898" s="10"/>
      <c r="K898" s="17" t="str">
        <f>IFERROR(MASUK[[#This Row],[Jumlah Masuk]]*MASUK[[#This Row],[Harga Satuan]],"")</f>
        <v/>
      </c>
      <c r="L898" s="13"/>
      <c r="M898" s="62"/>
      <c r="N898" s="62"/>
      <c r="O898" s="62"/>
      <c r="P898" s="62"/>
      <c r="Q898" s="62"/>
      <c r="R898" s="62"/>
      <c r="S898" s="62"/>
    </row>
    <row r="899" spans="1:19" ht="16.5" thickTop="1" thickBot="1" x14ac:dyDescent="0.3">
      <c r="A899" s="33">
        <f t="shared" si="14"/>
        <v>893</v>
      </c>
      <c r="B899" s="9"/>
      <c r="C899" s="10"/>
      <c r="D899" s="18" t="str">
        <f>IFERROR(VLOOKUP(C899,REKAP[[#All],[ID
Barang]:[Stok Akhir]],2,FALSE), "")</f>
        <v/>
      </c>
      <c r="E899" s="18" t="str">
        <f>IFERROR(VLOOKUP(C899,REKAP[[#All],[ID
Barang]:[Stok Akhir]],4,FALSE), "")</f>
        <v/>
      </c>
      <c r="F899" s="18" t="str">
        <f>IFERROR(VLOOKUP(C899,REKAP[[#All],[ID
Barang]:[Stok Akhir]],6,FALSE),"")</f>
        <v/>
      </c>
      <c r="G899" s="17" t="str">
        <f>IFERROR(VLOOKUP(C899,REKAP[[#All],[ID
Barang]:[Stok Akhir]],8,FALSE),"")</f>
        <v/>
      </c>
      <c r="H899" s="13"/>
      <c r="I899" s="10"/>
      <c r="J899" s="10"/>
      <c r="K899" s="17" t="str">
        <f>IFERROR(MASUK[[#This Row],[Jumlah Masuk]]*MASUK[[#This Row],[Harga Satuan]],"")</f>
        <v/>
      </c>
      <c r="L899" s="13"/>
      <c r="M899" s="62"/>
      <c r="N899" s="62"/>
      <c r="O899" s="62"/>
      <c r="P899" s="62"/>
      <c r="Q899" s="62"/>
      <c r="R899" s="62"/>
      <c r="S899" s="62"/>
    </row>
    <row r="900" spans="1:19" ht="16.5" thickTop="1" thickBot="1" x14ac:dyDescent="0.3">
      <c r="A900" s="33">
        <f t="shared" ref="A900:A963" si="15">ROW()-ROW($A$6)</f>
        <v>894</v>
      </c>
      <c r="B900" s="9"/>
      <c r="C900" s="10"/>
      <c r="D900" s="18" t="str">
        <f>IFERROR(VLOOKUP(C900,REKAP[[#All],[ID
Barang]:[Stok Akhir]],2,FALSE), "")</f>
        <v/>
      </c>
      <c r="E900" s="18" t="str">
        <f>IFERROR(VLOOKUP(C900,REKAP[[#All],[ID
Barang]:[Stok Akhir]],4,FALSE), "")</f>
        <v/>
      </c>
      <c r="F900" s="18" t="str">
        <f>IFERROR(VLOOKUP(C900,REKAP[[#All],[ID
Barang]:[Stok Akhir]],6,FALSE),"")</f>
        <v/>
      </c>
      <c r="G900" s="17" t="str">
        <f>IFERROR(VLOOKUP(C900,REKAP[[#All],[ID
Barang]:[Stok Akhir]],8,FALSE),"")</f>
        <v/>
      </c>
      <c r="H900" s="13"/>
      <c r="I900" s="10"/>
      <c r="J900" s="10"/>
      <c r="K900" s="17" t="str">
        <f>IFERROR(MASUK[[#This Row],[Jumlah Masuk]]*MASUK[[#This Row],[Harga Satuan]],"")</f>
        <v/>
      </c>
      <c r="L900" s="13"/>
      <c r="M900" s="62"/>
      <c r="N900" s="62"/>
      <c r="O900" s="62"/>
      <c r="P900" s="62"/>
      <c r="Q900" s="62"/>
      <c r="R900" s="62"/>
      <c r="S900" s="62"/>
    </row>
    <row r="901" spans="1:19" ht="16.5" thickTop="1" thickBot="1" x14ac:dyDescent="0.3">
      <c r="A901" s="33">
        <f t="shared" si="15"/>
        <v>895</v>
      </c>
      <c r="B901" s="9"/>
      <c r="C901" s="10"/>
      <c r="D901" s="18" t="str">
        <f>IFERROR(VLOOKUP(C901,REKAP[[#All],[ID
Barang]:[Stok Akhir]],2,FALSE), "")</f>
        <v/>
      </c>
      <c r="E901" s="18" t="str">
        <f>IFERROR(VLOOKUP(C901,REKAP[[#All],[ID
Barang]:[Stok Akhir]],4,FALSE), "")</f>
        <v/>
      </c>
      <c r="F901" s="18" t="str">
        <f>IFERROR(VLOOKUP(C901,REKAP[[#All],[ID
Barang]:[Stok Akhir]],6,FALSE),"")</f>
        <v/>
      </c>
      <c r="G901" s="17" t="str">
        <f>IFERROR(VLOOKUP(C901,REKAP[[#All],[ID
Barang]:[Stok Akhir]],8,FALSE),"")</f>
        <v/>
      </c>
      <c r="H901" s="13"/>
      <c r="I901" s="10"/>
      <c r="J901" s="10"/>
      <c r="K901" s="17" t="str">
        <f>IFERROR(MASUK[[#This Row],[Jumlah Masuk]]*MASUK[[#This Row],[Harga Satuan]],"")</f>
        <v/>
      </c>
      <c r="L901" s="13"/>
      <c r="M901" s="62"/>
      <c r="N901" s="62"/>
      <c r="O901" s="62"/>
      <c r="P901" s="62"/>
      <c r="Q901" s="62"/>
      <c r="R901" s="62"/>
      <c r="S901" s="62"/>
    </row>
    <row r="902" spans="1:19" ht="16.5" thickTop="1" thickBot="1" x14ac:dyDescent="0.3">
      <c r="A902" s="33">
        <f t="shared" si="15"/>
        <v>896</v>
      </c>
      <c r="B902" s="9"/>
      <c r="C902" s="10"/>
      <c r="D902" s="18" t="str">
        <f>IFERROR(VLOOKUP(C902,REKAP[[#All],[ID
Barang]:[Stok Akhir]],2,FALSE), "")</f>
        <v/>
      </c>
      <c r="E902" s="18" t="str">
        <f>IFERROR(VLOOKUP(C902,REKAP[[#All],[ID
Barang]:[Stok Akhir]],4,FALSE), "")</f>
        <v/>
      </c>
      <c r="F902" s="18" t="str">
        <f>IFERROR(VLOOKUP(C902,REKAP[[#All],[ID
Barang]:[Stok Akhir]],6,FALSE),"")</f>
        <v/>
      </c>
      <c r="G902" s="17" t="str">
        <f>IFERROR(VLOOKUP(C902,REKAP[[#All],[ID
Barang]:[Stok Akhir]],8,FALSE),"")</f>
        <v/>
      </c>
      <c r="H902" s="13"/>
      <c r="I902" s="10"/>
      <c r="J902" s="10"/>
      <c r="K902" s="17" t="str">
        <f>IFERROR(MASUK[[#This Row],[Jumlah Masuk]]*MASUK[[#This Row],[Harga Satuan]],"")</f>
        <v/>
      </c>
      <c r="L902" s="13"/>
      <c r="M902" s="62"/>
      <c r="N902" s="62"/>
      <c r="O902" s="62"/>
      <c r="P902" s="62"/>
      <c r="Q902" s="62"/>
      <c r="R902" s="62"/>
      <c r="S902" s="62"/>
    </row>
    <row r="903" spans="1:19" ht="16.5" thickTop="1" thickBot="1" x14ac:dyDescent="0.3">
      <c r="A903" s="33">
        <f t="shared" si="15"/>
        <v>897</v>
      </c>
      <c r="B903" s="9"/>
      <c r="C903" s="10"/>
      <c r="D903" s="18" t="str">
        <f>IFERROR(VLOOKUP(C903,REKAP[[#All],[ID
Barang]:[Stok Akhir]],2,FALSE), "")</f>
        <v/>
      </c>
      <c r="E903" s="18" t="str">
        <f>IFERROR(VLOOKUP(C903,REKAP[[#All],[ID
Barang]:[Stok Akhir]],4,FALSE), "")</f>
        <v/>
      </c>
      <c r="F903" s="18" t="str">
        <f>IFERROR(VLOOKUP(C903,REKAP[[#All],[ID
Barang]:[Stok Akhir]],6,FALSE),"")</f>
        <v/>
      </c>
      <c r="G903" s="17" t="str">
        <f>IFERROR(VLOOKUP(C903,REKAP[[#All],[ID
Barang]:[Stok Akhir]],8,FALSE),"")</f>
        <v/>
      </c>
      <c r="H903" s="13"/>
      <c r="I903" s="10"/>
      <c r="J903" s="10"/>
      <c r="K903" s="17" t="str">
        <f>IFERROR(MASUK[[#This Row],[Jumlah Masuk]]*MASUK[[#This Row],[Harga Satuan]],"")</f>
        <v/>
      </c>
      <c r="L903" s="13"/>
      <c r="M903" s="62"/>
      <c r="N903" s="62"/>
      <c r="O903" s="62"/>
      <c r="P903" s="62"/>
      <c r="Q903" s="62"/>
      <c r="R903" s="62"/>
      <c r="S903" s="62"/>
    </row>
    <row r="904" spans="1:19" ht="16.5" thickTop="1" thickBot="1" x14ac:dyDescent="0.3">
      <c r="A904" s="33">
        <f t="shared" si="15"/>
        <v>898</v>
      </c>
      <c r="B904" s="9"/>
      <c r="C904" s="10"/>
      <c r="D904" s="18" t="str">
        <f>IFERROR(VLOOKUP(C904,REKAP[[#All],[ID
Barang]:[Stok Akhir]],2,FALSE), "")</f>
        <v/>
      </c>
      <c r="E904" s="18" t="str">
        <f>IFERROR(VLOOKUP(C904,REKAP[[#All],[ID
Barang]:[Stok Akhir]],4,FALSE), "")</f>
        <v/>
      </c>
      <c r="F904" s="18" t="str">
        <f>IFERROR(VLOOKUP(C904,REKAP[[#All],[ID
Barang]:[Stok Akhir]],6,FALSE),"")</f>
        <v/>
      </c>
      <c r="G904" s="17" t="str">
        <f>IFERROR(VLOOKUP(C904,REKAP[[#All],[ID
Barang]:[Stok Akhir]],8,FALSE),"")</f>
        <v/>
      </c>
      <c r="H904" s="13"/>
      <c r="I904" s="10"/>
      <c r="J904" s="10"/>
      <c r="K904" s="17" t="str">
        <f>IFERROR(MASUK[[#This Row],[Jumlah Masuk]]*MASUK[[#This Row],[Harga Satuan]],"")</f>
        <v/>
      </c>
      <c r="L904" s="13"/>
      <c r="M904" s="62"/>
      <c r="N904" s="62"/>
      <c r="O904" s="62"/>
      <c r="P904" s="62"/>
      <c r="Q904" s="62"/>
      <c r="R904" s="62"/>
      <c r="S904" s="62"/>
    </row>
    <row r="905" spans="1:19" ht="16.5" thickTop="1" thickBot="1" x14ac:dyDescent="0.3">
      <c r="A905" s="33">
        <f t="shared" si="15"/>
        <v>899</v>
      </c>
      <c r="B905" s="9"/>
      <c r="C905" s="10"/>
      <c r="D905" s="18" t="str">
        <f>IFERROR(VLOOKUP(C905,REKAP[[#All],[ID
Barang]:[Stok Akhir]],2,FALSE), "")</f>
        <v/>
      </c>
      <c r="E905" s="18" t="str">
        <f>IFERROR(VLOOKUP(C905,REKAP[[#All],[ID
Barang]:[Stok Akhir]],4,FALSE), "")</f>
        <v/>
      </c>
      <c r="F905" s="18" t="str">
        <f>IFERROR(VLOOKUP(C905,REKAP[[#All],[ID
Barang]:[Stok Akhir]],6,FALSE),"")</f>
        <v/>
      </c>
      <c r="G905" s="17" t="str">
        <f>IFERROR(VLOOKUP(C905,REKAP[[#All],[ID
Barang]:[Stok Akhir]],8,FALSE),"")</f>
        <v/>
      </c>
      <c r="H905" s="13"/>
      <c r="I905" s="10"/>
      <c r="J905" s="10"/>
      <c r="K905" s="17" t="str">
        <f>IFERROR(MASUK[[#This Row],[Jumlah Masuk]]*MASUK[[#This Row],[Harga Satuan]],"")</f>
        <v/>
      </c>
      <c r="L905" s="13"/>
      <c r="M905" s="62"/>
      <c r="N905" s="62"/>
      <c r="O905" s="62"/>
      <c r="P905" s="62"/>
      <c r="Q905" s="62"/>
      <c r="R905" s="62"/>
      <c r="S905" s="62"/>
    </row>
    <row r="906" spans="1:19" ht="16.5" thickTop="1" thickBot="1" x14ac:dyDescent="0.3">
      <c r="A906" s="33">
        <f t="shared" si="15"/>
        <v>900</v>
      </c>
      <c r="B906" s="9"/>
      <c r="C906" s="10"/>
      <c r="D906" s="18" t="str">
        <f>IFERROR(VLOOKUP(C906,REKAP[[#All],[ID
Barang]:[Stok Akhir]],2,FALSE), "")</f>
        <v/>
      </c>
      <c r="E906" s="18" t="str">
        <f>IFERROR(VLOOKUP(C906,REKAP[[#All],[ID
Barang]:[Stok Akhir]],4,FALSE), "")</f>
        <v/>
      </c>
      <c r="F906" s="18" t="str">
        <f>IFERROR(VLOOKUP(C906,REKAP[[#All],[ID
Barang]:[Stok Akhir]],6,FALSE),"")</f>
        <v/>
      </c>
      <c r="G906" s="17" t="str">
        <f>IFERROR(VLOOKUP(C906,REKAP[[#All],[ID
Barang]:[Stok Akhir]],8,FALSE),"")</f>
        <v/>
      </c>
      <c r="H906" s="13"/>
      <c r="I906" s="10"/>
      <c r="J906" s="10"/>
      <c r="K906" s="17" t="str">
        <f>IFERROR(MASUK[[#This Row],[Jumlah Masuk]]*MASUK[[#This Row],[Harga Satuan]],"")</f>
        <v/>
      </c>
      <c r="L906" s="13"/>
      <c r="M906" s="62"/>
      <c r="N906" s="62"/>
      <c r="O906" s="62"/>
      <c r="P906" s="62"/>
      <c r="Q906" s="62"/>
      <c r="R906" s="62"/>
      <c r="S906" s="62"/>
    </row>
    <row r="907" spans="1:19" ht="16.5" thickTop="1" thickBot="1" x14ac:dyDescent="0.3">
      <c r="A907" s="33">
        <f t="shared" si="15"/>
        <v>901</v>
      </c>
      <c r="B907" s="9"/>
      <c r="C907" s="10"/>
      <c r="D907" s="18" t="str">
        <f>IFERROR(VLOOKUP(C907,REKAP[[#All],[ID
Barang]:[Stok Akhir]],2,FALSE), "")</f>
        <v/>
      </c>
      <c r="E907" s="18" t="str">
        <f>IFERROR(VLOOKUP(C907,REKAP[[#All],[ID
Barang]:[Stok Akhir]],4,FALSE), "")</f>
        <v/>
      </c>
      <c r="F907" s="18" t="str">
        <f>IFERROR(VLOOKUP(C907,REKAP[[#All],[ID
Barang]:[Stok Akhir]],6,FALSE),"")</f>
        <v/>
      </c>
      <c r="G907" s="17" t="str">
        <f>IFERROR(VLOOKUP(C907,REKAP[[#All],[ID
Barang]:[Stok Akhir]],8,FALSE),"")</f>
        <v/>
      </c>
      <c r="H907" s="13"/>
      <c r="I907" s="10"/>
      <c r="J907" s="10"/>
      <c r="K907" s="17" t="str">
        <f>IFERROR(MASUK[[#This Row],[Jumlah Masuk]]*MASUK[[#This Row],[Harga Satuan]],"")</f>
        <v/>
      </c>
      <c r="L907" s="13"/>
      <c r="M907" s="62"/>
      <c r="N907" s="62"/>
      <c r="O907" s="62"/>
      <c r="P907" s="62"/>
      <c r="Q907" s="62"/>
      <c r="R907" s="62"/>
      <c r="S907" s="62"/>
    </row>
    <row r="908" spans="1:19" ht="16.5" thickTop="1" thickBot="1" x14ac:dyDescent="0.3">
      <c r="A908" s="33">
        <f t="shared" si="15"/>
        <v>902</v>
      </c>
      <c r="B908" s="9"/>
      <c r="C908" s="10"/>
      <c r="D908" s="18" t="str">
        <f>IFERROR(VLOOKUP(C908,REKAP[[#All],[ID
Barang]:[Stok Akhir]],2,FALSE), "")</f>
        <v/>
      </c>
      <c r="E908" s="18" t="str">
        <f>IFERROR(VLOOKUP(C908,REKAP[[#All],[ID
Barang]:[Stok Akhir]],4,FALSE), "")</f>
        <v/>
      </c>
      <c r="F908" s="18" t="str">
        <f>IFERROR(VLOOKUP(C908,REKAP[[#All],[ID
Barang]:[Stok Akhir]],6,FALSE),"")</f>
        <v/>
      </c>
      <c r="G908" s="17" t="str">
        <f>IFERROR(VLOOKUP(C908,REKAP[[#All],[ID
Barang]:[Stok Akhir]],8,FALSE),"")</f>
        <v/>
      </c>
      <c r="H908" s="13"/>
      <c r="I908" s="10"/>
      <c r="J908" s="10"/>
      <c r="K908" s="17" t="str">
        <f>IFERROR(MASUK[[#This Row],[Jumlah Masuk]]*MASUK[[#This Row],[Harga Satuan]],"")</f>
        <v/>
      </c>
      <c r="L908" s="13"/>
      <c r="M908" s="62"/>
      <c r="N908" s="62"/>
      <c r="O908" s="62"/>
      <c r="P908" s="62"/>
      <c r="Q908" s="62"/>
      <c r="R908" s="62"/>
      <c r="S908" s="62"/>
    </row>
    <row r="909" spans="1:19" ht="16.5" thickTop="1" thickBot="1" x14ac:dyDescent="0.3">
      <c r="A909" s="33">
        <f t="shared" si="15"/>
        <v>903</v>
      </c>
      <c r="B909" s="9"/>
      <c r="C909" s="10"/>
      <c r="D909" s="18" t="str">
        <f>IFERROR(VLOOKUP(C909,REKAP[[#All],[ID
Barang]:[Stok Akhir]],2,FALSE), "")</f>
        <v/>
      </c>
      <c r="E909" s="18" t="str">
        <f>IFERROR(VLOOKUP(C909,REKAP[[#All],[ID
Barang]:[Stok Akhir]],4,FALSE), "")</f>
        <v/>
      </c>
      <c r="F909" s="18" t="str">
        <f>IFERROR(VLOOKUP(C909,REKAP[[#All],[ID
Barang]:[Stok Akhir]],6,FALSE),"")</f>
        <v/>
      </c>
      <c r="G909" s="17" t="str">
        <f>IFERROR(VLOOKUP(C909,REKAP[[#All],[ID
Barang]:[Stok Akhir]],8,FALSE),"")</f>
        <v/>
      </c>
      <c r="H909" s="13"/>
      <c r="I909" s="10"/>
      <c r="J909" s="10"/>
      <c r="K909" s="17" t="str">
        <f>IFERROR(MASUK[[#This Row],[Jumlah Masuk]]*MASUK[[#This Row],[Harga Satuan]],"")</f>
        <v/>
      </c>
      <c r="L909" s="13"/>
      <c r="M909" s="62"/>
      <c r="N909" s="62"/>
      <c r="O909" s="62"/>
      <c r="P909" s="62"/>
      <c r="Q909" s="62"/>
      <c r="R909" s="62"/>
      <c r="S909" s="62"/>
    </row>
    <row r="910" spans="1:19" ht="16.5" thickTop="1" thickBot="1" x14ac:dyDescent="0.3">
      <c r="A910" s="33">
        <f t="shared" si="15"/>
        <v>904</v>
      </c>
      <c r="B910" s="9"/>
      <c r="C910" s="10"/>
      <c r="D910" s="18" t="str">
        <f>IFERROR(VLOOKUP(C910,REKAP[[#All],[ID
Barang]:[Stok Akhir]],2,FALSE), "")</f>
        <v/>
      </c>
      <c r="E910" s="18" t="str">
        <f>IFERROR(VLOOKUP(C910,REKAP[[#All],[ID
Barang]:[Stok Akhir]],4,FALSE), "")</f>
        <v/>
      </c>
      <c r="F910" s="18" t="str">
        <f>IFERROR(VLOOKUP(C910,REKAP[[#All],[ID
Barang]:[Stok Akhir]],6,FALSE),"")</f>
        <v/>
      </c>
      <c r="G910" s="17" t="str">
        <f>IFERROR(VLOOKUP(C910,REKAP[[#All],[ID
Barang]:[Stok Akhir]],8,FALSE),"")</f>
        <v/>
      </c>
      <c r="H910" s="13"/>
      <c r="I910" s="10"/>
      <c r="J910" s="10"/>
      <c r="K910" s="17" t="str">
        <f>IFERROR(MASUK[[#This Row],[Jumlah Masuk]]*MASUK[[#This Row],[Harga Satuan]],"")</f>
        <v/>
      </c>
      <c r="L910" s="13"/>
      <c r="M910" s="62"/>
      <c r="N910" s="62"/>
      <c r="O910" s="62"/>
      <c r="P910" s="62"/>
      <c r="Q910" s="62"/>
      <c r="R910" s="62"/>
      <c r="S910" s="62"/>
    </row>
    <row r="911" spans="1:19" ht="16.5" thickTop="1" thickBot="1" x14ac:dyDescent="0.3">
      <c r="A911" s="33">
        <f t="shared" si="15"/>
        <v>905</v>
      </c>
      <c r="B911" s="9"/>
      <c r="C911" s="10"/>
      <c r="D911" s="18" t="str">
        <f>IFERROR(VLOOKUP(C911,REKAP[[#All],[ID
Barang]:[Stok Akhir]],2,FALSE), "")</f>
        <v/>
      </c>
      <c r="E911" s="18" t="str">
        <f>IFERROR(VLOOKUP(C911,REKAP[[#All],[ID
Barang]:[Stok Akhir]],4,FALSE), "")</f>
        <v/>
      </c>
      <c r="F911" s="18" t="str">
        <f>IFERROR(VLOOKUP(C911,REKAP[[#All],[ID
Barang]:[Stok Akhir]],6,FALSE),"")</f>
        <v/>
      </c>
      <c r="G911" s="17" t="str">
        <f>IFERROR(VLOOKUP(C911,REKAP[[#All],[ID
Barang]:[Stok Akhir]],8,FALSE),"")</f>
        <v/>
      </c>
      <c r="H911" s="13"/>
      <c r="I911" s="10"/>
      <c r="J911" s="10"/>
      <c r="K911" s="17" t="str">
        <f>IFERROR(MASUK[[#This Row],[Jumlah Masuk]]*MASUK[[#This Row],[Harga Satuan]],"")</f>
        <v/>
      </c>
      <c r="L911" s="13"/>
      <c r="M911" s="62"/>
      <c r="N911" s="62"/>
      <c r="O911" s="62"/>
      <c r="P911" s="62"/>
      <c r="Q911" s="62"/>
      <c r="R911" s="62"/>
      <c r="S911" s="62"/>
    </row>
    <row r="912" spans="1:19" ht="16.5" thickTop="1" thickBot="1" x14ac:dyDescent="0.3">
      <c r="A912" s="33">
        <f t="shared" si="15"/>
        <v>906</v>
      </c>
      <c r="B912" s="9"/>
      <c r="C912" s="10"/>
      <c r="D912" s="18" t="str">
        <f>IFERROR(VLOOKUP(C912,REKAP[[#All],[ID
Barang]:[Stok Akhir]],2,FALSE), "")</f>
        <v/>
      </c>
      <c r="E912" s="18" t="str">
        <f>IFERROR(VLOOKUP(C912,REKAP[[#All],[ID
Barang]:[Stok Akhir]],4,FALSE), "")</f>
        <v/>
      </c>
      <c r="F912" s="18" t="str">
        <f>IFERROR(VLOOKUP(C912,REKAP[[#All],[ID
Barang]:[Stok Akhir]],6,FALSE),"")</f>
        <v/>
      </c>
      <c r="G912" s="17" t="str">
        <f>IFERROR(VLOOKUP(C912,REKAP[[#All],[ID
Barang]:[Stok Akhir]],8,FALSE),"")</f>
        <v/>
      </c>
      <c r="H912" s="13"/>
      <c r="I912" s="10"/>
      <c r="J912" s="10"/>
      <c r="K912" s="17" t="str">
        <f>IFERROR(MASUK[[#This Row],[Jumlah Masuk]]*MASUK[[#This Row],[Harga Satuan]],"")</f>
        <v/>
      </c>
      <c r="L912" s="13"/>
      <c r="M912" s="62"/>
      <c r="N912" s="62"/>
      <c r="O912" s="62"/>
      <c r="P912" s="62"/>
      <c r="Q912" s="62"/>
      <c r="R912" s="62"/>
      <c r="S912" s="62"/>
    </row>
    <row r="913" spans="1:19" ht="16.5" thickTop="1" thickBot="1" x14ac:dyDescent="0.3">
      <c r="A913" s="33">
        <f t="shared" si="15"/>
        <v>907</v>
      </c>
      <c r="B913" s="9"/>
      <c r="C913" s="10"/>
      <c r="D913" s="18" t="str">
        <f>IFERROR(VLOOKUP(C913,REKAP[[#All],[ID
Barang]:[Stok Akhir]],2,FALSE), "")</f>
        <v/>
      </c>
      <c r="E913" s="18" t="str">
        <f>IFERROR(VLOOKUP(C913,REKAP[[#All],[ID
Barang]:[Stok Akhir]],4,FALSE), "")</f>
        <v/>
      </c>
      <c r="F913" s="18" t="str">
        <f>IFERROR(VLOOKUP(C913,REKAP[[#All],[ID
Barang]:[Stok Akhir]],6,FALSE),"")</f>
        <v/>
      </c>
      <c r="G913" s="17" t="str">
        <f>IFERROR(VLOOKUP(C913,REKAP[[#All],[ID
Barang]:[Stok Akhir]],8,FALSE),"")</f>
        <v/>
      </c>
      <c r="H913" s="13"/>
      <c r="I913" s="10"/>
      <c r="J913" s="10"/>
      <c r="K913" s="17" t="str">
        <f>IFERROR(MASUK[[#This Row],[Jumlah Masuk]]*MASUK[[#This Row],[Harga Satuan]],"")</f>
        <v/>
      </c>
      <c r="L913" s="13"/>
      <c r="M913" s="62"/>
      <c r="N913" s="62"/>
      <c r="O913" s="62"/>
      <c r="P913" s="62"/>
      <c r="Q913" s="62"/>
      <c r="R913" s="62"/>
      <c r="S913" s="62"/>
    </row>
    <row r="914" spans="1:19" ht="16.5" thickTop="1" thickBot="1" x14ac:dyDescent="0.3">
      <c r="A914" s="33">
        <f t="shared" si="15"/>
        <v>908</v>
      </c>
      <c r="B914" s="9"/>
      <c r="C914" s="10"/>
      <c r="D914" s="18" t="str">
        <f>IFERROR(VLOOKUP(C914,REKAP[[#All],[ID
Barang]:[Stok Akhir]],2,FALSE), "")</f>
        <v/>
      </c>
      <c r="E914" s="18" t="str">
        <f>IFERROR(VLOOKUP(C914,REKAP[[#All],[ID
Barang]:[Stok Akhir]],4,FALSE), "")</f>
        <v/>
      </c>
      <c r="F914" s="18" t="str">
        <f>IFERROR(VLOOKUP(C914,REKAP[[#All],[ID
Barang]:[Stok Akhir]],6,FALSE),"")</f>
        <v/>
      </c>
      <c r="G914" s="17" t="str">
        <f>IFERROR(VLOOKUP(C914,REKAP[[#All],[ID
Barang]:[Stok Akhir]],8,FALSE),"")</f>
        <v/>
      </c>
      <c r="H914" s="13"/>
      <c r="I914" s="10"/>
      <c r="J914" s="10"/>
      <c r="K914" s="17" t="str">
        <f>IFERROR(MASUK[[#This Row],[Jumlah Masuk]]*MASUK[[#This Row],[Harga Satuan]],"")</f>
        <v/>
      </c>
      <c r="L914" s="13"/>
      <c r="M914" s="62"/>
      <c r="N914" s="62"/>
      <c r="O914" s="62"/>
      <c r="P914" s="62"/>
      <c r="Q914" s="62"/>
      <c r="R914" s="62"/>
      <c r="S914" s="62"/>
    </row>
    <row r="915" spans="1:19" ht="16.5" thickTop="1" thickBot="1" x14ac:dyDescent="0.3">
      <c r="A915" s="33">
        <f t="shared" si="15"/>
        <v>909</v>
      </c>
      <c r="B915" s="9"/>
      <c r="C915" s="10"/>
      <c r="D915" s="18" t="str">
        <f>IFERROR(VLOOKUP(C915,REKAP[[#All],[ID
Barang]:[Stok Akhir]],2,FALSE), "")</f>
        <v/>
      </c>
      <c r="E915" s="18" t="str">
        <f>IFERROR(VLOOKUP(C915,REKAP[[#All],[ID
Barang]:[Stok Akhir]],4,FALSE), "")</f>
        <v/>
      </c>
      <c r="F915" s="18" t="str">
        <f>IFERROR(VLOOKUP(C915,REKAP[[#All],[ID
Barang]:[Stok Akhir]],6,FALSE),"")</f>
        <v/>
      </c>
      <c r="G915" s="17" t="str">
        <f>IFERROR(VLOOKUP(C915,REKAP[[#All],[ID
Barang]:[Stok Akhir]],8,FALSE),"")</f>
        <v/>
      </c>
      <c r="H915" s="13"/>
      <c r="I915" s="10"/>
      <c r="J915" s="10"/>
      <c r="K915" s="17" t="str">
        <f>IFERROR(MASUK[[#This Row],[Jumlah Masuk]]*MASUK[[#This Row],[Harga Satuan]],"")</f>
        <v/>
      </c>
      <c r="L915" s="13"/>
      <c r="M915" s="62"/>
      <c r="N915" s="62"/>
      <c r="O915" s="62"/>
      <c r="P915" s="62"/>
      <c r="Q915" s="62"/>
      <c r="R915" s="62"/>
      <c r="S915" s="62"/>
    </row>
    <row r="916" spans="1:19" ht="16.5" thickTop="1" thickBot="1" x14ac:dyDescent="0.3">
      <c r="A916" s="33">
        <f t="shared" si="15"/>
        <v>910</v>
      </c>
      <c r="B916" s="9"/>
      <c r="C916" s="10"/>
      <c r="D916" s="18" t="str">
        <f>IFERROR(VLOOKUP(C916,REKAP[[#All],[ID
Barang]:[Stok Akhir]],2,FALSE), "")</f>
        <v/>
      </c>
      <c r="E916" s="18" t="str">
        <f>IFERROR(VLOOKUP(C916,REKAP[[#All],[ID
Barang]:[Stok Akhir]],4,FALSE), "")</f>
        <v/>
      </c>
      <c r="F916" s="18" t="str">
        <f>IFERROR(VLOOKUP(C916,REKAP[[#All],[ID
Barang]:[Stok Akhir]],6,FALSE),"")</f>
        <v/>
      </c>
      <c r="G916" s="17" t="str">
        <f>IFERROR(VLOOKUP(C916,REKAP[[#All],[ID
Barang]:[Stok Akhir]],8,FALSE),"")</f>
        <v/>
      </c>
      <c r="H916" s="13"/>
      <c r="I916" s="10"/>
      <c r="J916" s="10"/>
      <c r="K916" s="17" t="str">
        <f>IFERROR(MASUK[[#This Row],[Jumlah Masuk]]*MASUK[[#This Row],[Harga Satuan]],"")</f>
        <v/>
      </c>
      <c r="L916" s="13"/>
      <c r="M916" s="62"/>
      <c r="N916" s="62"/>
      <c r="O916" s="62"/>
      <c r="P916" s="62"/>
      <c r="Q916" s="62"/>
      <c r="R916" s="62"/>
      <c r="S916" s="62"/>
    </row>
    <row r="917" spans="1:19" ht="16.5" thickTop="1" thickBot="1" x14ac:dyDescent="0.3">
      <c r="A917" s="33">
        <f t="shared" si="15"/>
        <v>911</v>
      </c>
      <c r="B917" s="9"/>
      <c r="C917" s="10"/>
      <c r="D917" s="18" t="str">
        <f>IFERROR(VLOOKUP(C917,REKAP[[#All],[ID
Barang]:[Stok Akhir]],2,FALSE), "")</f>
        <v/>
      </c>
      <c r="E917" s="18" t="str">
        <f>IFERROR(VLOOKUP(C917,REKAP[[#All],[ID
Barang]:[Stok Akhir]],4,FALSE), "")</f>
        <v/>
      </c>
      <c r="F917" s="18" t="str">
        <f>IFERROR(VLOOKUP(C917,REKAP[[#All],[ID
Barang]:[Stok Akhir]],6,FALSE),"")</f>
        <v/>
      </c>
      <c r="G917" s="17" t="str">
        <f>IFERROR(VLOOKUP(C917,REKAP[[#All],[ID
Barang]:[Stok Akhir]],8,FALSE),"")</f>
        <v/>
      </c>
      <c r="H917" s="13"/>
      <c r="I917" s="10"/>
      <c r="J917" s="10"/>
      <c r="K917" s="17" t="str">
        <f>IFERROR(MASUK[[#This Row],[Jumlah Masuk]]*MASUK[[#This Row],[Harga Satuan]],"")</f>
        <v/>
      </c>
      <c r="L917" s="13"/>
      <c r="M917" s="62"/>
      <c r="N917" s="62"/>
      <c r="O917" s="62"/>
      <c r="P917" s="62"/>
      <c r="Q917" s="62"/>
      <c r="R917" s="62"/>
      <c r="S917" s="62"/>
    </row>
    <row r="918" spans="1:19" ht="16.5" thickTop="1" thickBot="1" x14ac:dyDescent="0.3">
      <c r="A918" s="33">
        <f t="shared" si="15"/>
        <v>912</v>
      </c>
      <c r="B918" s="9"/>
      <c r="C918" s="10"/>
      <c r="D918" s="18" t="str">
        <f>IFERROR(VLOOKUP(C918,REKAP[[#All],[ID
Barang]:[Stok Akhir]],2,FALSE), "")</f>
        <v/>
      </c>
      <c r="E918" s="18" t="str">
        <f>IFERROR(VLOOKUP(C918,REKAP[[#All],[ID
Barang]:[Stok Akhir]],4,FALSE), "")</f>
        <v/>
      </c>
      <c r="F918" s="18" t="str">
        <f>IFERROR(VLOOKUP(C918,REKAP[[#All],[ID
Barang]:[Stok Akhir]],6,FALSE),"")</f>
        <v/>
      </c>
      <c r="G918" s="17" t="str">
        <f>IFERROR(VLOOKUP(C918,REKAP[[#All],[ID
Barang]:[Stok Akhir]],8,FALSE),"")</f>
        <v/>
      </c>
      <c r="H918" s="13"/>
      <c r="I918" s="10"/>
      <c r="J918" s="10"/>
      <c r="K918" s="17" t="str">
        <f>IFERROR(MASUK[[#This Row],[Jumlah Masuk]]*MASUK[[#This Row],[Harga Satuan]],"")</f>
        <v/>
      </c>
      <c r="L918" s="13"/>
      <c r="M918" s="62"/>
      <c r="N918" s="62"/>
      <c r="O918" s="62"/>
      <c r="P918" s="62"/>
      <c r="Q918" s="62"/>
      <c r="R918" s="62"/>
      <c r="S918" s="62"/>
    </row>
    <row r="919" spans="1:19" ht="16.5" thickTop="1" thickBot="1" x14ac:dyDescent="0.3">
      <c r="A919" s="33">
        <f t="shared" si="15"/>
        <v>913</v>
      </c>
      <c r="B919" s="9"/>
      <c r="C919" s="10"/>
      <c r="D919" s="18" t="str">
        <f>IFERROR(VLOOKUP(C919,REKAP[[#All],[ID
Barang]:[Stok Akhir]],2,FALSE), "")</f>
        <v/>
      </c>
      <c r="E919" s="18" t="str">
        <f>IFERROR(VLOOKUP(C919,REKAP[[#All],[ID
Barang]:[Stok Akhir]],4,FALSE), "")</f>
        <v/>
      </c>
      <c r="F919" s="18" t="str">
        <f>IFERROR(VLOOKUP(C919,REKAP[[#All],[ID
Barang]:[Stok Akhir]],6,FALSE),"")</f>
        <v/>
      </c>
      <c r="G919" s="17" t="str">
        <f>IFERROR(VLOOKUP(C919,REKAP[[#All],[ID
Barang]:[Stok Akhir]],8,FALSE),"")</f>
        <v/>
      </c>
      <c r="H919" s="13"/>
      <c r="I919" s="10"/>
      <c r="J919" s="10"/>
      <c r="K919" s="17" t="str">
        <f>IFERROR(MASUK[[#This Row],[Jumlah Masuk]]*MASUK[[#This Row],[Harga Satuan]],"")</f>
        <v/>
      </c>
      <c r="L919" s="13"/>
      <c r="M919" s="62"/>
      <c r="N919" s="62"/>
      <c r="O919" s="62"/>
      <c r="P919" s="62"/>
      <c r="Q919" s="62"/>
      <c r="R919" s="62"/>
      <c r="S919" s="62"/>
    </row>
    <row r="920" spans="1:19" ht="16.5" thickTop="1" thickBot="1" x14ac:dyDescent="0.3">
      <c r="A920" s="33">
        <f t="shared" si="15"/>
        <v>914</v>
      </c>
      <c r="B920" s="9"/>
      <c r="C920" s="10"/>
      <c r="D920" s="18" t="str">
        <f>IFERROR(VLOOKUP(C920,REKAP[[#All],[ID
Barang]:[Stok Akhir]],2,FALSE), "")</f>
        <v/>
      </c>
      <c r="E920" s="18" t="str">
        <f>IFERROR(VLOOKUP(C920,REKAP[[#All],[ID
Barang]:[Stok Akhir]],4,FALSE), "")</f>
        <v/>
      </c>
      <c r="F920" s="18" t="str">
        <f>IFERROR(VLOOKUP(C920,REKAP[[#All],[ID
Barang]:[Stok Akhir]],6,FALSE),"")</f>
        <v/>
      </c>
      <c r="G920" s="17" t="str">
        <f>IFERROR(VLOOKUP(C920,REKAP[[#All],[ID
Barang]:[Stok Akhir]],8,FALSE),"")</f>
        <v/>
      </c>
      <c r="H920" s="13"/>
      <c r="I920" s="10"/>
      <c r="J920" s="10"/>
      <c r="K920" s="17" t="str">
        <f>IFERROR(MASUK[[#This Row],[Jumlah Masuk]]*MASUK[[#This Row],[Harga Satuan]],"")</f>
        <v/>
      </c>
      <c r="L920" s="13"/>
      <c r="M920" s="62"/>
      <c r="N920" s="62"/>
      <c r="O920" s="62"/>
      <c r="P920" s="62"/>
      <c r="Q920" s="62"/>
      <c r="R920" s="62"/>
      <c r="S920" s="62"/>
    </row>
    <row r="921" spans="1:19" ht="16.5" thickTop="1" thickBot="1" x14ac:dyDescent="0.3">
      <c r="A921" s="33">
        <f t="shared" si="15"/>
        <v>915</v>
      </c>
      <c r="B921" s="9"/>
      <c r="C921" s="10"/>
      <c r="D921" s="18" t="str">
        <f>IFERROR(VLOOKUP(C921,REKAP[[#All],[ID
Barang]:[Stok Akhir]],2,FALSE), "")</f>
        <v/>
      </c>
      <c r="E921" s="18" t="str">
        <f>IFERROR(VLOOKUP(C921,REKAP[[#All],[ID
Barang]:[Stok Akhir]],4,FALSE), "")</f>
        <v/>
      </c>
      <c r="F921" s="18" t="str">
        <f>IFERROR(VLOOKUP(C921,REKAP[[#All],[ID
Barang]:[Stok Akhir]],6,FALSE),"")</f>
        <v/>
      </c>
      <c r="G921" s="17" t="str">
        <f>IFERROR(VLOOKUP(C921,REKAP[[#All],[ID
Barang]:[Stok Akhir]],8,FALSE),"")</f>
        <v/>
      </c>
      <c r="H921" s="13"/>
      <c r="I921" s="10"/>
      <c r="J921" s="10"/>
      <c r="K921" s="17" t="str">
        <f>IFERROR(MASUK[[#This Row],[Jumlah Masuk]]*MASUK[[#This Row],[Harga Satuan]],"")</f>
        <v/>
      </c>
      <c r="L921" s="13"/>
      <c r="M921" s="62"/>
      <c r="N921" s="62"/>
      <c r="O921" s="62"/>
      <c r="P921" s="62"/>
      <c r="Q921" s="62"/>
      <c r="R921" s="62"/>
      <c r="S921" s="62"/>
    </row>
    <row r="922" spans="1:19" ht="16.5" thickTop="1" thickBot="1" x14ac:dyDescent="0.3">
      <c r="A922" s="33">
        <f t="shared" si="15"/>
        <v>916</v>
      </c>
      <c r="B922" s="9"/>
      <c r="C922" s="10"/>
      <c r="D922" s="18" t="str">
        <f>IFERROR(VLOOKUP(C922,REKAP[[#All],[ID
Barang]:[Stok Akhir]],2,FALSE), "")</f>
        <v/>
      </c>
      <c r="E922" s="18" t="str">
        <f>IFERROR(VLOOKUP(C922,REKAP[[#All],[ID
Barang]:[Stok Akhir]],4,FALSE), "")</f>
        <v/>
      </c>
      <c r="F922" s="18" t="str">
        <f>IFERROR(VLOOKUP(C922,REKAP[[#All],[ID
Barang]:[Stok Akhir]],6,FALSE),"")</f>
        <v/>
      </c>
      <c r="G922" s="17" t="str">
        <f>IFERROR(VLOOKUP(C922,REKAP[[#All],[ID
Barang]:[Stok Akhir]],8,FALSE),"")</f>
        <v/>
      </c>
      <c r="H922" s="13"/>
      <c r="I922" s="10"/>
      <c r="J922" s="10"/>
      <c r="K922" s="17" t="str">
        <f>IFERROR(MASUK[[#This Row],[Jumlah Masuk]]*MASUK[[#This Row],[Harga Satuan]],"")</f>
        <v/>
      </c>
      <c r="L922" s="13"/>
      <c r="M922" s="62"/>
      <c r="N922" s="62"/>
      <c r="O922" s="62"/>
      <c r="P922" s="62"/>
      <c r="Q922" s="62"/>
      <c r="R922" s="62"/>
      <c r="S922" s="62"/>
    </row>
    <row r="923" spans="1:19" ht="16.5" thickTop="1" thickBot="1" x14ac:dyDescent="0.3">
      <c r="A923" s="33">
        <f t="shared" si="15"/>
        <v>917</v>
      </c>
      <c r="B923" s="9"/>
      <c r="C923" s="10"/>
      <c r="D923" s="18" t="str">
        <f>IFERROR(VLOOKUP(C923,REKAP[[#All],[ID
Barang]:[Stok Akhir]],2,FALSE), "")</f>
        <v/>
      </c>
      <c r="E923" s="18" t="str">
        <f>IFERROR(VLOOKUP(C923,REKAP[[#All],[ID
Barang]:[Stok Akhir]],4,FALSE), "")</f>
        <v/>
      </c>
      <c r="F923" s="18" t="str">
        <f>IFERROR(VLOOKUP(C923,REKAP[[#All],[ID
Barang]:[Stok Akhir]],6,FALSE),"")</f>
        <v/>
      </c>
      <c r="G923" s="17" t="str">
        <f>IFERROR(VLOOKUP(C923,REKAP[[#All],[ID
Barang]:[Stok Akhir]],8,FALSE),"")</f>
        <v/>
      </c>
      <c r="H923" s="13"/>
      <c r="I923" s="10"/>
      <c r="J923" s="10"/>
      <c r="K923" s="17" t="str">
        <f>IFERROR(MASUK[[#This Row],[Jumlah Masuk]]*MASUK[[#This Row],[Harga Satuan]],"")</f>
        <v/>
      </c>
      <c r="L923" s="13"/>
      <c r="M923" s="62"/>
      <c r="N923" s="62"/>
      <c r="O923" s="62"/>
      <c r="P923" s="62"/>
      <c r="Q923" s="62"/>
      <c r="R923" s="62"/>
      <c r="S923" s="62"/>
    </row>
    <row r="924" spans="1:19" ht="16.5" thickTop="1" thickBot="1" x14ac:dyDescent="0.3">
      <c r="A924" s="33">
        <f t="shared" si="15"/>
        <v>918</v>
      </c>
      <c r="B924" s="9"/>
      <c r="C924" s="10"/>
      <c r="D924" s="18" t="str">
        <f>IFERROR(VLOOKUP(C924,REKAP[[#All],[ID
Barang]:[Stok Akhir]],2,FALSE), "")</f>
        <v/>
      </c>
      <c r="E924" s="18" t="str">
        <f>IFERROR(VLOOKUP(C924,REKAP[[#All],[ID
Barang]:[Stok Akhir]],4,FALSE), "")</f>
        <v/>
      </c>
      <c r="F924" s="18" t="str">
        <f>IFERROR(VLOOKUP(C924,REKAP[[#All],[ID
Barang]:[Stok Akhir]],6,FALSE),"")</f>
        <v/>
      </c>
      <c r="G924" s="17" t="str">
        <f>IFERROR(VLOOKUP(C924,REKAP[[#All],[ID
Barang]:[Stok Akhir]],8,FALSE),"")</f>
        <v/>
      </c>
      <c r="H924" s="13"/>
      <c r="I924" s="10"/>
      <c r="J924" s="10"/>
      <c r="K924" s="17" t="str">
        <f>IFERROR(MASUK[[#This Row],[Jumlah Masuk]]*MASUK[[#This Row],[Harga Satuan]],"")</f>
        <v/>
      </c>
      <c r="L924" s="13"/>
      <c r="M924" s="62"/>
      <c r="N924" s="62"/>
      <c r="O924" s="62"/>
      <c r="P924" s="62"/>
      <c r="Q924" s="62"/>
      <c r="R924" s="62"/>
      <c r="S924" s="62"/>
    </row>
    <row r="925" spans="1:19" ht="16.5" thickTop="1" thickBot="1" x14ac:dyDescent="0.3">
      <c r="A925" s="33">
        <f t="shared" si="15"/>
        <v>919</v>
      </c>
      <c r="B925" s="9"/>
      <c r="C925" s="10"/>
      <c r="D925" s="18" t="str">
        <f>IFERROR(VLOOKUP(C925,REKAP[[#All],[ID
Barang]:[Stok Akhir]],2,FALSE), "")</f>
        <v/>
      </c>
      <c r="E925" s="18" t="str">
        <f>IFERROR(VLOOKUP(C925,REKAP[[#All],[ID
Barang]:[Stok Akhir]],4,FALSE), "")</f>
        <v/>
      </c>
      <c r="F925" s="18" t="str">
        <f>IFERROR(VLOOKUP(C925,REKAP[[#All],[ID
Barang]:[Stok Akhir]],6,FALSE),"")</f>
        <v/>
      </c>
      <c r="G925" s="17" t="str">
        <f>IFERROR(VLOOKUP(C925,REKAP[[#All],[ID
Barang]:[Stok Akhir]],8,FALSE),"")</f>
        <v/>
      </c>
      <c r="H925" s="13"/>
      <c r="I925" s="10"/>
      <c r="J925" s="10"/>
      <c r="K925" s="17" t="str">
        <f>IFERROR(MASUK[[#This Row],[Jumlah Masuk]]*MASUK[[#This Row],[Harga Satuan]],"")</f>
        <v/>
      </c>
      <c r="L925" s="13"/>
      <c r="M925" s="62"/>
      <c r="N925" s="62"/>
      <c r="O925" s="62"/>
      <c r="P925" s="62"/>
      <c r="Q925" s="62"/>
      <c r="R925" s="62"/>
      <c r="S925" s="62"/>
    </row>
    <row r="926" spans="1:19" ht="16.5" thickTop="1" thickBot="1" x14ac:dyDescent="0.3">
      <c r="A926" s="33">
        <f t="shared" si="15"/>
        <v>920</v>
      </c>
      <c r="B926" s="9"/>
      <c r="C926" s="10"/>
      <c r="D926" s="18" t="str">
        <f>IFERROR(VLOOKUP(C926,REKAP[[#All],[ID
Barang]:[Stok Akhir]],2,FALSE), "")</f>
        <v/>
      </c>
      <c r="E926" s="18" t="str">
        <f>IFERROR(VLOOKUP(C926,REKAP[[#All],[ID
Barang]:[Stok Akhir]],4,FALSE), "")</f>
        <v/>
      </c>
      <c r="F926" s="18" t="str">
        <f>IFERROR(VLOOKUP(C926,REKAP[[#All],[ID
Barang]:[Stok Akhir]],6,FALSE),"")</f>
        <v/>
      </c>
      <c r="G926" s="17" t="str">
        <f>IFERROR(VLOOKUP(C926,REKAP[[#All],[ID
Barang]:[Stok Akhir]],8,FALSE),"")</f>
        <v/>
      </c>
      <c r="H926" s="13"/>
      <c r="I926" s="10"/>
      <c r="J926" s="10"/>
      <c r="K926" s="17" t="str">
        <f>IFERROR(MASUK[[#This Row],[Jumlah Masuk]]*MASUK[[#This Row],[Harga Satuan]],"")</f>
        <v/>
      </c>
      <c r="L926" s="13"/>
      <c r="M926" s="62"/>
      <c r="N926" s="62"/>
      <c r="O926" s="62"/>
      <c r="P926" s="62"/>
      <c r="Q926" s="62"/>
      <c r="R926" s="62"/>
      <c r="S926" s="62"/>
    </row>
    <row r="927" spans="1:19" ht="16.5" thickTop="1" thickBot="1" x14ac:dyDescent="0.3">
      <c r="A927" s="33">
        <f t="shared" si="15"/>
        <v>921</v>
      </c>
      <c r="B927" s="9"/>
      <c r="C927" s="10"/>
      <c r="D927" s="18" t="str">
        <f>IFERROR(VLOOKUP(C927,REKAP[[#All],[ID
Barang]:[Stok Akhir]],2,FALSE), "")</f>
        <v/>
      </c>
      <c r="E927" s="18" t="str">
        <f>IFERROR(VLOOKUP(C927,REKAP[[#All],[ID
Barang]:[Stok Akhir]],4,FALSE), "")</f>
        <v/>
      </c>
      <c r="F927" s="18" t="str">
        <f>IFERROR(VLOOKUP(C927,REKAP[[#All],[ID
Barang]:[Stok Akhir]],6,FALSE),"")</f>
        <v/>
      </c>
      <c r="G927" s="17" t="str">
        <f>IFERROR(VLOOKUP(C927,REKAP[[#All],[ID
Barang]:[Stok Akhir]],8,FALSE),"")</f>
        <v/>
      </c>
      <c r="H927" s="13"/>
      <c r="I927" s="10"/>
      <c r="J927" s="10"/>
      <c r="K927" s="17" t="str">
        <f>IFERROR(MASUK[[#This Row],[Jumlah Masuk]]*MASUK[[#This Row],[Harga Satuan]],"")</f>
        <v/>
      </c>
      <c r="L927" s="13"/>
      <c r="M927" s="62"/>
      <c r="N927" s="62"/>
      <c r="O927" s="62"/>
      <c r="P927" s="62"/>
      <c r="Q927" s="62"/>
      <c r="R927" s="62"/>
      <c r="S927" s="62"/>
    </row>
    <row r="928" spans="1:19" ht="16.5" thickTop="1" thickBot="1" x14ac:dyDescent="0.3">
      <c r="A928" s="33">
        <f t="shared" si="15"/>
        <v>922</v>
      </c>
      <c r="B928" s="9"/>
      <c r="C928" s="10"/>
      <c r="D928" s="18" t="str">
        <f>IFERROR(VLOOKUP(C928,REKAP[[#All],[ID
Barang]:[Stok Akhir]],2,FALSE), "")</f>
        <v/>
      </c>
      <c r="E928" s="18" t="str">
        <f>IFERROR(VLOOKUP(C928,REKAP[[#All],[ID
Barang]:[Stok Akhir]],4,FALSE), "")</f>
        <v/>
      </c>
      <c r="F928" s="18" t="str">
        <f>IFERROR(VLOOKUP(C928,REKAP[[#All],[ID
Barang]:[Stok Akhir]],6,FALSE),"")</f>
        <v/>
      </c>
      <c r="G928" s="17" t="str">
        <f>IFERROR(VLOOKUP(C928,REKAP[[#All],[ID
Barang]:[Stok Akhir]],8,FALSE),"")</f>
        <v/>
      </c>
      <c r="H928" s="13"/>
      <c r="I928" s="10"/>
      <c r="J928" s="10"/>
      <c r="K928" s="17" t="str">
        <f>IFERROR(MASUK[[#This Row],[Jumlah Masuk]]*MASUK[[#This Row],[Harga Satuan]],"")</f>
        <v/>
      </c>
      <c r="L928" s="13"/>
      <c r="M928" s="62"/>
      <c r="N928" s="62"/>
      <c r="O928" s="62"/>
      <c r="P928" s="62"/>
      <c r="Q928" s="62"/>
      <c r="R928" s="62"/>
      <c r="S928" s="62"/>
    </row>
    <row r="929" spans="1:19" ht="16.5" thickTop="1" thickBot="1" x14ac:dyDescent="0.3">
      <c r="A929" s="33">
        <f t="shared" si="15"/>
        <v>923</v>
      </c>
      <c r="B929" s="9"/>
      <c r="C929" s="10"/>
      <c r="D929" s="18" t="str">
        <f>IFERROR(VLOOKUP(C929,REKAP[[#All],[ID
Barang]:[Stok Akhir]],2,FALSE), "")</f>
        <v/>
      </c>
      <c r="E929" s="18" t="str">
        <f>IFERROR(VLOOKUP(C929,REKAP[[#All],[ID
Barang]:[Stok Akhir]],4,FALSE), "")</f>
        <v/>
      </c>
      <c r="F929" s="18" t="str">
        <f>IFERROR(VLOOKUP(C929,REKAP[[#All],[ID
Barang]:[Stok Akhir]],6,FALSE),"")</f>
        <v/>
      </c>
      <c r="G929" s="17" t="str">
        <f>IFERROR(VLOOKUP(C929,REKAP[[#All],[ID
Barang]:[Stok Akhir]],8,FALSE),"")</f>
        <v/>
      </c>
      <c r="H929" s="13"/>
      <c r="I929" s="10"/>
      <c r="J929" s="10"/>
      <c r="K929" s="17" t="str">
        <f>IFERROR(MASUK[[#This Row],[Jumlah Masuk]]*MASUK[[#This Row],[Harga Satuan]],"")</f>
        <v/>
      </c>
      <c r="L929" s="13"/>
      <c r="M929" s="62"/>
      <c r="N929" s="62"/>
      <c r="O929" s="62"/>
      <c r="P929" s="62"/>
      <c r="Q929" s="62"/>
      <c r="R929" s="62"/>
      <c r="S929" s="62"/>
    </row>
    <row r="930" spans="1:19" ht="16.5" thickTop="1" thickBot="1" x14ac:dyDescent="0.3">
      <c r="A930" s="33">
        <f t="shared" si="15"/>
        <v>924</v>
      </c>
      <c r="B930" s="9"/>
      <c r="C930" s="10"/>
      <c r="D930" s="18" t="str">
        <f>IFERROR(VLOOKUP(C930,REKAP[[#All],[ID
Barang]:[Stok Akhir]],2,FALSE), "")</f>
        <v/>
      </c>
      <c r="E930" s="18" t="str">
        <f>IFERROR(VLOOKUP(C930,REKAP[[#All],[ID
Barang]:[Stok Akhir]],4,FALSE), "")</f>
        <v/>
      </c>
      <c r="F930" s="18" t="str">
        <f>IFERROR(VLOOKUP(C930,REKAP[[#All],[ID
Barang]:[Stok Akhir]],6,FALSE),"")</f>
        <v/>
      </c>
      <c r="G930" s="17" t="str">
        <f>IFERROR(VLOOKUP(C930,REKAP[[#All],[ID
Barang]:[Stok Akhir]],8,FALSE),"")</f>
        <v/>
      </c>
      <c r="H930" s="13"/>
      <c r="I930" s="10"/>
      <c r="J930" s="10"/>
      <c r="K930" s="17" t="str">
        <f>IFERROR(MASUK[[#This Row],[Jumlah Masuk]]*MASUK[[#This Row],[Harga Satuan]],"")</f>
        <v/>
      </c>
      <c r="L930" s="13"/>
      <c r="M930" s="62"/>
      <c r="N930" s="62"/>
      <c r="O930" s="62"/>
      <c r="P930" s="62"/>
      <c r="Q930" s="62"/>
      <c r="R930" s="62"/>
      <c r="S930" s="62"/>
    </row>
    <row r="931" spans="1:19" ht="16.5" thickTop="1" thickBot="1" x14ac:dyDescent="0.3">
      <c r="A931" s="33">
        <f t="shared" si="15"/>
        <v>925</v>
      </c>
      <c r="B931" s="9"/>
      <c r="C931" s="10"/>
      <c r="D931" s="18" t="str">
        <f>IFERROR(VLOOKUP(C931,REKAP[[#All],[ID
Barang]:[Stok Akhir]],2,FALSE), "")</f>
        <v/>
      </c>
      <c r="E931" s="18" t="str">
        <f>IFERROR(VLOOKUP(C931,REKAP[[#All],[ID
Barang]:[Stok Akhir]],4,FALSE), "")</f>
        <v/>
      </c>
      <c r="F931" s="18" t="str">
        <f>IFERROR(VLOOKUP(C931,REKAP[[#All],[ID
Barang]:[Stok Akhir]],6,FALSE),"")</f>
        <v/>
      </c>
      <c r="G931" s="17" t="str">
        <f>IFERROR(VLOOKUP(C931,REKAP[[#All],[ID
Barang]:[Stok Akhir]],8,FALSE),"")</f>
        <v/>
      </c>
      <c r="H931" s="13"/>
      <c r="I931" s="10"/>
      <c r="J931" s="10"/>
      <c r="K931" s="17" t="str">
        <f>IFERROR(MASUK[[#This Row],[Jumlah Masuk]]*MASUK[[#This Row],[Harga Satuan]],"")</f>
        <v/>
      </c>
      <c r="L931" s="13"/>
      <c r="M931" s="62"/>
      <c r="N931" s="62"/>
      <c r="O931" s="62"/>
      <c r="P931" s="62"/>
      <c r="Q931" s="62"/>
      <c r="R931" s="62"/>
      <c r="S931" s="62"/>
    </row>
    <row r="932" spans="1:19" ht="16.5" thickTop="1" thickBot="1" x14ac:dyDescent="0.3">
      <c r="A932" s="33">
        <f t="shared" si="15"/>
        <v>926</v>
      </c>
      <c r="B932" s="9"/>
      <c r="C932" s="10"/>
      <c r="D932" s="18" t="str">
        <f>IFERROR(VLOOKUP(C932,REKAP[[#All],[ID
Barang]:[Stok Akhir]],2,FALSE), "")</f>
        <v/>
      </c>
      <c r="E932" s="18" t="str">
        <f>IFERROR(VLOOKUP(C932,REKAP[[#All],[ID
Barang]:[Stok Akhir]],4,FALSE), "")</f>
        <v/>
      </c>
      <c r="F932" s="18" t="str">
        <f>IFERROR(VLOOKUP(C932,REKAP[[#All],[ID
Barang]:[Stok Akhir]],6,FALSE),"")</f>
        <v/>
      </c>
      <c r="G932" s="17" t="str">
        <f>IFERROR(VLOOKUP(C932,REKAP[[#All],[ID
Barang]:[Stok Akhir]],8,FALSE),"")</f>
        <v/>
      </c>
      <c r="H932" s="13"/>
      <c r="I932" s="10"/>
      <c r="J932" s="10"/>
      <c r="K932" s="17" t="str">
        <f>IFERROR(MASUK[[#This Row],[Jumlah Masuk]]*MASUK[[#This Row],[Harga Satuan]],"")</f>
        <v/>
      </c>
      <c r="L932" s="13"/>
      <c r="M932" s="62"/>
      <c r="N932" s="62"/>
      <c r="O932" s="62"/>
      <c r="P932" s="62"/>
      <c r="Q932" s="62"/>
      <c r="R932" s="62"/>
      <c r="S932" s="62"/>
    </row>
    <row r="933" spans="1:19" ht="16.5" thickTop="1" thickBot="1" x14ac:dyDescent="0.3">
      <c r="A933" s="33">
        <f t="shared" si="15"/>
        <v>927</v>
      </c>
      <c r="B933" s="9"/>
      <c r="C933" s="10"/>
      <c r="D933" s="18" t="str">
        <f>IFERROR(VLOOKUP(C933,REKAP[[#All],[ID
Barang]:[Stok Akhir]],2,FALSE), "")</f>
        <v/>
      </c>
      <c r="E933" s="18" t="str">
        <f>IFERROR(VLOOKUP(C933,REKAP[[#All],[ID
Barang]:[Stok Akhir]],4,FALSE), "")</f>
        <v/>
      </c>
      <c r="F933" s="18" t="str">
        <f>IFERROR(VLOOKUP(C933,REKAP[[#All],[ID
Barang]:[Stok Akhir]],6,FALSE),"")</f>
        <v/>
      </c>
      <c r="G933" s="17" t="str">
        <f>IFERROR(VLOOKUP(C933,REKAP[[#All],[ID
Barang]:[Stok Akhir]],8,FALSE),"")</f>
        <v/>
      </c>
      <c r="H933" s="13"/>
      <c r="I933" s="10"/>
      <c r="J933" s="10"/>
      <c r="K933" s="17" t="str">
        <f>IFERROR(MASUK[[#This Row],[Jumlah Masuk]]*MASUK[[#This Row],[Harga Satuan]],"")</f>
        <v/>
      </c>
      <c r="L933" s="13"/>
      <c r="M933" s="62"/>
      <c r="N933" s="62"/>
      <c r="O933" s="62"/>
      <c r="P933" s="62"/>
      <c r="Q933" s="62"/>
      <c r="R933" s="62"/>
      <c r="S933" s="62"/>
    </row>
    <row r="934" spans="1:19" ht="16.5" thickTop="1" thickBot="1" x14ac:dyDescent="0.3">
      <c r="A934" s="33">
        <f t="shared" si="15"/>
        <v>928</v>
      </c>
      <c r="B934" s="9"/>
      <c r="C934" s="10"/>
      <c r="D934" s="18" t="str">
        <f>IFERROR(VLOOKUP(C934,REKAP[[#All],[ID
Barang]:[Stok Akhir]],2,FALSE), "")</f>
        <v/>
      </c>
      <c r="E934" s="18" t="str">
        <f>IFERROR(VLOOKUP(C934,REKAP[[#All],[ID
Barang]:[Stok Akhir]],4,FALSE), "")</f>
        <v/>
      </c>
      <c r="F934" s="18" t="str">
        <f>IFERROR(VLOOKUP(C934,REKAP[[#All],[ID
Barang]:[Stok Akhir]],6,FALSE),"")</f>
        <v/>
      </c>
      <c r="G934" s="17" t="str">
        <f>IFERROR(VLOOKUP(C934,REKAP[[#All],[ID
Barang]:[Stok Akhir]],8,FALSE),"")</f>
        <v/>
      </c>
      <c r="H934" s="13"/>
      <c r="I934" s="10"/>
      <c r="J934" s="10"/>
      <c r="K934" s="17" t="str">
        <f>IFERROR(MASUK[[#This Row],[Jumlah Masuk]]*MASUK[[#This Row],[Harga Satuan]],"")</f>
        <v/>
      </c>
      <c r="L934" s="13"/>
      <c r="M934" s="62"/>
      <c r="N934" s="62"/>
      <c r="O934" s="62"/>
      <c r="P934" s="62"/>
      <c r="Q934" s="62"/>
      <c r="R934" s="62"/>
      <c r="S934" s="62"/>
    </row>
    <row r="935" spans="1:19" ht="16.5" thickTop="1" thickBot="1" x14ac:dyDescent="0.3">
      <c r="A935" s="33">
        <f t="shared" si="15"/>
        <v>929</v>
      </c>
      <c r="B935" s="9"/>
      <c r="C935" s="10"/>
      <c r="D935" s="18" t="str">
        <f>IFERROR(VLOOKUP(C935,REKAP[[#All],[ID
Barang]:[Stok Akhir]],2,FALSE), "")</f>
        <v/>
      </c>
      <c r="E935" s="18" t="str">
        <f>IFERROR(VLOOKUP(C935,REKAP[[#All],[ID
Barang]:[Stok Akhir]],4,FALSE), "")</f>
        <v/>
      </c>
      <c r="F935" s="18" t="str">
        <f>IFERROR(VLOOKUP(C935,REKAP[[#All],[ID
Barang]:[Stok Akhir]],6,FALSE),"")</f>
        <v/>
      </c>
      <c r="G935" s="17" t="str">
        <f>IFERROR(VLOOKUP(C935,REKAP[[#All],[ID
Barang]:[Stok Akhir]],8,FALSE),"")</f>
        <v/>
      </c>
      <c r="H935" s="13"/>
      <c r="I935" s="10"/>
      <c r="J935" s="10"/>
      <c r="K935" s="17" t="str">
        <f>IFERROR(MASUK[[#This Row],[Jumlah Masuk]]*MASUK[[#This Row],[Harga Satuan]],"")</f>
        <v/>
      </c>
      <c r="L935" s="13"/>
      <c r="M935" s="62"/>
      <c r="N935" s="62"/>
      <c r="O935" s="62"/>
      <c r="P935" s="62"/>
      <c r="Q935" s="62"/>
      <c r="R935" s="62"/>
      <c r="S935" s="62"/>
    </row>
    <row r="936" spans="1:19" ht="16.5" thickTop="1" thickBot="1" x14ac:dyDescent="0.3">
      <c r="A936" s="33">
        <f t="shared" si="15"/>
        <v>930</v>
      </c>
      <c r="B936" s="9"/>
      <c r="C936" s="10"/>
      <c r="D936" s="18" t="str">
        <f>IFERROR(VLOOKUP(C936,REKAP[[#All],[ID
Barang]:[Stok Akhir]],2,FALSE), "")</f>
        <v/>
      </c>
      <c r="E936" s="18" t="str">
        <f>IFERROR(VLOOKUP(C936,REKAP[[#All],[ID
Barang]:[Stok Akhir]],4,FALSE), "")</f>
        <v/>
      </c>
      <c r="F936" s="18" t="str">
        <f>IFERROR(VLOOKUP(C936,REKAP[[#All],[ID
Barang]:[Stok Akhir]],6,FALSE),"")</f>
        <v/>
      </c>
      <c r="G936" s="17" t="str">
        <f>IFERROR(VLOOKUP(C936,REKAP[[#All],[ID
Barang]:[Stok Akhir]],8,FALSE),"")</f>
        <v/>
      </c>
      <c r="H936" s="13"/>
      <c r="I936" s="10"/>
      <c r="J936" s="10"/>
      <c r="K936" s="17" t="str">
        <f>IFERROR(MASUK[[#This Row],[Jumlah Masuk]]*MASUK[[#This Row],[Harga Satuan]],"")</f>
        <v/>
      </c>
      <c r="L936" s="13"/>
      <c r="M936" s="62"/>
      <c r="N936" s="62"/>
      <c r="O936" s="62"/>
      <c r="P936" s="62"/>
      <c r="Q936" s="62"/>
      <c r="R936" s="62"/>
      <c r="S936" s="62"/>
    </row>
    <row r="937" spans="1:19" ht="16.5" thickTop="1" thickBot="1" x14ac:dyDescent="0.3">
      <c r="A937" s="33">
        <f t="shared" si="15"/>
        <v>931</v>
      </c>
      <c r="B937" s="9"/>
      <c r="C937" s="10"/>
      <c r="D937" s="18" t="str">
        <f>IFERROR(VLOOKUP(C937,REKAP[[#All],[ID
Barang]:[Stok Akhir]],2,FALSE), "")</f>
        <v/>
      </c>
      <c r="E937" s="18" t="str">
        <f>IFERROR(VLOOKUP(C937,REKAP[[#All],[ID
Barang]:[Stok Akhir]],4,FALSE), "")</f>
        <v/>
      </c>
      <c r="F937" s="18" t="str">
        <f>IFERROR(VLOOKUP(C937,REKAP[[#All],[ID
Barang]:[Stok Akhir]],6,FALSE),"")</f>
        <v/>
      </c>
      <c r="G937" s="17" t="str">
        <f>IFERROR(VLOOKUP(C937,REKAP[[#All],[ID
Barang]:[Stok Akhir]],8,FALSE),"")</f>
        <v/>
      </c>
      <c r="H937" s="13"/>
      <c r="I937" s="10"/>
      <c r="J937" s="10"/>
      <c r="K937" s="17" t="str">
        <f>IFERROR(MASUK[[#This Row],[Jumlah Masuk]]*MASUK[[#This Row],[Harga Satuan]],"")</f>
        <v/>
      </c>
      <c r="L937" s="13"/>
      <c r="M937" s="62"/>
      <c r="N937" s="62"/>
      <c r="O937" s="62"/>
      <c r="P937" s="62"/>
      <c r="Q937" s="62"/>
      <c r="R937" s="62"/>
      <c r="S937" s="62"/>
    </row>
    <row r="938" spans="1:19" ht="16.5" thickTop="1" thickBot="1" x14ac:dyDescent="0.3">
      <c r="A938" s="33">
        <f t="shared" si="15"/>
        <v>932</v>
      </c>
      <c r="B938" s="9"/>
      <c r="C938" s="10"/>
      <c r="D938" s="18" t="str">
        <f>IFERROR(VLOOKUP(C938,REKAP[[#All],[ID
Barang]:[Stok Akhir]],2,FALSE), "")</f>
        <v/>
      </c>
      <c r="E938" s="18" t="str">
        <f>IFERROR(VLOOKUP(C938,REKAP[[#All],[ID
Barang]:[Stok Akhir]],4,FALSE), "")</f>
        <v/>
      </c>
      <c r="F938" s="18" t="str">
        <f>IFERROR(VLOOKUP(C938,REKAP[[#All],[ID
Barang]:[Stok Akhir]],6,FALSE),"")</f>
        <v/>
      </c>
      <c r="G938" s="17" t="str">
        <f>IFERROR(VLOOKUP(C938,REKAP[[#All],[ID
Barang]:[Stok Akhir]],8,FALSE),"")</f>
        <v/>
      </c>
      <c r="H938" s="13"/>
      <c r="I938" s="10"/>
      <c r="J938" s="10"/>
      <c r="K938" s="17" t="str">
        <f>IFERROR(MASUK[[#This Row],[Jumlah Masuk]]*MASUK[[#This Row],[Harga Satuan]],"")</f>
        <v/>
      </c>
      <c r="L938" s="13"/>
      <c r="M938" s="62"/>
      <c r="N938" s="62"/>
      <c r="O938" s="62"/>
      <c r="P938" s="62"/>
      <c r="Q938" s="62"/>
      <c r="R938" s="62"/>
      <c r="S938" s="62"/>
    </row>
    <row r="939" spans="1:19" ht="16.5" thickTop="1" thickBot="1" x14ac:dyDescent="0.3">
      <c r="A939" s="33">
        <f t="shared" si="15"/>
        <v>933</v>
      </c>
      <c r="B939" s="9"/>
      <c r="C939" s="10"/>
      <c r="D939" s="18" t="str">
        <f>IFERROR(VLOOKUP(C939,REKAP[[#All],[ID
Barang]:[Stok Akhir]],2,FALSE), "")</f>
        <v/>
      </c>
      <c r="E939" s="18" t="str">
        <f>IFERROR(VLOOKUP(C939,REKAP[[#All],[ID
Barang]:[Stok Akhir]],4,FALSE), "")</f>
        <v/>
      </c>
      <c r="F939" s="18" t="str">
        <f>IFERROR(VLOOKUP(C939,REKAP[[#All],[ID
Barang]:[Stok Akhir]],6,FALSE),"")</f>
        <v/>
      </c>
      <c r="G939" s="17" t="str">
        <f>IFERROR(VLOOKUP(C939,REKAP[[#All],[ID
Barang]:[Stok Akhir]],8,FALSE),"")</f>
        <v/>
      </c>
      <c r="H939" s="13"/>
      <c r="I939" s="10"/>
      <c r="J939" s="10"/>
      <c r="K939" s="17" t="str">
        <f>IFERROR(MASUK[[#This Row],[Jumlah Masuk]]*MASUK[[#This Row],[Harga Satuan]],"")</f>
        <v/>
      </c>
      <c r="L939" s="13"/>
      <c r="M939" s="62"/>
      <c r="N939" s="62"/>
      <c r="O939" s="62"/>
      <c r="P939" s="62"/>
      <c r="Q939" s="62"/>
      <c r="R939" s="62"/>
      <c r="S939" s="62"/>
    </row>
    <row r="940" spans="1:19" ht="16.5" thickTop="1" thickBot="1" x14ac:dyDescent="0.3">
      <c r="A940" s="33">
        <f t="shared" si="15"/>
        <v>934</v>
      </c>
      <c r="B940" s="9"/>
      <c r="C940" s="10"/>
      <c r="D940" s="18" t="str">
        <f>IFERROR(VLOOKUP(C940,REKAP[[#All],[ID
Barang]:[Stok Akhir]],2,FALSE), "")</f>
        <v/>
      </c>
      <c r="E940" s="18" t="str">
        <f>IFERROR(VLOOKUP(C940,REKAP[[#All],[ID
Barang]:[Stok Akhir]],4,FALSE), "")</f>
        <v/>
      </c>
      <c r="F940" s="18" t="str">
        <f>IFERROR(VLOOKUP(C940,REKAP[[#All],[ID
Barang]:[Stok Akhir]],6,FALSE),"")</f>
        <v/>
      </c>
      <c r="G940" s="17" t="str">
        <f>IFERROR(VLOOKUP(C940,REKAP[[#All],[ID
Barang]:[Stok Akhir]],8,FALSE),"")</f>
        <v/>
      </c>
      <c r="H940" s="13"/>
      <c r="I940" s="10"/>
      <c r="J940" s="10"/>
      <c r="K940" s="17" t="str">
        <f>IFERROR(MASUK[[#This Row],[Jumlah Masuk]]*MASUK[[#This Row],[Harga Satuan]],"")</f>
        <v/>
      </c>
      <c r="L940" s="13"/>
      <c r="M940" s="62"/>
      <c r="N940" s="62"/>
      <c r="O940" s="62"/>
      <c r="P940" s="62"/>
      <c r="Q940" s="62"/>
      <c r="R940" s="62"/>
      <c r="S940" s="62"/>
    </row>
    <row r="941" spans="1:19" ht="16.5" thickTop="1" thickBot="1" x14ac:dyDescent="0.3">
      <c r="A941" s="33">
        <f t="shared" si="15"/>
        <v>935</v>
      </c>
      <c r="B941" s="9"/>
      <c r="C941" s="10"/>
      <c r="D941" s="18" t="str">
        <f>IFERROR(VLOOKUP(C941,REKAP[[#All],[ID
Barang]:[Stok Akhir]],2,FALSE), "")</f>
        <v/>
      </c>
      <c r="E941" s="18" t="str">
        <f>IFERROR(VLOOKUP(C941,REKAP[[#All],[ID
Barang]:[Stok Akhir]],4,FALSE), "")</f>
        <v/>
      </c>
      <c r="F941" s="18" t="str">
        <f>IFERROR(VLOOKUP(C941,REKAP[[#All],[ID
Barang]:[Stok Akhir]],6,FALSE),"")</f>
        <v/>
      </c>
      <c r="G941" s="17" t="str">
        <f>IFERROR(VLOOKUP(C941,REKAP[[#All],[ID
Barang]:[Stok Akhir]],8,FALSE),"")</f>
        <v/>
      </c>
      <c r="H941" s="13"/>
      <c r="I941" s="10"/>
      <c r="J941" s="10"/>
      <c r="K941" s="17" t="str">
        <f>IFERROR(MASUK[[#This Row],[Jumlah Masuk]]*MASUK[[#This Row],[Harga Satuan]],"")</f>
        <v/>
      </c>
      <c r="L941" s="13"/>
      <c r="M941" s="62"/>
      <c r="N941" s="62"/>
      <c r="O941" s="62"/>
      <c r="P941" s="62"/>
      <c r="Q941" s="62"/>
      <c r="R941" s="62"/>
      <c r="S941" s="62"/>
    </row>
    <row r="942" spans="1:19" ht="16.5" thickTop="1" thickBot="1" x14ac:dyDescent="0.3">
      <c r="A942" s="33">
        <f t="shared" si="15"/>
        <v>936</v>
      </c>
      <c r="B942" s="9"/>
      <c r="C942" s="10"/>
      <c r="D942" s="18" t="str">
        <f>IFERROR(VLOOKUP(C942,REKAP[[#All],[ID
Barang]:[Stok Akhir]],2,FALSE), "")</f>
        <v/>
      </c>
      <c r="E942" s="18" t="str">
        <f>IFERROR(VLOOKUP(C942,REKAP[[#All],[ID
Barang]:[Stok Akhir]],4,FALSE), "")</f>
        <v/>
      </c>
      <c r="F942" s="18" t="str">
        <f>IFERROR(VLOOKUP(C942,REKAP[[#All],[ID
Barang]:[Stok Akhir]],6,FALSE),"")</f>
        <v/>
      </c>
      <c r="G942" s="17" t="str">
        <f>IFERROR(VLOOKUP(C942,REKAP[[#All],[ID
Barang]:[Stok Akhir]],8,FALSE),"")</f>
        <v/>
      </c>
      <c r="H942" s="13"/>
      <c r="I942" s="10"/>
      <c r="J942" s="10"/>
      <c r="K942" s="17" t="str">
        <f>IFERROR(MASUK[[#This Row],[Jumlah Masuk]]*MASUK[[#This Row],[Harga Satuan]],"")</f>
        <v/>
      </c>
      <c r="L942" s="13"/>
      <c r="M942" s="62"/>
      <c r="N942" s="62"/>
      <c r="O942" s="62"/>
      <c r="P942" s="62"/>
      <c r="Q942" s="62"/>
      <c r="R942" s="62"/>
      <c r="S942" s="62"/>
    </row>
    <row r="943" spans="1:19" ht="16.5" thickTop="1" thickBot="1" x14ac:dyDescent="0.3">
      <c r="A943" s="33">
        <f t="shared" si="15"/>
        <v>937</v>
      </c>
      <c r="B943" s="9"/>
      <c r="C943" s="10"/>
      <c r="D943" s="18" t="str">
        <f>IFERROR(VLOOKUP(C943,REKAP[[#All],[ID
Barang]:[Stok Akhir]],2,FALSE), "")</f>
        <v/>
      </c>
      <c r="E943" s="18" t="str">
        <f>IFERROR(VLOOKUP(C943,REKAP[[#All],[ID
Barang]:[Stok Akhir]],4,FALSE), "")</f>
        <v/>
      </c>
      <c r="F943" s="18" t="str">
        <f>IFERROR(VLOOKUP(C943,REKAP[[#All],[ID
Barang]:[Stok Akhir]],6,FALSE),"")</f>
        <v/>
      </c>
      <c r="G943" s="17" t="str">
        <f>IFERROR(VLOOKUP(C943,REKAP[[#All],[ID
Barang]:[Stok Akhir]],8,FALSE),"")</f>
        <v/>
      </c>
      <c r="H943" s="13"/>
      <c r="I943" s="10"/>
      <c r="J943" s="10"/>
      <c r="K943" s="17" t="str">
        <f>IFERROR(MASUK[[#This Row],[Jumlah Masuk]]*MASUK[[#This Row],[Harga Satuan]],"")</f>
        <v/>
      </c>
      <c r="L943" s="13"/>
      <c r="M943" s="62"/>
      <c r="N943" s="62"/>
      <c r="O943" s="62"/>
      <c r="P943" s="62"/>
      <c r="Q943" s="62"/>
      <c r="R943" s="62"/>
      <c r="S943" s="62"/>
    </row>
    <row r="944" spans="1:19" ht="16.5" thickTop="1" thickBot="1" x14ac:dyDescent="0.3">
      <c r="A944" s="33">
        <f t="shared" si="15"/>
        <v>938</v>
      </c>
      <c r="B944" s="9"/>
      <c r="C944" s="10"/>
      <c r="D944" s="18" t="str">
        <f>IFERROR(VLOOKUP(C944,REKAP[[#All],[ID
Barang]:[Stok Akhir]],2,FALSE), "")</f>
        <v/>
      </c>
      <c r="E944" s="18" t="str">
        <f>IFERROR(VLOOKUP(C944,REKAP[[#All],[ID
Barang]:[Stok Akhir]],4,FALSE), "")</f>
        <v/>
      </c>
      <c r="F944" s="18" t="str">
        <f>IFERROR(VLOOKUP(C944,REKAP[[#All],[ID
Barang]:[Stok Akhir]],6,FALSE),"")</f>
        <v/>
      </c>
      <c r="G944" s="17" t="str">
        <f>IFERROR(VLOOKUP(C944,REKAP[[#All],[ID
Barang]:[Stok Akhir]],8,FALSE),"")</f>
        <v/>
      </c>
      <c r="H944" s="13"/>
      <c r="I944" s="10"/>
      <c r="J944" s="10"/>
      <c r="K944" s="17" t="str">
        <f>IFERROR(MASUK[[#This Row],[Jumlah Masuk]]*MASUK[[#This Row],[Harga Satuan]],"")</f>
        <v/>
      </c>
      <c r="L944" s="13"/>
      <c r="M944" s="62"/>
      <c r="N944" s="62"/>
      <c r="O944" s="62"/>
      <c r="P944" s="62"/>
      <c r="Q944" s="62"/>
      <c r="R944" s="62"/>
      <c r="S944" s="62"/>
    </row>
    <row r="945" spans="1:19" ht="16.5" thickTop="1" thickBot="1" x14ac:dyDescent="0.3">
      <c r="A945" s="33">
        <f t="shared" si="15"/>
        <v>939</v>
      </c>
      <c r="B945" s="9"/>
      <c r="C945" s="10"/>
      <c r="D945" s="18" t="str">
        <f>IFERROR(VLOOKUP(C945,REKAP[[#All],[ID
Barang]:[Stok Akhir]],2,FALSE), "")</f>
        <v/>
      </c>
      <c r="E945" s="18" t="str">
        <f>IFERROR(VLOOKUP(C945,REKAP[[#All],[ID
Barang]:[Stok Akhir]],4,FALSE), "")</f>
        <v/>
      </c>
      <c r="F945" s="18" t="str">
        <f>IFERROR(VLOOKUP(C945,REKAP[[#All],[ID
Barang]:[Stok Akhir]],6,FALSE),"")</f>
        <v/>
      </c>
      <c r="G945" s="17" t="str">
        <f>IFERROR(VLOOKUP(C945,REKAP[[#All],[ID
Barang]:[Stok Akhir]],8,FALSE),"")</f>
        <v/>
      </c>
      <c r="H945" s="13"/>
      <c r="I945" s="10"/>
      <c r="J945" s="10"/>
      <c r="K945" s="17" t="str">
        <f>IFERROR(MASUK[[#This Row],[Jumlah Masuk]]*MASUK[[#This Row],[Harga Satuan]],"")</f>
        <v/>
      </c>
      <c r="L945" s="13"/>
      <c r="M945" s="62"/>
      <c r="N945" s="62"/>
      <c r="O945" s="62"/>
      <c r="P945" s="62"/>
      <c r="Q945" s="62"/>
      <c r="R945" s="62"/>
      <c r="S945" s="62"/>
    </row>
    <row r="946" spans="1:19" ht="16.5" thickTop="1" thickBot="1" x14ac:dyDescent="0.3">
      <c r="A946" s="33">
        <f t="shared" si="15"/>
        <v>940</v>
      </c>
      <c r="B946" s="9"/>
      <c r="C946" s="10"/>
      <c r="D946" s="18" t="str">
        <f>IFERROR(VLOOKUP(C946,REKAP[[#All],[ID
Barang]:[Stok Akhir]],2,FALSE), "")</f>
        <v/>
      </c>
      <c r="E946" s="18" t="str">
        <f>IFERROR(VLOOKUP(C946,REKAP[[#All],[ID
Barang]:[Stok Akhir]],4,FALSE), "")</f>
        <v/>
      </c>
      <c r="F946" s="18" t="str">
        <f>IFERROR(VLOOKUP(C946,REKAP[[#All],[ID
Barang]:[Stok Akhir]],6,FALSE),"")</f>
        <v/>
      </c>
      <c r="G946" s="17" t="str">
        <f>IFERROR(VLOOKUP(C946,REKAP[[#All],[ID
Barang]:[Stok Akhir]],8,FALSE),"")</f>
        <v/>
      </c>
      <c r="H946" s="13"/>
      <c r="I946" s="10"/>
      <c r="J946" s="10"/>
      <c r="K946" s="17" t="str">
        <f>IFERROR(MASUK[[#This Row],[Jumlah Masuk]]*MASUK[[#This Row],[Harga Satuan]],"")</f>
        <v/>
      </c>
      <c r="L946" s="13"/>
      <c r="M946" s="62"/>
      <c r="N946" s="62"/>
      <c r="O946" s="62"/>
      <c r="P946" s="62"/>
      <c r="Q946" s="62"/>
      <c r="R946" s="62"/>
      <c r="S946" s="62"/>
    </row>
    <row r="947" spans="1:19" ht="16.5" thickTop="1" thickBot="1" x14ac:dyDescent="0.3">
      <c r="A947" s="33">
        <f t="shared" si="15"/>
        <v>941</v>
      </c>
      <c r="B947" s="9"/>
      <c r="C947" s="10"/>
      <c r="D947" s="18" t="str">
        <f>IFERROR(VLOOKUP(C947,REKAP[[#All],[ID
Barang]:[Stok Akhir]],2,FALSE), "")</f>
        <v/>
      </c>
      <c r="E947" s="18" t="str">
        <f>IFERROR(VLOOKUP(C947,REKAP[[#All],[ID
Barang]:[Stok Akhir]],4,FALSE), "")</f>
        <v/>
      </c>
      <c r="F947" s="18" t="str">
        <f>IFERROR(VLOOKUP(C947,REKAP[[#All],[ID
Barang]:[Stok Akhir]],6,FALSE),"")</f>
        <v/>
      </c>
      <c r="G947" s="17" t="str">
        <f>IFERROR(VLOOKUP(C947,REKAP[[#All],[ID
Barang]:[Stok Akhir]],8,FALSE),"")</f>
        <v/>
      </c>
      <c r="H947" s="13"/>
      <c r="I947" s="10"/>
      <c r="J947" s="10"/>
      <c r="K947" s="17" t="str">
        <f>IFERROR(MASUK[[#This Row],[Jumlah Masuk]]*MASUK[[#This Row],[Harga Satuan]],"")</f>
        <v/>
      </c>
      <c r="L947" s="13"/>
      <c r="M947" s="62"/>
      <c r="N947" s="62"/>
      <c r="O947" s="62"/>
      <c r="P947" s="62"/>
      <c r="Q947" s="62"/>
      <c r="R947" s="62"/>
      <c r="S947" s="62"/>
    </row>
    <row r="948" spans="1:19" ht="16.5" thickTop="1" thickBot="1" x14ac:dyDescent="0.3">
      <c r="A948" s="33">
        <f t="shared" si="15"/>
        <v>942</v>
      </c>
      <c r="B948" s="9"/>
      <c r="C948" s="10"/>
      <c r="D948" s="18" t="str">
        <f>IFERROR(VLOOKUP(C948,REKAP[[#All],[ID
Barang]:[Stok Akhir]],2,FALSE), "")</f>
        <v/>
      </c>
      <c r="E948" s="18" t="str">
        <f>IFERROR(VLOOKUP(C948,REKAP[[#All],[ID
Barang]:[Stok Akhir]],4,FALSE), "")</f>
        <v/>
      </c>
      <c r="F948" s="18" t="str">
        <f>IFERROR(VLOOKUP(C948,REKAP[[#All],[ID
Barang]:[Stok Akhir]],6,FALSE),"")</f>
        <v/>
      </c>
      <c r="G948" s="17" t="str">
        <f>IFERROR(VLOOKUP(C948,REKAP[[#All],[ID
Barang]:[Stok Akhir]],8,FALSE),"")</f>
        <v/>
      </c>
      <c r="H948" s="13"/>
      <c r="I948" s="10"/>
      <c r="J948" s="10"/>
      <c r="K948" s="17" t="str">
        <f>IFERROR(MASUK[[#This Row],[Jumlah Masuk]]*MASUK[[#This Row],[Harga Satuan]],"")</f>
        <v/>
      </c>
      <c r="L948" s="13"/>
      <c r="M948" s="62"/>
      <c r="N948" s="62"/>
      <c r="O948" s="62"/>
      <c r="P948" s="62"/>
      <c r="Q948" s="62"/>
      <c r="R948" s="62"/>
      <c r="S948" s="62"/>
    </row>
    <row r="949" spans="1:19" ht="16.5" thickTop="1" thickBot="1" x14ac:dyDescent="0.3">
      <c r="A949" s="33">
        <f t="shared" si="15"/>
        <v>943</v>
      </c>
      <c r="B949" s="9"/>
      <c r="C949" s="10"/>
      <c r="D949" s="18" t="str">
        <f>IFERROR(VLOOKUP(C949,REKAP[[#All],[ID
Barang]:[Stok Akhir]],2,FALSE), "")</f>
        <v/>
      </c>
      <c r="E949" s="18" t="str">
        <f>IFERROR(VLOOKUP(C949,REKAP[[#All],[ID
Barang]:[Stok Akhir]],4,FALSE), "")</f>
        <v/>
      </c>
      <c r="F949" s="18" t="str">
        <f>IFERROR(VLOOKUP(C949,REKAP[[#All],[ID
Barang]:[Stok Akhir]],6,FALSE),"")</f>
        <v/>
      </c>
      <c r="G949" s="17" t="str">
        <f>IFERROR(VLOOKUP(C949,REKAP[[#All],[ID
Barang]:[Stok Akhir]],8,FALSE),"")</f>
        <v/>
      </c>
      <c r="H949" s="13"/>
      <c r="I949" s="10"/>
      <c r="J949" s="10"/>
      <c r="K949" s="17" t="str">
        <f>IFERROR(MASUK[[#This Row],[Jumlah Masuk]]*MASUK[[#This Row],[Harga Satuan]],"")</f>
        <v/>
      </c>
      <c r="L949" s="13"/>
      <c r="M949" s="62"/>
      <c r="N949" s="62"/>
      <c r="O949" s="62"/>
      <c r="P949" s="62"/>
      <c r="Q949" s="62"/>
      <c r="R949" s="62"/>
      <c r="S949" s="62"/>
    </row>
    <row r="950" spans="1:19" ht="16.5" thickTop="1" thickBot="1" x14ac:dyDescent="0.3">
      <c r="A950" s="33">
        <f t="shared" si="15"/>
        <v>944</v>
      </c>
      <c r="B950" s="9"/>
      <c r="C950" s="10"/>
      <c r="D950" s="18" t="str">
        <f>IFERROR(VLOOKUP(C950,REKAP[[#All],[ID
Barang]:[Stok Akhir]],2,FALSE), "")</f>
        <v/>
      </c>
      <c r="E950" s="18" t="str">
        <f>IFERROR(VLOOKUP(C950,REKAP[[#All],[ID
Barang]:[Stok Akhir]],4,FALSE), "")</f>
        <v/>
      </c>
      <c r="F950" s="18" t="str">
        <f>IFERROR(VLOOKUP(C950,REKAP[[#All],[ID
Barang]:[Stok Akhir]],6,FALSE),"")</f>
        <v/>
      </c>
      <c r="G950" s="17" t="str">
        <f>IFERROR(VLOOKUP(C950,REKAP[[#All],[ID
Barang]:[Stok Akhir]],8,FALSE),"")</f>
        <v/>
      </c>
      <c r="H950" s="13"/>
      <c r="I950" s="10"/>
      <c r="J950" s="10"/>
      <c r="K950" s="17" t="str">
        <f>IFERROR(MASUK[[#This Row],[Jumlah Masuk]]*MASUK[[#This Row],[Harga Satuan]],"")</f>
        <v/>
      </c>
      <c r="L950" s="13"/>
      <c r="M950" s="62"/>
      <c r="N950" s="62"/>
      <c r="O950" s="62"/>
      <c r="P950" s="62"/>
      <c r="Q950" s="62"/>
      <c r="R950" s="62"/>
      <c r="S950" s="62"/>
    </row>
    <row r="951" spans="1:19" ht="16.5" thickTop="1" thickBot="1" x14ac:dyDescent="0.3">
      <c r="A951" s="33">
        <f t="shared" si="15"/>
        <v>945</v>
      </c>
      <c r="B951" s="9"/>
      <c r="C951" s="10"/>
      <c r="D951" s="18" t="str">
        <f>IFERROR(VLOOKUP(C951,REKAP[[#All],[ID
Barang]:[Stok Akhir]],2,FALSE), "")</f>
        <v/>
      </c>
      <c r="E951" s="18" t="str">
        <f>IFERROR(VLOOKUP(C951,REKAP[[#All],[ID
Barang]:[Stok Akhir]],4,FALSE), "")</f>
        <v/>
      </c>
      <c r="F951" s="18" t="str">
        <f>IFERROR(VLOOKUP(C951,REKAP[[#All],[ID
Barang]:[Stok Akhir]],6,FALSE),"")</f>
        <v/>
      </c>
      <c r="G951" s="17" t="str">
        <f>IFERROR(VLOOKUP(C951,REKAP[[#All],[ID
Barang]:[Stok Akhir]],8,FALSE),"")</f>
        <v/>
      </c>
      <c r="H951" s="13"/>
      <c r="I951" s="10"/>
      <c r="J951" s="10"/>
      <c r="K951" s="17" t="str">
        <f>IFERROR(MASUK[[#This Row],[Jumlah Masuk]]*MASUK[[#This Row],[Harga Satuan]],"")</f>
        <v/>
      </c>
      <c r="L951" s="13"/>
      <c r="M951" s="62"/>
      <c r="N951" s="62"/>
      <c r="O951" s="62"/>
      <c r="P951" s="62"/>
      <c r="Q951" s="62"/>
      <c r="R951" s="62"/>
      <c r="S951" s="62"/>
    </row>
    <row r="952" spans="1:19" ht="16.5" thickTop="1" thickBot="1" x14ac:dyDescent="0.3">
      <c r="A952" s="33">
        <f t="shared" si="15"/>
        <v>946</v>
      </c>
      <c r="B952" s="9"/>
      <c r="C952" s="10"/>
      <c r="D952" s="18" t="str">
        <f>IFERROR(VLOOKUP(C952,REKAP[[#All],[ID
Barang]:[Stok Akhir]],2,FALSE), "")</f>
        <v/>
      </c>
      <c r="E952" s="18" t="str">
        <f>IFERROR(VLOOKUP(C952,REKAP[[#All],[ID
Barang]:[Stok Akhir]],4,FALSE), "")</f>
        <v/>
      </c>
      <c r="F952" s="18" t="str">
        <f>IFERROR(VLOOKUP(C952,REKAP[[#All],[ID
Barang]:[Stok Akhir]],6,FALSE),"")</f>
        <v/>
      </c>
      <c r="G952" s="17" t="str">
        <f>IFERROR(VLOOKUP(C952,REKAP[[#All],[ID
Barang]:[Stok Akhir]],8,FALSE),"")</f>
        <v/>
      </c>
      <c r="H952" s="13"/>
      <c r="I952" s="10"/>
      <c r="J952" s="10"/>
      <c r="K952" s="17" t="str">
        <f>IFERROR(MASUK[[#This Row],[Jumlah Masuk]]*MASUK[[#This Row],[Harga Satuan]],"")</f>
        <v/>
      </c>
      <c r="L952" s="13"/>
      <c r="M952" s="62"/>
      <c r="N952" s="62"/>
      <c r="O952" s="62"/>
      <c r="P952" s="62"/>
      <c r="Q952" s="62"/>
      <c r="R952" s="62"/>
      <c r="S952" s="62"/>
    </row>
    <row r="953" spans="1:19" ht="16.5" thickTop="1" thickBot="1" x14ac:dyDescent="0.3">
      <c r="A953" s="33">
        <f t="shared" si="15"/>
        <v>947</v>
      </c>
      <c r="B953" s="9"/>
      <c r="C953" s="10"/>
      <c r="D953" s="18" t="str">
        <f>IFERROR(VLOOKUP(C953,REKAP[[#All],[ID
Barang]:[Stok Akhir]],2,FALSE), "")</f>
        <v/>
      </c>
      <c r="E953" s="18" t="str">
        <f>IFERROR(VLOOKUP(C953,REKAP[[#All],[ID
Barang]:[Stok Akhir]],4,FALSE), "")</f>
        <v/>
      </c>
      <c r="F953" s="18" t="str">
        <f>IFERROR(VLOOKUP(C953,REKAP[[#All],[ID
Barang]:[Stok Akhir]],6,FALSE),"")</f>
        <v/>
      </c>
      <c r="G953" s="17" t="str">
        <f>IFERROR(VLOOKUP(C953,REKAP[[#All],[ID
Barang]:[Stok Akhir]],8,FALSE),"")</f>
        <v/>
      </c>
      <c r="H953" s="13"/>
      <c r="I953" s="10"/>
      <c r="J953" s="10"/>
      <c r="K953" s="17" t="str">
        <f>IFERROR(MASUK[[#This Row],[Jumlah Masuk]]*MASUK[[#This Row],[Harga Satuan]],"")</f>
        <v/>
      </c>
      <c r="L953" s="13"/>
      <c r="M953" s="62"/>
      <c r="N953" s="62"/>
      <c r="O953" s="62"/>
      <c r="P953" s="62"/>
      <c r="Q953" s="62"/>
      <c r="R953" s="62"/>
      <c r="S953" s="62"/>
    </row>
    <row r="954" spans="1:19" ht="16.5" thickTop="1" thickBot="1" x14ac:dyDescent="0.3">
      <c r="A954" s="33">
        <f t="shared" si="15"/>
        <v>948</v>
      </c>
      <c r="B954" s="9"/>
      <c r="C954" s="10"/>
      <c r="D954" s="18" t="str">
        <f>IFERROR(VLOOKUP(C954,REKAP[[#All],[ID
Barang]:[Stok Akhir]],2,FALSE), "")</f>
        <v/>
      </c>
      <c r="E954" s="18" t="str">
        <f>IFERROR(VLOOKUP(C954,REKAP[[#All],[ID
Barang]:[Stok Akhir]],4,FALSE), "")</f>
        <v/>
      </c>
      <c r="F954" s="18" t="str">
        <f>IFERROR(VLOOKUP(C954,REKAP[[#All],[ID
Barang]:[Stok Akhir]],6,FALSE),"")</f>
        <v/>
      </c>
      <c r="G954" s="17" t="str">
        <f>IFERROR(VLOOKUP(C954,REKAP[[#All],[ID
Barang]:[Stok Akhir]],8,FALSE),"")</f>
        <v/>
      </c>
      <c r="H954" s="13"/>
      <c r="I954" s="10"/>
      <c r="J954" s="10"/>
      <c r="K954" s="17" t="str">
        <f>IFERROR(MASUK[[#This Row],[Jumlah Masuk]]*MASUK[[#This Row],[Harga Satuan]],"")</f>
        <v/>
      </c>
      <c r="L954" s="13"/>
      <c r="M954" s="62"/>
      <c r="N954" s="62"/>
      <c r="O954" s="62"/>
      <c r="P954" s="62"/>
      <c r="Q954" s="62"/>
      <c r="R954" s="62"/>
      <c r="S954" s="62"/>
    </row>
    <row r="955" spans="1:19" ht="16.5" thickTop="1" thickBot="1" x14ac:dyDescent="0.3">
      <c r="A955" s="33">
        <f t="shared" si="15"/>
        <v>949</v>
      </c>
      <c r="B955" s="9"/>
      <c r="C955" s="10"/>
      <c r="D955" s="18" t="str">
        <f>IFERROR(VLOOKUP(C955,REKAP[[#All],[ID
Barang]:[Stok Akhir]],2,FALSE), "")</f>
        <v/>
      </c>
      <c r="E955" s="18" t="str">
        <f>IFERROR(VLOOKUP(C955,REKAP[[#All],[ID
Barang]:[Stok Akhir]],4,FALSE), "")</f>
        <v/>
      </c>
      <c r="F955" s="18" t="str">
        <f>IFERROR(VLOOKUP(C955,REKAP[[#All],[ID
Barang]:[Stok Akhir]],6,FALSE),"")</f>
        <v/>
      </c>
      <c r="G955" s="17" t="str">
        <f>IFERROR(VLOOKUP(C955,REKAP[[#All],[ID
Barang]:[Stok Akhir]],8,FALSE),"")</f>
        <v/>
      </c>
      <c r="H955" s="13"/>
      <c r="I955" s="10"/>
      <c r="J955" s="10"/>
      <c r="K955" s="17" t="str">
        <f>IFERROR(MASUK[[#This Row],[Jumlah Masuk]]*MASUK[[#This Row],[Harga Satuan]],"")</f>
        <v/>
      </c>
      <c r="L955" s="13"/>
      <c r="M955" s="62"/>
      <c r="N955" s="62"/>
      <c r="O955" s="62"/>
      <c r="P955" s="62"/>
      <c r="Q955" s="62"/>
      <c r="R955" s="62"/>
      <c r="S955" s="62"/>
    </row>
    <row r="956" spans="1:19" ht="16.5" thickTop="1" thickBot="1" x14ac:dyDescent="0.3">
      <c r="A956" s="33">
        <f t="shared" si="15"/>
        <v>950</v>
      </c>
      <c r="B956" s="9"/>
      <c r="C956" s="10"/>
      <c r="D956" s="18" t="str">
        <f>IFERROR(VLOOKUP(C956,REKAP[[#All],[ID
Barang]:[Stok Akhir]],2,FALSE), "")</f>
        <v/>
      </c>
      <c r="E956" s="18" t="str">
        <f>IFERROR(VLOOKUP(C956,REKAP[[#All],[ID
Barang]:[Stok Akhir]],4,FALSE), "")</f>
        <v/>
      </c>
      <c r="F956" s="18" t="str">
        <f>IFERROR(VLOOKUP(C956,REKAP[[#All],[ID
Barang]:[Stok Akhir]],6,FALSE),"")</f>
        <v/>
      </c>
      <c r="G956" s="17" t="str">
        <f>IFERROR(VLOOKUP(C956,REKAP[[#All],[ID
Barang]:[Stok Akhir]],8,FALSE),"")</f>
        <v/>
      </c>
      <c r="H956" s="13"/>
      <c r="I956" s="10"/>
      <c r="J956" s="10"/>
      <c r="K956" s="17" t="str">
        <f>IFERROR(MASUK[[#This Row],[Jumlah Masuk]]*MASUK[[#This Row],[Harga Satuan]],"")</f>
        <v/>
      </c>
      <c r="L956" s="13"/>
      <c r="M956" s="62"/>
      <c r="N956" s="62"/>
      <c r="O956" s="62"/>
      <c r="P956" s="62"/>
      <c r="Q956" s="62"/>
      <c r="R956" s="62"/>
      <c r="S956" s="62"/>
    </row>
    <row r="957" spans="1:19" ht="16.5" thickTop="1" thickBot="1" x14ac:dyDescent="0.3">
      <c r="A957" s="33">
        <f t="shared" si="15"/>
        <v>951</v>
      </c>
      <c r="B957" s="9"/>
      <c r="C957" s="10"/>
      <c r="D957" s="18" t="str">
        <f>IFERROR(VLOOKUP(C957,REKAP[[#All],[ID
Barang]:[Stok Akhir]],2,FALSE), "")</f>
        <v/>
      </c>
      <c r="E957" s="18" t="str">
        <f>IFERROR(VLOOKUP(C957,REKAP[[#All],[ID
Barang]:[Stok Akhir]],4,FALSE), "")</f>
        <v/>
      </c>
      <c r="F957" s="18" t="str">
        <f>IFERROR(VLOOKUP(C957,REKAP[[#All],[ID
Barang]:[Stok Akhir]],6,FALSE),"")</f>
        <v/>
      </c>
      <c r="G957" s="17" t="str">
        <f>IFERROR(VLOOKUP(C957,REKAP[[#All],[ID
Barang]:[Stok Akhir]],8,FALSE),"")</f>
        <v/>
      </c>
      <c r="H957" s="13"/>
      <c r="I957" s="10"/>
      <c r="J957" s="10"/>
      <c r="K957" s="17" t="str">
        <f>IFERROR(MASUK[[#This Row],[Jumlah Masuk]]*MASUK[[#This Row],[Harga Satuan]],"")</f>
        <v/>
      </c>
      <c r="L957" s="13"/>
      <c r="M957" s="62"/>
      <c r="N957" s="62"/>
      <c r="O957" s="62"/>
      <c r="P957" s="62"/>
      <c r="Q957" s="62"/>
      <c r="R957" s="62"/>
      <c r="S957" s="62"/>
    </row>
    <row r="958" spans="1:19" ht="16.5" thickTop="1" thickBot="1" x14ac:dyDescent="0.3">
      <c r="A958" s="33">
        <f t="shared" si="15"/>
        <v>952</v>
      </c>
      <c r="B958" s="9"/>
      <c r="C958" s="10"/>
      <c r="D958" s="18" t="str">
        <f>IFERROR(VLOOKUP(C958,REKAP[[#All],[ID
Barang]:[Stok Akhir]],2,FALSE), "")</f>
        <v/>
      </c>
      <c r="E958" s="18" t="str">
        <f>IFERROR(VLOOKUP(C958,REKAP[[#All],[ID
Barang]:[Stok Akhir]],4,FALSE), "")</f>
        <v/>
      </c>
      <c r="F958" s="18" t="str">
        <f>IFERROR(VLOOKUP(C958,REKAP[[#All],[ID
Barang]:[Stok Akhir]],6,FALSE),"")</f>
        <v/>
      </c>
      <c r="G958" s="17" t="str">
        <f>IFERROR(VLOOKUP(C958,REKAP[[#All],[ID
Barang]:[Stok Akhir]],8,FALSE),"")</f>
        <v/>
      </c>
      <c r="H958" s="13"/>
      <c r="I958" s="10"/>
      <c r="J958" s="10"/>
      <c r="K958" s="17" t="str">
        <f>IFERROR(MASUK[[#This Row],[Jumlah Masuk]]*MASUK[[#This Row],[Harga Satuan]],"")</f>
        <v/>
      </c>
      <c r="L958" s="13"/>
      <c r="M958" s="62"/>
      <c r="N958" s="62"/>
      <c r="O958" s="62"/>
      <c r="P958" s="62"/>
      <c r="Q958" s="62"/>
      <c r="R958" s="62"/>
      <c r="S958" s="62"/>
    </row>
    <row r="959" spans="1:19" ht="16.5" thickTop="1" thickBot="1" x14ac:dyDescent="0.3">
      <c r="A959" s="33">
        <f t="shared" si="15"/>
        <v>953</v>
      </c>
      <c r="B959" s="9"/>
      <c r="C959" s="10"/>
      <c r="D959" s="18" t="str">
        <f>IFERROR(VLOOKUP(C959,REKAP[[#All],[ID
Barang]:[Stok Akhir]],2,FALSE), "")</f>
        <v/>
      </c>
      <c r="E959" s="18" t="str">
        <f>IFERROR(VLOOKUP(C959,REKAP[[#All],[ID
Barang]:[Stok Akhir]],4,FALSE), "")</f>
        <v/>
      </c>
      <c r="F959" s="18" t="str">
        <f>IFERROR(VLOOKUP(C959,REKAP[[#All],[ID
Barang]:[Stok Akhir]],6,FALSE),"")</f>
        <v/>
      </c>
      <c r="G959" s="17" t="str">
        <f>IFERROR(VLOOKUP(C959,REKAP[[#All],[ID
Barang]:[Stok Akhir]],8,FALSE),"")</f>
        <v/>
      </c>
      <c r="H959" s="13"/>
      <c r="I959" s="10"/>
      <c r="J959" s="10"/>
      <c r="K959" s="17" t="str">
        <f>IFERROR(MASUK[[#This Row],[Jumlah Masuk]]*MASUK[[#This Row],[Harga Satuan]],"")</f>
        <v/>
      </c>
      <c r="L959" s="13"/>
      <c r="M959" s="62"/>
      <c r="N959" s="62"/>
      <c r="O959" s="62"/>
      <c r="P959" s="62"/>
      <c r="Q959" s="62"/>
      <c r="R959" s="62"/>
      <c r="S959" s="62"/>
    </row>
    <row r="960" spans="1:19" ht="16.5" thickTop="1" thickBot="1" x14ac:dyDescent="0.3">
      <c r="A960" s="33">
        <f t="shared" si="15"/>
        <v>954</v>
      </c>
      <c r="B960" s="9"/>
      <c r="C960" s="10"/>
      <c r="D960" s="18" t="str">
        <f>IFERROR(VLOOKUP(C960,REKAP[[#All],[ID
Barang]:[Stok Akhir]],2,FALSE), "")</f>
        <v/>
      </c>
      <c r="E960" s="18" t="str">
        <f>IFERROR(VLOOKUP(C960,REKAP[[#All],[ID
Barang]:[Stok Akhir]],4,FALSE), "")</f>
        <v/>
      </c>
      <c r="F960" s="18" t="str">
        <f>IFERROR(VLOOKUP(C960,REKAP[[#All],[ID
Barang]:[Stok Akhir]],6,FALSE),"")</f>
        <v/>
      </c>
      <c r="G960" s="17" t="str">
        <f>IFERROR(VLOOKUP(C960,REKAP[[#All],[ID
Barang]:[Stok Akhir]],8,FALSE),"")</f>
        <v/>
      </c>
      <c r="H960" s="13"/>
      <c r="I960" s="10"/>
      <c r="J960" s="10"/>
      <c r="K960" s="17" t="str">
        <f>IFERROR(MASUK[[#This Row],[Jumlah Masuk]]*MASUK[[#This Row],[Harga Satuan]],"")</f>
        <v/>
      </c>
      <c r="L960" s="13"/>
      <c r="M960" s="62"/>
      <c r="N960" s="62"/>
      <c r="O960" s="62"/>
      <c r="P960" s="62"/>
      <c r="Q960" s="62"/>
      <c r="R960" s="62"/>
      <c r="S960" s="62"/>
    </row>
    <row r="961" spans="1:19" ht="16.5" thickTop="1" thickBot="1" x14ac:dyDescent="0.3">
      <c r="A961" s="33">
        <f t="shared" si="15"/>
        <v>955</v>
      </c>
      <c r="B961" s="9"/>
      <c r="C961" s="10"/>
      <c r="D961" s="18" t="str">
        <f>IFERROR(VLOOKUP(C961,REKAP[[#All],[ID
Barang]:[Stok Akhir]],2,FALSE), "")</f>
        <v/>
      </c>
      <c r="E961" s="18" t="str">
        <f>IFERROR(VLOOKUP(C961,REKAP[[#All],[ID
Barang]:[Stok Akhir]],4,FALSE), "")</f>
        <v/>
      </c>
      <c r="F961" s="18" t="str">
        <f>IFERROR(VLOOKUP(C961,REKAP[[#All],[ID
Barang]:[Stok Akhir]],6,FALSE),"")</f>
        <v/>
      </c>
      <c r="G961" s="17" t="str">
        <f>IFERROR(VLOOKUP(C961,REKAP[[#All],[ID
Barang]:[Stok Akhir]],8,FALSE),"")</f>
        <v/>
      </c>
      <c r="H961" s="13"/>
      <c r="I961" s="10"/>
      <c r="J961" s="10"/>
      <c r="K961" s="17" t="str">
        <f>IFERROR(MASUK[[#This Row],[Jumlah Masuk]]*MASUK[[#This Row],[Harga Satuan]],"")</f>
        <v/>
      </c>
      <c r="L961" s="13"/>
      <c r="M961" s="62"/>
      <c r="N961" s="62"/>
      <c r="O961" s="62"/>
      <c r="P961" s="62"/>
      <c r="Q961" s="62"/>
      <c r="R961" s="62"/>
      <c r="S961" s="62"/>
    </row>
    <row r="962" spans="1:19" ht="16.5" thickTop="1" thickBot="1" x14ac:dyDescent="0.3">
      <c r="A962" s="33">
        <f t="shared" si="15"/>
        <v>956</v>
      </c>
      <c r="B962" s="9"/>
      <c r="C962" s="10"/>
      <c r="D962" s="18" t="str">
        <f>IFERROR(VLOOKUP(C962,REKAP[[#All],[ID
Barang]:[Stok Akhir]],2,FALSE), "")</f>
        <v/>
      </c>
      <c r="E962" s="18" t="str">
        <f>IFERROR(VLOOKUP(C962,REKAP[[#All],[ID
Barang]:[Stok Akhir]],4,FALSE), "")</f>
        <v/>
      </c>
      <c r="F962" s="18" t="str">
        <f>IFERROR(VLOOKUP(C962,REKAP[[#All],[ID
Barang]:[Stok Akhir]],6,FALSE),"")</f>
        <v/>
      </c>
      <c r="G962" s="17" t="str">
        <f>IFERROR(VLOOKUP(C962,REKAP[[#All],[ID
Barang]:[Stok Akhir]],8,FALSE),"")</f>
        <v/>
      </c>
      <c r="H962" s="13"/>
      <c r="I962" s="10"/>
      <c r="J962" s="10"/>
      <c r="K962" s="17" t="str">
        <f>IFERROR(MASUK[[#This Row],[Jumlah Masuk]]*MASUK[[#This Row],[Harga Satuan]],"")</f>
        <v/>
      </c>
      <c r="L962" s="13"/>
      <c r="M962" s="62"/>
      <c r="N962" s="62"/>
      <c r="O962" s="62"/>
      <c r="P962" s="62"/>
      <c r="Q962" s="62"/>
      <c r="R962" s="62"/>
      <c r="S962" s="62"/>
    </row>
    <row r="963" spans="1:19" ht="16.5" thickTop="1" thickBot="1" x14ac:dyDescent="0.3">
      <c r="A963" s="33">
        <f t="shared" si="15"/>
        <v>957</v>
      </c>
      <c r="B963" s="9"/>
      <c r="C963" s="10"/>
      <c r="D963" s="18" t="str">
        <f>IFERROR(VLOOKUP(C963,REKAP[[#All],[ID
Barang]:[Stok Akhir]],2,FALSE), "")</f>
        <v/>
      </c>
      <c r="E963" s="18" t="str">
        <f>IFERROR(VLOOKUP(C963,REKAP[[#All],[ID
Barang]:[Stok Akhir]],4,FALSE), "")</f>
        <v/>
      </c>
      <c r="F963" s="18" t="str">
        <f>IFERROR(VLOOKUP(C963,REKAP[[#All],[ID
Barang]:[Stok Akhir]],6,FALSE),"")</f>
        <v/>
      </c>
      <c r="G963" s="17" t="str">
        <f>IFERROR(VLOOKUP(C963,REKAP[[#All],[ID
Barang]:[Stok Akhir]],8,FALSE),"")</f>
        <v/>
      </c>
      <c r="H963" s="13"/>
      <c r="I963" s="10"/>
      <c r="J963" s="10"/>
      <c r="K963" s="17" t="str">
        <f>IFERROR(MASUK[[#This Row],[Jumlah Masuk]]*MASUK[[#This Row],[Harga Satuan]],"")</f>
        <v/>
      </c>
      <c r="L963" s="13"/>
      <c r="M963" s="62"/>
      <c r="N963" s="62"/>
      <c r="O963" s="62"/>
      <c r="P963" s="62"/>
      <c r="Q963" s="62"/>
      <c r="R963" s="62"/>
      <c r="S963" s="62"/>
    </row>
    <row r="964" spans="1:19" ht="16.5" thickTop="1" thickBot="1" x14ac:dyDescent="0.3">
      <c r="A964" s="33">
        <f t="shared" ref="A964:A1027" si="16">ROW()-ROW($A$6)</f>
        <v>958</v>
      </c>
      <c r="B964" s="9"/>
      <c r="C964" s="10"/>
      <c r="D964" s="18" t="str">
        <f>IFERROR(VLOOKUP(C964,REKAP[[#All],[ID
Barang]:[Stok Akhir]],2,FALSE), "")</f>
        <v/>
      </c>
      <c r="E964" s="18" t="str">
        <f>IFERROR(VLOOKUP(C964,REKAP[[#All],[ID
Barang]:[Stok Akhir]],4,FALSE), "")</f>
        <v/>
      </c>
      <c r="F964" s="18" t="str">
        <f>IFERROR(VLOOKUP(C964,REKAP[[#All],[ID
Barang]:[Stok Akhir]],6,FALSE),"")</f>
        <v/>
      </c>
      <c r="G964" s="17" t="str">
        <f>IFERROR(VLOOKUP(C964,REKAP[[#All],[ID
Barang]:[Stok Akhir]],8,FALSE),"")</f>
        <v/>
      </c>
      <c r="H964" s="13"/>
      <c r="I964" s="10"/>
      <c r="J964" s="10"/>
      <c r="K964" s="17" t="str">
        <f>IFERROR(MASUK[[#This Row],[Jumlah Masuk]]*MASUK[[#This Row],[Harga Satuan]],"")</f>
        <v/>
      </c>
      <c r="L964" s="13"/>
      <c r="M964" s="62"/>
      <c r="N964" s="62"/>
      <c r="O964" s="62"/>
      <c r="P964" s="62"/>
      <c r="Q964" s="62"/>
      <c r="R964" s="62"/>
      <c r="S964" s="62"/>
    </row>
    <row r="965" spans="1:19" ht="16.5" thickTop="1" thickBot="1" x14ac:dyDescent="0.3">
      <c r="A965" s="33">
        <f t="shared" si="16"/>
        <v>959</v>
      </c>
      <c r="B965" s="9"/>
      <c r="C965" s="10"/>
      <c r="D965" s="18" t="str">
        <f>IFERROR(VLOOKUP(C965,REKAP[[#All],[ID
Barang]:[Stok Akhir]],2,FALSE), "")</f>
        <v/>
      </c>
      <c r="E965" s="18" t="str">
        <f>IFERROR(VLOOKUP(C965,REKAP[[#All],[ID
Barang]:[Stok Akhir]],4,FALSE), "")</f>
        <v/>
      </c>
      <c r="F965" s="18" t="str">
        <f>IFERROR(VLOOKUP(C965,REKAP[[#All],[ID
Barang]:[Stok Akhir]],6,FALSE),"")</f>
        <v/>
      </c>
      <c r="G965" s="17" t="str">
        <f>IFERROR(VLOOKUP(C965,REKAP[[#All],[ID
Barang]:[Stok Akhir]],8,FALSE),"")</f>
        <v/>
      </c>
      <c r="H965" s="13"/>
      <c r="I965" s="10"/>
      <c r="J965" s="10"/>
      <c r="K965" s="17" t="str">
        <f>IFERROR(MASUK[[#This Row],[Jumlah Masuk]]*MASUK[[#This Row],[Harga Satuan]],"")</f>
        <v/>
      </c>
      <c r="L965" s="13"/>
      <c r="M965" s="62"/>
      <c r="N965" s="62"/>
      <c r="O965" s="62"/>
      <c r="P965" s="62"/>
      <c r="Q965" s="62"/>
      <c r="R965" s="62"/>
      <c r="S965" s="62"/>
    </row>
    <row r="966" spans="1:19" ht="16.5" thickTop="1" thickBot="1" x14ac:dyDescent="0.3">
      <c r="A966" s="33">
        <f t="shared" si="16"/>
        <v>960</v>
      </c>
      <c r="B966" s="9"/>
      <c r="C966" s="10"/>
      <c r="D966" s="18" t="str">
        <f>IFERROR(VLOOKUP(C966,REKAP[[#All],[ID
Barang]:[Stok Akhir]],2,FALSE), "")</f>
        <v/>
      </c>
      <c r="E966" s="18" t="str">
        <f>IFERROR(VLOOKUP(C966,REKAP[[#All],[ID
Barang]:[Stok Akhir]],4,FALSE), "")</f>
        <v/>
      </c>
      <c r="F966" s="18" t="str">
        <f>IFERROR(VLOOKUP(C966,REKAP[[#All],[ID
Barang]:[Stok Akhir]],6,FALSE),"")</f>
        <v/>
      </c>
      <c r="G966" s="17" t="str">
        <f>IFERROR(VLOOKUP(C966,REKAP[[#All],[ID
Barang]:[Stok Akhir]],8,FALSE),"")</f>
        <v/>
      </c>
      <c r="H966" s="13"/>
      <c r="I966" s="10"/>
      <c r="J966" s="10"/>
      <c r="K966" s="17" t="str">
        <f>IFERROR(MASUK[[#This Row],[Jumlah Masuk]]*MASUK[[#This Row],[Harga Satuan]],"")</f>
        <v/>
      </c>
      <c r="L966" s="13"/>
      <c r="M966" s="62"/>
      <c r="N966" s="62"/>
      <c r="O966" s="62"/>
      <c r="P966" s="62"/>
      <c r="Q966" s="62"/>
      <c r="R966" s="62"/>
      <c r="S966" s="62"/>
    </row>
    <row r="967" spans="1:19" ht="16.5" thickTop="1" thickBot="1" x14ac:dyDescent="0.3">
      <c r="A967" s="33">
        <f t="shared" si="16"/>
        <v>961</v>
      </c>
      <c r="B967" s="9"/>
      <c r="C967" s="10"/>
      <c r="D967" s="18" t="str">
        <f>IFERROR(VLOOKUP(C967,REKAP[[#All],[ID
Barang]:[Stok Akhir]],2,FALSE), "")</f>
        <v/>
      </c>
      <c r="E967" s="18" t="str">
        <f>IFERROR(VLOOKUP(C967,REKAP[[#All],[ID
Barang]:[Stok Akhir]],4,FALSE), "")</f>
        <v/>
      </c>
      <c r="F967" s="18" t="str">
        <f>IFERROR(VLOOKUP(C967,REKAP[[#All],[ID
Barang]:[Stok Akhir]],6,FALSE),"")</f>
        <v/>
      </c>
      <c r="G967" s="17" t="str">
        <f>IFERROR(VLOOKUP(C967,REKAP[[#All],[ID
Barang]:[Stok Akhir]],8,FALSE),"")</f>
        <v/>
      </c>
      <c r="H967" s="13"/>
      <c r="I967" s="10"/>
      <c r="J967" s="10"/>
      <c r="K967" s="17" t="str">
        <f>IFERROR(MASUK[[#This Row],[Jumlah Masuk]]*MASUK[[#This Row],[Harga Satuan]],"")</f>
        <v/>
      </c>
      <c r="L967" s="13"/>
      <c r="M967" s="62"/>
      <c r="N967" s="62"/>
      <c r="O967" s="62"/>
      <c r="P967" s="62"/>
      <c r="Q967" s="62"/>
      <c r="R967" s="62"/>
      <c r="S967" s="62"/>
    </row>
    <row r="968" spans="1:19" ht="16.5" thickTop="1" thickBot="1" x14ac:dyDescent="0.3">
      <c r="A968" s="33">
        <f t="shared" si="16"/>
        <v>962</v>
      </c>
      <c r="B968" s="9"/>
      <c r="C968" s="10"/>
      <c r="D968" s="18" t="str">
        <f>IFERROR(VLOOKUP(C968,REKAP[[#All],[ID
Barang]:[Stok Akhir]],2,FALSE), "")</f>
        <v/>
      </c>
      <c r="E968" s="18" t="str">
        <f>IFERROR(VLOOKUP(C968,REKAP[[#All],[ID
Barang]:[Stok Akhir]],4,FALSE), "")</f>
        <v/>
      </c>
      <c r="F968" s="18" t="str">
        <f>IFERROR(VLOOKUP(C968,REKAP[[#All],[ID
Barang]:[Stok Akhir]],6,FALSE),"")</f>
        <v/>
      </c>
      <c r="G968" s="17" t="str">
        <f>IFERROR(VLOOKUP(C968,REKAP[[#All],[ID
Barang]:[Stok Akhir]],8,FALSE),"")</f>
        <v/>
      </c>
      <c r="H968" s="13"/>
      <c r="I968" s="10"/>
      <c r="J968" s="10"/>
      <c r="K968" s="17" t="str">
        <f>IFERROR(MASUK[[#This Row],[Jumlah Masuk]]*MASUK[[#This Row],[Harga Satuan]],"")</f>
        <v/>
      </c>
      <c r="L968" s="13"/>
      <c r="M968" s="62"/>
      <c r="N968" s="62"/>
      <c r="O968" s="62"/>
      <c r="P968" s="62"/>
      <c r="Q968" s="62"/>
      <c r="R968" s="62"/>
      <c r="S968" s="62"/>
    </row>
    <row r="969" spans="1:19" ht="16.5" thickTop="1" thickBot="1" x14ac:dyDescent="0.3">
      <c r="A969" s="33">
        <f t="shared" si="16"/>
        <v>963</v>
      </c>
      <c r="B969" s="9"/>
      <c r="C969" s="10"/>
      <c r="D969" s="18" t="str">
        <f>IFERROR(VLOOKUP(C969,REKAP[[#All],[ID
Barang]:[Stok Akhir]],2,FALSE), "")</f>
        <v/>
      </c>
      <c r="E969" s="18" t="str">
        <f>IFERROR(VLOOKUP(C969,REKAP[[#All],[ID
Barang]:[Stok Akhir]],4,FALSE), "")</f>
        <v/>
      </c>
      <c r="F969" s="18" t="str">
        <f>IFERROR(VLOOKUP(C969,REKAP[[#All],[ID
Barang]:[Stok Akhir]],6,FALSE),"")</f>
        <v/>
      </c>
      <c r="G969" s="17" t="str">
        <f>IFERROR(VLOOKUP(C969,REKAP[[#All],[ID
Barang]:[Stok Akhir]],8,FALSE),"")</f>
        <v/>
      </c>
      <c r="H969" s="13"/>
      <c r="I969" s="10"/>
      <c r="J969" s="10"/>
      <c r="K969" s="17" t="str">
        <f>IFERROR(MASUK[[#This Row],[Jumlah Masuk]]*MASUK[[#This Row],[Harga Satuan]],"")</f>
        <v/>
      </c>
      <c r="L969" s="13"/>
      <c r="M969" s="62"/>
      <c r="N969" s="62"/>
      <c r="O969" s="62"/>
      <c r="P969" s="62"/>
      <c r="Q969" s="62"/>
      <c r="R969" s="62"/>
      <c r="S969" s="62"/>
    </row>
    <row r="970" spans="1:19" ht="16.5" thickTop="1" thickBot="1" x14ac:dyDescent="0.3">
      <c r="A970" s="33">
        <f t="shared" si="16"/>
        <v>964</v>
      </c>
      <c r="B970" s="9"/>
      <c r="C970" s="10"/>
      <c r="D970" s="18" t="str">
        <f>IFERROR(VLOOKUP(C970,REKAP[[#All],[ID
Barang]:[Stok Akhir]],2,FALSE), "")</f>
        <v/>
      </c>
      <c r="E970" s="18" t="str">
        <f>IFERROR(VLOOKUP(C970,REKAP[[#All],[ID
Barang]:[Stok Akhir]],4,FALSE), "")</f>
        <v/>
      </c>
      <c r="F970" s="18" t="str">
        <f>IFERROR(VLOOKUP(C970,REKAP[[#All],[ID
Barang]:[Stok Akhir]],6,FALSE),"")</f>
        <v/>
      </c>
      <c r="G970" s="17" t="str">
        <f>IFERROR(VLOOKUP(C970,REKAP[[#All],[ID
Barang]:[Stok Akhir]],8,FALSE),"")</f>
        <v/>
      </c>
      <c r="H970" s="13"/>
      <c r="I970" s="10"/>
      <c r="J970" s="10"/>
      <c r="K970" s="17" t="str">
        <f>IFERROR(MASUK[[#This Row],[Jumlah Masuk]]*MASUK[[#This Row],[Harga Satuan]],"")</f>
        <v/>
      </c>
      <c r="L970" s="13"/>
      <c r="M970" s="62"/>
      <c r="N970" s="62"/>
      <c r="O970" s="62"/>
      <c r="P970" s="62"/>
      <c r="Q970" s="62"/>
      <c r="R970" s="62"/>
      <c r="S970" s="62"/>
    </row>
    <row r="971" spans="1:19" ht="16.5" thickTop="1" thickBot="1" x14ac:dyDescent="0.3">
      <c r="A971" s="33">
        <f t="shared" si="16"/>
        <v>965</v>
      </c>
      <c r="B971" s="9"/>
      <c r="C971" s="10"/>
      <c r="D971" s="18" t="str">
        <f>IFERROR(VLOOKUP(C971,REKAP[[#All],[ID
Barang]:[Stok Akhir]],2,FALSE), "")</f>
        <v/>
      </c>
      <c r="E971" s="18" t="str">
        <f>IFERROR(VLOOKUP(C971,REKAP[[#All],[ID
Barang]:[Stok Akhir]],4,FALSE), "")</f>
        <v/>
      </c>
      <c r="F971" s="18" t="str">
        <f>IFERROR(VLOOKUP(C971,REKAP[[#All],[ID
Barang]:[Stok Akhir]],6,FALSE),"")</f>
        <v/>
      </c>
      <c r="G971" s="17" t="str">
        <f>IFERROR(VLOOKUP(C971,REKAP[[#All],[ID
Barang]:[Stok Akhir]],8,FALSE),"")</f>
        <v/>
      </c>
      <c r="H971" s="13"/>
      <c r="I971" s="10"/>
      <c r="J971" s="10"/>
      <c r="K971" s="17" t="str">
        <f>IFERROR(MASUK[[#This Row],[Jumlah Masuk]]*MASUK[[#This Row],[Harga Satuan]],"")</f>
        <v/>
      </c>
      <c r="L971" s="13"/>
      <c r="M971" s="62"/>
      <c r="N971" s="62"/>
      <c r="O971" s="62"/>
      <c r="P971" s="62"/>
      <c r="Q971" s="62"/>
      <c r="R971" s="62"/>
      <c r="S971" s="62"/>
    </row>
    <row r="972" spans="1:19" ht="16.5" thickTop="1" thickBot="1" x14ac:dyDescent="0.3">
      <c r="A972" s="33">
        <f t="shared" si="16"/>
        <v>966</v>
      </c>
      <c r="B972" s="9"/>
      <c r="C972" s="10"/>
      <c r="D972" s="18" t="str">
        <f>IFERROR(VLOOKUP(C972,REKAP[[#All],[ID
Barang]:[Stok Akhir]],2,FALSE), "")</f>
        <v/>
      </c>
      <c r="E972" s="18" t="str">
        <f>IFERROR(VLOOKUP(C972,REKAP[[#All],[ID
Barang]:[Stok Akhir]],4,FALSE), "")</f>
        <v/>
      </c>
      <c r="F972" s="18" t="str">
        <f>IFERROR(VLOOKUP(C972,REKAP[[#All],[ID
Barang]:[Stok Akhir]],6,FALSE),"")</f>
        <v/>
      </c>
      <c r="G972" s="17" t="str">
        <f>IFERROR(VLOOKUP(C972,REKAP[[#All],[ID
Barang]:[Stok Akhir]],8,FALSE),"")</f>
        <v/>
      </c>
      <c r="H972" s="13"/>
      <c r="I972" s="10"/>
      <c r="J972" s="10"/>
      <c r="K972" s="17" t="str">
        <f>IFERROR(MASUK[[#This Row],[Jumlah Masuk]]*MASUK[[#This Row],[Harga Satuan]],"")</f>
        <v/>
      </c>
      <c r="L972" s="13"/>
      <c r="M972" s="62"/>
      <c r="N972" s="62"/>
      <c r="O972" s="62"/>
      <c r="P972" s="62"/>
      <c r="Q972" s="62"/>
      <c r="R972" s="62"/>
      <c r="S972" s="62"/>
    </row>
    <row r="973" spans="1:19" ht="16.5" thickTop="1" thickBot="1" x14ac:dyDescent="0.3">
      <c r="A973" s="33">
        <f t="shared" si="16"/>
        <v>967</v>
      </c>
      <c r="B973" s="9"/>
      <c r="C973" s="10"/>
      <c r="D973" s="18" t="str">
        <f>IFERROR(VLOOKUP(C973,REKAP[[#All],[ID
Barang]:[Stok Akhir]],2,FALSE), "")</f>
        <v/>
      </c>
      <c r="E973" s="18" t="str">
        <f>IFERROR(VLOOKUP(C973,REKAP[[#All],[ID
Barang]:[Stok Akhir]],4,FALSE), "")</f>
        <v/>
      </c>
      <c r="F973" s="18" t="str">
        <f>IFERROR(VLOOKUP(C973,REKAP[[#All],[ID
Barang]:[Stok Akhir]],6,FALSE),"")</f>
        <v/>
      </c>
      <c r="G973" s="17" t="str">
        <f>IFERROR(VLOOKUP(C973,REKAP[[#All],[ID
Barang]:[Stok Akhir]],8,FALSE),"")</f>
        <v/>
      </c>
      <c r="H973" s="13"/>
      <c r="I973" s="10"/>
      <c r="J973" s="10"/>
      <c r="K973" s="17" t="str">
        <f>IFERROR(MASUK[[#This Row],[Jumlah Masuk]]*MASUK[[#This Row],[Harga Satuan]],"")</f>
        <v/>
      </c>
      <c r="L973" s="13"/>
      <c r="M973" s="62"/>
      <c r="N973" s="62"/>
      <c r="O973" s="62"/>
      <c r="P973" s="62"/>
      <c r="Q973" s="62"/>
      <c r="R973" s="62"/>
      <c r="S973" s="62"/>
    </row>
    <row r="974" spans="1:19" ht="16.5" thickTop="1" thickBot="1" x14ac:dyDescent="0.3">
      <c r="A974" s="33">
        <f t="shared" si="16"/>
        <v>968</v>
      </c>
      <c r="B974" s="9"/>
      <c r="C974" s="10"/>
      <c r="D974" s="18" t="str">
        <f>IFERROR(VLOOKUP(C974,REKAP[[#All],[ID
Barang]:[Stok Akhir]],2,FALSE), "")</f>
        <v/>
      </c>
      <c r="E974" s="18" t="str">
        <f>IFERROR(VLOOKUP(C974,REKAP[[#All],[ID
Barang]:[Stok Akhir]],4,FALSE), "")</f>
        <v/>
      </c>
      <c r="F974" s="18" t="str">
        <f>IFERROR(VLOOKUP(C974,REKAP[[#All],[ID
Barang]:[Stok Akhir]],6,FALSE),"")</f>
        <v/>
      </c>
      <c r="G974" s="17" t="str">
        <f>IFERROR(VLOOKUP(C974,REKAP[[#All],[ID
Barang]:[Stok Akhir]],8,FALSE),"")</f>
        <v/>
      </c>
      <c r="H974" s="13"/>
      <c r="I974" s="10"/>
      <c r="J974" s="10"/>
      <c r="K974" s="17" t="str">
        <f>IFERROR(MASUK[[#This Row],[Jumlah Masuk]]*MASUK[[#This Row],[Harga Satuan]],"")</f>
        <v/>
      </c>
      <c r="L974" s="13"/>
      <c r="M974" s="62"/>
      <c r="N974" s="62"/>
      <c r="O974" s="62"/>
      <c r="P974" s="62"/>
      <c r="Q974" s="62"/>
      <c r="R974" s="62"/>
      <c r="S974" s="62"/>
    </row>
    <row r="975" spans="1:19" ht="16.5" thickTop="1" thickBot="1" x14ac:dyDescent="0.3">
      <c r="A975" s="33">
        <f t="shared" si="16"/>
        <v>969</v>
      </c>
      <c r="B975" s="9"/>
      <c r="C975" s="10"/>
      <c r="D975" s="18" t="str">
        <f>IFERROR(VLOOKUP(C975,REKAP[[#All],[ID
Barang]:[Stok Akhir]],2,FALSE), "")</f>
        <v/>
      </c>
      <c r="E975" s="18" t="str">
        <f>IFERROR(VLOOKUP(C975,REKAP[[#All],[ID
Barang]:[Stok Akhir]],4,FALSE), "")</f>
        <v/>
      </c>
      <c r="F975" s="18" t="str">
        <f>IFERROR(VLOOKUP(C975,REKAP[[#All],[ID
Barang]:[Stok Akhir]],6,FALSE),"")</f>
        <v/>
      </c>
      <c r="G975" s="17" t="str">
        <f>IFERROR(VLOOKUP(C975,REKAP[[#All],[ID
Barang]:[Stok Akhir]],8,FALSE),"")</f>
        <v/>
      </c>
      <c r="H975" s="13"/>
      <c r="I975" s="10"/>
      <c r="J975" s="10"/>
      <c r="K975" s="17" t="str">
        <f>IFERROR(MASUK[[#This Row],[Jumlah Masuk]]*MASUK[[#This Row],[Harga Satuan]],"")</f>
        <v/>
      </c>
      <c r="L975" s="13"/>
      <c r="M975" s="62"/>
      <c r="N975" s="62"/>
      <c r="O975" s="62"/>
      <c r="P975" s="62"/>
      <c r="Q975" s="62"/>
      <c r="R975" s="62"/>
      <c r="S975" s="62"/>
    </row>
    <row r="976" spans="1:19" ht="16.5" thickTop="1" thickBot="1" x14ac:dyDescent="0.3">
      <c r="A976" s="33">
        <f t="shared" si="16"/>
        <v>970</v>
      </c>
      <c r="B976" s="9"/>
      <c r="C976" s="10"/>
      <c r="D976" s="18" t="str">
        <f>IFERROR(VLOOKUP(C976,REKAP[[#All],[ID
Barang]:[Stok Akhir]],2,FALSE), "")</f>
        <v/>
      </c>
      <c r="E976" s="18" t="str">
        <f>IFERROR(VLOOKUP(C976,REKAP[[#All],[ID
Barang]:[Stok Akhir]],4,FALSE), "")</f>
        <v/>
      </c>
      <c r="F976" s="18" t="str">
        <f>IFERROR(VLOOKUP(C976,REKAP[[#All],[ID
Barang]:[Stok Akhir]],6,FALSE),"")</f>
        <v/>
      </c>
      <c r="G976" s="17" t="str">
        <f>IFERROR(VLOOKUP(C976,REKAP[[#All],[ID
Barang]:[Stok Akhir]],8,FALSE),"")</f>
        <v/>
      </c>
      <c r="H976" s="13"/>
      <c r="I976" s="10"/>
      <c r="J976" s="10"/>
      <c r="K976" s="17" t="str">
        <f>IFERROR(MASUK[[#This Row],[Jumlah Masuk]]*MASUK[[#This Row],[Harga Satuan]],"")</f>
        <v/>
      </c>
      <c r="L976" s="13"/>
      <c r="M976" s="62"/>
      <c r="N976" s="62"/>
      <c r="O976" s="62"/>
      <c r="P976" s="62"/>
      <c r="Q976" s="62"/>
      <c r="R976" s="62"/>
      <c r="S976" s="62"/>
    </row>
    <row r="977" spans="1:19" ht="16.5" thickTop="1" thickBot="1" x14ac:dyDescent="0.3">
      <c r="A977" s="33">
        <f t="shared" si="16"/>
        <v>971</v>
      </c>
      <c r="B977" s="9"/>
      <c r="C977" s="10"/>
      <c r="D977" s="18" t="str">
        <f>IFERROR(VLOOKUP(C977,REKAP[[#All],[ID
Barang]:[Stok Akhir]],2,FALSE), "")</f>
        <v/>
      </c>
      <c r="E977" s="18" t="str">
        <f>IFERROR(VLOOKUP(C977,REKAP[[#All],[ID
Barang]:[Stok Akhir]],4,FALSE), "")</f>
        <v/>
      </c>
      <c r="F977" s="18" t="str">
        <f>IFERROR(VLOOKUP(C977,REKAP[[#All],[ID
Barang]:[Stok Akhir]],6,FALSE),"")</f>
        <v/>
      </c>
      <c r="G977" s="17" t="str">
        <f>IFERROR(VLOOKUP(C977,REKAP[[#All],[ID
Barang]:[Stok Akhir]],8,FALSE),"")</f>
        <v/>
      </c>
      <c r="H977" s="13"/>
      <c r="I977" s="10"/>
      <c r="J977" s="10"/>
      <c r="K977" s="17" t="str">
        <f>IFERROR(MASUK[[#This Row],[Jumlah Masuk]]*MASUK[[#This Row],[Harga Satuan]],"")</f>
        <v/>
      </c>
      <c r="L977" s="13"/>
      <c r="M977" s="62"/>
      <c r="N977" s="62"/>
      <c r="O977" s="62"/>
      <c r="P977" s="62"/>
      <c r="Q977" s="62"/>
      <c r="R977" s="62"/>
      <c r="S977" s="62"/>
    </row>
    <row r="978" spans="1:19" ht="16.5" thickTop="1" thickBot="1" x14ac:dyDescent="0.3">
      <c r="A978" s="33">
        <f t="shared" si="16"/>
        <v>972</v>
      </c>
      <c r="B978" s="9"/>
      <c r="C978" s="10"/>
      <c r="D978" s="18" t="str">
        <f>IFERROR(VLOOKUP(C978,REKAP[[#All],[ID
Barang]:[Stok Akhir]],2,FALSE), "")</f>
        <v/>
      </c>
      <c r="E978" s="18" t="str">
        <f>IFERROR(VLOOKUP(C978,REKAP[[#All],[ID
Barang]:[Stok Akhir]],4,FALSE), "")</f>
        <v/>
      </c>
      <c r="F978" s="18" t="str">
        <f>IFERROR(VLOOKUP(C978,REKAP[[#All],[ID
Barang]:[Stok Akhir]],6,FALSE),"")</f>
        <v/>
      </c>
      <c r="G978" s="17" t="str">
        <f>IFERROR(VLOOKUP(C978,REKAP[[#All],[ID
Barang]:[Stok Akhir]],8,FALSE),"")</f>
        <v/>
      </c>
      <c r="H978" s="13"/>
      <c r="I978" s="10"/>
      <c r="J978" s="10"/>
      <c r="K978" s="17" t="str">
        <f>IFERROR(MASUK[[#This Row],[Jumlah Masuk]]*MASUK[[#This Row],[Harga Satuan]],"")</f>
        <v/>
      </c>
      <c r="L978" s="13"/>
      <c r="M978" s="62"/>
      <c r="N978" s="62"/>
      <c r="O978" s="62"/>
      <c r="P978" s="62"/>
      <c r="Q978" s="62"/>
      <c r="R978" s="62"/>
      <c r="S978" s="62"/>
    </row>
    <row r="979" spans="1:19" ht="16.5" thickTop="1" thickBot="1" x14ac:dyDescent="0.3">
      <c r="A979" s="33">
        <f t="shared" si="16"/>
        <v>973</v>
      </c>
      <c r="B979" s="9"/>
      <c r="C979" s="10"/>
      <c r="D979" s="18" t="str">
        <f>IFERROR(VLOOKUP(C979,REKAP[[#All],[ID
Barang]:[Stok Akhir]],2,FALSE), "")</f>
        <v/>
      </c>
      <c r="E979" s="18" t="str">
        <f>IFERROR(VLOOKUP(C979,REKAP[[#All],[ID
Barang]:[Stok Akhir]],4,FALSE), "")</f>
        <v/>
      </c>
      <c r="F979" s="18" t="str">
        <f>IFERROR(VLOOKUP(C979,REKAP[[#All],[ID
Barang]:[Stok Akhir]],6,FALSE),"")</f>
        <v/>
      </c>
      <c r="G979" s="17" t="str">
        <f>IFERROR(VLOOKUP(C979,REKAP[[#All],[ID
Barang]:[Stok Akhir]],8,FALSE),"")</f>
        <v/>
      </c>
      <c r="H979" s="13"/>
      <c r="I979" s="10"/>
      <c r="J979" s="10"/>
      <c r="K979" s="17" t="str">
        <f>IFERROR(MASUK[[#This Row],[Jumlah Masuk]]*MASUK[[#This Row],[Harga Satuan]],"")</f>
        <v/>
      </c>
      <c r="L979" s="13"/>
      <c r="M979" s="62"/>
      <c r="N979" s="62"/>
      <c r="O979" s="62"/>
      <c r="P979" s="62"/>
      <c r="Q979" s="62"/>
      <c r="R979" s="62"/>
      <c r="S979" s="62"/>
    </row>
    <row r="980" spans="1:19" ht="16.5" thickTop="1" thickBot="1" x14ac:dyDescent="0.3">
      <c r="A980" s="33">
        <f t="shared" si="16"/>
        <v>974</v>
      </c>
      <c r="B980" s="9"/>
      <c r="C980" s="10"/>
      <c r="D980" s="18" t="str">
        <f>IFERROR(VLOOKUP(C980,REKAP[[#All],[ID
Barang]:[Stok Akhir]],2,FALSE), "")</f>
        <v/>
      </c>
      <c r="E980" s="18" t="str">
        <f>IFERROR(VLOOKUP(C980,REKAP[[#All],[ID
Barang]:[Stok Akhir]],4,FALSE), "")</f>
        <v/>
      </c>
      <c r="F980" s="18" t="str">
        <f>IFERROR(VLOOKUP(C980,REKAP[[#All],[ID
Barang]:[Stok Akhir]],6,FALSE),"")</f>
        <v/>
      </c>
      <c r="G980" s="17" t="str">
        <f>IFERROR(VLOOKUP(C980,REKAP[[#All],[ID
Barang]:[Stok Akhir]],8,FALSE),"")</f>
        <v/>
      </c>
      <c r="H980" s="13"/>
      <c r="I980" s="10"/>
      <c r="J980" s="10"/>
      <c r="K980" s="17" t="str">
        <f>IFERROR(MASUK[[#This Row],[Jumlah Masuk]]*MASUK[[#This Row],[Harga Satuan]],"")</f>
        <v/>
      </c>
      <c r="L980" s="13"/>
      <c r="M980" s="62"/>
      <c r="N980" s="62"/>
      <c r="O980" s="62"/>
      <c r="P980" s="62"/>
      <c r="Q980" s="62"/>
      <c r="R980" s="62"/>
      <c r="S980" s="62"/>
    </row>
    <row r="981" spans="1:19" ht="16.5" thickTop="1" thickBot="1" x14ac:dyDescent="0.3">
      <c r="A981" s="33">
        <f t="shared" si="16"/>
        <v>975</v>
      </c>
      <c r="B981" s="9"/>
      <c r="C981" s="10"/>
      <c r="D981" s="18" t="str">
        <f>IFERROR(VLOOKUP(C981,REKAP[[#All],[ID
Barang]:[Stok Akhir]],2,FALSE), "")</f>
        <v/>
      </c>
      <c r="E981" s="18" t="str">
        <f>IFERROR(VLOOKUP(C981,REKAP[[#All],[ID
Barang]:[Stok Akhir]],4,FALSE), "")</f>
        <v/>
      </c>
      <c r="F981" s="18" t="str">
        <f>IFERROR(VLOOKUP(C981,REKAP[[#All],[ID
Barang]:[Stok Akhir]],6,FALSE),"")</f>
        <v/>
      </c>
      <c r="G981" s="17" t="str">
        <f>IFERROR(VLOOKUP(C981,REKAP[[#All],[ID
Barang]:[Stok Akhir]],8,FALSE),"")</f>
        <v/>
      </c>
      <c r="H981" s="13"/>
      <c r="I981" s="10"/>
      <c r="J981" s="10"/>
      <c r="K981" s="17" t="str">
        <f>IFERROR(MASUK[[#This Row],[Jumlah Masuk]]*MASUK[[#This Row],[Harga Satuan]],"")</f>
        <v/>
      </c>
      <c r="L981" s="13"/>
      <c r="M981" s="62"/>
      <c r="N981" s="62"/>
      <c r="O981" s="62"/>
      <c r="P981" s="62"/>
      <c r="Q981" s="62"/>
      <c r="R981" s="62"/>
      <c r="S981" s="62"/>
    </row>
    <row r="982" spans="1:19" ht="16.5" thickTop="1" thickBot="1" x14ac:dyDescent="0.3">
      <c r="A982" s="33">
        <f t="shared" si="16"/>
        <v>976</v>
      </c>
      <c r="B982" s="9"/>
      <c r="C982" s="10"/>
      <c r="D982" s="18" t="str">
        <f>IFERROR(VLOOKUP(C982,REKAP[[#All],[ID
Barang]:[Stok Akhir]],2,FALSE), "")</f>
        <v/>
      </c>
      <c r="E982" s="18" t="str">
        <f>IFERROR(VLOOKUP(C982,REKAP[[#All],[ID
Barang]:[Stok Akhir]],4,FALSE), "")</f>
        <v/>
      </c>
      <c r="F982" s="18" t="str">
        <f>IFERROR(VLOOKUP(C982,REKAP[[#All],[ID
Barang]:[Stok Akhir]],6,FALSE),"")</f>
        <v/>
      </c>
      <c r="G982" s="17" t="str">
        <f>IFERROR(VLOOKUP(C982,REKAP[[#All],[ID
Barang]:[Stok Akhir]],8,FALSE),"")</f>
        <v/>
      </c>
      <c r="H982" s="13"/>
      <c r="I982" s="10"/>
      <c r="J982" s="10"/>
      <c r="K982" s="17" t="str">
        <f>IFERROR(MASUK[[#This Row],[Jumlah Masuk]]*MASUK[[#This Row],[Harga Satuan]],"")</f>
        <v/>
      </c>
      <c r="L982" s="13"/>
      <c r="M982" s="62"/>
      <c r="N982" s="62"/>
      <c r="O982" s="62"/>
      <c r="P982" s="62"/>
      <c r="Q982" s="62"/>
      <c r="R982" s="62"/>
      <c r="S982" s="62"/>
    </row>
    <row r="983" spans="1:19" ht="16.5" thickTop="1" thickBot="1" x14ac:dyDescent="0.3">
      <c r="A983" s="33">
        <f t="shared" si="16"/>
        <v>977</v>
      </c>
      <c r="B983" s="9"/>
      <c r="C983" s="10"/>
      <c r="D983" s="18" t="str">
        <f>IFERROR(VLOOKUP(C983,REKAP[[#All],[ID
Barang]:[Stok Akhir]],2,FALSE), "")</f>
        <v/>
      </c>
      <c r="E983" s="18" t="str">
        <f>IFERROR(VLOOKUP(C983,REKAP[[#All],[ID
Barang]:[Stok Akhir]],4,FALSE), "")</f>
        <v/>
      </c>
      <c r="F983" s="18" t="str">
        <f>IFERROR(VLOOKUP(C983,REKAP[[#All],[ID
Barang]:[Stok Akhir]],6,FALSE),"")</f>
        <v/>
      </c>
      <c r="G983" s="17" t="str">
        <f>IFERROR(VLOOKUP(C983,REKAP[[#All],[ID
Barang]:[Stok Akhir]],8,FALSE),"")</f>
        <v/>
      </c>
      <c r="H983" s="13"/>
      <c r="I983" s="10"/>
      <c r="J983" s="10"/>
      <c r="K983" s="17" t="str">
        <f>IFERROR(MASUK[[#This Row],[Jumlah Masuk]]*MASUK[[#This Row],[Harga Satuan]],"")</f>
        <v/>
      </c>
      <c r="L983" s="13"/>
      <c r="M983" s="62"/>
      <c r="N983" s="62"/>
      <c r="O983" s="62"/>
      <c r="P983" s="62"/>
      <c r="Q983" s="62"/>
      <c r="R983" s="62"/>
      <c r="S983" s="62"/>
    </row>
    <row r="984" spans="1:19" ht="16.5" thickTop="1" thickBot="1" x14ac:dyDescent="0.3">
      <c r="A984" s="33">
        <f t="shared" si="16"/>
        <v>978</v>
      </c>
      <c r="B984" s="9"/>
      <c r="C984" s="10"/>
      <c r="D984" s="18" t="str">
        <f>IFERROR(VLOOKUP(C984,REKAP[[#All],[ID
Barang]:[Stok Akhir]],2,FALSE), "")</f>
        <v/>
      </c>
      <c r="E984" s="18" t="str">
        <f>IFERROR(VLOOKUP(C984,REKAP[[#All],[ID
Barang]:[Stok Akhir]],4,FALSE), "")</f>
        <v/>
      </c>
      <c r="F984" s="18" t="str">
        <f>IFERROR(VLOOKUP(C984,REKAP[[#All],[ID
Barang]:[Stok Akhir]],6,FALSE),"")</f>
        <v/>
      </c>
      <c r="G984" s="17" t="str">
        <f>IFERROR(VLOOKUP(C984,REKAP[[#All],[ID
Barang]:[Stok Akhir]],8,FALSE),"")</f>
        <v/>
      </c>
      <c r="H984" s="13"/>
      <c r="I984" s="10"/>
      <c r="J984" s="10"/>
      <c r="K984" s="17" t="str">
        <f>IFERROR(MASUK[[#This Row],[Jumlah Masuk]]*MASUK[[#This Row],[Harga Satuan]],"")</f>
        <v/>
      </c>
      <c r="L984" s="13"/>
      <c r="M984" s="62"/>
      <c r="N984" s="62"/>
      <c r="O984" s="62"/>
      <c r="P984" s="62"/>
      <c r="Q984" s="62"/>
      <c r="R984" s="62"/>
      <c r="S984" s="62"/>
    </row>
    <row r="985" spans="1:19" ht="16.5" thickTop="1" thickBot="1" x14ac:dyDescent="0.3">
      <c r="A985" s="33">
        <f t="shared" si="16"/>
        <v>979</v>
      </c>
      <c r="B985" s="9"/>
      <c r="C985" s="10"/>
      <c r="D985" s="18" t="str">
        <f>IFERROR(VLOOKUP(C985,REKAP[[#All],[ID
Barang]:[Stok Akhir]],2,FALSE), "")</f>
        <v/>
      </c>
      <c r="E985" s="18" t="str">
        <f>IFERROR(VLOOKUP(C985,REKAP[[#All],[ID
Barang]:[Stok Akhir]],4,FALSE), "")</f>
        <v/>
      </c>
      <c r="F985" s="18" t="str">
        <f>IFERROR(VLOOKUP(C985,REKAP[[#All],[ID
Barang]:[Stok Akhir]],6,FALSE),"")</f>
        <v/>
      </c>
      <c r="G985" s="17" t="str">
        <f>IFERROR(VLOOKUP(C985,REKAP[[#All],[ID
Barang]:[Stok Akhir]],8,FALSE),"")</f>
        <v/>
      </c>
      <c r="H985" s="13"/>
      <c r="I985" s="10"/>
      <c r="J985" s="10"/>
      <c r="K985" s="17" t="str">
        <f>IFERROR(MASUK[[#This Row],[Jumlah Masuk]]*MASUK[[#This Row],[Harga Satuan]],"")</f>
        <v/>
      </c>
      <c r="L985" s="13"/>
      <c r="M985" s="62"/>
      <c r="N985" s="62"/>
      <c r="O985" s="62"/>
      <c r="P985" s="62"/>
      <c r="Q985" s="62"/>
      <c r="R985" s="62"/>
      <c r="S985" s="62"/>
    </row>
    <row r="986" spans="1:19" ht="16.5" thickTop="1" thickBot="1" x14ac:dyDescent="0.3">
      <c r="A986" s="33">
        <f t="shared" si="16"/>
        <v>980</v>
      </c>
      <c r="B986" s="9"/>
      <c r="C986" s="10"/>
      <c r="D986" s="18" t="str">
        <f>IFERROR(VLOOKUP(C986,REKAP[[#All],[ID
Barang]:[Stok Akhir]],2,FALSE), "")</f>
        <v/>
      </c>
      <c r="E986" s="18" t="str">
        <f>IFERROR(VLOOKUP(C986,REKAP[[#All],[ID
Barang]:[Stok Akhir]],4,FALSE), "")</f>
        <v/>
      </c>
      <c r="F986" s="18" t="str">
        <f>IFERROR(VLOOKUP(C986,REKAP[[#All],[ID
Barang]:[Stok Akhir]],6,FALSE),"")</f>
        <v/>
      </c>
      <c r="G986" s="17" t="str">
        <f>IFERROR(VLOOKUP(C986,REKAP[[#All],[ID
Barang]:[Stok Akhir]],8,FALSE),"")</f>
        <v/>
      </c>
      <c r="H986" s="13"/>
      <c r="I986" s="10"/>
      <c r="J986" s="10"/>
      <c r="K986" s="17" t="str">
        <f>IFERROR(MASUK[[#This Row],[Jumlah Masuk]]*MASUK[[#This Row],[Harga Satuan]],"")</f>
        <v/>
      </c>
      <c r="L986" s="13"/>
      <c r="M986" s="62"/>
      <c r="N986" s="62"/>
      <c r="O986" s="62"/>
      <c r="P986" s="62"/>
      <c r="Q986" s="62"/>
      <c r="R986" s="62"/>
      <c r="S986" s="62"/>
    </row>
    <row r="987" spans="1:19" ht="16.5" thickTop="1" thickBot="1" x14ac:dyDescent="0.3">
      <c r="A987" s="33">
        <f t="shared" si="16"/>
        <v>981</v>
      </c>
      <c r="B987" s="9"/>
      <c r="C987" s="10"/>
      <c r="D987" s="18" t="str">
        <f>IFERROR(VLOOKUP(C987,REKAP[[#All],[ID
Barang]:[Stok Akhir]],2,FALSE), "")</f>
        <v/>
      </c>
      <c r="E987" s="18" t="str">
        <f>IFERROR(VLOOKUP(C987,REKAP[[#All],[ID
Barang]:[Stok Akhir]],4,FALSE), "")</f>
        <v/>
      </c>
      <c r="F987" s="18" t="str">
        <f>IFERROR(VLOOKUP(C987,REKAP[[#All],[ID
Barang]:[Stok Akhir]],6,FALSE),"")</f>
        <v/>
      </c>
      <c r="G987" s="17" t="str">
        <f>IFERROR(VLOOKUP(C987,REKAP[[#All],[ID
Barang]:[Stok Akhir]],8,FALSE),"")</f>
        <v/>
      </c>
      <c r="H987" s="13"/>
      <c r="I987" s="10"/>
      <c r="J987" s="10"/>
      <c r="K987" s="17" t="str">
        <f>IFERROR(MASUK[[#This Row],[Jumlah Masuk]]*MASUK[[#This Row],[Harga Satuan]],"")</f>
        <v/>
      </c>
      <c r="L987" s="13"/>
      <c r="M987" s="62"/>
      <c r="N987" s="62"/>
      <c r="O987" s="62"/>
      <c r="P987" s="62"/>
      <c r="Q987" s="62"/>
      <c r="R987" s="62"/>
      <c r="S987" s="62"/>
    </row>
    <row r="988" spans="1:19" ht="16.5" thickTop="1" thickBot="1" x14ac:dyDescent="0.3">
      <c r="A988" s="33">
        <f t="shared" si="16"/>
        <v>982</v>
      </c>
      <c r="B988" s="9"/>
      <c r="C988" s="10"/>
      <c r="D988" s="18" t="str">
        <f>IFERROR(VLOOKUP(C988,REKAP[[#All],[ID
Barang]:[Stok Akhir]],2,FALSE), "")</f>
        <v/>
      </c>
      <c r="E988" s="18" t="str">
        <f>IFERROR(VLOOKUP(C988,REKAP[[#All],[ID
Barang]:[Stok Akhir]],4,FALSE), "")</f>
        <v/>
      </c>
      <c r="F988" s="18" t="str">
        <f>IFERROR(VLOOKUP(C988,REKAP[[#All],[ID
Barang]:[Stok Akhir]],6,FALSE),"")</f>
        <v/>
      </c>
      <c r="G988" s="17" t="str">
        <f>IFERROR(VLOOKUP(C988,REKAP[[#All],[ID
Barang]:[Stok Akhir]],8,FALSE),"")</f>
        <v/>
      </c>
      <c r="H988" s="13"/>
      <c r="I988" s="10"/>
      <c r="J988" s="10"/>
      <c r="K988" s="17" t="str">
        <f>IFERROR(MASUK[[#This Row],[Jumlah Masuk]]*MASUK[[#This Row],[Harga Satuan]],"")</f>
        <v/>
      </c>
      <c r="L988" s="13"/>
      <c r="M988" s="62"/>
      <c r="N988" s="62"/>
      <c r="O988" s="62"/>
      <c r="P988" s="62"/>
      <c r="Q988" s="62"/>
      <c r="R988" s="62"/>
      <c r="S988" s="62"/>
    </row>
    <row r="989" spans="1:19" ht="16.5" thickTop="1" thickBot="1" x14ac:dyDescent="0.3">
      <c r="A989" s="33">
        <f t="shared" si="16"/>
        <v>983</v>
      </c>
      <c r="B989" s="9"/>
      <c r="C989" s="10"/>
      <c r="D989" s="18" t="str">
        <f>IFERROR(VLOOKUP(C989,REKAP[[#All],[ID
Barang]:[Stok Akhir]],2,FALSE), "")</f>
        <v/>
      </c>
      <c r="E989" s="18" t="str">
        <f>IFERROR(VLOOKUP(C989,REKAP[[#All],[ID
Barang]:[Stok Akhir]],4,FALSE), "")</f>
        <v/>
      </c>
      <c r="F989" s="18" t="str">
        <f>IFERROR(VLOOKUP(C989,REKAP[[#All],[ID
Barang]:[Stok Akhir]],6,FALSE),"")</f>
        <v/>
      </c>
      <c r="G989" s="17" t="str">
        <f>IFERROR(VLOOKUP(C989,REKAP[[#All],[ID
Barang]:[Stok Akhir]],8,FALSE),"")</f>
        <v/>
      </c>
      <c r="H989" s="13"/>
      <c r="I989" s="10"/>
      <c r="J989" s="10"/>
      <c r="K989" s="17" t="str">
        <f>IFERROR(MASUK[[#This Row],[Jumlah Masuk]]*MASUK[[#This Row],[Harga Satuan]],"")</f>
        <v/>
      </c>
      <c r="L989" s="13"/>
      <c r="M989" s="62"/>
      <c r="N989" s="62"/>
      <c r="O989" s="62"/>
      <c r="P989" s="62"/>
      <c r="Q989" s="62"/>
      <c r="R989" s="62"/>
      <c r="S989" s="62"/>
    </row>
    <row r="990" spans="1:19" ht="16.5" thickTop="1" thickBot="1" x14ac:dyDescent="0.3">
      <c r="A990" s="33">
        <f t="shared" si="16"/>
        <v>984</v>
      </c>
      <c r="B990" s="9"/>
      <c r="C990" s="10"/>
      <c r="D990" s="18" t="str">
        <f>IFERROR(VLOOKUP(C990,REKAP[[#All],[ID
Barang]:[Stok Akhir]],2,FALSE), "")</f>
        <v/>
      </c>
      <c r="E990" s="18" t="str">
        <f>IFERROR(VLOOKUP(C990,REKAP[[#All],[ID
Barang]:[Stok Akhir]],4,FALSE), "")</f>
        <v/>
      </c>
      <c r="F990" s="18" t="str">
        <f>IFERROR(VLOOKUP(C990,REKAP[[#All],[ID
Barang]:[Stok Akhir]],6,FALSE),"")</f>
        <v/>
      </c>
      <c r="G990" s="17" t="str">
        <f>IFERROR(VLOOKUP(C990,REKAP[[#All],[ID
Barang]:[Stok Akhir]],8,FALSE),"")</f>
        <v/>
      </c>
      <c r="H990" s="13"/>
      <c r="I990" s="10"/>
      <c r="J990" s="10"/>
      <c r="K990" s="17" t="str">
        <f>IFERROR(MASUK[[#This Row],[Jumlah Masuk]]*MASUK[[#This Row],[Harga Satuan]],"")</f>
        <v/>
      </c>
      <c r="L990" s="13"/>
      <c r="M990" s="62"/>
      <c r="N990" s="62"/>
      <c r="O990" s="62"/>
      <c r="P990" s="62"/>
      <c r="Q990" s="62"/>
      <c r="R990" s="62"/>
      <c r="S990" s="62"/>
    </row>
    <row r="991" spans="1:19" ht="16.5" thickTop="1" thickBot="1" x14ac:dyDescent="0.3">
      <c r="A991" s="33">
        <f t="shared" si="16"/>
        <v>985</v>
      </c>
      <c r="B991" s="9"/>
      <c r="C991" s="10"/>
      <c r="D991" s="18" t="str">
        <f>IFERROR(VLOOKUP(C991,REKAP[[#All],[ID
Barang]:[Stok Akhir]],2,FALSE), "")</f>
        <v/>
      </c>
      <c r="E991" s="18" t="str">
        <f>IFERROR(VLOOKUP(C991,REKAP[[#All],[ID
Barang]:[Stok Akhir]],4,FALSE), "")</f>
        <v/>
      </c>
      <c r="F991" s="18" t="str">
        <f>IFERROR(VLOOKUP(C991,REKAP[[#All],[ID
Barang]:[Stok Akhir]],6,FALSE),"")</f>
        <v/>
      </c>
      <c r="G991" s="17" t="str">
        <f>IFERROR(VLOOKUP(C991,REKAP[[#All],[ID
Barang]:[Stok Akhir]],8,FALSE),"")</f>
        <v/>
      </c>
      <c r="H991" s="13"/>
      <c r="I991" s="10"/>
      <c r="J991" s="10"/>
      <c r="K991" s="17" t="str">
        <f>IFERROR(MASUK[[#This Row],[Jumlah Masuk]]*MASUK[[#This Row],[Harga Satuan]],"")</f>
        <v/>
      </c>
      <c r="L991" s="13"/>
      <c r="M991" s="62"/>
      <c r="N991" s="62"/>
      <c r="O991" s="62"/>
      <c r="P991" s="62"/>
      <c r="Q991" s="62"/>
      <c r="R991" s="62"/>
      <c r="S991" s="62"/>
    </row>
    <row r="992" spans="1:19" ht="16.5" thickTop="1" thickBot="1" x14ac:dyDescent="0.3">
      <c r="A992" s="33">
        <f t="shared" si="16"/>
        <v>986</v>
      </c>
      <c r="B992" s="9"/>
      <c r="C992" s="10"/>
      <c r="D992" s="18" t="str">
        <f>IFERROR(VLOOKUP(C992,REKAP[[#All],[ID
Barang]:[Stok Akhir]],2,FALSE), "")</f>
        <v/>
      </c>
      <c r="E992" s="18" t="str">
        <f>IFERROR(VLOOKUP(C992,REKAP[[#All],[ID
Barang]:[Stok Akhir]],4,FALSE), "")</f>
        <v/>
      </c>
      <c r="F992" s="18" t="str">
        <f>IFERROR(VLOOKUP(C992,REKAP[[#All],[ID
Barang]:[Stok Akhir]],6,FALSE),"")</f>
        <v/>
      </c>
      <c r="G992" s="17" t="str">
        <f>IFERROR(VLOOKUP(C992,REKAP[[#All],[ID
Barang]:[Stok Akhir]],8,FALSE),"")</f>
        <v/>
      </c>
      <c r="H992" s="13"/>
      <c r="I992" s="10"/>
      <c r="J992" s="10"/>
      <c r="K992" s="17" t="str">
        <f>IFERROR(MASUK[[#This Row],[Jumlah Masuk]]*MASUK[[#This Row],[Harga Satuan]],"")</f>
        <v/>
      </c>
      <c r="L992" s="13"/>
      <c r="M992" s="62"/>
      <c r="N992" s="62"/>
      <c r="O992" s="62"/>
      <c r="P992" s="62"/>
      <c r="Q992" s="62"/>
      <c r="R992" s="62"/>
      <c r="S992" s="62"/>
    </row>
    <row r="993" spans="1:19" ht="16.5" thickTop="1" thickBot="1" x14ac:dyDescent="0.3">
      <c r="A993" s="33">
        <f t="shared" si="16"/>
        <v>987</v>
      </c>
      <c r="B993" s="9"/>
      <c r="C993" s="10"/>
      <c r="D993" s="18" t="str">
        <f>IFERROR(VLOOKUP(C993,REKAP[[#All],[ID
Barang]:[Stok Akhir]],2,FALSE), "")</f>
        <v/>
      </c>
      <c r="E993" s="18" t="str">
        <f>IFERROR(VLOOKUP(C993,REKAP[[#All],[ID
Barang]:[Stok Akhir]],4,FALSE), "")</f>
        <v/>
      </c>
      <c r="F993" s="18" t="str">
        <f>IFERROR(VLOOKUP(C993,REKAP[[#All],[ID
Barang]:[Stok Akhir]],6,FALSE),"")</f>
        <v/>
      </c>
      <c r="G993" s="17" t="str">
        <f>IFERROR(VLOOKUP(C993,REKAP[[#All],[ID
Barang]:[Stok Akhir]],8,FALSE),"")</f>
        <v/>
      </c>
      <c r="H993" s="13"/>
      <c r="I993" s="10"/>
      <c r="J993" s="10"/>
      <c r="K993" s="17" t="str">
        <f>IFERROR(MASUK[[#This Row],[Jumlah Masuk]]*MASUK[[#This Row],[Harga Satuan]],"")</f>
        <v/>
      </c>
      <c r="L993" s="13"/>
      <c r="M993" s="62"/>
      <c r="N993" s="62"/>
      <c r="O993" s="62"/>
      <c r="P993" s="62"/>
      <c r="Q993" s="62"/>
      <c r="R993" s="62"/>
      <c r="S993" s="62"/>
    </row>
    <row r="994" spans="1:19" ht="16.5" thickTop="1" thickBot="1" x14ac:dyDescent="0.3">
      <c r="A994" s="33">
        <f t="shared" si="16"/>
        <v>988</v>
      </c>
      <c r="B994" s="9"/>
      <c r="C994" s="10"/>
      <c r="D994" s="18" t="str">
        <f>IFERROR(VLOOKUP(C994,REKAP[[#All],[ID
Barang]:[Stok Akhir]],2,FALSE), "")</f>
        <v/>
      </c>
      <c r="E994" s="18" t="str">
        <f>IFERROR(VLOOKUP(C994,REKAP[[#All],[ID
Barang]:[Stok Akhir]],4,FALSE), "")</f>
        <v/>
      </c>
      <c r="F994" s="18" t="str">
        <f>IFERROR(VLOOKUP(C994,REKAP[[#All],[ID
Barang]:[Stok Akhir]],6,FALSE),"")</f>
        <v/>
      </c>
      <c r="G994" s="17" t="str">
        <f>IFERROR(VLOOKUP(C994,REKAP[[#All],[ID
Barang]:[Stok Akhir]],8,FALSE),"")</f>
        <v/>
      </c>
      <c r="H994" s="13"/>
      <c r="I994" s="10"/>
      <c r="J994" s="10"/>
      <c r="K994" s="17" t="str">
        <f>IFERROR(MASUK[[#This Row],[Jumlah Masuk]]*MASUK[[#This Row],[Harga Satuan]],"")</f>
        <v/>
      </c>
      <c r="L994" s="13"/>
      <c r="M994" s="62"/>
      <c r="N994" s="62"/>
      <c r="O994" s="62"/>
      <c r="P994" s="62"/>
      <c r="Q994" s="62"/>
      <c r="R994" s="62"/>
      <c r="S994" s="62"/>
    </row>
    <row r="995" spans="1:19" ht="16.5" thickTop="1" thickBot="1" x14ac:dyDescent="0.3">
      <c r="A995" s="33">
        <f t="shared" si="16"/>
        <v>989</v>
      </c>
      <c r="B995" s="9"/>
      <c r="C995" s="10"/>
      <c r="D995" s="18" t="str">
        <f>IFERROR(VLOOKUP(C995,REKAP[[#All],[ID
Barang]:[Stok Akhir]],2,FALSE), "")</f>
        <v/>
      </c>
      <c r="E995" s="18" t="str">
        <f>IFERROR(VLOOKUP(C995,REKAP[[#All],[ID
Barang]:[Stok Akhir]],4,FALSE), "")</f>
        <v/>
      </c>
      <c r="F995" s="18" t="str">
        <f>IFERROR(VLOOKUP(C995,REKAP[[#All],[ID
Barang]:[Stok Akhir]],6,FALSE),"")</f>
        <v/>
      </c>
      <c r="G995" s="17" t="str">
        <f>IFERROR(VLOOKUP(C995,REKAP[[#All],[ID
Barang]:[Stok Akhir]],8,FALSE),"")</f>
        <v/>
      </c>
      <c r="H995" s="13"/>
      <c r="I995" s="10"/>
      <c r="J995" s="10"/>
      <c r="K995" s="17" t="str">
        <f>IFERROR(MASUK[[#This Row],[Jumlah Masuk]]*MASUK[[#This Row],[Harga Satuan]],"")</f>
        <v/>
      </c>
      <c r="L995" s="13"/>
      <c r="M995" s="62"/>
      <c r="N995" s="62"/>
      <c r="O995" s="62"/>
      <c r="P995" s="62"/>
      <c r="Q995" s="62"/>
      <c r="R995" s="62"/>
      <c r="S995" s="62"/>
    </row>
    <row r="996" spans="1:19" ht="16.5" thickTop="1" thickBot="1" x14ac:dyDescent="0.3">
      <c r="A996" s="33">
        <f t="shared" si="16"/>
        <v>990</v>
      </c>
      <c r="B996" s="9"/>
      <c r="C996" s="10"/>
      <c r="D996" s="18" t="str">
        <f>IFERROR(VLOOKUP(C996,REKAP[[#All],[ID
Barang]:[Stok Akhir]],2,FALSE), "")</f>
        <v/>
      </c>
      <c r="E996" s="18" t="str">
        <f>IFERROR(VLOOKUP(C996,REKAP[[#All],[ID
Barang]:[Stok Akhir]],4,FALSE), "")</f>
        <v/>
      </c>
      <c r="F996" s="18" t="str">
        <f>IFERROR(VLOOKUP(C996,REKAP[[#All],[ID
Barang]:[Stok Akhir]],6,FALSE),"")</f>
        <v/>
      </c>
      <c r="G996" s="17" t="str">
        <f>IFERROR(VLOOKUP(C996,REKAP[[#All],[ID
Barang]:[Stok Akhir]],8,FALSE),"")</f>
        <v/>
      </c>
      <c r="H996" s="13"/>
      <c r="I996" s="10"/>
      <c r="J996" s="10"/>
      <c r="K996" s="17" t="str">
        <f>IFERROR(MASUK[[#This Row],[Jumlah Masuk]]*MASUK[[#This Row],[Harga Satuan]],"")</f>
        <v/>
      </c>
      <c r="L996" s="13"/>
      <c r="M996" s="62"/>
      <c r="N996" s="62"/>
      <c r="O996" s="62"/>
      <c r="P996" s="62"/>
      <c r="Q996" s="62"/>
      <c r="R996" s="62"/>
      <c r="S996" s="62"/>
    </row>
    <row r="997" spans="1:19" ht="16.5" thickTop="1" thickBot="1" x14ac:dyDescent="0.3">
      <c r="A997" s="33">
        <f t="shared" si="16"/>
        <v>991</v>
      </c>
      <c r="B997" s="9"/>
      <c r="C997" s="10"/>
      <c r="D997" s="18" t="str">
        <f>IFERROR(VLOOKUP(C997,REKAP[[#All],[ID
Barang]:[Stok Akhir]],2,FALSE), "")</f>
        <v/>
      </c>
      <c r="E997" s="18" t="str">
        <f>IFERROR(VLOOKUP(C997,REKAP[[#All],[ID
Barang]:[Stok Akhir]],4,FALSE), "")</f>
        <v/>
      </c>
      <c r="F997" s="18" t="str">
        <f>IFERROR(VLOOKUP(C997,REKAP[[#All],[ID
Barang]:[Stok Akhir]],6,FALSE),"")</f>
        <v/>
      </c>
      <c r="G997" s="17" t="str">
        <f>IFERROR(VLOOKUP(C997,REKAP[[#All],[ID
Barang]:[Stok Akhir]],8,FALSE),"")</f>
        <v/>
      </c>
      <c r="H997" s="13"/>
      <c r="I997" s="10"/>
      <c r="J997" s="10"/>
      <c r="K997" s="17" t="str">
        <f>IFERROR(MASUK[[#This Row],[Jumlah Masuk]]*MASUK[[#This Row],[Harga Satuan]],"")</f>
        <v/>
      </c>
      <c r="L997" s="13"/>
      <c r="M997" s="62"/>
      <c r="N997" s="62"/>
      <c r="O997" s="62"/>
      <c r="P997" s="62"/>
      <c r="Q997" s="62"/>
      <c r="R997" s="62"/>
      <c r="S997" s="62"/>
    </row>
    <row r="998" spans="1:19" ht="16.5" thickTop="1" thickBot="1" x14ac:dyDescent="0.3">
      <c r="A998" s="33">
        <f t="shared" si="16"/>
        <v>992</v>
      </c>
      <c r="B998" s="9"/>
      <c r="C998" s="10"/>
      <c r="D998" s="18" t="str">
        <f>IFERROR(VLOOKUP(C998,REKAP[[#All],[ID
Barang]:[Stok Akhir]],2,FALSE), "")</f>
        <v/>
      </c>
      <c r="E998" s="18" t="str">
        <f>IFERROR(VLOOKUP(C998,REKAP[[#All],[ID
Barang]:[Stok Akhir]],4,FALSE), "")</f>
        <v/>
      </c>
      <c r="F998" s="18" t="str">
        <f>IFERROR(VLOOKUP(C998,REKAP[[#All],[ID
Barang]:[Stok Akhir]],6,FALSE),"")</f>
        <v/>
      </c>
      <c r="G998" s="17" t="str">
        <f>IFERROR(VLOOKUP(C998,REKAP[[#All],[ID
Barang]:[Stok Akhir]],8,FALSE),"")</f>
        <v/>
      </c>
      <c r="H998" s="13"/>
      <c r="I998" s="10"/>
      <c r="J998" s="10"/>
      <c r="K998" s="17" t="str">
        <f>IFERROR(MASUK[[#This Row],[Jumlah Masuk]]*MASUK[[#This Row],[Harga Satuan]],"")</f>
        <v/>
      </c>
      <c r="L998" s="13"/>
      <c r="M998" s="62"/>
      <c r="N998" s="62"/>
      <c r="O998" s="62"/>
      <c r="P998" s="62"/>
      <c r="Q998" s="62"/>
      <c r="R998" s="62"/>
      <c r="S998" s="62"/>
    </row>
    <row r="999" spans="1:19" ht="16.5" thickTop="1" thickBot="1" x14ac:dyDescent="0.3">
      <c r="A999" s="33">
        <f t="shared" si="16"/>
        <v>993</v>
      </c>
      <c r="B999" s="9"/>
      <c r="C999" s="10"/>
      <c r="D999" s="18" t="str">
        <f>IFERROR(VLOOKUP(C999,REKAP[[#All],[ID
Barang]:[Stok Akhir]],2,FALSE), "")</f>
        <v/>
      </c>
      <c r="E999" s="18" t="str">
        <f>IFERROR(VLOOKUP(C999,REKAP[[#All],[ID
Barang]:[Stok Akhir]],4,FALSE), "")</f>
        <v/>
      </c>
      <c r="F999" s="18" t="str">
        <f>IFERROR(VLOOKUP(C999,REKAP[[#All],[ID
Barang]:[Stok Akhir]],6,FALSE),"")</f>
        <v/>
      </c>
      <c r="G999" s="17" t="str">
        <f>IFERROR(VLOOKUP(C999,REKAP[[#All],[ID
Barang]:[Stok Akhir]],8,FALSE),"")</f>
        <v/>
      </c>
      <c r="H999" s="13"/>
      <c r="I999" s="10"/>
      <c r="J999" s="10"/>
      <c r="K999" s="17" t="str">
        <f>IFERROR(MASUK[[#This Row],[Jumlah Masuk]]*MASUK[[#This Row],[Harga Satuan]],"")</f>
        <v/>
      </c>
      <c r="L999" s="13"/>
      <c r="M999" s="62"/>
      <c r="N999" s="62"/>
      <c r="O999" s="62"/>
      <c r="P999" s="62"/>
      <c r="Q999" s="62"/>
      <c r="R999" s="62"/>
      <c r="S999" s="62"/>
    </row>
    <row r="1000" spans="1:19" ht="16.5" thickTop="1" thickBot="1" x14ac:dyDescent="0.3">
      <c r="A1000" s="33">
        <f t="shared" si="16"/>
        <v>994</v>
      </c>
      <c r="B1000" s="9"/>
      <c r="C1000" s="10"/>
      <c r="D1000" s="18" t="str">
        <f>IFERROR(VLOOKUP(C1000,REKAP[[#All],[ID
Barang]:[Stok Akhir]],2,FALSE), "")</f>
        <v/>
      </c>
      <c r="E1000" s="18" t="str">
        <f>IFERROR(VLOOKUP(C1000,REKAP[[#All],[ID
Barang]:[Stok Akhir]],4,FALSE), "")</f>
        <v/>
      </c>
      <c r="F1000" s="18" t="str">
        <f>IFERROR(VLOOKUP(C1000,REKAP[[#All],[ID
Barang]:[Stok Akhir]],6,FALSE),"")</f>
        <v/>
      </c>
      <c r="G1000" s="17" t="str">
        <f>IFERROR(VLOOKUP(C1000,REKAP[[#All],[ID
Barang]:[Stok Akhir]],8,FALSE),"")</f>
        <v/>
      </c>
      <c r="H1000" s="13"/>
      <c r="I1000" s="10"/>
      <c r="J1000" s="10"/>
      <c r="K1000" s="17" t="str">
        <f>IFERROR(MASUK[[#This Row],[Jumlah Masuk]]*MASUK[[#This Row],[Harga Satuan]],"")</f>
        <v/>
      </c>
      <c r="L1000" s="13"/>
      <c r="M1000" s="62"/>
      <c r="N1000" s="62"/>
      <c r="O1000" s="62"/>
      <c r="P1000" s="62"/>
      <c r="Q1000" s="62"/>
      <c r="R1000" s="62"/>
      <c r="S1000" s="62"/>
    </row>
    <row r="1001" spans="1:19" ht="16.5" thickTop="1" thickBot="1" x14ac:dyDescent="0.3">
      <c r="A1001" s="33">
        <f t="shared" si="16"/>
        <v>995</v>
      </c>
      <c r="B1001" s="9"/>
      <c r="C1001" s="10"/>
      <c r="D1001" s="18" t="str">
        <f>IFERROR(VLOOKUP(C1001,REKAP[[#All],[ID
Barang]:[Stok Akhir]],2,FALSE), "")</f>
        <v/>
      </c>
      <c r="E1001" s="18" t="str">
        <f>IFERROR(VLOOKUP(C1001,REKAP[[#All],[ID
Barang]:[Stok Akhir]],4,FALSE), "")</f>
        <v/>
      </c>
      <c r="F1001" s="18" t="str">
        <f>IFERROR(VLOOKUP(C1001,REKAP[[#All],[ID
Barang]:[Stok Akhir]],6,FALSE),"")</f>
        <v/>
      </c>
      <c r="G1001" s="17" t="str">
        <f>IFERROR(VLOOKUP(C1001,REKAP[[#All],[ID
Barang]:[Stok Akhir]],8,FALSE),"")</f>
        <v/>
      </c>
      <c r="H1001" s="13"/>
      <c r="I1001" s="10"/>
      <c r="J1001" s="10"/>
      <c r="K1001" s="17" t="str">
        <f>IFERROR(MASUK[[#This Row],[Jumlah Masuk]]*MASUK[[#This Row],[Harga Satuan]],"")</f>
        <v/>
      </c>
      <c r="L1001" s="13"/>
      <c r="M1001" s="62"/>
      <c r="N1001" s="62"/>
      <c r="O1001" s="62"/>
      <c r="P1001" s="62"/>
      <c r="Q1001" s="62"/>
      <c r="R1001" s="62"/>
      <c r="S1001" s="62"/>
    </row>
    <row r="1002" spans="1:19" ht="16.5" thickTop="1" thickBot="1" x14ac:dyDescent="0.3">
      <c r="A1002" s="33">
        <f t="shared" si="16"/>
        <v>996</v>
      </c>
      <c r="B1002" s="9"/>
      <c r="C1002" s="10"/>
      <c r="D1002" s="18" t="str">
        <f>IFERROR(VLOOKUP(C1002,REKAP[[#All],[ID
Barang]:[Stok Akhir]],2,FALSE), "")</f>
        <v/>
      </c>
      <c r="E1002" s="18" t="str">
        <f>IFERROR(VLOOKUP(C1002,REKAP[[#All],[ID
Barang]:[Stok Akhir]],4,FALSE), "")</f>
        <v/>
      </c>
      <c r="F1002" s="18" t="str">
        <f>IFERROR(VLOOKUP(C1002,REKAP[[#All],[ID
Barang]:[Stok Akhir]],6,FALSE),"")</f>
        <v/>
      </c>
      <c r="G1002" s="17" t="str">
        <f>IFERROR(VLOOKUP(C1002,REKAP[[#All],[ID
Barang]:[Stok Akhir]],8,FALSE),"")</f>
        <v/>
      </c>
      <c r="H1002" s="13"/>
      <c r="I1002" s="10"/>
      <c r="J1002" s="10"/>
      <c r="K1002" s="17" t="str">
        <f>IFERROR(MASUK[[#This Row],[Jumlah Masuk]]*MASUK[[#This Row],[Harga Satuan]],"")</f>
        <v/>
      </c>
      <c r="L1002" s="13"/>
      <c r="M1002" s="62"/>
      <c r="N1002" s="62"/>
      <c r="O1002" s="62"/>
      <c r="P1002" s="62"/>
      <c r="Q1002" s="62"/>
      <c r="R1002" s="62"/>
      <c r="S1002" s="62"/>
    </row>
    <row r="1003" spans="1:19" ht="16.5" thickTop="1" thickBot="1" x14ac:dyDescent="0.3">
      <c r="A1003" s="33">
        <f t="shared" si="16"/>
        <v>997</v>
      </c>
      <c r="B1003" s="9"/>
      <c r="C1003" s="10"/>
      <c r="D1003" s="18" t="str">
        <f>IFERROR(VLOOKUP(C1003,REKAP[[#All],[ID
Barang]:[Stok Akhir]],2,FALSE), "")</f>
        <v/>
      </c>
      <c r="E1003" s="18" t="str">
        <f>IFERROR(VLOOKUP(C1003,REKAP[[#All],[ID
Barang]:[Stok Akhir]],4,FALSE), "")</f>
        <v/>
      </c>
      <c r="F1003" s="18" t="str">
        <f>IFERROR(VLOOKUP(C1003,REKAP[[#All],[ID
Barang]:[Stok Akhir]],6,FALSE),"")</f>
        <v/>
      </c>
      <c r="G1003" s="17" t="str">
        <f>IFERROR(VLOOKUP(C1003,REKAP[[#All],[ID
Barang]:[Stok Akhir]],8,FALSE),"")</f>
        <v/>
      </c>
      <c r="H1003" s="13"/>
      <c r="I1003" s="10"/>
      <c r="J1003" s="10"/>
      <c r="K1003" s="17" t="str">
        <f>IFERROR(MASUK[[#This Row],[Jumlah Masuk]]*MASUK[[#This Row],[Harga Satuan]],"")</f>
        <v/>
      </c>
      <c r="L1003" s="13"/>
      <c r="M1003" s="62"/>
      <c r="N1003" s="62"/>
      <c r="O1003" s="62"/>
      <c r="P1003" s="62"/>
      <c r="Q1003" s="62"/>
      <c r="R1003" s="62"/>
      <c r="S1003" s="62"/>
    </row>
    <row r="1004" spans="1:19" ht="16.5" thickTop="1" thickBot="1" x14ac:dyDescent="0.3">
      <c r="A1004" s="33">
        <f t="shared" si="16"/>
        <v>998</v>
      </c>
      <c r="B1004" s="9"/>
      <c r="C1004" s="10"/>
      <c r="D1004" s="18" t="str">
        <f>IFERROR(VLOOKUP(C1004,REKAP[[#All],[ID
Barang]:[Stok Akhir]],2,FALSE), "")</f>
        <v/>
      </c>
      <c r="E1004" s="18" t="str">
        <f>IFERROR(VLOOKUP(C1004,REKAP[[#All],[ID
Barang]:[Stok Akhir]],4,FALSE), "")</f>
        <v/>
      </c>
      <c r="F1004" s="18" t="str">
        <f>IFERROR(VLOOKUP(C1004,REKAP[[#All],[ID
Barang]:[Stok Akhir]],6,FALSE),"")</f>
        <v/>
      </c>
      <c r="G1004" s="17" t="str">
        <f>IFERROR(VLOOKUP(C1004,REKAP[[#All],[ID
Barang]:[Stok Akhir]],8,FALSE),"")</f>
        <v/>
      </c>
      <c r="H1004" s="13"/>
      <c r="I1004" s="10"/>
      <c r="J1004" s="10"/>
      <c r="K1004" s="17" t="str">
        <f>IFERROR(MASUK[[#This Row],[Jumlah Masuk]]*MASUK[[#This Row],[Harga Satuan]],"")</f>
        <v/>
      </c>
      <c r="L1004" s="13"/>
      <c r="M1004" s="62"/>
      <c r="N1004" s="62"/>
      <c r="O1004" s="62"/>
      <c r="P1004" s="62"/>
      <c r="Q1004" s="62"/>
      <c r="R1004" s="62"/>
      <c r="S1004" s="62"/>
    </row>
    <row r="1005" spans="1:19" ht="16.5" thickTop="1" thickBot="1" x14ac:dyDescent="0.3">
      <c r="A1005" s="33">
        <f t="shared" si="16"/>
        <v>999</v>
      </c>
      <c r="B1005" s="9"/>
      <c r="C1005" s="10"/>
      <c r="D1005" s="18" t="str">
        <f>IFERROR(VLOOKUP(C1005,REKAP[[#All],[ID
Barang]:[Stok Akhir]],2,FALSE), "")</f>
        <v/>
      </c>
      <c r="E1005" s="18" t="str">
        <f>IFERROR(VLOOKUP(C1005,REKAP[[#All],[ID
Barang]:[Stok Akhir]],4,FALSE), "")</f>
        <v/>
      </c>
      <c r="F1005" s="18" t="str">
        <f>IFERROR(VLOOKUP(C1005,REKAP[[#All],[ID
Barang]:[Stok Akhir]],6,FALSE),"")</f>
        <v/>
      </c>
      <c r="G1005" s="17" t="str">
        <f>IFERROR(VLOOKUP(C1005,REKAP[[#All],[ID
Barang]:[Stok Akhir]],8,FALSE),"")</f>
        <v/>
      </c>
      <c r="H1005" s="13"/>
      <c r="I1005" s="10"/>
      <c r="J1005" s="10"/>
      <c r="K1005" s="17" t="str">
        <f>IFERROR(MASUK[[#This Row],[Jumlah Masuk]]*MASUK[[#This Row],[Harga Satuan]],"")</f>
        <v/>
      </c>
      <c r="L1005" s="13"/>
      <c r="M1005" s="62"/>
      <c r="N1005" s="62"/>
      <c r="O1005" s="62"/>
      <c r="P1005" s="62"/>
      <c r="Q1005" s="62"/>
      <c r="R1005" s="62"/>
      <c r="S1005" s="62"/>
    </row>
    <row r="1006" spans="1:19" ht="16.5" thickTop="1" thickBot="1" x14ac:dyDescent="0.3">
      <c r="A1006" s="33">
        <f t="shared" si="16"/>
        <v>1000</v>
      </c>
      <c r="B1006" s="9"/>
      <c r="C1006" s="10"/>
      <c r="D1006" s="18" t="str">
        <f>IFERROR(VLOOKUP(C1006,REKAP[[#All],[ID
Barang]:[Stok Akhir]],2,FALSE), "")</f>
        <v/>
      </c>
      <c r="E1006" s="18" t="str">
        <f>IFERROR(VLOOKUP(C1006,REKAP[[#All],[ID
Barang]:[Stok Akhir]],4,FALSE), "")</f>
        <v/>
      </c>
      <c r="F1006" s="18" t="str">
        <f>IFERROR(VLOOKUP(C1006,REKAP[[#All],[ID
Barang]:[Stok Akhir]],6,FALSE),"")</f>
        <v/>
      </c>
      <c r="G1006" s="17" t="str">
        <f>IFERROR(VLOOKUP(C1006,REKAP[[#All],[ID
Barang]:[Stok Akhir]],8,FALSE),"")</f>
        <v/>
      </c>
      <c r="H1006" s="13"/>
      <c r="I1006" s="10"/>
      <c r="J1006" s="10"/>
      <c r="K1006" s="17" t="str">
        <f>IFERROR(MASUK[[#This Row],[Jumlah Masuk]]*MASUK[[#This Row],[Harga Satuan]],"")</f>
        <v/>
      </c>
      <c r="L1006" s="13"/>
      <c r="M1006" s="62"/>
      <c r="N1006" s="62"/>
      <c r="O1006" s="62"/>
      <c r="P1006" s="62"/>
      <c r="Q1006" s="62"/>
      <c r="R1006" s="62"/>
      <c r="S1006" s="62"/>
    </row>
    <row r="1007" spans="1:19" ht="16.5" thickTop="1" thickBot="1" x14ac:dyDescent="0.3">
      <c r="A1007" s="33">
        <f t="shared" si="16"/>
        <v>1001</v>
      </c>
      <c r="B1007" s="9"/>
      <c r="C1007" s="10"/>
      <c r="D1007" s="18" t="str">
        <f>IFERROR(VLOOKUP(C1007,REKAP[[#All],[ID
Barang]:[Stok Akhir]],2,FALSE), "")</f>
        <v/>
      </c>
      <c r="E1007" s="18" t="str">
        <f>IFERROR(VLOOKUP(C1007,REKAP[[#All],[ID
Barang]:[Stok Akhir]],4,FALSE), "")</f>
        <v/>
      </c>
      <c r="F1007" s="18" t="str">
        <f>IFERROR(VLOOKUP(C1007,REKAP[[#All],[ID
Barang]:[Stok Akhir]],6,FALSE),"")</f>
        <v/>
      </c>
      <c r="G1007" s="17" t="str">
        <f>IFERROR(VLOOKUP(C1007,REKAP[[#All],[ID
Barang]:[Stok Akhir]],8,FALSE),"")</f>
        <v/>
      </c>
      <c r="H1007" s="13"/>
      <c r="I1007" s="10"/>
      <c r="J1007" s="10"/>
      <c r="K1007" s="17" t="str">
        <f>IFERROR(MASUK[[#This Row],[Jumlah Masuk]]*MASUK[[#This Row],[Harga Satuan]],"")</f>
        <v/>
      </c>
      <c r="L1007" s="13"/>
      <c r="M1007" s="62"/>
      <c r="N1007" s="62"/>
      <c r="O1007" s="62"/>
      <c r="P1007" s="62"/>
      <c r="Q1007" s="62"/>
      <c r="R1007" s="62"/>
      <c r="S1007" s="62"/>
    </row>
    <row r="1008" spans="1:19" ht="16.5" thickTop="1" thickBot="1" x14ac:dyDescent="0.3">
      <c r="A1008" s="33">
        <f t="shared" si="16"/>
        <v>1002</v>
      </c>
      <c r="B1008" s="9"/>
      <c r="C1008" s="10"/>
      <c r="D1008" s="18" t="str">
        <f>IFERROR(VLOOKUP(C1008,REKAP[[#All],[ID
Barang]:[Stok Akhir]],2,FALSE), "")</f>
        <v/>
      </c>
      <c r="E1008" s="18" t="str">
        <f>IFERROR(VLOOKUP(C1008,REKAP[[#All],[ID
Barang]:[Stok Akhir]],4,FALSE), "")</f>
        <v/>
      </c>
      <c r="F1008" s="18" t="str">
        <f>IFERROR(VLOOKUP(C1008,REKAP[[#All],[ID
Barang]:[Stok Akhir]],6,FALSE),"")</f>
        <v/>
      </c>
      <c r="G1008" s="17" t="str">
        <f>IFERROR(VLOOKUP(C1008,REKAP[[#All],[ID
Barang]:[Stok Akhir]],8,FALSE),"")</f>
        <v/>
      </c>
      <c r="H1008" s="13"/>
      <c r="I1008" s="10"/>
      <c r="J1008" s="10"/>
      <c r="K1008" s="17" t="str">
        <f>IFERROR(MASUK[[#This Row],[Jumlah Masuk]]*MASUK[[#This Row],[Harga Satuan]],"")</f>
        <v/>
      </c>
      <c r="L1008" s="13"/>
      <c r="M1008" s="62"/>
      <c r="N1008" s="62"/>
      <c r="O1008" s="62"/>
      <c r="P1008" s="62"/>
      <c r="Q1008" s="62"/>
      <c r="R1008" s="62"/>
      <c r="S1008" s="62"/>
    </row>
    <row r="1009" spans="1:19" ht="16.5" thickTop="1" thickBot="1" x14ac:dyDescent="0.3">
      <c r="A1009" s="33">
        <f t="shared" si="16"/>
        <v>1003</v>
      </c>
      <c r="B1009" s="9"/>
      <c r="C1009" s="10"/>
      <c r="D1009" s="18" t="str">
        <f>IFERROR(VLOOKUP(C1009,REKAP[[#All],[ID
Barang]:[Stok Akhir]],2,FALSE), "")</f>
        <v/>
      </c>
      <c r="E1009" s="18" t="str">
        <f>IFERROR(VLOOKUP(C1009,REKAP[[#All],[ID
Barang]:[Stok Akhir]],4,FALSE), "")</f>
        <v/>
      </c>
      <c r="F1009" s="18" t="str">
        <f>IFERROR(VLOOKUP(C1009,REKAP[[#All],[ID
Barang]:[Stok Akhir]],6,FALSE),"")</f>
        <v/>
      </c>
      <c r="G1009" s="17" t="str">
        <f>IFERROR(VLOOKUP(C1009,REKAP[[#All],[ID
Barang]:[Stok Akhir]],8,FALSE),"")</f>
        <v/>
      </c>
      <c r="H1009" s="13"/>
      <c r="I1009" s="10"/>
      <c r="J1009" s="10"/>
      <c r="K1009" s="17" t="str">
        <f>IFERROR(MASUK[[#This Row],[Jumlah Masuk]]*MASUK[[#This Row],[Harga Satuan]],"")</f>
        <v/>
      </c>
      <c r="L1009" s="13"/>
      <c r="M1009" s="62"/>
      <c r="N1009" s="62"/>
      <c r="O1009" s="62"/>
      <c r="P1009" s="62"/>
      <c r="Q1009" s="62"/>
      <c r="R1009" s="62"/>
      <c r="S1009" s="62"/>
    </row>
    <row r="1010" spans="1:19" ht="16.5" thickTop="1" thickBot="1" x14ac:dyDescent="0.3">
      <c r="A1010" s="33">
        <f t="shared" si="16"/>
        <v>1004</v>
      </c>
      <c r="B1010" s="9"/>
      <c r="C1010" s="10"/>
      <c r="D1010" s="18" t="str">
        <f>IFERROR(VLOOKUP(C1010,REKAP[[#All],[ID
Barang]:[Stok Akhir]],2,FALSE), "")</f>
        <v/>
      </c>
      <c r="E1010" s="18" t="str">
        <f>IFERROR(VLOOKUP(C1010,REKAP[[#All],[ID
Barang]:[Stok Akhir]],4,FALSE), "")</f>
        <v/>
      </c>
      <c r="F1010" s="18" t="str">
        <f>IFERROR(VLOOKUP(C1010,REKAP[[#All],[ID
Barang]:[Stok Akhir]],6,FALSE),"")</f>
        <v/>
      </c>
      <c r="G1010" s="17" t="str">
        <f>IFERROR(VLOOKUP(C1010,REKAP[[#All],[ID
Barang]:[Stok Akhir]],8,FALSE),"")</f>
        <v/>
      </c>
      <c r="H1010" s="13"/>
      <c r="I1010" s="10"/>
      <c r="J1010" s="10"/>
      <c r="K1010" s="17" t="str">
        <f>IFERROR(MASUK[[#This Row],[Jumlah Masuk]]*MASUK[[#This Row],[Harga Satuan]],"")</f>
        <v/>
      </c>
      <c r="L1010" s="13"/>
      <c r="M1010" s="62"/>
      <c r="N1010" s="62"/>
      <c r="O1010" s="62"/>
      <c r="P1010" s="62"/>
      <c r="Q1010" s="62"/>
      <c r="R1010" s="62"/>
      <c r="S1010" s="62"/>
    </row>
    <row r="1011" spans="1:19" ht="16.5" thickTop="1" thickBot="1" x14ac:dyDescent="0.3">
      <c r="A1011" s="33">
        <f t="shared" si="16"/>
        <v>1005</v>
      </c>
      <c r="B1011" s="9"/>
      <c r="C1011" s="10"/>
      <c r="D1011" s="18" t="str">
        <f>IFERROR(VLOOKUP(C1011,REKAP[[#All],[ID
Barang]:[Stok Akhir]],2,FALSE), "")</f>
        <v/>
      </c>
      <c r="E1011" s="18" t="str">
        <f>IFERROR(VLOOKUP(C1011,REKAP[[#All],[ID
Barang]:[Stok Akhir]],4,FALSE), "")</f>
        <v/>
      </c>
      <c r="F1011" s="18" t="str">
        <f>IFERROR(VLOOKUP(C1011,REKAP[[#All],[ID
Barang]:[Stok Akhir]],6,FALSE),"")</f>
        <v/>
      </c>
      <c r="G1011" s="17" t="str">
        <f>IFERROR(VLOOKUP(C1011,REKAP[[#All],[ID
Barang]:[Stok Akhir]],8,FALSE),"")</f>
        <v/>
      </c>
      <c r="H1011" s="13"/>
      <c r="I1011" s="10"/>
      <c r="J1011" s="10"/>
      <c r="K1011" s="17" t="str">
        <f>IFERROR(MASUK[[#This Row],[Jumlah Masuk]]*MASUK[[#This Row],[Harga Satuan]],"")</f>
        <v/>
      </c>
      <c r="L1011" s="13"/>
      <c r="M1011" s="62"/>
      <c r="N1011" s="62"/>
      <c r="O1011" s="62"/>
      <c r="P1011" s="62"/>
      <c r="Q1011" s="62"/>
      <c r="R1011" s="62"/>
      <c r="S1011" s="62"/>
    </row>
    <row r="1012" spans="1:19" ht="16.5" thickTop="1" thickBot="1" x14ac:dyDescent="0.3">
      <c r="A1012" s="33">
        <f t="shared" si="16"/>
        <v>1006</v>
      </c>
      <c r="B1012" s="9"/>
      <c r="C1012" s="10"/>
      <c r="D1012" s="18" t="str">
        <f>IFERROR(VLOOKUP(C1012,REKAP[[#All],[ID
Barang]:[Stok Akhir]],2,FALSE), "")</f>
        <v/>
      </c>
      <c r="E1012" s="18" t="str">
        <f>IFERROR(VLOOKUP(C1012,REKAP[[#All],[ID
Barang]:[Stok Akhir]],4,FALSE), "")</f>
        <v/>
      </c>
      <c r="F1012" s="18" t="str">
        <f>IFERROR(VLOOKUP(C1012,REKAP[[#All],[ID
Barang]:[Stok Akhir]],6,FALSE),"")</f>
        <v/>
      </c>
      <c r="G1012" s="17" t="str">
        <f>IFERROR(VLOOKUP(C1012,REKAP[[#All],[ID
Barang]:[Stok Akhir]],8,FALSE),"")</f>
        <v/>
      </c>
      <c r="H1012" s="13"/>
      <c r="I1012" s="10"/>
      <c r="J1012" s="10"/>
      <c r="K1012" s="17" t="str">
        <f>IFERROR(MASUK[[#This Row],[Jumlah Masuk]]*MASUK[[#This Row],[Harga Satuan]],"")</f>
        <v/>
      </c>
      <c r="L1012" s="13"/>
      <c r="M1012" s="62"/>
      <c r="N1012" s="62"/>
      <c r="O1012" s="62"/>
      <c r="P1012" s="62"/>
      <c r="Q1012" s="62"/>
      <c r="R1012" s="62"/>
      <c r="S1012" s="62"/>
    </row>
    <row r="1013" spans="1:19" ht="16.5" thickTop="1" thickBot="1" x14ac:dyDescent="0.3">
      <c r="A1013" s="33">
        <f t="shared" si="16"/>
        <v>1007</v>
      </c>
      <c r="B1013" s="9"/>
      <c r="C1013" s="10"/>
      <c r="D1013" s="18" t="str">
        <f>IFERROR(VLOOKUP(C1013,REKAP[[#All],[ID
Barang]:[Stok Akhir]],2,FALSE), "")</f>
        <v/>
      </c>
      <c r="E1013" s="18" t="str">
        <f>IFERROR(VLOOKUP(C1013,REKAP[[#All],[ID
Barang]:[Stok Akhir]],4,FALSE), "")</f>
        <v/>
      </c>
      <c r="F1013" s="18" t="str">
        <f>IFERROR(VLOOKUP(C1013,REKAP[[#All],[ID
Barang]:[Stok Akhir]],6,FALSE),"")</f>
        <v/>
      </c>
      <c r="G1013" s="17" t="str">
        <f>IFERROR(VLOOKUP(C1013,REKAP[[#All],[ID
Barang]:[Stok Akhir]],8,FALSE),"")</f>
        <v/>
      </c>
      <c r="H1013" s="13"/>
      <c r="I1013" s="10"/>
      <c r="J1013" s="10"/>
      <c r="K1013" s="17" t="str">
        <f>IFERROR(MASUK[[#This Row],[Jumlah Masuk]]*MASUK[[#This Row],[Harga Satuan]],"")</f>
        <v/>
      </c>
      <c r="L1013" s="13"/>
      <c r="M1013" s="62"/>
      <c r="N1013" s="62"/>
      <c r="O1013" s="62"/>
      <c r="P1013" s="62"/>
      <c r="Q1013" s="62"/>
      <c r="R1013" s="62"/>
      <c r="S1013" s="62"/>
    </row>
    <row r="1014" spans="1:19" ht="16.5" thickTop="1" thickBot="1" x14ac:dyDescent="0.3">
      <c r="A1014" s="33">
        <f t="shared" si="16"/>
        <v>1008</v>
      </c>
      <c r="B1014" s="9"/>
      <c r="C1014" s="10"/>
      <c r="D1014" s="18" t="str">
        <f>IFERROR(VLOOKUP(C1014,REKAP[[#All],[ID
Barang]:[Stok Akhir]],2,FALSE), "")</f>
        <v/>
      </c>
      <c r="E1014" s="18" t="str">
        <f>IFERROR(VLOOKUP(C1014,REKAP[[#All],[ID
Barang]:[Stok Akhir]],4,FALSE), "")</f>
        <v/>
      </c>
      <c r="F1014" s="18" t="str">
        <f>IFERROR(VLOOKUP(C1014,REKAP[[#All],[ID
Barang]:[Stok Akhir]],6,FALSE),"")</f>
        <v/>
      </c>
      <c r="G1014" s="17" t="str">
        <f>IFERROR(VLOOKUP(C1014,REKAP[[#All],[ID
Barang]:[Stok Akhir]],8,FALSE),"")</f>
        <v/>
      </c>
      <c r="H1014" s="13"/>
      <c r="I1014" s="10"/>
      <c r="J1014" s="10"/>
      <c r="K1014" s="17" t="str">
        <f>IFERROR(MASUK[[#This Row],[Jumlah Masuk]]*MASUK[[#This Row],[Harga Satuan]],"")</f>
        <v/>
      </c>
      <c r="L1014" s="13"/>
      <c r="M1014" s="62"/>
      <c r="N1014" s="62"/>
      <c r="O1014" s="62"/>
      <c r="P1014" s="62"/>
      <c r="Q1014" s="62"/>
      <c r="R1014" s="62"/>
      <c r="S1014" s="62"/>
    </row>
    <row r="1015" spans="1:19" ht="16.5" thickTop="1" thickBot="1" x14ac:dyDescent="0.3">
      <c r="A1015" s="33">
        <f t="shared" si="16"/>
        <v>1009</v>
      </c>
      <c r="B1015" s="9"/>
      <c r="C1015" s="10"/>
      <c r="D1015" s="18" t="str">
        <f>IFERROR(VLOOKUP(C1015,REKAP[[#All],[ID
Barang]:[Stok Akhir]],2,FALSE), "")</f>
        <v/>
      </c>
      <c r="E1015" s="18" t="str">
        <f>IFERROR(VLOOKUP(C1015,REKAP[[#All],[ID
Barang]:[Stok Akhir]],4,FALSE), "")</f>
        <v/>
      </c>
      <c r="F1015" s="18" t="str">
        <f>IFERROR(VLOOKUP(C1015,REKAP[[#All],[ID
Barang]:[Stok Akhir]],6,FALSE),"")</f>
        <v/>
      </c>
      <c r="G1015" s="17" t="str">
        <f>IFERROR(VLOOKUP(C1015,REKAP[[#All],[ID
Barang]:[Stok Akhir]],8,FALSE),"")</f>
        <v/>
      </c>
      <c r="H1015" s="13"/>
      <c r="I1015" s="10"/>
      <c r="J1015" s="10"/>
      <c r="K1015" s="17" t="str">
        <f>IFERROR(MASUK[[#This Row],[Jumlah Masuk]]*MASUK[[#This Row],[Harga Satuan]],"")</f>
        <v/>
      </c>
      <c r="L1015" s="13"/>
      <c r="M1015" s="62"/>
      <c r="N1015" s="62"/>
      <c r="O1015" s="62"/>
      <c r="P1015" s="62"/>
      <c r="Q1015" s="62"/>
      <c r="R1015" s="62"/>
      <c r="S1015" s="62"/>
    </row>
    <row r="1016" spans="1:19" ht="16.5" thickTop="1" thickBot="1" x14ac:dyDescent="0.3">
      <c r="A1016" s="33">
        <f t="shared" si="16"/>
        <v>1010</v>
      </c>
      <c r="B1016" s="9"/>
      <c r="C1016" s="10"/>
      <c r="D1016" s="18" t="str">
        <f>IFERROR(VLOOKUP(C1016,REKAP[[#All],[ID
Barang]:[Stok Akhir]],2,FALSE), "")</f>
        <v/>
      </c>
      <c r="E1016" s="18" t="str">
        <f>IFERROR(VLOOKUP(C1016,REKAP[[#All],[ID
Barang]:[Stok Akhir]],4,FALSE), "")</f>
        <v/>
      </c>
      <c r="F1016" s="18" t="str">
        <f>IFERROR(VLOOKUP(C1016,REKAP[[#All],[ID
Barang]:[Stok Akhir]],6,FALSE),"")</f>
        <v/>
      </c>
      <c r="G1016" s="17" t="str">
        <f>IFERROR(VLOOKUP(C1016,REKAP[[#All],[ID
Barang]:[Stok Akhir]],8,FALSE),"")</f>
        <v/>
      </c>
      <c r="H1016" s="13"/>
      <c r="I1016" s="10"/>
      <c r="J1016" s="10"/>
      <c r="K1016" s="17" t="str">
        <f>IFERROR(MASUK[[#This Row],[Jumlah Masuk]]*MASUK[[#This Row],[Harga Satuan]],"")</f>
        <v/>
      </c>
      <c r="L1016" s="13"/>
      <c r="M1016" s="62"/>
      <c r="N1016" s="62"/>
      <c r="O1016" s="62"/>
      <c r="P1016" s="62"/>
      <c r="Q1016" s="62"/>
      <c r="R1016" s="62"/>
      <c r="S1016" s="62"/>
    </row>
    <row r="1017" spans="1:19" ht="16.5" thickTop="1" thickBot="1" x14ac:dyDescent="0.3">
      <c r="A1017" s="33">
        <f t="shared" si="16"/>
        <v>1011</v>
      </c>
      <c r="B1017" s="9"/>
      <c r="C1017" s="10"/>
      <c r="D1017" s="18" t="str">
        <f>IFERROR(VLOOKUP(C1017,REKAP[[#All],[ID
Barang]:[Stok Akhir]],2,FALSE), "")</f>
        <v/>
      </c>
      <c r="E1017" s="18" t="str">
        <f>IFERROR(VLOOKUP(C1017,REKAP[[#All],[ID
Barang]:[Stok Akhir]],4,FALSE), "")</f>
        <v/>
      </c>
      <c r="F1017" s="18" t="str">
        <f>IFERROR(VLOOKUP(C1017,REKAP[[#All],[ID
Barang]:[Stok Akhir]],6,FALSE),"")</f>
        <v/>
      </c>
      <c r="G1017" s="17" t="str">
        <f>IFERROR(VLOOKUP(C1017,REKAP[[#All],[ID
Barang]:[Stok Akhir]],8,FALSE),"")</f>
        <v/>
      </c>
      <c r="H1017" s="13"/>
      <c r="I1017" s="10"/>
      <c r="J1017" s="10"/>
      <c r="K1017" s="17" t="str">
        <f>IFERROR(MASUK[[#This Row],[Jumlah Masuk]]*MASUK[[#This Row],[Harga Satuan]],"")</f>
        <v/>
      </c>
      <c r="L1017" s="13"/>
      <c r="M1017" s="62"/>
      <c r="N1017" s="62"/>
      <c r="O1017" s="62"/>
      <c r="P1017" s="62"/>
      <c r="Q1017" s="62"/>
      <c r="R1017" s="62"/>
      <c r="S1017" s="62"/>
    </row>
    <row r="1018" spans="1:19" ht="16.5" thickTop="1" thickBot="1" x14ac:dyDescent="0.3">
      <c r="A1018" s="33">
        <f t="shared" si="16"/>
        <v>1012</v>
      </c>
      <c r="B1018" s="9"/>
      <c r="C1018" s="10"/>
      <c r="D1018" s="18" t="str">
        <f>IFERROR(VLOOKUP(C1018,REKAP[[#All],[ID
Barang]:[Stok Akhir]],2,FALSE), "")</f>
        <v/>
      </c>
      <c r="E1018" s="18" t="str">
        <f>IFERROR(VLOOKUP(C1018,REKAP[[#All],[ID
Barang]:[Stok Akhir]],4,FALSE), "")</f>
        <v/>
      </c>
      <c r="F1018" s="18" t="str">
        <f>IFERROR(VLOOKUP(C1018,REKAP[[#All],[ID
Barang]:[Stok Akhir]],6,FALSE),"")</f>
        <v/>
      </c>
      <c r="G1018" s="17" t="str">
        <f>IFERROR(VLOOKUP(C1018,REKAP[[#All],[ID
Barang]:[Stok Akhir]],8,FALSE),"")</f>
        <v/>
      </c>
      <c r="H1018" s="13"/>
      <c r="I1018" s="10"/>
      <c r="J1018" s="10"/>
      <c r="K1018" s="17" t="str">
        <f>IFERROR(MASUK[[#This Row],[Jumlah Masuk]]*MASUK[[#This Row],[Harga Satuan]],"")</f>
        <v/>
      </c>
      <c r="L1018" s="13"/>
      <c r="M1018" s="62"/>
      <c r="N1018" s="62"/>
      <c r="O1018" s="62"/>
      <c r="P1018" s="62"/>
      <c r="Q1018" s="62"/>
      <c r="R1018" s="62"/>
      <c r="S1018" s="62"/>
    </row>
    <row r="1019" spans="1:19" ht="16.5" thickTop="1" thickBot="1" x14ac:dyDescent="0.3">
      <c r="A1019" s="33">
        <f t="shared" si="16"/>
        <v>1013</v>
      </c>
      <c r="B1019" s="9"/>
      <c r="C1019" s="10"/>
      <c r="D1019" s="18" t="str">
        <f>IFERROR(VLOOKUP(C1019,REKAP[[#All],[ID
Barang]:[Stok Akhir]],2,FALSE), "")</f>
        <v/>
      </c>
      <c r="E1019" s="18" t="str">
        <f>IFERROR(VLOOKUP(C1019,REKAP[[#All],[ID
Barang]:[Stok Akhir]],4,FALSE), "")</f>
        <v/>
      </c>
      <c r="F1019" s="18" t="str">
        <f>IFERROR(VLOOKUP(C1019,REKAP[[#All],[ID
Barang]:[Stok Akhir]],6,FALSE),"")</f>
        <v/>
      </c>
      <c r="G1019" s="17" t="str">
        <f>IFERROR(VLOOKUP(C1019,REKAP[[#All],[ID
Barang]:[Stok Akhir]],8,FALSE),"")</f>
        <v/>
      </c>
      <c r="H1019" s="13"/>
      <c r="I1019" s="10"/>
      <c r="J1019" s="10"/>
      <c r="K1019" s="17" t="str">
        <f>IFERROR(MASUK[[#This Row],[Jumlah Masuk]]*MASUK[[#This Row],[Harga Satuan]],"")</f>
        <v/>
      </c>
      <c r="L1019" s="13"/>
      <c r="M1019" s="62"/>
      <c r="N1019" s="62"/>
      <c r="O1019" s="62"/>
      <c r="P1019" s="62"/>
      <c r="Q1019" s="62"/>
      <c r="R1019" s="62"/>
      <c r="S1019" s="62"/>
    </row>
    <row r="1020" spans="1:19" ht="16.5" thickTop="1" thickBot="1" x14ac:dyDescent="0.3">
      <c r="A1020" s="33">
        <f t="shared" si="16"/>
        <v>1014</v>
      </c>
      <c r="B1020" s="9"/>
      <c r="C1020" s="10"/>
      <c r="D1020" s="18" t="str">
        <f>IFERROR(VLOOKUP(C1020,REKAP[[#All],[ID
Barang]:[Stok Akhir]],2,FALSE), "")</f>
        <v/>
      </c>
      <c r="E1020" s="18" t="str">
        <f>IFERROR(VLOOKUP(C1020,REKAP[[#All],[ID
Barang]:[Stok Akhir]],4,FALSE), "")</f>
        <v/>
      </c>
      <c r="F1020" s="18" t="str">
        <f>IFERROR(VLOOKUP(C1020,REKAP[[#All],[ID
Barang]:[Stok Akhir]],6,FALSE),"")</f>
        <v/>
      </c>
      <c r="G1020" s="17" t="str">
        <f>IFERROR(VLOOKUP(C1020,REKAP[[#All],[ID
Barang]:[Stok Akhir]],8,FALSE),"")</f>
        <v/>
      </c>
      <c r="H1020" s="13"/>
      <c r="I1020" s="10"/>
      <c r="J1020" s="10"/>
      <c r="K1020" s="17" t="str">
        <f>IFERROR(MASUK[[#This Row],[Jumlah Masuk]]*MASUK[[#This Row],[Harga Satuan]],"")</f>
        <v/>
      </c>
      <c r="L1020" s="13"/>
      <c r="M1020" s="62"/>
      <c r="N1020" s="62"/>
      <c r="O1020" s="62"/>
      <c r="P1020" s="62"/>
      <c r="Q1020" s="62"/>
      <c r="R1020" s="62"/>
      <c r="S1020" s="62"/>
    </row>
    <row r="1021" spans="1:19" ht="16.5" thickTop="1" thickBot="1" x14ac:dyDescent="0.3">
      <c r="A1021" s="33">
        <f t="shared" si="16"/>
        <v>1015</v>
      </c>
      <c r="B1021" s="9"/>
      <c r="C1021" s="10"/>
      <c r="D1021" s="18" t="str">
        <f>IFERROR(VLOOKUP(C1021,REKAP[[#All],[ID
Barang]:[Stok Akhir]],2,FALSE), "")</f>
        <v/>
      </c>
      <c r="E1021" s="18" t="str">
        <f>IFERROR(VLOOKUP(C1021,REKAP[[#All],[ID
Barang]:[Stok Akhir]],4,FALSE), "")</f>
        <v/>
      </c>
      <c r="F1021" s="18" t="str">
        <f>IFERROR(VLOOKUP(C1021,REKAP[[#All],[ID
Barang]:[Stok Akhir]],6,FALSE),"")</f>
        <v/>
      </c>
      <c r="G1021" s="17" t="str">
        <f>IFERROR(VLOOKUP(C1021,REKAP[[#All],[ID
Barang]:[Stok Akhir]],8,FALSE),"")</f>
        <v/>
      </c>
      <c r="H1021" s="13"/>
      <c r="I1021" s="10"/>
      <c r="J1021" s="10"/>
      <c r="K1021" s="17" t="str">
        <f>IFERROR(MASUK[[#This Row],[Jumlah Masuk]]*MASUK[[#This Row],[Harga Satuan]],"")</f>
        <v/>
      </c>
      <c r="L1021" s="13"/>
      <c r="M1021" s="62"/>
      <c r="N1021" s="62"/>
      <c r="O1021" s="62"/>
      <c r="P1021" s="62"/>
      <c r="Q1021" s="62"/>
      <c r="R1021" s="62"/>
      <c r="S1021" s="62"/>
    </row>
    <row r="1022" spans="1:19" ht="16.5" thickTop="1" thickBot="1" x14ac:dyDescent="0.3">
      <c r="A1022" s="33">
        <f t="shared" si="16"/>
        <v>1016</v>
      </c>
      <c r="B1022" s="9"/>
      <c r="C1022" s="10"/>
      <c r="D1022" s="18" t="str">
        <f>IFERROR(VLOOKUP(C1022,REKAP[[#All],[ID
Barang]:[Stok Akhir]],2,FALSE), "")</f>
        <v/>
      </c>
      <c r="E1022" s="18" t="str">
        <f>IFERROR(VLOOKUP(C1022,REKAP[[#All],[ID
Barang]:[Stok Akhir]],4,FALSE), "")</f>
        <v/>
      </c>
      <c r="F1022" s="18" t="str">
        <f>IFERROR(VLOOKUP(C1022,REKAP[[#All],[ID
Barang]:[Stok Akhir]],6,FALSE),"")</f>
        <v/>
      </c>
      <c r="G1022" s="17" t="str">
        <f>IFERROR(VLOOKUP(C1022,REKAP[[#All],[ID
Barang]:[Stok Akhir]],8,FALSE),"")</f>
        <v/>
      </c>
      <c r="H1022" s="13"/>
      <c r="I1022" s="10"/>
      <c r="J1022" s="10"/>
      <c r="K1022" s="17" t="str">
        <f>IFERROR(MASUK[[#This Row],[Jumlah Masuk]]*MASUK[[#This Row],[Harga Satuan]],"")</f>
        <v/>
      </c>
      <c r="L1022" s="13"/>
      <c r="M1022" s="62"/>
      <c r="N1022" s="62"/>
      <c r="O1022" s="62"/>
      <c r="P1022" s="62"/>
      <c r="Q1022" s="62"/>
      <c r="R1022" s="62"/>
      <c r="S1022" s="62"/>
    </row>
    <row r="1023" spans="1:19" ht="16.5" thickTop="1" thickBot="1" x14ac:dyDescent="0.3">
      <c r="A1023" s="33">
        <f t="shared" si="16"/>
        <v>1017</v>
      </c>
      <c r="B1023" s="9"/>
      <c r="C1023" s="10"/>
      <c r="D1023" s="18" t="str">
        <f>IFERROR(VLOOKUP(C1023,REKAP[[#All],[ID
Barang]:[Stok Akhir]],2,FALSE), "")</f>
        <v/>
      </c>
      <c r="E1023" s="18" t="str">
        <f>IFERROR(VLOOKUP(C1023,REKAP[[#All],[ID
Barang]:[Stok Akhir]],4,FALSE), "")</f>
        <v/>
      </c>
      <c r="F1023" s="18" t="str">
        <f>IFERROR(VLOOKUP(C1023,REKAP[[#All],[ID
Barang]:[Stok Akhir]],6,FALSE),"")</f>
        <v/>
      </c>
      <c r="G1023" s="17" t="str">
        <f>IFERROR(VLOOKUP(C1023,REKAP[[#All],[ID
Barang]:[Stok Akhir]],8,FALSE),"")</f>
        <v/>
      </c>
      <c r="H1023" s="13"/>
      <c r="I1023" s="10"/>
      <c r="J1023" s="10"/>
      <c r="K1023" s="17" t="str">
        <f>IFERROR(MASUK[[#This Row],[Jumlah Masuk]]*MASUK[[#This Row],[Harga Satuan]],"")</f>
        <v/>
      </c>
      <c r="L1023" s="13"/>
      <c r="M1023" s="62"/>
      <c r="N1023" s="62"/>
      <c r="O1023" s="62"/>
      <c r="P1023" s="62"/>
      <c r="Q1023" s="62"/>
      <c r="R1023" s="62"/>
      <c r="S1023" s="62"/>
    </row>
    <row r="1024" spans="1:19" ht="16.5" thickTop="1" thickBot="1" x14ac:dyDescent="0.3">
      <c r="A1024" s="33">
        <f t="shared" si="16"/>
        <v>1018</v>
      </c>
      <c r="B1024" s="9"/>
      <c r="C1024" s="10"/>
      <c r="D1024" s="18" t="str">
        <f>IFERROR(VLOOKUP(C1024,REKAP[[#All],[ID
Barang]:[Stok Akhir]],2,FALSE), "")</f>
        <v/>
      </c>
      <c r="E1024" s="18" t="str">
        <f>IFERROR(VLOOKUP(C1024,REKAP[[#All],[ID
Barang]:[Stok Akhir]],4,FALSE), "")</f>
        <v/>
      </c>
      <c r="F1024" s="18" t="str">
        <f>IFERROR(VLOOKUP(C1024,REKAP[[#All],[ID
Barang]:[Stok Akhir]],6,FALSE),"")</f>
        <v/>
      </c>
      <c r="G1024" s="17" t="str">
        <f>IFERROR(VLOOKUP(C1024,REKAP[[#All],[ID
Barang]:[Stok Akhir]],8,FALSE),"")</f>
        <v/>
      </c>
      <c r="H1024" s="13"/>
      <c r="I1024" s="10"/>
      <c r="J1024" s="10"/>
      <c r="K1024" s="17" t="str">
        <f>IFERROR(MASUK[[#This Row],[Jumlah Masuk]]*MASUK[[#This Row],[Harga Satuan]],"")</f>
        <v/>
      </c>
      <c r="L1024" s="13"/>
      <c r="M1024" s="62"/>
      <c r="N1024" s="62"/>
      <c r="O1024" s="62"/>
      <c r="P1024" s="62"/>
      <c r="Q1024" s="62"/>
      <c r="R1024" s="62"/>
      <c r="S1024" s="62"/>
    </row>
    <row r="1025" spans="1:19" ht="16.5" thickTop="1" thickBot="1" x14ac:dyDescent="0.3">
      <c r="A1025" s="33">
        <f t="shared" si="16"/>
        <v>1019</v>
      </c>
      <c r="B1025" s="9"/>
      <c r="C1025" s="10"/>
      <c r="D1025" s="18" t="str">
        <f>IFERROR(VLOOKUP(C1025,REKAP[[#All],[ID
Barang]:[Stok Akhir]],2,FALSE), "")</f>
        <v/>
      </c>
      <c r="E1025" s="18" t="str">
        <f>IFERROR(VLOOKUP(C1025,REKAP[[#All],[ID
Barang]:[Stok Akhir]],4,FALSE), "")</f>
        <v/>
      </c>
      <c r="F1025" s="18" t="str">
        <f>IFERROR(VLOOKUP(C1025,REKAP[[#All],[ID
Barang]:[Stok Akhir]],6,FALSE),"")</f>
        <v/>
      </c>
      <c r="G1025" s="17" t="str">
        <f>IFERROR(VLOOKUP(C1025,REKAP[[#All],[ID
Barang]:[Stok Akhir]],8,FALSE),"")</f>
        <v/>
      </c>
      <c r="H1025" s="13"/>
      <c r="I1025" s="10"/>
      <c r="J1025" s="10"/>
      <c r="K1025" s="17" t="str">
        <f>IFERROR(MASUK[[#This Row],[Jumlah Masuk]]*MASUK[[#This Row],[Harga Satuan]],"")</f>
        <v/>
      </c>
      <c r="L1025" s="13"/>
      <c r="M1025" s="62"/>
      <c r="N1025" s="62"/>
      <c r="O1025" s="62"/>
      <c r="P1025" s="62"/>
      <c r="Q1025" s="62"/>
      <c r="R1025" s="62"/>
      <c r="S1025" s="62"/>
    </row>
    <row r="1026" spans="1:19" ht="16.5" thickTop="1" thickBot="1" x14ac:dyDescent="0.3">
      <c r="A1026" s="33">
        <f t="shared" si="16"/>
        <v>1020</v>
      </c>
      <c r="B1026" s="9"/>
      <c r="C1026" s="10"/>
      <c r="D1026" s="18" t="str">
        <f>IFERROR(VLOOKUP(C1026,REKAP[[#All],[ID
Barang]:[Stok Akhir]],2,FALSE), "")</f>
        <v/>
      </c>
      <c r="E1026" s="18" t="str">
        <f>IFERROR(VLOOKUP(C1026,REKAP[[#All],[ID
Barang]:[Stok Akhir]],4,FALSE), "")</f>
        <v/>
      </c>
      <c r="F1026" s="18" t="str">
        <f>IFERROR(VLOOKUP(C1026,REKAP[[#All],[ID
Barang]:[Stok Akhir]],6,FALSE),"")</f>
        <v/>
      </c>
      <c r="G1026" s="17" t="str">
        <f>IFERROR(VLOOKUP(C1026,REKAP[[#All],[ID
Barang]:[Stok Akhir]],8,FALSE),"")</f>
        <v/>
      </c>
      <c r="H1026" s="13"/>
      <c r="I1026" s="10"/>
      <c r="J1026" s="10"/>
      <c r="K1026" s="17" t="str">
        <f>IFERROR(MASUK[[#This Row],[Jumlah Masuk]]*MASUK[[#This Row],[Harga Satuan]],"")</f>
        <v/>
      </c>
      <c r="L1026" s="13"/>
      <c r="M1026" s="62"/>
      <c r="N1026" s="62"/>
      <c r="O1026" s="62"/>
      <c r="P1026" s="62"/>
      <c r="Q1026" s="62"/>
      <c r="R1026" s="62"/>
      <c r="S1026" s="62"/>
    </row>
    <row r="1027" spans="1:19" ht="16.5" thickTop="1" thickBot="1" x14ac:dyDescent="0.3">
      <c r="A1027" s="33">
        <f t="shared" si="16"/>
        <v>1021</v>
      </c>
      <c r="B1027" s="9"/>
      <c r="C1027" s="10"/>
      <c r="D1027" s="18" t="str">
        <f>IFERROR(VLOOKUP(C1027,REKAP[[#All],[ID
Barang]:[Stok Akhir]],2,FALSE), "")</f>
        <v/>
      </c>
      <c r="E1027" s="18" t="str">
        <f>IFERROR(VLOOKUP(C1027,REKAP[[#All],[ID
Barang]:[Stok Akhir]],4,FALSE), "")</f>
        <v/>
      </c>
      <c r="F1027" s="18" t="str">
        <f>IFERROR(VLOOKUP(C1027,REKAP[[#All],[ID
Barang]:[Stok Akhir]],6,FALSE),"")</f>
        <v/>
      </c>
      <c r="G1027" s="17" t="str">
        <f>IFERROR(VLOOKUP(C1027,REKAP[[#All],[ID
Barang]:[Stok Akhir]],8,FALSE),"")</f>
        <v/>
      </c>
      <c r="H1027" s="13"/>
      <c r="I1027" s="10"/>
      <c r="J1027" s="10"/>
      <c r="K1027" s="17" t="str">
        <f>IFERROR(MASUK[[#This Row],[Jumlah Masuk]]*MASUK[[#This Row],[Harga Satuan]],"")</f>
        <v/>
      </c>
      <c r="L1027" s="13"/>
      <c r="M1027" s="62"/>
      <c r="N1027" s="62"/>
      <c r="O1027" s="62"/>
      <c r="P1027" s="62"/>
      <c r="Q1027" s="62"/>
      <c r="R1027" s="62"/>
      <c r="S1027" s="62"/>
    </row>
    <row r="1028" spans="1:19" ht="16.5" thickTop="1" thickBot="1" x14ac:dyDescent="0.3">
      <c r="A1028" s="33">
        <f t="shared" ref="A1028:A1091" si="17">ROW()-ROW($A$6)</f>
        <v>1022</v>
      </c>
      <c r="B1028" s="9"/>
      <c r="C1028" s="10"/>
      <c r="D1028" s="18" t="str">
        <f>IFERROR(VLOOKUP(C1028,REKAP[[#All],[ID
Barang]:[Stok Akhir]],2,FALSE), "")</f>
        <v/>
      </c>
      <c r="E1028" s="18" t="str">
        <f>IFERROR(VLOOKUP(C1028,REKAP[[#All],[ID
Barang]:[Stok Akhir]],4,FALSE), "")</f>
        <v/>
      </c>
      <c r="F1028" s="18" t="str">
        <f>IFERROR(VLOOKUP(C1028,REKAP[[#All],[ID
Barang]:[Stok Akhir]],6,FALSE),"")</f>
        <v/>
      </c>
      <c r="G1028" s="17" t="str">
        <f>IFERROR(VLOOKUP(C1028,REKAP[[#All],[ID
Barang]:[Stok Akhir]],8,FALSE),"")</f>
        <v/>
      </c>
      <c r="H1028" s="13"/>
      <c r="I1028" s="10"/>
      <c r="J1028" s="10"/>
      <c r="K1028" s="17" t="str">
        <f>IFERROR(MASUK[[#This Row],[Jumlah Masuk]]*MASUK[[#This Row],[Harga Satuan]],"")</f>
        <v/>
      </c>
      <c r="L1028" s="13"/>
      <c r="M1028" s="62"/>
      <c r="N1028" s="62"/>
      <c r="O1028" s="62"/>
      <c r="P1028" s="62"/>
      <c r="Q1028" s="62"/>
      <c r="R1028" s="62"/>
      <c r="S1028" s="62"/>
    </row>
    <row r="1029" spans="1:19" ht="16.5" thickTop="1" thickBot="1" x14ac:dyDescent="0.3">
      <c r="A1029" s="33">
        <f t="shared" si="17"/>
        <v>1023</v>
      </c>
      <c r="B1029" s="9"/>
      <c r="C1029" s="10"/>
      <c r="D1029" s="18" t="str">
        <f>IFERROR(VLOOKUP(C1029,REKAP[[#All],[ID
Barang]:[Stok Akhir]],2,FALSE), "")</f>
        <v/>
      </c>
      <c r="E1029" s="18" t="str">
        <f>IFERROR(VLOOKUP(C1029,REKAP[[#All],[ID
Barang]:[Stok Akhir]],4,FALSE), "")</f>
        <v/>
      </c>
      <c r="F1029" s="18" t="str">
        <f>IFERROR(VLOOKUP(C1029,REKAP[[#All],[ID
Barang]:[Stok Akhir]],6,FALSE),"")</f>
        <v/>
      </c>
      <c r="G1029" s="17" t="str">
        <f>IFERROR(VLOOKUP(C1029,REKAP[[#All],[ID
Barang]:[Stok Akhir]],8,FALSE),"")</f>
        <v/>
      </c>
      <c r="H1029" s="13"/>
      <c r="I1029" s="10"/>
      <c r="J1029" s="10"/>
      <c r="K1029" s="17" t="str">
        <f>IFERROR(MASUK[[#This Row],[Jumlah Masuk]]*MASUK[[#This Row],[Harga Satuan]],"")</f>
        <v/>
      </c>
      <c r="L1029" s="13"/>
      <c r="M1029" s="62"/>
      <c r="N1029" s="62"/>
      <c r="O1029" s="62"/>
      <c r="P1029" s="62"/>
      <c r="Q1029" s="62"/>
      <c r="R1029" s="62"/>
      <c r="S1029" s="62"/>
    </row>
    <row r="1030" spans="1:19" ht="16.5" thickTop="1" thickBot="1" x14ac:dyDescent="0.3">
      <c r="A1030" s="33">
        <f t="shared" si="17"/>
        <v>1024</v>
      </c>
      <c r="B1030" s="9"/>
      <c r="C1030" s="10"/>
      <c r="D1030" s="18" t="str">
        <f>IFERROR(VLOOKUP(C1030,REKAP[[#All],[ID
Barang]:[Stok Akhir]],2,FALSE), "")</f>
        <v/>
      </c>
      <c r="E1030" s="18" t="str">
        <f>IFERROR(VLOOKUP(C1030,REKAP[[#All],[ID
Barang]:[Stok Akhir]],4,FALSE), "")</f>
        <v/>
      </c>
      <c r="F1030" s="18" t="str">
        <f>IFERROR(VLOOKUP(C1030,REKAP[[#All],[ID
Barang]:[Stok Akhir]],6,FALSE),"")</f>
        <v/>
      </c>
      <c r="G1030" s="17" t="str">
        <f>IFERROR(VLOOKUP(C1030,REKAP[[#All],[ID
Barang]:[Stok Akhir]],8,FALSE),"")</f>
        <v/>
      </c>
      <c r="H1030" s="13"/>
      <c r="I1030" s="10"/>
      <c r="J1030" s="10"/>
      <c r="K1030" s="17" t="str">
        <f>IFERROR(MASUK[[#This Row],[Jumlah Masuk]]*MASUK[[#This Row],[Harga Satuan]],"")</f>
        <v/>
      </c>
      <c r="L1030" s="13"/>
      <c r="M1030" s="62"/>
      <c r="N1030" s="62"/>
      <c r="O1030" s="62"/>
      <c r="P1030" s="62"/>
      <c r="Q1030" s="62"/>
      <c r="R1030" s="62"/>
      <c r="S1030" s="62"/>
    </row>
    <row r="1031" spans="1:19" ht="16.5" thickTop="1" thickBot="1" x14ac:dyDescent="0.3">
      <c r="A1031" s="33">
        <f t="shared" si="17"/>
        <v>1025</v>
      </c>
      <c r="B1031" s="9"/>
      <c r="C1031" s="10"/>
      <c r="D1031" s="18" t="str">
        <f>IFERROR(VLOOKUP(C1031,REKAP[[#All],[ID
Barang]:[Stok Akhir]],2,FALSE), "")</f>
        <v/>
      </c>
      <c r="E1031" s="18" t="str">
        <f>IFERROR(VLOOKUP(C1031,REKAP[[#All],[ID
Barang]:[Stok Akhir]],4,FALSE), "")</f>
        <v/>
      </c>
      <c r="F1031" s="18" t="str">
        <f>IFERROR(VLOOKUP(C1031,REKAP[[#All],[ID
Barang]:[Stok Akhir]],6,FALSE),"")</f>
        <v/>
      </c>
      <c r="G1031" s="17" t="str">
        <f>IFERROR(VLOOKUP(C1031,REKAP[[#All],[ID
Barang]:[Stok Akhir]],8,FALSE),"")</f>
        <v/>
      </c>
      <c r="H1031" s="13"/>
      <c r="I1031" s="10"/>
      <c r="J1031" s="10"/>
      <c r="K1031" s="17" t="str">
        <f>IFERROR(MASUK[[#This Row],[Jumlah Masuk]]*MASUK[[#This Row],[Harga Satuan]],"")</f>
        <v/>
      </c>
      <c r="L1031" s="13"/>
      <c r="M1031" s="62"/>
      <c r="N1031" s="62"/>
      <c r="O1031" s="62"/>
      <c r="P1031" s="62"/>
      <c r="Q1031" s="62"/>
      <c r="R1031" s="62"/>
      <c r="S1031" s="62"/>
    </row>
    <row r="1032" spans="1:19" ht="16.5" thickTop="1" thickBot="1" x14ac:dyDescent="0.3">
      <c r="A1032" s="33">
        <f t="shared" si="17"/>
        <v>1026</v>
      </c>
      <c r="B1032" s="9"/>
      <c r="C1032" s="10"/>
      <c r="D1032" s="18" t="str">
        <f>IFERROR(VLOOKUP(C1032,REKAP[[#All],[ID
Barang]:[Stok Akhir]],2,FALSE), "")</f>
        <v/>
      </c>
      <c r="E1032" s="18" t="str">
        <f>IFERROR(VLOOKUP(C1032,REKAP[[#All],[ID
Barang]:[Stok Akhir]],4,FALSE), "")</f>
        <v/>
      </c>
      <c r="F1032" s="18" t="str">
        <f>IFERROR(VLOOKUP(C1032,REKAP[[#All],[ID
Barang]:[Stok Akhir]],6,FALSE),"")</f>
        <v/>
      </c>
      <c r="G1032" s="17" t="str">
        <f>IFERROR(VLOOKUP(C1032,REKAP[[#All],[ID
Barang]:[Stok Akhir]],8,FALSE),"")</f>
        <v/>
      </c>
      <c r="H1032" s="13"/>
      <c r="I1032" s="10"/>
      <c r="J1032" s="10"/>
      <c r="K1032" s="17" t="str">
        <f>IFERROR(MASUK[[#This Row],[Jumlah Masuk]]*MASUK[[#This Row],[Harga Satuan]],"")</f>
        <v/>
      </c>
      <c r="L1032" s="13"/>
      <c r="M1032" s="62"/>
      <c r="N1032" s="62"/>
      <c r="O1032" s="62"/>
      <c r="P1032" s="62"/>
      <c r="Q1032" s="62"/>
      <c r="R1032" s="62"/>
      <c r="S1032" s="62"/>
    </row>
    <row r="1033" spans="1:19" ht="16.5" thickTop="1" thickBot="1" x14ac:dyDescent="0.3">
      <c r="A1033" s="33">
        <f t="shared" si="17"/>
        <v>1027</v>
      </c>
      <c r="B1033" s="9"/>
      <c r="C1033" s="10"/>
      <c r="D1033" s="18" t="str">
        <f>IFERROR(VLOOKUP(C1033,REKAP[[#All],[ID
Barang]:[Stok Akhir]],2,FALSE), "")</f>
        <v/>
      </c>
      <c r="E1033" s="18" t="str">
        <f>IFERROR(VLOOKUP(C1033,REKAP[[#All],[ID
Barang]:[Stok Akhir]],4,FALSE), "")</f>
        <v/>
      </c>
      <c r="F1033" s="18" t="str">
        <f>IFERROR(VLOOKUP(C1033,REKAP[[#All],[ID
Barang]:[Stok Akhir]],6,FALSE),"")</f>
        <v/>
      </c>
      <c r="G1033" s="17" t="str">
        <f>IFERROR(VLOOKUP(C1033,REKAP[[#All],[ID
Barang]:[Stok Akhir]],8,FALSE),"")</f>
        <v/>
      </c>
      <c r="H1033" s="13"/>
      <c r="I1033" s="10"/>
      <c r="J1033" s="10"/>
      <c r="K1033" s="17" t="str">
        <f>IFERROR(MASUK[[#This Row],[Jumlah Masuk]]*MASUK[[#This Row],[Harga Satuan]],"")</f>
        <v/>
      </c>
      <c r="L1033" s="13"/>
      <c r="M1033" s="62"/>
      <c r="N1033" s="62"/>
      <c r="O1033" s="62"/>
      <c r="P1033" s="62"/>
      <c r="Q1033" s="62"/>
      <c r="R1033" s="62"/>
      <c r="S1033" s="62"/>
    </row>
    <row r="1034" spans="1:19" ht="16.5" thickTop="1" thickBot="1" x14ac:dyDescent="0.3">
      <c r="A1034" s="33">
        <f t="shared" si="17"/>
        <v>1028</v>
      </c>
      <c r="B1034" s="9"/>
      <c r="C1034" s="10"/>
      <c r="D1034" s="18" t="str">
        <f>IFERROR(VLOOKUP(C1034,REKAP[[#All],[ID
Barang]:[Stok Akhir]],2,FALSE), "")</f>
        <v/>
      </c>
      <c r="E1034" s="18" t="str">
        <f>IFERROR(VLOOKUP(C1034,REKAP[[#All],[ID
Barang]:[Stok Akhir]],4,FALSE), "")</f>
        <v/>
      </c>
      <c r="F1034" s="18" t="str">
        <f>IFERROR(VLOOKUP(C1034,REKAP[[#All],[ID
Barang]:[Stok Akhir]],6,FALSE),"")</f>
        <v/>
      </c>
      <c r="G1034" s="17" t="str">
        <f>IFERROR(VLOOKUP(C1034,REKAP[[#All],[ID
Barang]:[Stok Akhir]],8,FALSE),"")</f>
        <v/>
      </c>
      <c r="H1034" s="13"/>
      <c r="I1034" s="10"/>
      <c r="J1034" s="10"/>
      <c r="K1034" s="17" t="str">
        <f>IFERROR(MASUK[[#This Row],[Jumlah Masuk]]*MASUK[[#This Row],[Harga Satuan]],"")</f>
        <v/>
      </c>
      <c r="L1034" s="13"/>
      <c r="M1034" s="62"/>
      <c r="N1034" s="62"/>
      <c r="O1034" s="62"/>
      <c r="P1034" s="62"/>
      <c r="Q1034" s="62"/>
      <c r="R1034" s="62"/>
      <c r="S1034" s="62"/>
    </row>
    <row r="1035" spans="1:19" ht="16.5" thickTop="1" thickBot="1" x14ac:dyDescent="0.3">
      <c r="A1035" s="33">
        <f t="shared" si="17"/>
        <v>1029</v>
      </c>
      <c r="B1035" s="9"/>
      <c r="C1035" s="10"/>
      <c r="D1035" s="18" t="str">
        <f>IFERROR(VLOOKUP(C1035,REKAP[[#All],[ID
Barang]:[Stok Akhir]],2,FALSE), "")</f>
        <v/>
      </c>
      <c r="E1035" s="18" t="str">
        <f>IFERROR(VLOOKUP(C1035,REKAP[[#All],[ID
Barang]:[Stok Akhir]],4,FALSE), "")</f>
        <v/>
      </c>
      <c r="F1035" s="18" t="str">
        <f>IFERROR(VLOOKUP(C1035,REKAP[[#All],[ID
Barang]:[Stok Akhir]],6,FALSE),"")</f>
        <v/>
      </c>
      <c r="G1035" s="17" t="str">
        <f>IFERROR(VLOOKUP(C1035,REKAP[[#All],[ID
Barang]:[Stok Akhir]],8,FALSE),"")</f>
        <v/>
      </c>
      <c r="H1035" s="13"/>
      <c r="I1035" s="10"/>
      <c r="J1035" s="10"/>
      <c r="K1035" s="17" t="str">
        <f>IFERROR(MASUK[[#This Row],[Jumlah Masuk]]*MASUK[[#This Row],[Harga Satuan]],"")</f>
        <v/>
      </c>
      <c r="L1035" s="13"/>
      <c r="M1035" s="62"/>
      <c r="N1035" s="62"/>
      <c r="O1035" s="62"/>
      <c r="P1035" s="62"/>
      <c r="Q1035" s="62"/>
      <c r="R1035" s="62"/>
      <c r="S1035" s="62"/>
    </row>
    <row r="1036" spans="1:19" ht="16.5" thickTop="1" thickBot="1" x14ac:dyDescent="0.3">
      <c r="A1036" s="33">
        <f t="shared" si="17"/>
        <v>1030</v>
      </c>
      <c r="B1036" s="9"/>
      <c r="C1036" s="10"/>
      <c r="D1036" s="18" t="str">
        <f>IFERROR(VLOOKUP(C1036,REKAP[[#All],[ID
Barang]:[Stok Akhir]],2,FALSE), "")</f>
        <v/>
      </c>
      <c r="E1036" s="18" t="str">
        <f>IFERROR(VLOOKUP(C1036,REKAP[[#All],[ID
Barang]:[Stok Akhir]],4,FALSE), "")</f>
        <v/>
      </c>
      <c r="F1036" s="18" t="str">
        <f>IFERROR(VLOOKUP(C1036,REKAP[[#All],[ID
Barang]:[Stok Akhir]],6,FALSE),"")</f>
        <v/>
      </c>
      <c r="G1036" s="17" t="str">
        <f>IFERROR(VLOOKUP(C1036,REKAP[[#All],[ID
Barang]:[Stok Akhir]],8,FALSE),"")</f>
        <v/>
      </c>
      <c r="H1036" s="13"/>
      <c r="I1036" s="10"/>
      <c r="J1036" s="10"/>
      <c r="K1036" s="17" t="str">
        <f>IFERROR(MASUK[[#This Row],[Jumlah Masuk]]*MASUK[[#This Row],[Harga Satuan]],"")</f>
        <v/>
      </c>
      <c r="L1036" s="13"/>
      <c r="M1036" s="62"/>
      <c r="N1036" s="62"/>
      <c r="O1036" s="62"/>
      <c r="P1036" s="62"/>
      <c r="Q1036" s="62"/>
      <c r="R1036" s="62"/>
      <c r="S1036" s="62"/>
    </row>
    <row r="1037" spans="1:19" ht="16.5" thickTop="1" thickBot="1" x14ac:dyDescent="0.3">
      <c r="A1037" s="33">
        <f t="shared" si="17"/>
        <v>1031</v>
      </c>
      <c r="B1037" s="9"/>
      <c r="C1037" s="10"/>
      <c r="D1037" s="18" t="str">
        <f>IFERROR(VLOOKUP(C1037,REKAP[[#All],[ID
Barang]:[Stok Akhir]],2,FALSE), "")</f>
        <v/>
      </c>
      <c r="E1037" s="18" t="str">
        <f>IFERROR(VLOOKUP(C1037,REKAP[[#All],[ID
Barang]:[Stok Akhir]],4,FALSE), "")</f>
        <v/>
      </c>
      <c r="F1037" s="18" t="str">
        <f>IFERROR(VLOOKUP(C1037,REKAP[[#All],[ID
Barang]:[Stok Akhir]],6,FALSE),"")</f>
        <v/>
      </c>
      <c r="G1037" s="17" t="str">
        <f>IFERROR(VLOOKUP(C1037,REKAP[[#All],[ID
Barang]:[Stok Akhir]],8,FALSE),"")</f>
        <v/>
      </c>
      <c r="H1037" s="13"/>
      <c r="I1037" s="10"/>
      <c r="J1037" s="10"/>
      <c r="K1037" s="17" t="str">
        <f>IFERROR(MASUK[[#This Row],[Jumlah Masuk]]*MASUK[[#This Row],[Harga Satuan]],"")</f>
        <v/>
      </c>
      <c r="L1037" s="13"/>
      <c r="M1037" s="62"/>
      <c r="N1037" s="62"/>
      <c r="O1037" s="62"/>
      <c r="P1037" s="62"/>
      <c r="Q1037" s="62"/>
      <c r="R1037" s="62"/>
      <c r="S1037" s="62"/>
    </row>
    <row r="1038" spans="1:19" ht="16.5" thickTop="1" thickBot="1" x14ac:dyDescent="0.3">
      <c r="A1038" s="33">
        <f t="shared" si="17"/>
        <v>1032</v>
      </c>
      <c r="B1038" s="9"/>
      <c r="C1038" s="10"/>
      <c r="D1038" s="18" t="str">
        <f>IFERROR(VLOOKUP(C1038,REKAP[[#All],[ID
Barang]:[Stok Akhir]],2,FALSE), "")</f>
        <v/>
      </c>
      <c r="E1038" s="18" t="str">
        <f>IFERROR(VLOOKUP(C1038,REKAP[[#All],[ID
Barang]:[Stok Akhir]],4,FALSE), "")</f>
        <v/>
      </c>
      <c r="F1038" s="18" t="str">
        <f>IFERROR(VLOOKUP(C1038,REKAP[[#All],[ID
Barang]:[Stok Akhir]],6,FALSE),"")</f>
        <v/>
      </c>
      <c r="G1038" s="17" t="str">
        <f>IFERROR(VLOOKUP(C1038,REKAP[[#All],[ID
Barang]:[Stok Akhir]],8,FALSE),"")</f>
        <v/>
      </c>
      <c r="H1038" s="13"/>
      <c r="I1038" s="10"/>
      <c r="J1038" s="10"/>
      <c r="K1038" s="17" t="str">
        <f>IFERROR(MASUK[[#This Row],[Jumlah Masuk]]*MASUK[[#This Row],[Harga Satuan]],"")</f>
        <v/>
      </c>
      <c r="L1038" s="13"/>
      <c r="M1038" s="62"/>
      <c r="N1038" s="62"/>
      <c r="O1038" s="62"/>
      <c r="P1038" s="62"/>
      <c r="Q1038" s="62"/>
      <c r="R1038" s="62"/>
      <c r="S1038" s="62"/>
    </row>
    <row r="1039" spans="1:19" ht="16.5" thickTop="1" thickBot="1" x14ac:dyDescent="0.3">
      <c r="A1039" s="33">
        <f t="shared" si="17"/>
        <v>1033</v>
      </c>
      <c r="B1039" s="9"/>
      <c r="C1039" s="10"/>
      <c r="D1039" s="18" t="str">
        <f>IFERROR(VLOOKUP(C1039,REKAP[[#All],[ID
Barang]:[Stok Akhir]],2,FALSE), "")</f>
        <v/>
      </c>
      <c r="E1039" s="18" t="str">
        <f>IFERROR(VLOOKUP(C1039,REKAP[[#All],[ID
Barang]:[Stok Akhir]],4,FALSE), "")</f>
        <v/>
      </c>
      <c r="F1039" s="18" t="str">
        <f>IFERROR(VLOOKUP(C1039,REKAP[[#All],[ID
Barang]:[Stok Akhir]],6,FALSE),"")</f>
        <v/>
      </c>
      <c r="G1039" s="17" t="str">
        <f>IFERROR(VLOOKUP(C1039,REKAP[[#All],[ID
Barang]:[Stok Akhir]],8,FALSE),"")</f>
        <v/>
      </c>
      <c r="H1039" s="13"/>
      <c r="I1039" s="10"/>
      <c r="J1039" s="10"/>
      <c r="K1039" s="17" t="str">
        <f>IFERROR(MASUK[[#This Row],[Jumlah Masuk]]*MASUK[[#This Row],[Harga Satuan]],"")</f>
        <v/>
      </c>
      <c r="L1039" s="13"/>
      <c r="M1039" s="62"/>
      <c r="N1039" s="62"/>
      <c r="O1039" s="62"/>
      <c r="P1039" s="62"/>
      <c r="Q1039" s="62"/>
      <c r="R1039" s="62"/>
      <c r="S1039" s="62"/>
    </row>
    <row r="1040" spans="1:19" ht="16.5" thickTop="1" thickBot="1" x14ac:dyDescent="0.3">
      <c r="A1040" s="33">
        <f t="shared" si="17"/>
        <v>1034</v>
      </c>
      <c r="B1040" s="9"/>
      <c r="C1040" s="10"/>
      <c r="D1040" s="18" t="str">
        <f>IFERROR(VLOOKUP(C1040,REKAP[[#All],[ID
Barang]:[Stok Akhir]],2,FALSE), "")</f>
        <v/>
      </c>
      <c r="E1040" s="18" t="str">
        <f>IFERROR(VLOOKUP(C1040,REKAP[[#All],[ID
Barang]:[Stok Akhir]],4,FALSE), "")</f>
        <v/>
      </c>
      <c r="F1040" s="18" t="str">
        <f>IFERROR(VLOOKUP(C1040,REKAP[[#All],[ID
Barang]:[Stok Akhir]],6,FALSE),"")</f>
        <v/>
      </c>
      <c r="G1040" s="17" t="str">
        <f>IFERROR(VLOOKUP(C1040,REKAP[[#All],[ID
Barang]:[Stok Akhir]],8,FALSE),"")</f>
        <v/>
      </c>
      <c r="H1040" s="13"/>
      <c r="I1040" s="10"/>
      <c r="J1040" s="10"/>
      <c r="K1040" s="17" t="str">
        <f>IFERROR(MASUK[[#This Row],[Jumlah Masuk]]*MASUK[[#This Row],[Harga Satuan]],"")</f>
        <v/>
      </c>
      <c r="L1040" s="13"/>
      <c r="M1040" s="62"/>
      <c r="N1040" s="62"/>
      <c r="O1040" s="62"/>
      <c r="P1040" s="62"/>
      <c r="Q1040" s="62"/>
      <c r="R1040" s="62"/>
      <c r="S1040" s="62"/>
    </row>
    <row r="1041" spans="1:19" ht="16.5" thickTop="1" thickBot="1" x14ac:dyDescent="0.3">
      <c r="A1041" s="33">
        <f t="shared" si="17"/>
        <v>1035</v>
      </c>
      <c r="B1041" s="9"/>
      <c r="C1041" s="10"/>
      <c r="D1041" s="18" t="str">
        <f>IFERROR(VLOOKUP(C1041,REKAP[[#All],[ID
Barang]:[Stok Akhir]],2,FALSE), "")</f>
        <v/>
      </c>
      <c r="E1041" s="18" t="str">
        <f>IFERROR(VLOOKUP(C1041,REKAP[[#All],[ID
Barang]:[Stok Akhir]],4,FALSE), "")</f>
        <v/>
      </c>
      <c r="F1041" s="18" t="str">
        <f>IFERROR(VLOOKUP(C1041,REKAP[[#All],[ID
Barang]:[Stok Akhir]],6,FALSE),"")</f>
        <v/>
      </c>
      <c r="G1041" s="17" t="str">
        <f>IFERROR(VLOOKUP(C1041,REKAP[[#All],[ID
Barang]:[Stok Akhir]],8,FALSE),"")</f>
        <v/>
      </c>
      <c r="H1041" s="13"/>
      <c r="I1041" s="10"/>
      <c r="J1041" s="10"/>
      <c r="K1041" s="17" t="str">
        <f>IFERROR(MASUK[[#This Row],[Jumlah Masuk]]*MASUK[[#This Row],[Harga Satuan]],"")</f>
        <v/>
      </c>
      <c r="L1041" s="13"/>
      <c r="M1041" s="62"/>
      <c r="N1041" s="62"/>
      <c r="O1041" s="62"/>
      <c r="P1041" s="62"/>
      <c r="Q1041" s="62"/>
      <c r="R1041" s="62"/>
      <c r="S1041" s="62"/>
    </row>
    <row r="1042" spans="1:19" ht="16.5" thickTop="1" thickBot="1" x14ac:dyDescent="0.3">
      <c r="A1042" s="33">
        <f t="shared" si="17"/>
        <v>1036</v>
      </c>
      <c r="B1042" s="9"/>
      <c r="C1042" s="10"/>
      <c r="D1042" s="18" t="str">
        <f>IFERROR(VLOOKUP(C1042,REKAP[[#All],[ID
Barang]:[Stok Akhir]],2,FALSE), "")</f>
        <v/>
      </c>
      <c r="E1042" s="18" t="str">
        <f>IFERROR(VLOOKUP(C1042,REKAP[[#All],[ID
Barang]:[Stok Akhir]],4,FALSE), "")</f>
        <v/>
      </c>
      <c r="F1042" s="18" t="str">
        <f>IFERROR(VLOOKUP(C1042,REKAP[[#All],[ID
Barang]:[Stok Akhir]],6,FALSE),"")</f>
        <v/>
      </c>
      <c r="G1042" s="17" t="str">
        <f>IFERROR(VLOOKUP(C1042,REKAP[[#All],[ID
Barang]:[Stok Akhir]],8,FALSE),"")</f>
        <v/>
      </c>
      <c r="H1042" s="13"/>
      <c r="I1042" s="10"/>
      <c r="J1042" s="10"/>
      <c r="K1042" s="17" t="str">
        <f>IFERROR(MASUK[[#This Row],[Jumlah Masuk]]*MASUK[[#This Row],[Harga Satuan]],"")</f>
        <v/>
      </c>
      <c r="L1042" s="13"/>
      <c r="M1042" s="62"/>
      <c r="N1042" s="62"/>
      <c r="O1042" s="62"/>
      <c r="P1042" s="62"/>
      <c r="Q1042" s="62"/>
      <c r="R1042" s="62"/>
      <c r="S1042" s="62"/>
    </row>
    <row r="1043" spans="1:19" ht="16.5" thickTop="1" thickBot="1" x14ac:dyDescent="0.3">
      <c r="A1043" s="33">
        <f t="shared" si="17"/>
        <v>1037</v>
      </c>
      <c r="B1043" s="9"/>
      <c r="C1043" s="10"/>
      <c r="D1043" s="18" t="str">
        <f>IFERROR(VLOOKUP(C1043,REKAP[[#All],[ID
Barang]:[Stok Akhir]],2,FALSE), "")</f>
        <v/>
      </c>
      <c r="E1043" s="18" t="str">
        <f>IFERROR(VLOOKUP(C1043,REKAP[[#All],[ID
Barang]:[Stok Akhir]],4,FALSE), "")</f>
        <v/>
      </c>
      <c r="F1043" s="18" t="str">
        <f>IFERROR(VLOOKUP(C1043,REKAP[[#All],[ID
Barang]:[Stok Akhir]],6,FALSE),"")</f>
        <v/>
      </c>
      <c r="G1043" s="17" t="str">
        <f>IFERROR(VLOOKUP(C1043,REKAP[[#All],[ID
Barang]:[Stok Akhir]],8,FALSE),"")</f>
        <v/>
      </c>
      <c r="H1043" s="13"/>
      <c r="I1043" s="10"/>
      <c r="J1043" s="10"/>
      <c r="K1043" s="17" t="str">
        <f>IFERROR(MASUK[[#This Row],[Jumlah Masuk]]*MASUK[[#This Row],[Harga Satuan]],"")</f>
        <v/>
      </c>
      <c r="L1043" s="13"/>
      <c r="M1043" s="62"/>
      <c r="N1043" s="62"/>
      <c r="O1043" s="62"/>
      <c r="P1043" s="62"/>
      <c r="Q1043" s="62"/>
      <c r="R1043" s="62"/>
      <c r="S1043" s="62"/>
    </row>
    <row r="1044" spans="1:19" ht="16.5" thickTop="1" thickBot="1" x14ac:dyDescent="0.3">
      <c r="A1044" s="33">
        <f t="shared" si="17"/>
        <v>1038</v>
      </c>
      <c r="B1044" s="9"/>
      <c r="C1044" s="10"/>
      <c r="D1044" s="18" t="str">
        <f>IFERROR(VLOOKUP(C1044,REKAP[[#All],[ID
Barang]:[Stok Akhir]],2,FALSE), "")</f>
        <v/>
      </c>
      <c r="E1044" s="18" t="str">
        <f>IFERROR(VLOOKUP(C1044,REKAP[[#All],[ID
Barang]:[Stok Akhir]],4,FALSE), "")</f>
        <v/>
      </c>
      <c r="F1044" s="18" t="str">
        <f>IFERROR(VLOOKUP(C1044,REKAP[[#All],[ID
Barang]:[Stok Akhir]],6,FALSE),"")</f>
        <v/>
      </c>
      <c r="G1044" s="17" t="str">
        <f>IFERROR(VLOOKUP(C1044,REKAP[[#All],[ID
Barang]:[Stok Akhir]],8,FALSE),"")</f>
        <v/>
      </c>
      <c r="H1044" s="13"/>
      <c r="I1044" s="10"/>
      <c r="J1044" s="10"/>
      <c r="K1044" s="17" t="str">
        <f>IFERROR(MASUK[[#This Row],[Jumlah Masuk]]*MASUK[[#This Row],[Harga Satuan]],"")</f>
        <v/>
      </c>
      <c r="L1044" s="13"/>
      <c r="M1044" s="62"/>
      <c r="N1044" s="62"/>
      <c r="O1044" s="62"/>
      <c r="P1044" s="62"/>
      <c r="Q1044" s="62"/>
      <c r="R1044" s="62"/>
      <c r="S1044" s="62"/>
    </row>
    <row r="1045" spans="1:19" ht="16.5" thickTop="1" thickBot="1" x14ac:dyDescent="0.3">
      <c r="A1045" s="33">
        <f t="shared" si="17"/>
        <v>1039</v>
      </c>
      <c r="B1045" s="9"/>
      <c r="C1045" s="10"/>
      <c r="D1045" s="18" t="str">
        <f>IFERROR(VLOOKUP(C1045,REKAP[[#All],[ID
Barang]:[Stok Akhir]],2,FALSE), "")</f>
        <v/>
      </c>
      <c r="E1045" s="18" t="str">
        <f>IFERROR(VLOOKUP(C1045,REKAP[[#All],[ID
Barang]:[Stok Akhir]],4,FALSE), "")</f>
        <v/>
      </c>
      <c r="F1045" s="18" t="str">
        <f>IFERROR(VLOOKUP(C1045,REKAP[[#All],[ID
Barang]:[Stok Akhir]],6,FALSE),"")</f>
        <v/>
      </c>
      <c r="G1045" s="17" t="str">
        <f>IFERROR(VLOOKUP(C1045,REKAP[[#All],[ID
Barang]:[Stok Akhir]],8,FALSE),"")</f>
        <v/>
      </c>
      <c r="H1045" s="13"/>
      <c r="I1045" s="10"/>
      <c r="J1045" s="10"/>
      <c r="K1045" s="17" t="str">
        <f>IFERROR(MASUK[[#This Row],[Jumlah Masuk]]*MASUK[[#This Row],[Harga Satuan]],"")</f>
        <v/>
      </c>
      <c r="L1045" s="13"/>
      <c r="M1045" s="62"/>
      <c r="N1045" s="62"/>
      <c r="O1045" s="62"/>
      <c r="P1045" s="62"/>
      <c r="Q1045" s="62"/>
      <c r="R1045" s="62"/>
      <c r="S1045" s="62"/>
    </row>
    <row r="1046" spans="1:19" ht="16.5" thickTop="1" thickBot="1" x14ac:dyDescent="0.3">
      <c r="A1046" s="33">
        <f t="shared" si="17"/>
        <v>1040</v>
      </c>
      <c r="B1046" s="9"/>
      <c r="C1046" s="10"/>
      <c r="D1046" s="18" t="str">
        <f>IFERROR(VLOOKUP(C1046,REKAP[[#All],[ID
Barang]:[Stok Akhir]],2,FALSE), "")</f>
        <v/>
      </c>
      <c r="E1046" s="18" t="str">
        <f>IFERROR(VLOOKUP(C1046,REKAP[[#All],[ID
Barang]:[Stok Akhir]],4,FALSE), "")</f>
        <v/>
      </c>
      <c r="F1046" s="18" t="str">
        <f>IFERROR(VLOOKUP(C1046,REKAP[[#All],[ID
Barang]:[Stok Akhir]],6,FALSE),"")</f>
        <v/>
      </c>
      <c r="G1046" s="17" t="str">
        <f>IFERROR(VLOOKUP(C1046,REKAP[[#All],[ID
Barang]:[Stok Akhir]],8,FALSE),"")</f>
        <v/>
      </c>
      <c r="H1046" s="13"/>
      <c r="I1046" s="10"/>
      <c r="J1046" s="10"/>
      <c r="K1046" s="17" t="str">
        <f>IFERROR(MASUK[[#This Row],[Jumlah Masuk]]*MASUK[[#This Row],[Harga Satuan]],"")</f>
        <v/>
      </c>
      <c r="L1046" s="13"/>
      <c r="M1046" s="62"/>
      <c r="N1046" s="62"/>
      <c r="O1046" s="62"/>
      <c r="P1046" s="62"/>
      <c r="Q1046" s="62"/>
      <c r="R1046" s="62"/>
      <c r="S1046" s="62"/>
    </row>
    <row r="1047" spans="1:19" ht="16.5" thickTop="1" thickBot="1" x14ac:dyDescent="0.3">
      <c r="A1047" s="33">
        <f t="shared" si="17"/>
        <v>1041</v>
      </c>
      <c r="B1047" s="9"/>
      <c r="C1047" s="10"/>
      <c r="D1047" s="18" t="str">
        <f>IFERROR(VLOOKUP(C1047,REKAP[[#All],[ID
Barang]:[Stok Akhir]],2,FALSE), "")</f>
        <v/>
      </c>
      <c r="E1047" s="18" t="str">
        <f>IFERROR(VLOOKUP(C1047,REKAP[[#All],[ID
Barang]:[Stok Akhir]],4,FALSE), "")</f>
        <v/>
      </c>
      <c r="F1047" s="18" t="str">
        <f>IFERROR(VLOOKUP(C1047,REKAP[[#All],[ID
Barang]:[Stok Akhir]],6,FALSE),"")</f>
        <v/>
      </c>
      <c r="G1047" s="17" t="str">
        <f>IFERROR(VLOOKUP(C1047,REKAP[[#All],[ID
Barang]:[Stok Akhir]],8,FALSE),"")</f>
        <v/>
      </c>
      <c r="H1047" s="13"/>
      <c r="I1047" s="10"/>
      <c r="J1047" s="10"/>
      <c r="K1047" s="17" t="str">
        <f>IFERROR(MASUK[[#This Row],[Jumlah Masuk]]*MASUK[[#This Row],[Harga Satuan]],"")</f>
        <v/>
      </c>
      <c r="L1047" s="13"/>
      <c r="M1047" s="62"/>
      <c r="N1047" s="62"/>
      <c r="O1047" s="62"/>
      <c r="P1047" s="62"/>
      <c r="Q1047" s="62"/>
      <c r="R1047" s="62"/>
      <c r="S1047" s="62"/>
    </row>
    <row r="1048" spans="1:19" ht="16.5" thickTop="1" thickBot="1" x14ac:dyDescent="0.3">
      <c r="A1048" s="33">
        <f t="shared" si="17"/>
        <v>1042</v>
      </c>
      <c r="B1048" s="9"/>
      <c r="C1048" s="10"/>
      <c r="D1048" s="18" t="str">
        <f>IFERROR(VLOOKUP(C1048,REKAP[[#All],[ID
Barang]:[Stok Akhir]],2,FALSE), "")</f>
        <v/>
      </c>
      <c r="E1048" s="18" t="str">
        <f>IFERROR(VLOOKUP(C1048,REKAP[[#All],[ID
Barang]:[Stok Akhir]],4,FALSE), "")</f>
        <v/>
      </c>
      <c r="F1048" s="18" t="str">
        <f>IFERROR(VLOOKUP(C1048,REKAP[[#All],[ID
Barang]:[Stok Akhir]],6,FALSE),"")</f>
        <v/>
      </c>
      <c r="G1048" s="17" t="str">
        <f>IFERROR(VLOOKUP(C1048,REKAP[[#All],[ID
Barang]:[Stok Akhir]],8,FALSE),"")</f>
        <v/>
      </c>
      <c r="H1048" s="13"/>
      <c r="I1048" s="10"/>
      <c r="J1048" s="10"/>
      <c r="K1048" s="17" t="str">
        <f>IFERROR(MASUK[[#This Row],[Jumlah Masuk]]*MASUK[[#This Row],[Harga Satuan]],"")</f>
        <v/>
      </c>
      <c r="L1048" s="13"/>
      <c r="M1048" s="62"/>
      <c r="N1048" s="62"/>
      <c r="O1048" s="62"/>
      <c r="P1048" s="62"/>
      <c r="Q1048" s="62"/>
      <c r="R1048" s="62"/>
      <c r="S1048" s="62"/>
    </row>
    <row r="1049" spans="1:19" ht="16.5" thickTop="1" thickBot="1" x14ac:dyDescent="0.3">
      <c r="A1049" s="33">
        <f t="shared" si="17"/>
        <v>1043</v>
      </c>
      <c r="B1049" s="9"/>
      <c r="C1049" s="10"/>
      <c r="D1049" s="18" t="str">
        <f>IFERROR(VLOOKUP(C1049,REKAP[[#All],[ID
Barang]:[Stok Akhir]],2,FALSE), "")</f>
        <v/>
      </c>
      <c r="E1049" s="18" t="str">
        <f>IFERROR(VLOOKUP(C1049,REKAP[[#All],[ID
Barang]:[Stok Akhir]],4,FALSE), "")</f>
        <v/>
      </c>
      <c r="F1049" s="18" t="str">
        <f>IFERROR(VLOOKUP(C1049,REKAP[[#All],[ID
Barang]:[Stok Akhir]],6,FALSE),"")</f>
        <v/>
      </c>
      <c r="G1049" s="17" t="str">
        <f>IFERROR(VLOOKUP(C1049,REKAP[[#All],[ID
Barang]:[Stok Akhir]],8,FALSE),"")</f>
        <v/>
      </c>
      <c r="H1049" s="13"/>
      <c r="I1049" s="10"/>
      <c r="J1049" s="10"/>
      <c r="K1049" s="17" t="str">
        <f>IFERROR(MASUK[[#This Row],[Jumlah Masuk]]*MASUK[[#This Row],[Harga Satuan]],"")</f>
        <v/>
      </c>
      <c r="L1049" s="13"/>
      <c r="M1049" s="62"/>
      <c r="N1049" s="62"/>
      <c r="O1049" s="62"/>
      <c r="P1049" s="62"/>
      <c r="Q1049" s="62"/>
      <c r="R1049" s="62"/>
      <c r="S1049" s="62"/>
    </row>
    <row r="1050" spans="1:19" ht="16.5" thickTop="1" thickBot="1" x14ac:dyDescent="0.3">
      <c r="A1050" s="33">
        <f t="shared" si="17"/>
        <v>1044</v>
      </c>
      <c r="B1050" s="9"/>
      <c r="C1050" s="10"/>
      <c r="D1050" s="18" t="str">
        <f>IFERROR(VLOOKUP(C1050,REKAP[[#All],[ID
Barang]:[Stok Akhir]],2,FALSE), "")</f>
        <v/>
      </c>
      <c r="E1050" s="18" t="str">
        <f>IFERROR(VLOOKUP(C1050,REKAP[[#All],[ID
Barang]:[Stok Akhir]],4,FALSE), "")</f>
        <v/>
      </c>
      <c r="F1050" s="18" t="str">
        <f>IFERROR(VLOOKUP(C1050,REKAP[[#All],[ID
Barang]:[Stok Akhir]],6,FALSE),"")</f>
        <v/>
      </c>
      <c r="G1050" s="17" t="str">
        <f>IFERROR(VLOOKUP(C1050,REKAP[[#All],[ID
Barang]:[Stok Akhir]],8,FALSE),"")</f>
        <v/>
      </c>
      <c r="H1050" s="13"/>
      <c r="I1050" s="10"/>
      <c r="J1050" s="10"/>
      <c r="K1050" s="17" t="str">
        <f>IFERROR(MASUK[[#This Row],[Jumlah Masuk]]*MASUK[[#This Row],[Harga Satuan]],"")</f>
        <v/>
      </c>
      <c r="L1050" s="13"/>
      <c r="M1050" s="62"/>
      <c r="N1050" s="62"/>
      <c r="O1050" s="62"/>
      <c r="P1050" s="62"/>
      <c r="Q1050" s="62"/>
      <c r="R1050" s="62"/>
      <c r="S1050" s="62"/>
    </row>
    <row r="1051" spans="1:19" ht="16.5" thickTop="1" thickBot="1" x14ac:dyDescent="0.3">
      <c r="A1051" s="33">
        <f t="shared" si="17"/>
        <v>1045</v>
      </c>
      <c r="B1051" s="9"/>
      <c r="C1051" s="10"/>
      <c r="D1051" s="18" t="str">
        <f>IFERROR(VLOOKUP(C1051,REKAP[[#All],[ID
Barang]:[Stok Akhir]],2,FALSE), "")</f>
        <v/>
      </c>
      <c r="E1051" s="18" t="str">
        <f>IFERROR(VLOOKUP(C1051,REKAP[[#All],[ID
Barang]:[Stok Akhir]],4,FALSE), "")</f>
        <v/>
      </c>
      <c r="F1051" s="18" t="str">
        <f>IFERROR(VLOOKUP(C1051,REKAP[[#All],[ID
Barang]:[Stok Akhir]],6,FALSE),"")</f>
        <v/>
      </c>
      <c r="G1051" s="17" t="str">
        <f>IFERROR(VLOOKUP(C1051,REKAP[[#All],[ID
Barang]:[Stok Akhir]],8,FALSE),"")</f>
        <v/>
      </c>
      <c r="H1051" s="13"/>
      <c r="I1051" s="10"/>
      <c r="J1051" s="10"/>
      <c r="K1051" s="17" t="str">
        <f>IFERROR(MASUK[[#This Row],[Jumlah Masuk]]*MASUK[[#This Row],[Harga Satuan]],"")</f>
        <v/>
      </c>
      <c r="L1051" s="13"/>
      <c r="M1051" s="62"/>
      <c r="N1051" s="62"/>
      <c r="O1051" s="62"/>
      <c r="P1051" s="62"/>
      <c r="Q1051" s="62"/>
      <c r="R1051" s="62"/>
      <c r="S1051" s="62"/>
    </row>
    <row r="1052" spans="1:19" ht="16.5" thickTop="1" thickBot="1" x14ac:dyDescent="0.3">
      <c r="A1052" s="33">
        <f t="shared" si="17"/>
        <v>1046</v>
      </c>
      <c r="B1052" s="9"/>
      <c r="C1052" s="10"/>
      <c r="D1052" s="18" t="str">
        <f>IFERROR(VLOOKUP(C1052,REKAP[[#All],[ID
Barang]:[Stok Akhir]],2,FALSE), "")</f>
        <v/>
      </c>
      <c r="E1052" s="18" t="str">
        <f>IFERROR(VLOOKUP(C1052,REKAP[[#All],[ID
Barang]:[Stok Akhir]],4,FALSE), "")</f>
        <v/>
      </c>
      <c r="F1052" s="18" t="str">
        <f>IFERROR(VLOOKUP(C1052,REKAP[[#All],[ID
Barang]:[Stok Akhir]],6,FALSE),"")</f>
        <v/>
      </c>
      <c r="G1052" s="17" t="str">
        <f>IFERROR(VLOOKUP(C1052,REKAP[[#All],[ID
Barang]:[Stok Akhir]],8,FALSE),"")</f>
        <v/>
      </c>
      <c r="H1052" s="13"/>
      <c r="I1052" s="10"/>
      <c r="J1052" s="10"/>
      <c r="K1052" s="17" t="str">
        <f>IFERROR(MASUK[[#This Row],[Jumlah Masuk]]*MASUK[[#This Row],[Harga Satuan]],"")</f>
        <v/>
      </c>
      <c r="L1052" s="13"/>
      <c r="M1052" s="62"/>
      <c r="N1052" s="62"/>
      <c r="O1052" s="62"/>
      <c r="P1052" s="62"/>
      <c r="Q1052" s="62"/>
      <c r="R1052" s="62"/>
      <c r="S1052" s="62"/>
    </row>
    <row r="1053" spans="1:19" ht="16.5" thickTop="1" thickBot="1" x14ac:dyDescent="0.3">
      <c r="A1053" s="33">
        <f t="shared" si="17"/>
        <v>1047</v>
      </c>
      <c r="B1053" s="9"/>
      <c r="C1053" s="10"/>
      <c r="D1053" s="18" t="str">
        <f>IFERROR(VLOOKUP(C1053,REKAP[[#All],[ID
Barang]:[Stok Akhir]],2,FALSE), "")</f>
        <v/>
      </c>
      <c r="E1053" s="18" t="str">
        <f>IFERROR(VLOOKUP(C1053,REKAP[[#All],[ID
Barang]:[Stok Akhir]],4,FALSE), "")</f>
        <v/>
      </c>
      <c r="F1053" s="18" t="str">
        <f>IFERROR(VLOOKUP(C1053,REKAP[[#All],[ID
Barang]:[Stok Akhir]],6,FALSE),"")</f>
        <v/>
      </c>
      <c r="G1053" s="17" t="str">
        <f>IFERROR(VLOOKUP(C1053,REKAP[[#All],[ID
Barang]:[Stok Akhir]],8,FALSE),"")</f>
        <v/>
      </c>
      <c r="H1053" s="13"/>
      <c r="I1053" s="10"/>
      <c r="J1053" s="10"/>
      <c r="K1053" s="17" t="str">
        <f>IFERROR(MASUK[[#This Row],[Jumlah Masuk]]*MASUK[[#This Row],[Harga Satuan]],"")</f>
        <v/>
      </c>
      <c r="L1053" s="13"/>
      <c r="M1053" s="62"/>
      <c r="N1053" s="62"/>
      <c r="O1053" s="62"/>
      <c r="P1053" s="62"/>
      <c r="Q1053" s="62"/>
      <c r="R1053" s="62"/>
      <c r="S1053" s="62"/>
    </row>
    <row r="1054" spans="1:19" ht="16.5" thickTop="1" thickBot="1" x14ac:dyDescent="0.3">
      <c r="A1054" s="33">
        <f t="shared" si="17"/>
        <v>1048</v>
      </c>
      <c r="B1054" s="9"/>
      <c r="C1054" s="10"/>
      <c r="D1054" s="18" t="str">
        <f>IFERROR(VLOOKUP(C1054,REKAP[[#All],[ID
Barang]:[Stok Akhir]],2,FALSE), "")</f>
        <v/>
      </c>
      <c r="E1054" s="18" t="str">
        <f>IFERROR(VLOOKUP(C1054,REKAP[[#All],[ID
Barang]:[Stok Akhir]],4,FALSE), "")</f>
        <v/>
      </c>
      <c r="F1054" s="18" t="str">
        <f>IFERROR(VLOOKUP(C1054,REKAP[[#All],[ID
Barang]:[Stok Akhir]],6,FALSE),"")</f>
        <v/>
      </c>
      <c r="G1054" s="17" t="str">
        <f>IFERROR(VLOOKUP(C1054,REKAP[[#All],[ID
Barang]:[Stok Akhir]],8,FALSE),"")</f>
        <v/>
      </c>
      <c r="H1054" s="13"/>
      <c r="I1054" s="10"/>
      <c r="J1054" s="10"/>
      <c r="K1054" s="17" t="str">
        <f>IFERROR(MASUK[[#This Row],[Jumlah Masuk]]*MASUK[[#This Row],[Harga Satuan]],"")</f>
        <v/>
      </c>
      <c r="L1054" s="13"/>
      <c r="M1054" s="62"/>
      <c r="N1054" s="62"/>
      <c r="O1054" s="62"/>
      <c r="P1054" s="62"/>
      <c r="Q1054" s="62"/>
      <c r="R1054" s="62"/>
      <c r="S1054" s="62"/>
    </row>
    <row r="1055" spans="1:19" ht="16.5" thickTop="1" thickBot="1" x14ac:dyDescent="0.3">
      <c r="A1055" s="33">
        <f t="shared" si="17"/>
        <v>1049</v>
      </c>
      <c r="B1055" s="9"/>
      <c r="C1055" s="10"/>
      <c r="D1055" s="18" t="str">
        <f>IFERROR(VLOOKUP(C1055,REKAP[[#All],[ID
Barang]:[Stok Akhir]],2,FALSE), "")</f>
        <v/>
      </c>
      <c r="E1055" s="18" t="str">
        <f>IFERROR(VLOOKUP(C1055,REKAP[[#All],[ID
Barang]:[Stok Akhir]],4,FALSE), "")</f>
        <v/>
      </c>
      <c r="F1055" s="18" t="str">
        <f>IFERROR(VLOOKUP(C1055,REKAP[[#All],[ID
Barang]:[Stok Akhir]],6,FALSE),"")</f>
        <v/>
      </c>
      <c r="G1055" s="17" t="str">
        <f>IFERROR(VLOOKUP(C1055,REKAP[[#All],[ID
Barang]:[Stok Akhir]],8,FALSE),"")</f>
        <v/>
      </c>
      <c r="H1055" s="13"/>
      <c r="I1055" s="10"/>
      <c r="J1055" s="10"/>
      <c r="K1055" s="17" t="str">
        <f>IFERROR(MASUK[[#This Row],[Jumlah Masuk]]*MASUK[[#This Row],[Harga Satuan]],"")</f>
        <v/>
      </c>
      <c r="L1055" s="13"/>
      <c r="M1055" s="62"/>
      <c r="N1055" s="62"/>
      <c r="O1055" s="62"/>
      <c r="P1055" s="62"/>
      <c r="Q1055" s="62"/>
      <c r="R1055" s="62"/>
      <c r="S1055" s="62"/>
    </row>
    <row r="1056" spans="1:19" ht="16.5" thickTop="1" thickBot="1" x14ac:dyDescent="0.3">
      <c r="A1056" s="33">
        <f t="shared" si="17"/>
        <v>1050</v>
      </c>
      <c r="B1056" s="9"/>
      <c r="C1056" s="10"/>
      <c r="D1056" s="18" t="str">
        <f>IFERROR(VLOOKUP(C1056,REKAP[[#All],[ID
Barang]:[Stok Akhir]],2,FALSE), "")</f>
        <v/>
      </c>
      <c r="E1056" s="18" t="str">
        <f>IFERROR(VLOOKUP(C1056,REKAP[[#All],[ID
Barang]:[Stok Akhir]],4,FALSE), "")</f>
        <v/>
      </c>
      <c r="F1056" s="18" t="str">
        <f>IFERROR(VLOOKUP(C1056,REKAP[[#All],[ID
Barang]:[Stok Akhir]],6,FALSE),"")</f>
        <v/>
      </c>
      <c r="G1056" s="17" t="str">
        <f>IFERROR(VLOOKUP(C1056,REKAP[[#All],[ID
Barang]:[Stok Akhir]],8,FALSE),"")</f>
        <v/>
      </c>
      <c r="H1056" s="13"/>
      <c r="I1056" s="10"/>
      <c r="J1056" s="10"/>
      <c r="K1056" s="17" t="str">
        <f>IFERROR(MASUK[[#This Row],[Jumlah Masuk]]*MASUK[[#This Row],[Harga Satuan]],"")</f>
        <v/>
      </c>
      <c r="L1056" s="13"/>
      <c r="M1056" s="62"/>
      <c r="N1056" s="62"/>
      <c r="O1056" s="62"/>
      <c r="P1056" s="62"/>
      <c r="Q1056" s="62"/>
      <c r="R1056" s="62"/>
      <c r="S1056" s="62"/>
    </row>
    <row r="1057" spans="1:19" ht="16.5" thickTop="1" thickBot="1" x14ac:dyDescent="0.3">
      <c r="A1057" s="33">
        <f t="shared" si="17"/>
        <v>1051</v>
      </c>
      <c r="B1057" s="9"/>
      <c r="C1057" s="10"/>
      <c r="D1057" s="18" t="str">
        <f>IFERROR(VLOOKUP(C1057,REKAP[[#All],[ID
Barang]:[Stok Akhir]],2,FALSE), "")</f>
        <v/>
      </c>
      <c r="E1057" s="18" t="str">
        <f>IFERROR(VLOOKUP(C1057,REKAP[[#All],[ID
Barang]:[Stok Akhir]],4,FALSE), "")</f>
        <v/>
      </c>
      <c r="F1057" s="18" t="str">
        <f>IFERROR(VLOOKUP(C1057,REKAP[[#All],[ID
Barang]:[Stok Akhir]],6,FALSE),"")</f>
        <v/>
      </c>
      <c r="G1057" s="17" t="str">
        <f>IFERROR(VLOOKUP(C1057,REKAP[[#All],[ID
Barang]:[Stok Akhir]],8,FALSE),"")</f>
        <v/>
      </c>
      <c r="H1057" s="13"/>
      <c r="I1057" s="10"/>
      <c r="J1057" s="10"/>
      <c r="K1057" s="17" t="str">
        <f>IFERROR(MASUK[[#This Row],[Jumlah Masuk]]*MASUK[[#This Row],[Harga Satuan]],"")</f>
        <v/>
      </c>
      <c r="L1057" s="13"/>
      <c r="M1057" s="62"/>
      <c r="N1057" s="62"/>
      <c r="O1057" s="62"/>
      <c r="P1057" s="62"/>
      <c r="Q1057" s="62"/>
      <c r="R1057" s="62"/>
      <c r="S1057" s="62"/>
    </row>
    <row r="1058" spans="1:19" ht="16.5" thickTop="1" thickBot="1" x14ac:dyDescent="0.3">
      <c r="A1058" s="33">
        <f t="shared" si="17"/>
        <v>1052</v>
      </c>
      <c r="B1058" s="9"/>
      <c r="C1058" s="10"/>
      <c r="D1058" s="18" t="str">
        <f>IFERROR(VLOOKUP(C1058,REKAP[[#All],[ID
Barang]:[Stok Akhir]],2,FALSE), "")</f>
        <v/>
      </c>
      <c r="E1058" s="18" t="str">
        <f>IFERROR(VLOOKUP(C1058,REKAP[[#All],[ID
Barang]:[Stok Akhir]],4,FALSE), "")</f>
        <v/>
      </c>
      <c r="F1058" s="18" t="str">
        <f>IFERROR(VLOOKUP(C1058,REKAP[[#All],[ID
Barang]:[Stok Akhir]],6,FALSE),"")</f>
        <v/>
      </c>
      <c r="G1058" s="17" t="str">
        <f>IFERROR(VLOOKUP(C1058,REKAP[[#All],[ID
Barang]:[Stok Akhir]],8,FALSE),"")</f>
        <v/>
      </c>
      <c r="H1058" s="13"/>
      <c r="I1058" s="10"/>
      <c r="J1058" s="10"/>
      <c r="K1058" s="17" t="str">
        <f>IFERROR(MASUK[[#This Row],[Jumlah Masuk]]*MASUK[[#This Row],[Harga Satuan]],"")</f>
        <v/>
      </c>
      <c r="L1058" s="13"/>
      <c r="M1058" s="62"/>
      <c r="N1058" s="62"/>
      <c r="O1058" s="62"/>
      <c r="P1058" s="62"/>
      <c r="Q1058" s="62"/>
      <c r="R1058" s="62"/>
      <c r="S1058" s="62"/>
    </row>
    <row r="1059" spans="1:19" ht="16.5" thickTop="1" thickBot="1" x14ac:dyDescent="0.3">
      <c r="A1059" s="33">
        <f t="shared" si="17"/>
        <v>1053</v>
      </c>
      <c r="B1059" s="9"/>
      <c r="C1059" s="10"/>
      <c r="D1059" s="18" t="str">
        <f>IFERROR(VLOOKUP(C1059,REKAP[[#All],[ID
Barang]:[Stok Akhir]],2,FALSE), "")</f>
        <v/>
      </c>
      <c r="E1059" s="18" t="str">
        <f>IFERROR(VLOOKUP(C1059,REKAP[[#All],[ID
Barang]:[Stok Akhir]],4,FALSE), "")</f>
        <v/>
      </c>
      <c r="F1059" s="18" t="str">
        <f>IFERROR(VLOOKUP(C1059,REKAP[[#All],[ID
Barang]:[Stok Akhir]],6,FALSE),"")</f>
        <v/>
      </c>
      <c r="G1059" s="17" t="str">
        <f>IFERROR(VLOOKUP(C1059,REKAP[[#All],[ID
Barang]:[Stok Akhir]],8,FALSE),"")</f>
        <v/>
      </c>
      <c r="H1059" s="13"/>
      <c r="I1059" s="10"/>
      <c r="J1059" s="10"/>
      <c r="K1059" s="17" t="str">
        <f>IFERROR(MASUK[[#This Row],[Jumlah Masuk]]*MASUK[[#This Row],[Harga Satuan]],"")</f>
        <v/>
      </c>
      <c r="L1059" s="13"/>
      <c r="M1059" s="62"/>
      <c r="N1059" s="62"/>
      <c r="O1059" s="62"/>
      <c r="P1059" s="62"/>
      <c r="Q1059" s="62"/>
      <c r="R1059" s="62"/>
      <c r="S1059" s="62"/>
    </row>
    <row r="1060" spans="1:19" ht="16.5" thickTop="1" thickBot="1" x14ac:dyDescent="0.3">
      <c r="A1060" s="33">
        <f t="shared" si="17"/>
        <v>1054</v>
      </c>
      <c r="B1060" s="9"/>
      <c r="C1060" s="10"/>
      <c r="D1060" s="18" t="str">
        <f>IFERROR(VLOOKUP(C1060,REKAP[[#All],[ID
Barang]:[Stok Akhir]],2,FALSE), "")</f>
        <v/>
      </c>
      <c r="E1060" s="18" t="str">
        <f>IFERROR(VLOOKUP(C1060,REKAP[[#All],[ID
Barang]:[Stok Akhir]],4,FALSE), "")</f>
        <v/>
      </c>
      <c r="F1060" s="18" t="str">
        <f>IFERROR(VLOOKUP(C1060,REKAP[[#All],[ID
Barang]:[Stok Akhir]],6,FALSE),"")</f>
        <v/>
      </c>
      <c r="G1060" s="17" t="str">
        <f>IFERROR(VLOOKUP(C1060,REKAP[[#All],[ID
Barang]:[Stok Akhir]],8,FALSE),"")</f>
        <v/>
      </c>
      <c r="H1060" s="13"/>
      <c r="I1060" s="10"/>
      <c r="J1060" s="10"/>
      <c r="K1060" s="17" t="str">
        <f>IFERROR(MASUK[[#This Row],[Jumlah Masuk]]*MASUK[[#This Row],[Harga Satuan]],"")</f>
        <v/>
      </c>
      <c r="L1060" s="13"/>
      <c r="M1060" s="62"/>
      <c r="N1060" s="62"/>
      <c r="O1060" s="62"/>
      <c r="P1060" s="62"/>
      <c r="Q1060" s="62"/>
      <c r="R1060" s="62"/>
      <c r="S1060" s="62"/>
    </row>
    <row r="1061" spans="1:19" ht="16.5" thickTop="1" thickBot="1" x14ac:dyDescent="0.3">
      <c r="A1061" s="33">
        <f t="shared" si="17"/>
        <v>1055</v>
      </c>
      <c r="B1061" s="9"/>
      <c r="C1061" s="10"/>
      <c r="D1061" s="18" t="str">
        <f>IFERROR(VLOOKUP(C1061,REKAP[[#All],[ID
Barang]:[Stok Akhir]],2,FALSE), "")</f>
        <v/>
      </c>
      <c r="E1061" s="18" t="str">
        <f>IFERROR(VLOOKUP(C1061,REKAP[[#All],[ID
Barang]:[Stok Akhir]],4,FALSE), "")</f>
        <v/>
      </c>
      <c r="F1061" s="18" t="str">
        <f>IFERROR(VLOOKUP(C1061,REKAP[[#All],[ID
Barang]:[Stok Akhir]],6,FALSE),"")</f>
        <v/>
      </c>
      <c r="G1061" s="17" t="str">
        <f>IFERROR(VLOOKUP(C1061,REKAP[[#All],[ID
Barang]:[Stok Akhir]],8,FALSE),"")</f>
        <v/>
      </c>
      <c r="H1061" s="13"/>
      <c r="I1061" s="10"/>
      <c r="J1061" s="10"/>
      <c r="K1061" s="17" t="str">
        <f>IFERROR(MASUK[[#This Row],[Jumlah Masuk]]*MASUK[[#This Row],[Harga Satuan]],"")</f>
        <v/>
      </c>
      <c r="L1061" s="13"/>
      <c r="M1061" s="62"/>
      <c r="N1061" s="62"/>
      <c r="O1061" s="62"/>
      <c r="P1061" s="62"/>
      <c r="Q1061" s="62"/>
      <c r="R1061" s="62"/>
      <c r="S1061" s="62"/>
    </row>
    <row r="1062" spans="1:19" ht="16.5" thickTop="1" thickBot="1" x14ac:dyDescent="0.3">
      <c r="A1062" s="33">
        <f t="shared" si="17"/>
        <v>1056</v>
      </c>
      <c r="B1062" s="9"/>
      <c r="C1062" s="10"/>
      <c r="D1062" s="18" t="str">
        <f>IFERROR(VLOOKUP(C1062,REKAP[[#All],[ID
Barang]:[Stok Akhir]],2,FALSE), "")</f>
        <v/>
      </c>
      <c r="E1062" s="18" t="str">
        <f>IFERROR(VLOOKUP(C1062,REKAP[[#All],[ID
Barang]:[Stok Akhir]],4,FALSE), "")</f>
        <v/>
      </c>
      <c r="F1062" s="18" t="str">
        <f>IFERROR(VLOOKUP(C1062,REKAP[[#All],[ID
Barang]:[Stok Akhir]],6,FALSE),"")</f>
        <v/>
      </c>
      <c r="G1062" s="17" t="str">
        <f>IFERROR(VLOOKUP(C1062,REKAP[[#All],[ID
Barang]:[Stok Akhir]],8,FALSE),"")</f>
        <v/>
      </c>
      <c r="H1062" s="13"/>
      <c r="I1062" s="10"/>
      <c r="J1062" s="10"/>
      <c r="K1062" s="17" t="str">
        <f>IFERROR(MASUK[[#This Row],[Jumlah Masuk]]*MASUK[[#This Row],[Harga Satuan]],"")</f>
        <v/>
      </c>
      <c r="L1062" s="13"/>
      <c r="M1062" s="62"/>
      <c r="N1062" s="62"/>
      <c r="O1062" s="62"/>
      <c r="P1062" s="62"/>
      <c r="Q1062" s="62"/>
      <c r="R1062" s="62"/>
      <c r="S1062" s="62"/>
    </row>
    <row r="1063" spans="1:19" ht="16.5" thickTop="1" thickBot="1" x14ac:dyDescent="0.3">
      <c r="A1063" s="33">
        <f t="shared" si="17"/>
        <v>1057</v>
      </c>
      <c r="B1063" s="9"/>
      <c r="C1063" s="10"/>
      <c r="D1063" s="18" t="str">
        <f>IFERROR(VLOOKUP(C1063,REKAP[[#All],[ID
Barang]:[Stok Akhir]],2,FALSE), "")</f>
        <v/>
      </c>
      <c r="E1063" s="18" t="str">
        <f>IFERROR(VLOOKUP(C1063,REKAP[[#All],[ID
Barang]:[Stok Akhir]],4,FALSE), "")</f>
        <v/>
      </c>
      <c r="F1063" s="18" t="str">
        <f>IFERROR(VLOOKUP(C1063,REKAP[[#All],[ID
Barang]:[Stok Akhir]],6,FALSE),"")</f>
        <v/>
      </c>
      <c r="G1063" s="17" t="str">
        <f>IFERROR(VLOOKUP(C1063,REKAP[[#All],[ID
Barang]:[Stok Akhir]],8,FALSE),"")</f>
        <v/>
      </c>
      <c r="H1063" s="13"/>
      <c r="I1063" s="10"/>
      <c r="J1063" s="10"/>
      <c r="K1063" s="17" t="str">
        <f>IFERROR(MASUK[[#This Row],[Jumlah Masuk]]*MASUK[[#This Row],[Harga Satuan]],"")</f>
        <v/>
      </c>
      <c r="L1063" s="13"/>
      <c r="M1063" s="62"/>
      <c r="N1063" s="62"/>
      <c r="O1063" s="62"/>
      <c r="P1063" s="62"/>
      <c r="Q1063" s="62"/>
      <c r="R1063" s="62"/>
      <c r="S1063" s="62"/>
    </row>
    <row r="1064" spans="1:19" ht="16.5" thickTop="1" thickBot="1" x14ac:dyDescent="0.3">
      <c r="A1064" s="33">
        <f t="shared" si="17"/>
        <v>1058</v>
      </c>
      <c r="B1064" s="9"/>
      <c r="C1064" s="10"/>
      <c r="D1064" s="18" t="str">
        <f>IFERROR(VLOOKUP(C1064,REKAP[[#All],[ID
Barang]:[Stok Akhir]],2,FALSE), "")</f>
        <v/>
      </c>
      <c r="E1064" s="18" t="str">
        <f>IFERROR(VLOOKUP(C1064,REKAP[[#All],[ID
Barang]:[Stok Akhir]],4,FALSE), "")</f>
        <v/>
      </c>
      <c r="F1064" s="18" t="str">
        <f>IFERROR(VLOOKUP(C1064,REKAP[[#All],[ID
Barang]:[Stok Akhir]],6,FALSE),"")</f>
        <v/>
      </c>
      <c r="G1064" s="17" t="str">
        <f>IFERROR(VLOOKUP(C1064,REKAP[[#All],[ID
Barang]:[Stok Akhir]],8,FALSE),"")</f>
        <v/>
      </c>
      <c r="H1064" s="13"/>
      <c r="I1064" s="10"/>
      <c r="J1064" s="10"/>
      <c r="K1064" s="17" t="str">
        <f>IFERROR(MASUK[[#This Row],[Jumlah Masuk]]*MASUK[[#This Row],[Harga Satuan]],"")</f>
        <v/>
      </c>
      <c r="L1064" s="13"/>
      <c r="M1064" s="62"/>
      <c r="N1064" s="62"/>
      <c r="O1064" s="62"/>
      <c r="P1064" s="62"/>
      <c r="Q1064" s="62"/>
      <c r="R1064" s="62"/>
      <c r="S1064" s="62"/>
    </row>
    <row r="1065" spans="1:19" ht="16.5" thickTop="1" thickBot="1" x14ac:dyDescent="0.3">
      <c r="A1065" s="33">
        <f t="shared" si="17"/>
        <v>1059</v>
      </c>
      <c r="B1065" s="9"/>
      <c r="C1065" s="10"/>
      <c r="D1065" s="18" t="str">
        <f>IFERROR(VLOOKUP(C1065,REKAP[[#All],[ID
Barang]:[Stok Akhir]],2,FALSE), "")</f>
        <v/>
      </c>
      <c r="E1065" s="18" t="str">
        <f>IFERROR(VLOOKUP(C1065,REKAP[[#All],[ID
Barang]:[Stok Akhir]],4,FALSE), "")</f>
        <v/>
      </c>
      <c r="F1065" s="18" t="str">
        <f>IFERROR(VLOOKUP(C1065,REKAP[[#All],[ID
Barang]:[Stok Akhir]],6,FALSE),"")</f>
        <v/>
      </c>
      <c r="G1065" s="17" t="str">
        <f>IFERROR(VLOOKUP(C1065,REKAP[[#All],[ID
Barang]:[Stok Akhir]],8,FALSE),"")</f>
        <v/>
      </c>
      <c r="H1065" s="13"/>
      <c r="I1065" s="10"/>
      <c r="J1065" s="10"/>
      <c r="K1065" s="17" t="str">
        <f>IFERROR(MASUK[[#This Row],[Jumlah Masuk]]*MASUK[[#This Row],[Harga Satuan]],"")</f>
        <v/>
      </c>
      <c r="L1065" s="13"/>
      <c r="M1065" s="62"/>
      <c r="N1065" s="62"/>
      <c r="O1065" s="62"/>
      <c r="P1065" s="62"/>
      <c r="Q1065" s="62"/>
      <c r="R1065" s="62"/>
      <c r="S1065" s="62"/>
    </row>
    <row r="1066" spans="1:19" ht="16.5" thickTop="1" thickBot="1" x14ac:dyDescent="0.3">
      <c r="A1066" s="33">
        <f t="shared" si="17"/>
        <v>1060</v>
      </c>
      <c r="B1066" s="9"/>
      <c r="C1066" s="10"/>
      <c r="D1066" s="18" t="str">
        <f>IFERROR(VLOOKUP(C1066,REKAP[[#All],[ID
Barang]:[Stok Akhir]],2,FALSE), "")</f>
        <v/>
      </c>
      <c r="E1066" s="18" t="str">
        <f>IFERROR(VLOOKUP(C1066,REKAP[[#All],[ID
Barang]:[Stok Akhir]],4,FALSE), "")</f>
        <v/>
      </c>
      <c r="F1066" s="18" t="str">
        <f>IFERROR(VLOOKUP(C1066,REKAP[[#All],[ID
Barang]:[Stok Akhir]],6,FALSE),"")</f>
        <v/>
      </c>
      <c r="G1066" s="17" t="str">
        <f>IFERROR(VLOOKUP(C1066,REKAP[[#All],[ID
Barang]:[Stok Akhir]],8,FALSE),"")</f>
        <v/>
      </c>
      <c r="H1066" s="13"/>
      <c r="I1066" s="10"/>
      <c r="J1066" s="10"/>
      <c r="K1066" s="17" t="str">
        <f>IFERROR(MASUK[[#This Row],[Jumlah Masuk]]*MASUK[[#This Row],[Harga Satuan]],"")</f>
        <v/>
      </c>
      <c r="L1066" s="13"/>
      <c r="M1066" s="62"/>
      <c r="N1066" s="62"/>
      <c r="O1066" s="62"/>
      <c r="P1066" s="62"/>
      <c r="Q1066" s="62"/>
      <c r="R1066" s="62"/>
      <c r="S1066" s="62"/>
    </row>
    <row r="1067" spans="1:19" ht="16.5" thickTop="1" thickBot="1" x14ac:dyDescent="0.3">
      <c r="A1067" s="33">
        <f t="shared" si="17"/>
        <v>1061</v>
      </c>
      <c r="B1067" s="9"/>
      <c r="C1067" s="10"/>
      <c r="D1067" s="18" t="str">
        <f>IFERROR(VLOOKUP(C1067,REKAP[[#All],[ID
Barang]:[Stok Akhir]],2,FALSE), "")</f>
        <v/>
      </c>
      <c r="E1067" s="18" t="str">
        <f>IFERROR(VLOOKUP(C1067,REKAP[[#All],[ID
Barang]:[Stok Akhir]],4,FALSE), "")</f>
        <v/>
      </c>
      <c r="F1067" s="18" t="str">
        <f>IFERROR(VLOOKUP(C1067,REKAP[[#All],[ID
Barang]:[Stok Akhir]],6,FALSE),"")</f>
        <v/>
      </c>
      <c r="G1067" s="17" t="str">
        <f>IFERROR(VLOOKUP(C1067,REKAP[[#All],[ID
Barang]:[Stok Akhir]],8,FALSE),"")</f>
        <v/>
      </c>
      <c r="H1067" s="13"/>
      <c r="I1067" s="10"/>
      <c r="J1067" s="10"/>
      <c r="K1067" s="17" t="str">
        <f>IFERROR(MASUK[[#This Row],[Jumlah Masuk]]*MASUK[[#This Row],[Harga Satuan]],"")</f>
        <v/>
      </c>
      <c r="L1067" s="13"/>
      <c r="M1067" s="62"/>
      <c r="N1067" s="62"/>
      <c r="O1067" s="62"/>
      <c r="P1067" s="62"/>
      <c r="Q1067" s="62"/>
      <c r="R1067" s="62"/>
      <c r="S1067" s="62"/>
    </row>
    <row r="1068" spans="1:19" ht="16.5" thickTop="1" thickBot="1" x14ac:dyDescent="0.3">
      <c r="A1068" s="33">
        <f t="shared" si="17"/>
        <v>1062</v>
      </c>
      <c r="B1068" s="9"/>
      <c r="C1068" s="10"/>
      <c r="D1068" s="18" t="str">
        <f>IFERROR(VLOOKUP(C1068,REKAP[[#All],[ID
Barang]:[Stok Akhir]],2,FALSE), "")</f>
        <v/>
      </c>
      <c r="E1068" s="18" t="str">
        <f>IFERROR(VLOOKUP(C1068,REKAP[[#All],[ID
Barang]:[Stok Akhir]],4,FALSE), "")</f>
        <v/>
      </c>
      <c r="F1068" s="18" t="str">
        <f>IFERROR(VLOOKUP(C1068,REKAP[[#All],[ID
Barang]:[Stok Akhir]],6,FALSE),"")</f>
        <v/>
      </c>
      <c r="G1068" s="17" t="str">
        <f>IFERROR(VLOOKUP(C1068,REKAP[[#All],[ID
Barang]:[Stok Akhir]],8,FALSE),"")</f>
        <v/>
      </c>
      <c r="H1068" s="13"/>
      <c r="I1068" s="10"/>
      <c r="J1068" s="10"/>
      <c r="K1068" s="17" t="str">
        <f>IFERROR(MASUK[[#This Row],[Jumlah Masuk]]*MASUK[[#This Row],[Harga Satuan]],"")</f>
        <v/>
      </c>
      <c r="L1068" s="13"/>
      <c r="M1068" s="62"/>
      <c r="N1068" s="62"/>
      <c r="O1068" s="62"/>
      <c r="P1068" s="62"/>
      <c r="Q1068" s="62"/>
      <c r="R1068" s="62"/>
      <c r="S1068" s="62"/>
    </row>
    <row r="1069" spans="1:19" ht="16.5" thickTop="1" thickBot="1" x14ac:dyDescent="0.3">
      <c r="A1069" s="33">
        <f t="shared" si="17"/>
        <v>1063</v>
      </c>
      <c r="B1069" s="9"/>
      <c r="C1069" s="10"/>
      <c r="D1069" s="18" t="str">
        <f>IFERROR(VLOOKUP(C1069,REKAP[[#All],[ID
Barang]:[Stok Akhir]],2,FALSE), "")</f>
        <v/>
      </c>
      <c r="E1069" s="18" t="str">
        <f>IFERROR(VLOOKUP(C1069,REKAP[[#All],[ID
Barang]:[Stok Akhir]],4,FALSE), "")</f>
        <v/>
      </c>
      <c r="F1069" s="18" t="str">
        <f>IFERROR(VLOOKUP(C1069,REKAP[[#All],[ID
Barang]:[Stok Akhir]],6,FALSE),"")</f>
        <v/>
      </c>
      <c r="G1069" s="17" t="str">
        <f>IFERROR(VLOOKUP(C1069,REKAP[[#All],[ID
Barang]:[Stok Akhir]],8,FALSE),"")</f>
        <v/>
      </c>
      <c r="H1069" s="13"/>
      <c r="I1069" s="10"/>
      <c r="J1069" s="10"/>
      <c r="K1069" s="17" t="str">
        <f>IFERROR(MASUK[[#This Row],[Jumlah Masuk]]*MASUK[[#This Row],[Harga Satuan]],"")</f>
        <v/>
      </c>
      <c r="L1069" s="13"/>
      <c r="M1069" s="62"/>
      <c r="N1069" s="62"/>
      <c r="O1069" s="62"/>
      <c r="P1069" s="62"/>
      <c r="Q1069" s="62"/>
      <c r="R1069" s="62"/>
      <c r="S1069" s="62"/>
    </row>
    <row r="1070" spans="1:19" ht="16.5" thickTop="1" thickBot="1" x14ac:dyDescent="0.3">
      <c r="A1070" s="33">
        <f t="shared" si="17"/>
        <v>1064</v>
      </c>
      <c r="B1070" s="9"/>
      <c r="C1070" s="10"/>
      <c r="D1070" s="18" t="str">
        <f>IFERROR(VLOOKUP(C1070,REKAP[[#All],[ID
Barang]:[Stok Akhir]],2,FALSE), "")</f>
        <v/>
      </c>
      <c r="E1070" s="18" t="str">
        <f>IFERROR(VLOOKUP(C1070,REKAP[[#All],[ID
Barang]:[Stok Akhir]],4,FALSE), "")</f>
        <v/>
      </c>
      <c r="F1070" s="18" t="str">
        <f>IFERROR(VLOOKUP(C1070,REKAP[[#All],[ID
Barang]:[Stok Akhir]],6,FALSE),"")</f>
        <v/>
      </c>
      <c r="G1070" s="17" t="str">
        <f>IFERROR(VLOOKUP(C1070,REKAP[[#All],[ID
Barang]:[Stok Akhir]],8,FALSE),"")</f>
        <v/>
      </c>
      <c r="H1070" s="13"/>
      <c r="I1070" s="10"/>
      <c r="J1070" s="10"/>
      <c r="K1070" s="17" t="str">
        <f>IFERROR(MASUK[[#This Row],[Jumlah Masuk]]*MASUK[[#This Row],[Harga Satuan]],"")</f>
        <v/>
      </c>
      <c r="L1070" s="13"/>
      <c r="M1070" s="62"/>
      <c r="N1070" s="62"/>
      <c r="O1070" s="62"/>
      <c r="P1070" s="62"/>
      <c r="Q1070" s="62"/>
      <c r="R1070" s="62"/>
      <c r="S1070" s="62"/>
    </row>
    <row r="1071" spans="1:19" ht="16.5" thickTop="1" thickBot="1" x14ac:dyDescent="0.3">
      <c r="A1071" s="33">
        <f t="shared" si="17"/>
        <v>1065</v>
      </c>
      <c r="B1071" s="9"/>
      <c r="C1071" s="10"/>
      <c r="D1071" s="18" t="str">
        <f>IFERROR(VLOOKUP(C1071,REKAP[[#All],[ID
Barang]:[Stok Akhir]],2,FALSE), "")</f>
        <v/>
      </c>
      <c r="E1071" s="18" t="str">
        <f>IFERROR(VLOOKUP(C1071,REKAP[[#All],[ID
Barang]:[Stok Akhir]],4,FALSE), "")</f>
        <v/>
      </c>
      <c r="F1071" s="18" t="str">
        <f>IFERROR(VLOOKUP(C1071,REKAP[[#All],[ID
Barang]:[Stok Akhir]],6,FALSE),"")</f>
        <v/>
      </c>
      <c r="G1071" s="17" t="str">
        <f>IFERROR(VLOOKUP(C1071,REKAP[[#All],[ID
Barang]:[Stok Akhir]],8,FALSE),"")</f>
        <v/>
      </c>
      <c r="H1071" s="13"/>
      <c r="I1071" s="10"/>
      <c r="J1071" s="10"/>
      <c r="K1071" s="17" t="str">
        <f>IFERROR(MASUK[[#This Row],[Jumlah Masuk]]*MASUK[[#This Row],[Harga Satuan]],"")</f>
        <v/>
      </c>
      <c r="L1071" s="13"/>
      <c r="M1071" s="62"/>
      <c r="N1071" s="62"/>
      <c r="O1071" s="62"/>
      <c r="P1071" s="62"/>
      <c r="Q1071" s="62"/>
      <c r="R1071" s="62"/>
      <c r="S1071" s="62"/>
    </row>
    <row r="1072" spans="1:19" ht="16.5" thickTop="1" thickBot="1" x14ac:dyDescent="0.3">
      <c r="A1072" s="33">
        <f t="shared" si="17"/>
        <v>1066</v>
      </c>
      <c r="B1072" s="9"/>
      <c r="C1072" s="10"/>
      <c r="D1072" s="18" t="str">
        <f>IFERROR(VLOOKUP(C1072,REKAP[[#All],[ID
Barang]:[Stok Akhir]],2,FALSE), "")</f>
        <v/>
      </c>
      <c r="E1072" s="18" t="str">
        <f>IFERROR(VLOOKUP(C1072,REKAP[[#All],[ID
Barang]:[Stok Akhir]],4,FALSE), "")</f>
        <v/>
      </c>
      <c r="F1072" s="18" t="str">
        <f>IFERROR(VLOOKUP(C1072,REKAP[[#All],[ID
Barang]:[Stok Akhir]],6,FALSE),"")</f>
        <v/>
      </c>
      <c r="G1072" s="17" t="str">
        <f>IFERROR(VLOOKUP(C1072,REKAP[[#All],[ID
Barang]:[Stok Akhir]],8,FALSE),"")</f>
        <v/>
      </c>
      <c r="H1072" s="13"/>
      <c r="I1072" s="10"/>
      <c r="J1072" s="10"/>
      <c r="K1072" s="17" t="str">
        <f>IFERROR(MASUK[[#This Row],[Jumlah Masuk]]*MASUK[[#This Row],[Harga Satuan]],"")</f>
        <v/>
      </c>
      <c r="L1072" s="13"/>
      <c r="M1072" s="62"/>
      <c r="N1072" s="62"/>
      <c r="O1072" s="62"/>
      <c r="P1072" s="62"/>
      <c r="Q1072" s="62"/>
      <c r="R1072" s="62"/>
      <c r="S1072" s="62"/>
    </row>
    <row r="1073" spans="1:19" ht="16.5" thickTop="1" thickBot="1" x14ac:dyDescent="0.3">
      <c r="A1073" s="33">
        <f t="shared" si="17"/>
        <v>1067</v>
      </c>
      <c r="B1073" s="9"/>
      <c r="C1073" s="10"/>
      <c r="D1073" s="18" t="str">
        <f>IFERROR(VLOOKUP(C1073,REKAP[[#All],[ID
Barang]:[Stok Akhir]],2,FALSE), "")</f>
        <v/>
      </c>
      <c r="E1073" s="18" t="str">
        <f>IFERROR(VLOOKUP(C1073,REKAP[[#All],[ID
Barang]:[Stok Akhir]],4,FALSE), "")</f>
        <v/>
      </c>
      <c r="F1073" s="18" t="str">
        <f>IFERROR(VLOOKUP(C1073,REKAP[[#All],[ID
Barang]:[Stok Akhir]],6,FALSE),"")</f>
        <v/>
      </c>
      <c r="G1073" s="17" t="str">
        <f>IFERROR(VLOOKUP(C1073,REKAP[[#All],[ID
Barang]:[Stok Akhir]],8,FALSE),"")</f>
        <v/>
      </c>
      <c r="H1073" s="13"/>
      <c r="I1073" s="10"/>
      <c r="J1073" s="10"/>
      <c r="K1073" s="17" t="str">
        <f>IFERROR(MASUK[[#This Row],[Jumlah Masuk]]*MASUK[[#This Row],[Harga Satuan]],"")</f>
        <v/>
      </c>
      <c r="L1073" s="13"/>
      <c r="M1073" s="62"/>
      <c r="N1073" s="62"/>
      <c r="O1073" s="62"/>
      <c r="P1073" s="62"/>
      <c r="Q1073" s="62"/>
      <c r="R1073" s="62"/>
      <c r="S1073" s="62"/>
    </row>
    <row r="1074" spans="1:19" ht="16.5" thickTop="1" thickBot="1" x14ac:dyDescent="0.3">
      <c r="A1074" s="33">
        <f t="shared" si="17"/>
        <v>1068</v>
      </c>
      <c r="B1074" s="9"/>
      <c r="C1074" s="10"/>
      <c r="D1074" s="18" t="str">
        <f>IFERROR(VLOOKUP(C1074,REKAP[[#All],[ID
Barang]:[Stok Akhir]],2,FALSE), "")</f>
        <v/>
      </c>
      <c r="E1074" s="18" t="str">
        <f>IFERROR(VLOOKUP(C1074,REKAP[[#All],[ID
Barang]:[Stok Akhir]],4,FALSE), "")</f>
        <v/>
      </c>
      <c r="F1074" s="18" t="str">
        <f>IFERROR(VLOOKUP(C1074,REKAP[[#All],[ID
Barang]:[Stok Akhir]],6,FALSE),"")</f>
        <v/>
      </c>
      <c r="G1074" s="17" t="str">
        <f>IFERROR(VLOOKUP(C1074,REKAP[[#All],[ID
Barang]:[Stok Akhir]],8,FALSE),"")</f>
        <v/>
      </c>
      <c r="H1074" s="13"/>
      <c r="I1074" s="10"/>
      <c r="J1074" s="10"/>
      <c r="K1074" s="17" t="str">
        <f>IFERROR(MASUK[[#This Row],[Jumlah Masuk]]*MASUK[[#This Row],[Harga Satuan]],"")</f>
        <v/>
      </c>
      <c r="L1074" s="13"/>
      <c r="M1074" s="62"/>
      <c r="N1074" s="62"/>
      <c r="O1074" s="62"/>
      <c r="P1074" s="62"/>
      <c r="Q1074" s="62"/>
      <c r="R1074" s="62"/>
      <c r="S1074" s="62"/>
    </row>
    <row r="1075" spans="1:19" ht="16.5" thickTop="1" thickBot="1" x14ac:dyDescent="0.3">
      <c r="A1075" s="33">
        <f t="shared" si="17"/>
        <v>1069</v>
      </c>
      <c r="B1075" s="9"/>
      <c r="C1075" s="10"/>
      <c r="D1075" s="18" t="str">
        <f>IFERROR(VLOOKUP(C1075,REKAP[[#All],[ID
Barang]:[Stok Akhir]],2,FALSE), "")</f>
        <v/>
      </c>
      <c r="E1075" s="18" t="str">
        <f>IFERROR(VLOOKUP(C1075,REKAP[[#All],[ID
Barang]:[Stok Akhir]],4,FALSE), "")</f>
        <v/>
      </c>
      <c r="F1075" s="18" t="str">
        <f>IFERROR(VLOOKUP(C1075,REKAP[[#All],[ID
Barang]:[Stok Akhir]],6,FALSE),"")</f>
        <v/>
      </c>
      <c r="G1075" s="17" t="str">
        <f>IFERROR(VLOOKUP(C1075,REKAP[[#All],[ID
Barang]:[Stok Akhir]],8,FALSE),"")</f>
        <v/>
      </c>
      <c r="H1075" s="13"/>
      <c r="I1075" s="10"/>
      <c r="J1075" s="10"/>
      <c r="K1075" s="17" t="str">
        <f>IFERROR(MASUK[[#This Row],[Jumlah Masuk]]*MASUK[[#This Row],[Harga Satuan]],"")</f>
        <v/>
      </c>
      <c r="L1075" s="13"/>
      <c r="M1075" s="62"/>
      <c r="N1075" s="62"/>
      <c r="O1075" s="62"/>
      <c r="P1075" s="62"/>
      <c r="Q1075" s="62"/>
      <c r="R1075" s="62"/>
      <c r="S1075" s="62"/>
    </row>
    <row r="1076" spans="1:19" ht="16.5" thickTop="1" thickBot="1" x14ac:dyDescent="0.3">
      <c r="A1076" s="33">
        <f t="shared" si="17"/>
        <v>1070</v>
      </c>
      <c r="B1076" s="9"/>
      <c r="C1076" s="10"/>
      <c r="D1076" s="18" t="str">
        <f>IFERROR(VLOOKUP(C1076,REKAP[[#All],[ID
Barang]:[Stok Akhir]],2,FALSE), "")</f>
        <v/>
      </c>
      <c r="E1076" s="18" t="str">
        <f>IFERROR(VLOOKUP(C1076,REKAP[[#All],[ID
Barang]:[Stok Akhir]],4,FALSE), "")</f>
        <v/>
      </c>
      <c r="F1076" s="18" t="str">
        <f>IFERROR(VLOOKUP(C1076,REKAP[[#All],[ID
Barang]:[Stok Akhir]],6,FALSE),"")</f>
        <v/>
      </c>
      <c r="G1076" s="17" t="str">
        <f>IFERROR(VLOOKUP(C1076,REKAP[[#All],[ID
Barang]:[Stok Akhir]],8,FALSE),"")</f>
        <v/>
      </c>
      <c r="H1076" s="13"/>
      <c r="I1076" s="10"/>
      <c r="J1076" s="10"/>
      <c r="K1076" s="17" t="str">
        <f>IFERROR(MASUK[[#This Row],[Jumlah Masuk]]*MASUK[[#This Row],[Harga Satuan]],"")</f>
        <v/>
      </c>
      <c r="L1076" s="13"/>
      <c r="M1076" s="62"/>
      <c r="N1076" s="62"/>
      <c r="O1076" s="62"/>
      <c r="P1076" s="62"/>
      <c r="Q1076" s="62"/>
      <c r="R1076" s="62"/>
      <c r="S1076" s="62"/>
    </row>
    <row r="1077" spans="1:19" ht="16.5" thickTop="1" thickBot="1" x14ac:dyDescent="0.3">
      <c r="A1077" s="33">
        <f t="shared" si="17"/>
        <v>1071</v>
      </c>
      <c r="B1077" s="9"/>
      <c r="C1077" s="10"/>
      <c r="D1077" s="18" t="str">
        <f>IFERROR(VLOOKUP(C1077,REKAP[[#All],[ID
Barang]:[Stok Akhir]],2,FALSE), "")</f>
        <v/>
      </c>
      <c r="E1077" s="18" t="str">
        <f>IFERROR(VLOOKUP(C1077,REKAP[[#All],[ID
Barang]:[Stok Akhir]],4,FALSE), "")</f>
        <v/>
      </c>
      <c r="F1077" s="18" t="str">
        <f>IFERROR(VLOOKUP(C1077,REKAP[[#All],[ID
Barang]:[Stok Akhir]],6,FALSE),"")</f>
        <v/>
      </c>
      <c r="G1077" s="17" t="str">
        <f>IFERROR(VLOOKUP(C1077,REKAP[[#All],[ID
Barang]:[Stok Akhir]],8,FALSE),"")</f>
        <v/>
      </c>
      <c r="H1077" s="13"/>
      <c r="I1077" s="10"/>
      <c r="J1077" s="10"/>
      <c r="K1077" s="17" t="str">
        <f>IFERROR(MASUK[[#This Row],[Jumlah Masuk]]*MASUK[[#This Row],[Harga Satuan]],"")</f>
        <v/>
      </c>
      <c r="L1077" s="13"/>
      <c r="M1077" s="62"/>
      <c r="N1077" s="62"/>
      <c r="O1077" s="62"/>
      <c r="P1077" s="62"/>
      <c r="Q1077" s="62"/>
      <c r="R1077" s="62"/>
      <c r="S1077" s="62"/>
    </row>
    <row r="1078" spans="1:19" ht="16.5" thickTop="1" thickBot="1" x14ac:dyDescent="0.3">
      <c r="A1078" s="33">
        <f t="shared" si="17"/>
        <v>1072</v>
      </c>
      <c r="B1078" s="9"/>
      <c r="C1078" s="10"/>
      <c r="D1078" s="18" t="str">
        <f>IFERROR(VLOOKUP(C1078,REKAP[[#All],[ID
Barang]:[Stok Akhir]],2,FALSE), "")</f>
        <v/>
      </c>
      <c r="E1078" s="18" t="str">
        <f>IFERROR(VLOOKUP(C1078,REKAP[[#All],[ID
Barang]:[Stok Akhir]],4,FALSE), "")</f>
        <v/>
      </c>
      <c r="F1078" s="18" t="str">
        <f>IFERROR(VLOOKUP(C1078,REKAP[[#All],[ID
Barang]:[Stok Akhir]],6,FALSE),"")</f>
        <v/>
      </c>
      <c r="G1078" s="17" t="str">
        <f>IFERROR(VLOOKUP(C1078,REKAP[[#All],[ID
Barang]:[Stok Akhir]],8,FALSE),"")</f>
        <v/>
      </c>
      <c r="H1078" s="13"/>
      <c r="I1078" s="10"/>
      <c r="J1078" s="10"/>
      <c r="K1078" s="17" t="str">
        <f>IFERROR(MASUK[[#This Row],[Jumlah Masuk]]*MASUK[[#This Row],[Harga Satuan]],"")</f>
        <v/>
      </c>
      <c r="L1078" s="13"/>
      <c r="M1078" s="62"/>
      <c r="N1078" s="62"/>
      <c r="O1078" s="62"/>
      <c r="P1078" s="62"/>
      <c r="Q1078" s="62"/>
      <c r="R1078" s="62"/>
      <c r="S1078" s="62"/>
    </row>
    <row r="1079" spans="1:19" ht="16.5" thickTop="1" thickBot="1" x14ac:dyDescent="0.3">
      <c r="A1079" s="33">
        <f t="shared" si="17"/>
        <v>1073</v>
      </c>
      <c r="B1079" s="9"/>
      <c r="C1079" s="10"/>
      <c r="D1079" s="18" t="str">
        <f>IFERROR(VLOOKUP(C1079,REKAP[[#All],[ID
Barang]:[Stok Akhir]],2,FALSE), "")</f>
        <v/>
      </c>
      <c r="E1079" s="18" t="str">
        <f>IFERROR(VLOOKUP(C1079,REKAP[[#All],[ID
Barang]:[Stok Akhir]],4,FALSE), "")</f>
        <v/>
      </c>
      <c r="F1079" s="18" t="str">
        <f>IFERROR(VLOOKUP(C1079,REKAP[[#All],[ID
Barang]:[Stok Akhir]],6,FALSE),"")</f>
        <v/>
      </c>
      <c r="G1079" s="17" t="str">
        <f>IFERROR(VLOOKUP(C1079,REKAP[[#All],[ID
Barang]:[Stok Akhir]],8,FALSE),"")</f>
        <v/>
      </c>
      <c r="H1079" s="13"/>
      <c r="I1079" s="10"/>
      <c r="J1079" s="10"/>
      <c r="K1079" s="17" t="str">
        <f>IFERROR(MASUK[[#This Row],[Jumlah Masuk]]*MASUK[[#This Row],[Harga Satuan]],"")</f>
        <v/>
      </c>
      <c r="L1079" s="13"/>
      <c r="M1079" s="62"/>
      <c r="N1079" s="62"/>
      <c r="O1079" s="62"/>
      <c r="P1079" s="62"/>
      <c r="Q1079" s="62"/>
      <c r="R1079" s="62"/>
      <c r="S1079" s="62"/>
    </row>
    <row r="1080" spans="1:19" ht="16.5" thickTop="1" thickBot="1" x14ac:dyDescent="0.3">
      <c r="A1080" s="33">
        <f t="shared" si="17"/>
        <v>1074</v>
      </c>
      <c r="B1080" s="9"/>
      <c r="C1080" s="10"/>
      <c r="D1080" s="18" t="str">
        <f>IFERROR(VLOOKUP(C1080,REKAP[[#All],[ID
Barang]:[Stok Akhir]],2,FALSE), "")</f>
        <v/>
      </c>
      <c r="E1080" s="18" t="str">
        <f>IFERROR(VLOOKUP(C1080,REKAP[[#All],[ID
Barang]:[Stok Akhir]],4,FALSE), "")</f>
        <v/>
      </c>
      <c r="F1080" s="18" t="str">
        <f>IFERROR(VLOOKUP(C1080,REKAP[[#All],[ID
Barang]:[Stok Akhir]],6,FALSE),"")</f>
        <v/>
      </c>
      <c r="G1080" s="17" t="str">
        <f>IFERROR(VLOOKUP(C1080,REKAP[[#All],[ID
Barang]:[Stok Akhir]],8,FALSE),"")</f>
        <v/>
      </c>
      <c r="H1080" s="13"/>
      <c r="I1080" s="10"/>
      <c r="J1080" s="10"/>
      <c r="K1080" s="17" t="str">
        <f>IFERROR(MASUK[[#This Row],[Jumlah Masuk]]*MASUK[[#This Row],[Harga Satuan]],"")</f>
        <v/>
      </c>
      <c r="L1080" s="13"/>
      <c r="M1080" s="62"/>
      <c r="N1080" s="62"/>
      <c r="O1080" s="62"/>
      <c r="P1080" s="62"/>
      <c r="Q1080" s="62"/>
      <c r="R1080" s="62"/>
      <c r="S1080" s="62"/>
    </row>
    <row r="1081" spans="1:19" ht="16.5" thickTop="1" thickBot="1" x14ac:dyDescent="0.3">
      <c r="A1081" s="33">
        <f t="shared" si="17"/>
        <v>1075</v>
      </c>
      <c r="B1081" s="9"/>
      <c r="C1081" s="10"/>
      <c r="D1081" s="18" t="str">
        <f>IFERROR(VLOOKUP(C1081,REKAP[[#All],[ID
Barang]:[Stok Akhir]],2,FALSE), "")</f>
        <v/>
      </c>
      <c r="E1081" s="18" t="str">
        <f>IFERROR(VLOOKUP(C1081,REKAP[[#All],[ID
Barang]:[Stok Akhir]],4,FALSE), "")</f>
        <v/>
      </c>
      <c r="F1081" s="18" t="str">
        <f>IFERROR(VLOOKUP(C1081,REKAP[[#All],[ID
Barang]:[Stok Akhir]],6,FALSE),"")</f>
        <v/>
      </c>
      <c r="G1081" s="17" t="str">
        <f>IFERROR(VLOOKUP(C1081,REKAP[[#All],[ID
Barang]:[Stok Akhir]],8,FALSE),"")</f>
        <v/>
      </c>
      <c r="H1081" s="13"/>
      <c r="I1081" s="10"/>
      <c r="J1081" s="10"/>
      <c r="K1081" s="17" t="str">
        <f>IFERROR(MASUK[[#This Row],[Jumlah Masuk]]*MASUK[[#This Row],[Harga Satuan]],"")</f>
        <v/>
      </c>
      <c r="L1081" s="13"/>
      <c r="M1081" s="62"/>
      <c r="N1081" s="62"/>
      <c r="O1081" s="62"/>
      <c r="P1081" s="62"/>
      <c r="Q1081" s="62"/>
      <c r="R1081" s="62"/>
      <c r="S1081" s="62"/>
    </row>
    <row r="1082" spans="1:19" ht="16.5" thickTop="1" thickBot="1" x14ac:dyDescent="0.3">
      <c r="A1082" s="33">
        <f t="shared" si="17"/>
        <v>1076</v>
      </c>
      <c r="B1082" s="9"/>
      <c r="C1082" s="10"/>
      <c r="D1082" s="18" t="str">
        <f>IFERROR(VLOOKUP(C1082,REKAP[[#All],[ID
Barang]:[Stok Akhir]],2,FALSE), "")</f>
        <v/>
      </c>
      <c r="E1082" s="18" t="str">
        <f>IFERROR(VLOOKUP(C1082,REKAP[[#All],[ID
Barang]:[Stok Akhir]],4,FALSE), "")</f>
        <v/>
      </c>
      <c r="F1082" s="18" t="str">
        <f>IFERROR(VLOOKUP(C1082,REKAP[[#All],[ID
Barang]:[Stok Akhir]],6,FALSE),"")</f>
        <v/>
      </c>
      <c r="G1082" s="17" t="str">
        <f>IFERROR(VLOOKUP(C1082,REKAP[[#All],[ID
Barang]:[Stok Akhir]],8,FALSE),"")</f>
        <v/>
      </c>
      <c r="H1082" s="13"/>
      <c r="I1082" s="10"/>
      <c r="J1082" s="10"/>
      <c r="K1082" s="17" t="str">
        <f>IFERROR(MASUK[[#This Row],[Jumlah Masuk]]*MASUK[[#This Row],[Harga Satuan]],"")</f>
        <v/>
      </c>
      <c r="L1082" s="13"/>
      <c r="M1082" s="62"/>
      <c r="N1082" s="62"/>
      <c r="O1082" s="62"/>
      <c r="P1082" s="62"/>
      <c r="Q1082" s="62"/>
      <c r="R1082" s="62"/>
      <c r="S1082" s="62"/>
    </row>
    <row r="1083" spans="1:19" ht="16.5" thickTop="1" thickBot="1" x14ac:dyDescent="0.3">
      <c r="A1083" s="33">
        <f t="shared" si="17"/>
        <v>1077</v>
      </c>
      <c r="B1083" s="9"/>
      <c r="C1083" s="10"/>
      <c r="D1083" s="18" t="str">
        <f>IFERROR(VLOOKUP(C1083,REKAP[[#All],[ID
Barang]:[Stok Akhir]],2,FALSE), "")</f>
        <v/>
      </c>
      <c r="E1083" s="18" t="str">
        <f>IFERROR(VLOOKUP(C1083,REKAP[[#All],[ID
Barang]:[Stok Akhir]],4,FALSE), "")</f>
        <v/>
      </c>
      <c r="F1083" s="18" t="str">
        <f>IFERROR(VLOOKUP(C1083,REKAP[[#All],[ID
Barang]:[Stok Akhir]],6,FALSE),"")</f>
        <v/>
      </c>
      <c r="G1083" s="17" t="str">
        <f>IFERROR(VLOOKUP(C1083,REKAP[[#All],[ID
Barang]:[Stok Akhir]],8,FALSE),"")</f>
        <v/>
      </c>
      <c r="H1083" s="13"/>
      <c r="I1083" s="10"/>
      <c r="J1083" s="10"/>
      <c r="K1083" s="17" t="str">
        <f>IFERROR(MASUK[[#This Row],[Jumlah Masuk]]*MASUK[[#This Row],[Harga Satuan]],"")</f>
        <v/>
      </c>
      <c r="L1083" s="13"/>
      <c r="M1083" s="62"/>
      <c r="N1083" s="62"/>
      <c r="O1083" s="62"/>
      <c r="P1083" s="62"/>
      <c r="Q1083" s="62"/>
      <c r="R1083" s="62"/>
      <c r="S1083" s="62"/>
    </row>
    <row r="1084" spans="1:19" ht="16.5" thickTop="1" thickBot="1" x14ac:dyDescent="0.3">
      <c r="A1084" s="33">
        <f t="shared" si="17"/>
        <v>1078</v>
      </c>
      <c r="B1084" s="9"/>
      <c r="C1084" s="10"/>
      <c r="D1084" s="18" t="str">
        <f>IFERROR(VLOOKUP(C1084,REKAP[[#All],[ID
Barang]:[Stok Akhir]],2,FALSE), "")</f>
        <v/>
      </c>
      <c r="E1084" s="18" t="str">
        <f>IFERROR(VLOOKUP(C1084,REKAP[[#All],[ID
Barang]:[Stok Akhir]],4,FALSE), "")</f>
        <v/>
      </c>
      <c r="F1084" s="18" t="str">
        <f>IFERROR(VLOOKUP(C1084,REKAP[[#All],[ID
Barang]:[Stok Akhir]],6,FALSE),"")</f>
        <v/>
      </c>
      <c r="G1084" s="17" t="str">
        <f>IFERROR(VLOOKUP(C1084,REKAP[[#All],[ID
Barang]:[Stok Akhir]],8,FALSE),"")</f>
        <v/>
      </c>
      <c r="H1084" s="13"/>
      <c r="I1084" s="10"/>
      <c r="J1084" s="10"/>
      <c r="K1084" s="17" t="str">
        <f>IFERROR(MASUK[[#This Row],[Jumlah Masuk]]*MASUK[[#This Row],[Harga Satuan]],"")</f>
        <v/>
      </c>
      <c r="L1084" s="13"/>
      <c r="M1084" s="62"/>
      <c r="N1084" s="62"/>
      <c r="O1084" s="62"/>
      <c r="P1084" s="62"/>
      <c r="Q1084" s="62"/>
      <c r="R1084" s="62"/>
      <c r="S1084" s="62"/>
    </row>
    <row r="1085" spans="1:19" ht="16.5" thickTop="1" thickBot="1" x14ac:dyDescent="0.3">
      <c r="A1085" s="33">
        <f t="shared" si="17"/>
        <v>1079</v>
      </c>
      <c r="B1085" s="9"/>
      <c r="C1085" s="10"/>
      <c r="D1085" s="18" t="str">
        <f>IFERROR(VLOOKUP(C1085,REKAP[[#All],[ID
Barang]:[Stok Akhir]],2,FALSE), "")</f>
        <v/>
      </c>
      <c r="E1085" s="18" t="str">
        <f>IFERROR(VLOOKUP(C1085,REKAP[[#All],[ID
Barang]:[Stok Akhir]],4,FALSE), "")</f>
        <v/>
      </c>
      <c r="F1085" s="18" t="str">
        <f>IFERROR(VLOOKUP(C1085,REKAP[[#All],[ID
Barang]:[Stok Akhir]],6,FALSE),"")</f>
        <v/>
      </c>
      <c r="G1085" s="17" t="str">
        <f>IFERROR(VLOOKUP(C1085,REKAP[[#All],[ID
Barang]:[Stok Akhir]],8,FALSE),"")</f>
        <v/>
      </c>
      <c r="H1085" s="13"/>
      <c r="I1085" s="10"/>
      <c r="J1085" s="10"/>
      <c r="K1085" s="17" t="str">
        <f>IFERROR(MASUK[[#This Row],[Jumlah Masuk]]*MASUK[[#This Row],[Harga Satuan]],"")</f>
        <v/>
      </c>
      <c r="L1085" s="13"/>
      <c r="M1085" s="62"/>
      <c r="N1085" s="62"/>
      <c r="O1085" s="62"/>
      <c r="P1085" s="62"/>
      <c r="Q1085" s="62"/>
      <c r="R1085" s="62"/>
      <c r="S1085" s="62"/>
    </row>
    <row r="1086" spans="1:19" ht="16.5" thickTop="1" thickBot="1" x14ac:dyDescent="0.3">
      <c r="A1086" s="33">
        <f t="shared" si="17"/>
        <v>1080</v>
      </c>
      <c r="B1086" s="9"/>
      <c r="C1086" s="10"/>
      <c r="D1086" s="18" t="str">
        <f>IFERROR(VLOOKUP(C1086,REKAP[[#All],[ID
Barang]:[Stok Akhir]],2,FALSE), "")</f>
        <v/>
      </c>
      <c r="E1086" s="18" t="str">
        <f>IFERROR(VLOOKUP(C1086,REKAP[[#All],[ID
Barang]:[Stok Akhir]],4,FALSE), "")</f>
        <v/>
      </c>
      <c r="F1086" s="18" t="str">
        <f>IFERROR(VLOOKUP(C1086,REKAP[[#All],[ID
Barang]:[Stok Akhir]],6,FALSE),"")</f>
        <v/>
      </c>
      <c r="G1086" s="17" t="str">
        <f>IFERROR(VLOOKUP(C1086,REKAP[[#All],[ID
Barang]:[Stok Akhir]],8,FALSE),"")</f>
        <v/>
      </c>
      <c r="H1086" s="13"/>
      <c r="I1086" s="10"/>
      <c r="J1086" s="10"/>
      <c r="K1086" s="17" t="str">
        <f>IFERROR(MASUK[[#This Row],[Jumlah Masuk]]*MASUK[[#This Row],[Harga Satuan]],"")</f>
        <v/>
      </c>
      <c r="L1086" s="13"/>
      <c r="M1086" s="62"/>
      <c r="N1086" s="62"/>
      <c r="O1086" s="62"/>
      <c r="P1086" s="62"/>
      <c r="Q1086" s="62"/>
      <c r="R1086" s="62"/>
      <c r="S1086" s="62"/>
    </row>
    <row r="1087" spans="1:19" ht="16.5" thickTop="1" thickBot="1" x14ac:dyDescent="0.3">
      <c r="A1087" s="33">
        <f t="shared" si="17"/>
        <v>1081</v>
      </c>
      <c r="B1087" s="9"/>
      <c r="C1087" s="10"/>
      <c r="D1087" s="18" t="str">
        <f>IFERROR(VLOOKUP(C1087,REKAP[[#All],[ID
Barang]:[Stok Akhir]],2,FALSE), "")</f>
        <v/>
      </c>
      <c r="E1087" s="18" t="str">
        <f>IFERROR(VLOOKUP(C1087,REKAP[[#All],[ID
Barang]:[Stok Akhir]],4,FALSE), "")</f>
        <v/>
      </c>
      <c r="F1087" s="18" t="str">
        <f>IFERROR(VLOOKUP(C1087,REKAP[[#All],[ID
Barang]:[Stok Akhir]],6,FALSE),"")</f>
        <v/>
      </c>
      <c r="G1087" s="17" t="str">
        <f>IFERROR(VLOOKUP(C1087,REKAP[[#All],[ID
Barang]:[Stok Akhir]],8,FALSE),"")</f>
        <v/>
      </c>
      <c r="H1087" s="13"/>
      <c r="I1087" s="10"/>
      <c r="J1087" s="10"/>
      <c r="K1087" s="17" t="str">
        <f>IFERROR(MASUK[[#This Row],[Jumlah Masuk]]*MASUK[[#This Row],[Harga Satuan]],"")</f>
        <v/>
      </c>
      <c r="L1087" s="13"/>
      <c r="M1087" s="62"/>
      <c r="N1087" s="62"/>
      <c r="O1087" s="62"/>
      <c r="P1087" s="62"/>
      <c r="Q1087" s="62"/>
      <c r="R1087" s="62"/>
      <c r="S1087" s="62"/>
    </row>
    <row r="1088" spans="1:19" ht="16.5" thickTop="1" thickBot="1" x14ac:dyDescent="0.3">
      <c r="A1088" s="33">
        <f t="shared" si="17"/>
        <v>1082</v>
      </c>
      <c r="B1088" s="9"/>
      <c r="C1088" s="10"/>
      <c r="D1088" s="18" t="str">
        <f>IFERROR(VLOOKUP(C1088,REKAP[[#All],[ID
Barang]:[Stok Akhir]],2,FALSE), "")</f>
        <v/>
      </c>
      <c r="E1088" s="18" t="str">
        <f>IFERROR(VLOOKUP(C1088,REKAP[[#All],[ID
Barang]:[Stok Akhir]],4,FALSE), "")</f>
        <v/>
      </c>
      <c r="F1088" s="18" t="str">
        <f>IFERROR(VLOOKUP(C1088,REKAP[[#All],[ID
Barang]:[Stok Akhir]],6,FALSE),"")</f>
        <v/>
      </c>
      <c r="G1088" s="17" t="str">
        <f>IFERROR(VLOOKUP(C1088,REKAP[[#All],[ID
Barang]:[Stok Akhir]],8,FALSE),"")</f>
        <v/>
      </c>
      <c r="H1088" s="13"/>
      <c r="I1088" s="10"/>
      <c r="J1088" s="10"/>
      <c r="K1088" s="17" t="str">
        <f>IFERROR(MASUK[[#This Row],[Jumlah Masuk]]*MASUK[[#This Row],[Harga Satuan]],"")</f>
        <v/>
      </c>
      <c r="L1088" s="13"/>
      <c r="M1088" s="62"/>
      <c r="N1088" s="62"/>
      <c r="O1088" s="62"/>
      <c r="P1088" s="62"/>
      <c r="Q1088" s="62"/>
      <c r="R1088" s="62"/>
      <c r="S1088" s="62"/>
    </row>
    <row r="1089" spans="1:19" ht="16.5" thickTop="1" thickBot="1" x14ac:dyDescent="0.3">
      <c r="A1089" s="33">
        <f t="shared" si="17"/>
        <v>1083</v>
      </c>
      <c r="B1089" s="9"/>
      <c r="C1089" s="10"/>
      <c r="D1089" s="18" t="str">
        <f>IFERROR(VLOOKUP(C1089,REKAP[[#All],[ID
Barang]:[Stok Akhir]],2,FALSE), "")</f>
        <v/>
      </c>
      <c r="E1089" s="18" t="str">
        <f>IFERROR(VLOOKUP(C1089,REKAP[[#All],[ID
Barang]:[Stok Akhir]],4,FALSE), "")</f>
        <v/>
      </c>
      <c r="F1089" s="18" t="str">
        <f>IFERROR(VLOOKUP(C1089,REKAP[[#All],[ID
Barang]:[Stok Akhir]],6,FALSE),"")</f>
        <v/>
      </c>
      <c r="G1089" s="17" t="str">
        <f>IFERROR(VLOOKUP(C1089,REKAP[[#All],[ID
Barang]:[Stok Akhir]],8,FALSE),"")</f>
        <v/>
      </c>
      <c r="H1089" s="13"/>
      <c r="I1089" s="10"/>
      <c r="J1089" s="10"/>
      <c r="K1089" s="17" t="str">
        <f>IFERROR(MASUK[[#This Row],[Jumlah Masuk]]*MASUK[[#This Row],[Harga Satuan]],"")</f>
        <v/>
      </c>
      <c r="L1089" s="13"/>
      <c r="M1089" s="62"/>
      <c r="N1089" s="62"/>
      <c r="O1089" s="62"/>
      <c r="P1089" s="62"/>
      <c r="Q1089" s="62"/>
      <c r="R1089" s="62"/>
      <c r="S1089" s="62"/>
    </row>
    <row r="1090" spans="1:19" ht="16.5" thickTop="1" thickBot="1" x14ac:dyDescent="0.3">
      <c r="A1090" s="33">
        <f t="shared" si="17"/>
        <v>1084</v>
      </c>
      <c r="B1090" s="9"/>
      <c r="C1090" s="10"/>
      <c r="D1090" s="18" t="str">
        <f>IFERROR(VLOOKUP(C1090,REKAP[[#All],[ID
Barang]:[Stok Akhir]],2,FALSE), "")</f>
        <v/>
      </c>
      <c r="E1090" s="18" t="str">
        <f>IFERROR(VLOOKUP(C1090,REKAP[[#All],[ID
Barang]:[Stok Akhir]],4,FALSE), "")</f>
        <v/>
      </c>
      <c r="F1090" s="18" t="str">
        <f>IFERROR(VLOOKUP(C1090,REKAP[[#All],[ID
Barang]:[Stok Akhir]],6,FALSE),"")</f>
        <v/>
      </c>
      <c r="G1090" s="17" t="str">
        <f>IFERROR(VLOOKUP(C1090,REKAP[[#All],[ID
Barang]:[Stok Akhir]],8,FALSE),"")</f>
        <v/>
      </c>
      <c r="H1090" s="13"/>
      <c r="I1090" s="10"/>
      <c r="J1090" s="10"/>
      <c r="K1090" s="17" t="str">
        <f>IFERROR(MASUK[[#This Row],[Jumlah Masuk]]*MASUK[[#This Row],[Harga Satuan]],"")</f>
        <v/>
      </c>
      <c r="L1090" s="13"/>
      <c r="M1090" s="62"/>
      <c r="N1090" s="62"/>
      <c r="O1090" s="62"/>
      <c r="P1090" s="62"/>
      <c r="Q1090" s="62"/>
      <c r="R1090" s="62"/>
      <c r="S1090" s="62"/>
    </row>
    <row r="1091" spans="1:19" ht="16.5" thickTop="1" thickBot="1" x14ac:dyDescent="0.3">
      <c r="A1091" s="33">
        <f t="shared" si="17"/>
        <v>1085</v>
      </c>
      <c r="B1091" s="9"/>
      <c r="C1091" s="10"/>
      <c r="D1091" s="18" t="str">
        <f>IFERROR(VLOOKUP(C1091,REKAP[[#All],[ID
Barang]:[Stok Akhir]],2,FALSE), "")</f>
        <v/>
      </c>
      <c r="E1091" s="18" t="str">
        <f>IFERROR(VLOOKUP(C1091,REKAP[[#All],[ID
Barang]:[Stok Akhir]],4,FALSE), "")</f>
        <v/>
      </c>
      <c r="F1091" s="18" t="str">
        <f>IFERROR(VLOOKUP(C1091,REKAP[[#All],[ID
Barang]:[Stok Akhir]],6,FALSE),"")</f>
        <v/>
      </c>
      <c r="G1091" s="17" t="str">
        <f>IFERROR(VLOOKUP(C1091,REKAP[[#All],[ID
Barang]:[Stok Akhir]],8,FALSE),"")</f>
        <v/>
      </c>
      <c r="H1091" s="13"/>
      <c r="I1091" s="10"/>
      <c r="J1091" s="10"/>
      <c r="K1091" s="17" t="str">
        <f>IFERROR(MASUK[[#This Row],[Jumlah Masuk]]*MASUK[[#This Row],[Harga Satuan]],"")</f>
        <v/>
      </c>
      <c r="L1091" s="13"/>
      <c r="M1091" s="62"/>
      <c r="N1091" s="62"/>
      <c r="O1091" s="62"/>
      <c r="P1091" s="62"/>
      <c r="Q1091" s="62"/>
      <c r="R1091" s="62"/>
      <c r="S1091" s="62"/>
    </row>
    <row r="1092" spans="1:19" ht="16.5" thickTop="1" thickBot="1" x14ac:dyDescent="0.3">
      <c r="A1092" s="33">
        <f t="shared" ref="A1092:A1155" si="18">ROW()-ROW($A$6)</f>
        <v>1086</v>
      </c>
      <c r="B1092" s="9"/>
      <c r="C1092" s="10"/>
      <c r="D1092" s="18" t="str">
        <f>IFERROR(VLOOKUP(C1092,REKAP[[#All],[ID
Barang]:[Stok Akhir]],2,FALSE), "")</f>
        <v/>
      </c>
      <c r="E1092" s="18" t="str">
        <f>IFERROR(VLOOKUP(C1092,REKAP[[#All],[ID
Barang]:[Stok Akhir]],4,FALSE), "")</f>
        <v/>
      </c>
      <c r="F1092" s="18" t="str">
        <f>IFERROR(VLOOKUP(C1092,REKAP[[#All],[ID
Barang]:[Stok Akhir]],6,FALSE),"")</f>
        <v/>
      </c>
      <c r="G1092" s="17" t="str">
        <f>IFERROR(VLOOKUP(C1092,REKAP[[#All],[ID
Barang]:[Stok Akhir]],8,FALSE),"")</f>
        <v/>
      </c>
      <c r="H1092" s="13"/>
      <c r="I1092" s="10"/>
      <c r="J1092" s="10"/>
      <c r="K1092" s="17" t="str">
        <f>IFERROR(MASUK[[#This Row],[Jumlah Masuk]]*MASUK[[#This Row],[Harga Satuan]],"")</f>
        <v/>
      </c>
      <c r="L1092" s="13"/>
      <c r="M1092" s="62"/>
      <c r="N1092" s="62"/>
      <c r="O1092" s="62"/>
      <c r="P1092" s="62"/>
      <c r="Q1092" s="62"/>
      <c r="R1092" s="62"/>
      <c r="S1092" s="62"/>
    </row>
    <row r="1093" spans="1:19" ht="16.5" thickTop="1" thickBot="1" x14ac:dyDescent="0.3">
      <c r="A1093" s="33">
        <f t="shared" si="18"/>
        <v>1087</v>
      </c>
      <c r="B1093" s="9"/>
      <c r="C1093" s="10"/>
      <c r="D1093" s="18" t="str">
        <f>IFERROR(VLOOKUP(C1093,REKAP[[#All],[ID
Barang]:[Stok Akhir]],2,FALSE), "")</f>
        <v/>
      </c>
      <c r="E1093" s="18" t="str">
        <f>IFERROR(VLOOKUP(C1093,REKAP[[#All],[ID
Barang]:[Stok Akhir]],4,FALSE), "")</f>
        <v/>
      </c>
      <c r="F1093" s="18" t="str">
        <f>IFERROR(VLOOKUP(C1093,REKAP[[#All],[ID
Barang]:[Stok Akhir]],6,FALSE),"")</f>
        <v/>
      </c>
      <c r="G1093" s="17" t="str">
        <f>IFERROR(VLOOKUP(C1093,REKAP[[#All],[ID
Barang]:[Stok Akhir]],8,FALSE),"")</f>
        <v/>
      </c>
      <c r="H1093" s="13"/>
      <c r="I1093" s="10"/>
      <c r="J1093" s="10"/>
      <c r="K1093" s="17" t="str">
        <f>IFERROR(MASUK[[#This Row],[Jumlah Masuk]]*MASUK[[#This Row],[Harga Satuan]],"")</f>
        <v/>
      </c>
      <c r="L1093" s="13"/>
      <c r="M1093" s="62"/>
      <c r="N1093" s="62"/>
      <c r="O1093" s="62"/>
      <c r="P1093" s="62"/>
      <c r="Q1093" s="62"/>
      <c r="R1093" s="62"/>
      <c r="S1093" s="62"/>
    </row>
    <row r="1094" spans="1:19" ht="16.5" thickTop="1" thickBot="1" x14ac:dyDescent="0.3">
      <c r="A1094" s="33">
        <f t="shared" si="18"/>
        <v>1088</v>
      </c>
      <c r="B1094" s="9"/>
      <c r="C1094" s="10"/>
      <c r="D1094" s="18" t="str">
        <f>IFERROR(VLOOKUP(C1094,REKAP[[#All],[ID
Barang]:[Stok Akhir]],2,FALSE), "")</f>
        <v/>
      </c>
      <c r="E1094" s="18" t="str">
        <f>IFERROR(VLOOKUP(C1094,REKAP[[#All],[ID
Barang]:[Stok Akhir]],4,FALSE), "")</f>
        <v/>
      </c>
      <c r="F1094" s="18" t="str">
        <f>IFERROR(VLOOKUP(C1094,REKAP[[#All],[ID
Barang]:[Stok Akhir]],6,FALSE),"")</f>
        <v/>
      </c>
      <c r="G1094" s="17" t="str">
        <f>IFERROR(VLOOKUP(C1094,REKAP[[#All],[ID
Barang]:[Stok Akhir]],8,FALSE),"")</f>
        <v/>
      </c>
      <c r="H1094" s="13"/>
      <c r="I1094" s="10"/>
      <c r="J1094" s="10"/>
      <c r="K1094" s="17" t="str">
        <f>IFERROR(MASUK[[#This Row],[Jumlah Masuk]]*MASUK[[#This Row],[Harga Satuan]],"")</f>
        <v/>
      </c>
      <c r="L1094" s="13"/>
      <c r="M1094" s="62"/>
      <c r="N1094" s="62"/>
      <c r="O1094" s="62"/>
      <c r="P1094" s="62"/>
      <c r="Q1094" s="62"/>
      <c r="R1094" s="62"/>
      <c r="S1094" s="62"/>
    </row>
    <row r="1095" spans="1:19" ht="16.5" thickTop="1" thickBot="1" x14ac:dyDescent="0.3">
      <c r="A1095" s="33">
        <f t="shared" si="18"/>
        <v>1089</v>
      </c>
      <c r="B1095" s="9"/>
      <c r="C1095" s="10"/>
      <c r="D1095" s="18" t="str">
        <f>IFERROR(VLOOKUP(C1095,REKAP[[#All],[ID
Barang]:[Stok Akhir]],2,FALSE), "")</f>
        <v/>
      </c>
      <c r="E1095" s="18" t="str">
        <f>IFERROR(VLOOKUP(C1095,REKAP[[#All],[ID
Barang]:[Stok Akhir]],4,FALSE), "")</f>
        <v/>
      </c>
      <c r="F1095" s="18" t="str">
        <f>IFERROR(VLOOKUP(C1095,REKAP[[#All],[ID
Barang]:[Stok Akhir]],6,FALSE),"")</f>
        <v/>
      </c>
      <c r="G1095" s="17" t="str">
        <f>IFERROR(VLOOKUP(C1095,REKAP[[#All],[ID
Barang]:[Stok Akhir]],8,FALSE),"")</f>
        <v/>
      </c>
      <c r="H1095" s="13"/>
      <c r="I1095" s="10"/>
      <c r="J1095" s="10"/>
      <c r="K1095" s="17" t="str">
        <f>IFERROR(MASUK[[#This Row],[Jumlah Masuk]]*MASUK[[#This Row],[Harga Satuan]],"")</f>
        <v/>
      </c>
      <c r="L1095" s="13"/>
      <c r="M1095" s="62"/>
      <c r="N1095" s="62"/>
      <c r="O1095" s="62"/>
      <c r="P1095" s="62"/>
      <c r="Q1095" s="62"/>
      <c r="R1095" s="62"/>
      <c r="S1095" s="62"/>
    </row>
    <row r="1096" spans="1:19" ht="16.5" thickTop="1" thickBot="1" x14ac:dyDescent="0.3">
      <c r="A1096" s="33">
        <f t="shared" si="18"/>
        <v>1090</v>
      </c>
      <c r="B1096" s="9"/>
      <c r="C1096" s="10"/>
      <c r="D1096" s="18" t="str">
        <f>IFERROR(VLOOKUP(C1096,REKAP[[#All],[ID
Barang]:[Stok Akhir]],2,FALSE), "")</f>
        <v/>
      </c>
      <c r="E1096" s="18" t="str">
        <f>IFERROR(VLOOKUP(C1096,REKAP[[#All],[ID
Barang]:[Stok Akhir]],4,FALSE), "")</f>
        <v/>
      </c>
      <c r="F1096" s="18" t="str">
        <f>IFERROR(VLOOKUP(C1096,REKAP[[#All],[ID
Barang]:[Stok Akhir]],6,FALSE),"")</f>
        <v/>
      </c>
      <c r="G1096" s="17" t="str">
        <f>IFERROR(VLOOKUP(C1096,REKAP[[#All],[ID
Barang]:[Stok Akhir]],8,FALSE),"")</f>
        <v/>
      </c>
      <c r="H1096" s="13"/>
      <c r="I1096" s="10"/>
      <c r="J1096" s="10"/>
      <c r="K1096" s="17" t="str">
        <f>IFERROR(MASUK[[#This Row],[Jumlah Masuk]]*MASUK[[#This Row],[Harga Satuan]],"")</f>
        <v/>
      </c>
      <c r="L1096" s="13"/>
      <c r="M1096" s="62"/>
      <c r="N1096" s="62"/>
      <c r="O1096" s="62"/>
      <c r="P1096" s="62"/>
      <c r="Q1096" s="62"/>
      <c r="R1096" s="62"/>
      <c r="S1096" s="62"/>
    </row>
    <row r="1097" spans="1:19" ht="16.5" thickTop="1" thickBot="1" x14ac:dyDescent="0.3">
      <c r="A1097" s="33">
        <f t="shared" si="18"/>
        <v>1091</v>
      </c>
      <c r="B1097" s="9"/>
      <c r="C1097" s="10"/>
      <c r="D1097" s="18" t="str">
        <f>IFERROR(VLOOKUP(C1097,REKAP[[#All],[ID
Barang]:[Stok Akhir]],2,FALSE), "")</f>
        <v/>
      </c>
      <c r="E1097" s="18" t="str">
        <f>IFERROR(VLOOKUP(C1097,REKAP[[#All],[ID
Barang]:[Stok Akhir]],4,FALSE), "")</f>
        <v/>
      </c>
      <c r="F1097" s="18" t="str">
        <f>IFERROR(VLOOKUP(C1097,REKAP[[#All],[ID
Barang]:[Stok Akhir]],6,FALSE),"")</f>
        <v/>
      </c>
      <c r="G1097" s="17" t="str">
        <f>IFERROR(VLOOKUP(C1097,REKAP[[#All],[ID
Barang]:[Stok Akhir]],8,FALSE),"")</f>
        <v/>
      </c>
      <c r="H1097" s="13"/>
      <c r="I1097" s="10"/>
      <c r="J1097" s="10"/>
      <c r="K1097" s="17" t="str">
        <f>IFERROR(MASUK[[#This Row],[Jumlah Masuk]]*MASUK[[#This Row],[Harga Satuan]],"")</f>
        <v/>
      </c>
      <c r="L1097" s="13"/>
      <c r="M1097" s="62"/>
      <c r="N1097" s="62"/>
      <c r="O1097" s="62"/>
      <c r="P1097" s="62"/>
      <c r="Q1097" s="62"/>
      <c r="R1097" s="62"/>
      <c r="S1097" s="62"/>
    </row>
    <row r="1098" spans="1:19" ht="16.5" thickTop="1" thickBot="1" x14ac:dyDescent="0.3">
      <c r="A1098" s="33">
        <f t="shared" si="18"/>
        <v>1092</v>
      </c>
      <c r="B1098" s="9"/>
      <c r="C1098" s="10"/>
      <c r="D1098" s="18" t="str">
        <f>IFERROR(VLOOKUP(C1098,REKAP[[#All],[ID
Barang]:[Stok Akhir]],2,FALSE), "")</f>
        <v/>
      </c>
      <c r="E1098" s="18" t="str">
        <f>IFERROR(VLOOKUP(C1098,REKAP[[#All],[ID
Barang]:[Stok Akhir]],4,FALSE), "")</f>
        <v/>
      </c>
      <c r="F1098" s="18" t="str">
        <f>IFERROR(VLOOKUP(C1098,REKAP[[#All],[ID
Barang]:[Stok Akhir]],6,FALSE),"")</f>
        <v/>
      </c>
      <c r="G1098" s="17" t="str">
        <f>IFERROR(VLOOKUP(C1098,REKAP[[#All],[ID
Barang]:[Stok Akhir]],8,FALSE),"")</f>
        <v/>
      </c>
      <c r="H1098" s="13"/>
      <c r="I1098" s="10"/>
      <c r="J1098" s="10"/>
      <c r="K1098" s="17" t="str">
        <f>IFERROR(MASUK[[#This Row],[Jumlah Masuk]]*MASUK[[#This Row],[Harga Satuan]],"")</f>
        <v/>
      </c>
      <c r="L1098" s="13"/>
      <c r="M1098" s="62"/>
      <c r="N1098" s="62"/>
      <c r="O1098" s="62"/>
      <c r="P1098" s="62"/>
      <c r="Q1098" s="62"/>
      <c r="R1098" s="62"/>
      <c r="S1098" s="62"/>
    </row>
    <row r="1099" spans="1:19" ht="16.5" thickTop="1" thickBot="1" x14ac:dyDescent="0.3">
      <c r="A1099" s="33">
        <f t="shared" si="18"/>
        <v>1093</v>
      </c>
      <c r="B1099" s="9"/>
      <c r="C1099" s="10"/>
      <c r="D1099" s="18" t="str">
        <f>IFERROR(VLOOKUP(C1099,REKAP[[#All],[ID
Barang]:[Stok Akhir]],2,FALSE), "")</f>
        <v/>
      </c>
      <c r="E1099" s="18" t="str">
        <f>IFERROR(VLOOKUP(C1099,REKAP[[#All],[ID
Barang]:[Stok Akhir]],4,FALSE), "")</f>
        <v/>
      </c>
      <c r="F1099" s="18" t="str">
        <f>IFERROR(VLOOKUP(C1099,REKAP[[#All],[ID
Barang]:[Stok Akhir]],6,FALSE),"")</f>
        <v/>
      </c>
      <c r="G1099" s="17" t="str">
        <f>IFERROR(VLOOKUP(C1099,REKAP[[#All],[ID
Barang]:[Stok Akhir]],8,FALSE),"")</f>
        <v/>
      </c>
      <c r="H1099" s="13"/>
      <c r="I1099" s="10"/>
      <c r="J1099" s="10"/>
      <c r="K1099" s="17" t="str">
        <f>IFERROR(MASUK[[#This Row],[Jumlah Masuk]]*MASUK[[#This Row],[Harga Satuan]],"")</f>
        <v/>
      </c>
      <c r="L1099" s="13"/>
      <c r="M1099" s="62"/>
      <c r="N1099" s="62"/>
      <c r="O1099" s="62"/>
      <c r="P1099" s="62"/>
      <c r="Q1099" s="62"/>
      <c r="R1099" s="62"/>
      <c r="S1099" s="62"/>
    </row>
    <row r="1100" spans="1:19" ht="16.5" thickTop="1" thickBot="1" x14ac:dyDescent="0.3">
      <c r="A1100" s="33">
        <f t="shared" si="18"/>
        <v>1094</v>
      </c>
      <c r="B1100" s="9"/>
      <c r="C1100" s="10"/>
      <c r="D1100" s="18" t="str">
        <f>IFERROR(VLOOKUP(C1100,REKAP[[#All],[ID
Barang]:[Stok Akhir]],2,FALSE), "")</f>
        <v/>
      </c>
      <c r="E1100" s="18" t="str">
        <f>IFERROR(VLOOKUP(C1100,REKAP[[#All],[ID
Barang]:[Stok Akhir]],4,FALSE), "")</f>
        <v/>
      </c>
      <c r="F1100" s="18" t="str">
        <f>IFERROR(VLOOKUP(C1100,REKAP[[#All],[ID
Barang]:[Stok Akhir]],6,FALSE),"")</f>
        <v/>
      </c>
      <c r="G1100" s="17" t="str">
        <f>IFERROR(VLOOKUP(C1100,REKAP[[#All],[ID
Barang]:[Stok Akhir]],8,FALSE),"")</f>
        <v/>
      </c>
      <c r="H1100" s="13"/>
      <c r="I1100" s="10"/>
      <c r="J1100" s="10"/>
      <c r="K1100" s="17" t="str">
        <f>IFERROR(MASUK[[#This Row],[Jumlah Masuk]]*MASUK[[#This Row],[Harga Satuan]],"")</f>
        <v/>
      </c>
      <c r="L1100" s="13"/>
      <c r="M1100" s="62"/>
      <c r="N1100" s="62"/>
      <c r="O1100" s="62"/>
      <c r="P1100" s="62"/>
      <c r="Q1100" s="62"/>
      <c r="R1100" s="62"/>
      <c r="S1100" s="62"/>
    </row>
    <row r="1101" spans="1:19" ht="16.5" thickTop="1" thickBot="1" x14ac:dyDescent="0.3">
      <c r="A1101" s="33">
        <f t="shared" si="18"/>
        <v>1095</v>
      </c>
      <c r="B1101" s="9"/>
      <c r="C1101" s="10"/>
      <c r="D1101" s="18" t="str">
        <f>IFERROR(VLOOKUP(C1101,REKAP[[#All],[ID
Barang]:[Stok Akhir]],2,FALSE), "")</f>
        <v/>
      </c>
      <c r="E1101" s="18" t="str">
        <f>IFERROR(VLOOKUP(C1101,REKAP[[#All],[ID
Barang]:[Stok Akhir]],4,FALSE), "")</f>
        <v/>
      </c>
      <c r="F1101" s="18" t="str">
        <f>IFERROR(VLOOKUP(C1101,REKAP[[#All],[ID
Barang]:[Stok Akhir]],6,FALSE),"")</f>
        <v/>
      </c>
      <c r="G1101" s="17" t="str">
        <f>IFERROR(VLOOKUP(C1101,REKAP[[#All],[ID
Barang]:[Stok Akhir]],8,FALSE),"")</f>
        <v/>
      </c>
      <c r="H1101" s="13"/>
      <c r="I1101" s="10"/>
      <c r="J1101" s="10"/>
      <c r="K1101" s="17" t="str">
        <f>IFERROR(MASUK[[#This Row],[Jumlah Masuk]]*MASUK[[#This Row],[Harga Satuan]],"")</f>
        <v/>
      </c>
      <c r="L1101" s="13"/>
      <c r="M1101" s="62"/>
      <c r="N1101" s="62"/>
      <c r="O1101" s="62"/>
      <c r="P1101" s="62"/>
      <c r="Q1101" s="62"/>
      <c r="R1101" s="62"/>
      <c r="S1101" s="62"/>
    </row>
    <row r="1102" spans="1:19" ht="16.5" thickTop="1" thickBot="1" x14ac:dyDescent="0.3">
      <c r="A1102" s="33">
        <f t="shared" si="18"/>
        <v>1096</v>
      </c>
      <c r="B1102" s="9"/>
      <c r="C1102" s="10"/>
      <c r="D1102" s="18" t="str">
        <f>IFERROR(VLOOKUP(C1102,REKAP[[#All],[ID
Barang]:[Stok Akhir]],2,FALSE), "")</f>
        <v/>
      </c>
      <c r="E1102" s="18" t="str">
        <f>IFERROR(VLOOKUP(C1102,REKAP[[#All],[ID
Barang]:[Stok Akhir]],4,FALSE), "")</f>
        <v/>
      </c>
      <c r="F1102" s="18" t="str">
        <f>IFERROR(VLOOKUP(C1102,REKAP[[#All],[ID
Barang]:[Stok Akhir]],6,FALSE),"")</f>
        <v/>
      </c>
      <c r="G1102" s="17" t="str">
        <f>IFERROR(VLOOKUP(C1102,REKAP[[#All],[ID
Barang]:[Stok Akhir]],8,FALSE),"")</f>
        <v/>
      </c>
      <c r="H1102" s="13"/>
      <c r="I1102" s="10"/>
      <c r="J1102" s="10"/>
      <c r="K1102" s="17" t="str">
        <f>IFERROR(MASUK[[#This Row],[Jumlah Masuk]]*MASUK[[#This Row],[Harga Satuan]],"")</f>
        <v/>
      </c>
      <c r="L1102" s="13"/>
      <c r="M1102" s="62"/>
      <c r="N1102" s="62"/>
      <c r="O1102" s="62"/>
      <c r="P1102" s="62"/>
      <c r="Q1102" s="62"/>
      <c r="R1102" s="62"/>
      <c r="S1102" s="62"/>
    </row>
    <row r="1103" spans="1:19" ht="16.5" thickTop="1" thickBot="1" x14ac:dyDescent="0.3">
      <c r="A1103" s="33">
        <f t="shared" si="18"/>
        <v>1097</v>
      </c>
      <c r="B1103" s="9"/>
      <c r="C1103" s="10"/>
      <c r="D1103" s="18" t="str">
        <f>IFERROR(VLOOKUP(C1103,REKAP[[#All],[ID
Barang]:[Stok Akhir]],2,FALSE), "")</f>
        <v/>
      </c>
      <c r="E1103" s="18" t="str">
        <f>IFERROR(VLOOKUP(C1103,REKAP[[#All],[ID
Barang]:[Stok Akhir]],4,FALSE), "")</f>
        <v/>
      </c>
      <c r="F1103" s="18" t="str">
        <f>IFERROR(VLOOKUP(C1103,REKAP[[#All],[ID
Barang]:[Stok Akhir]],6,FALSE),"")</f>
        <v/>
      </c>
      <c r="G1103" s="17" t="str">
        <f>IFERROR(VLOOKUP(C1103,REKAP[[#All],[ID
Barang]:[Stok Akhir]],8,FALSE),"")</f>
        <v/>
      </c>
      <c r="H1103" s="13"/>
      <c r="I1103" s="10"/>
      <c r="J1103" s="10"/>
      <c r="K1103" s="17" t="str">
        <f>IFERROR(MASUK[[#This Row],[Jumlah Masuk]]*MASUK[[#This Row],[Harga Satuan]],"")</f>
        <v/>
      </c>
      <c r="L1103" s="13"/>
      <c r="M1103" s="62"/>
      <c r="N1103" s="62"/>
      <c r="O1103" s="62"/>
      <c r="P1103" s="62"/>
      <c r="Q1103" s="62"/>
      <c r="R1103" s="62"/>
      <c r="S1103" s="62"/>
    </row>
    <row r="1104" spans="1:19" ht="16.5" thickTop="1" thickBot="1" x14ac:dyDescent="0.3">
      <c r="A1104" s="33">
        <f t="shared" si="18"/>
        <v>1098</v>
      </c>
      <c r="B1104" s="9"/>
      <c r="C1104" s="10"/>
      <c r="D1104" s="18" t="str">
        <f>IFERROR(VLOOKUP(C1104,REKAP[[#All],[ID
Barang]:[Stok Akhir]],2,FALSE), "")</f>
        <v/>
      </c>
      <c r="E1104" s="18" t="str">
        <f>IFERROR(VLOOKUP(C1104,REKAP[[#All],[ID
Barang]:[Stok Akhir]],4,FALSE), "")</f>
        <v/>
      </c>
      <c r="F1104" s="18" t="str">
        <f>IFERROR(VLOOKUP(C1104,REKAP[[#All],[ID
Barang]:[Stok Akhir]],6,FALSE),"")</f>
        <v/>
      </c>
      <c r="G1104" s="17" t="str">
        <f>IFERROR(VLOOKUP(C1104,REKAP[[#All],[ID
Barang]:[Stok Akhir]],8,FALSE),"")</f>
        <v/>
      </c>
      <c r="H1104" s="13"/>
      <c r="I1104" s="10"/>
      <c r="J1104" s="10"/>
      <c r="K1104" s="17" t="str">
        <f>IFERROR(MASUK[[#This Row],[Jumlah Masuk]]*MASUK[[#This Row],[Harga Satuan]],"")</f>
        <v/>
      </c>
      <c r="L1104" s="13"/>
      <c r="M1104" s="62"/>
      <c r="N1104" s="62"/>
      <c r="O1104" s="62"/>
      <c r="P1104" s="62"/>
      <c r="Q1104" s="62"/>
      <c r="R1104" s="62"/>
      <c r="S1104" s="62"/>
    </row>
    <row r="1105" spans="1:19" ht="16.5" thickTop="1" thickBot="1" x14ac:dyDescent="0.3">
      <c r="A1105" s="33">
        <f t="shared" si="18"/>
        <v>1099</v>
      </c>
      <c r="B1105" s="9"/>
      <c r="C1105" s="10"/>
      <c r="D1105" s="18" t="str">
        <f>IFERROR(VLOOKUP(C1105,REKAP[[#All],[ID
Barang]:[Stok Akhir]],2,FALSE), "")</f>
        <v/>
      </c>
      <c r="E1105" s="18" t="str">
        <f>IFERROR(VLOOKUP(C1105,REKAP[[#All],[ID
Barang]:[Stok Akhir]],4,FALSE), "")</f>
        <v/>
      </c>
      <c r="F1105" s="18" t="str">
        <f>IFERROR(VLOOKUP(C1105,REKAP[[#All],[ID
Barang]:[Stok Akhir]],6,FALSE),"")</f>
        <v/>
      </c>
      <c r="G1105" s="17" t="str">
        <f>IFERROR(VLOOKUP(C1105,REKAP[[#All],[ID
Barang]:[Stok Akhir]],8,FALSE),"")</f>
        <v/>
      </c>
      <c r="H1105" s="13"/>
      <c r="I1105" s="10"/>
      <c r="J1105" s="10"/>
      <c r="K1105" s="17" t="str">
        <f>IFERROR(MASUK[[#This Row],[Jumlah Masuk]]*MASUK[[#This Row],[Harga Satuan]],"")</f>
        <v/>
      </c>
      <c r="L1105" s="13"/>
      <c r="M1105" s="62"/>
      <c r="N1105" s="62"/>
      <c r="O1105" s="62"/>
      <c r="P1105" s="62"/>
      <c r="Q1105" s="62"/>
      <c r="R1105" s="62"/>
      <c r="S1105" s="62"/>
    </row>
    <row r="1106" spans="1:19" ht="16.5" thickTop="1" thickBot="1" x14ac:dyDescent="0.3">
      <c r="A1106" s="33">
        <f t="shared" si="18"/>
        <v>1100</v>
      </c>
      <c r="B1106" s="9"/>
      <c r="C1106" s="10"/>
      <c r="D1106" s="18" t="str">
        <f>IFERROR(VLOOKUP(C1106,REKAP[[#All],[ID
Barang]:[Stok Akhir]],2,FALSE), "")</f>
        <v/>
      </c>
      <c r="E1106" s="18" t="str">
        <f>IFERROR(VLOOKUP(C1106,REKAP[[#All],[ID
Barang]:[Stok Akhir]],4,FALSE), "")</f>
        <v/>
      </c>
      <c r="F1106" s="18" t="str">
        <f>IFERROR(VLOOKUP(C1106,REKAP[[#All],[ID
Barang]:[Stok Akhir]],6,FALSE),"")</f>
        <v/>
      </c>
      <c r="G1106" s="17" t="str">
        <f>IFERROR(VLOOKUP(C1106,REKAP[[#All],[ID
Barang]:[Stok Akhir]],8,FALSE),"")</f>
        <v/>
      </c>
      <c r="H1106" s="13"/>
      <c r="I1106" s="10"/>
      <c r="J1106" s="10"/>
      <c r="K1106" s="17" t="str">
        <f>IFERROR(MASUK[[#This Row],[Jumlah Masuk]]*MASUK[[#This Row],[Harga Satuan]],"")</f>
        <v/>
      </c>
      <c r="L1106" s="13"/>
      <c r="M1106" s="62"/>
      <c r="N1106" s="62"/>
      <c r="O1106" s="62"/>
      <c r="P1106" s="62"/>
      <c r="Q1106" s="62"/>
      <c r="R1106" s="62"/>
      <c r="S1106" s="62"/>
    </row>
    <row r="1107" spans="1:19" ht="16.5" thickTop="1" thickBot="1" x14ac:dyDescent="0.3">
      <c r="A1107" s="33">
        <f t="shared" si="18"/>
        <v>1101</v>
      </c>
      <c r="B1107" s="9"/>
      <c r="C1107" s="10"/>
      <c r="D1107" s="18" t="str">
        <f>IFERROR(VLOOKUP(C1107,REKAP[[#All],[ID
Barang]:[Stok Akhir]],2,FALSE), "")</f>
        <v/>
      </c>
      <c r="E1107" s="18" t="str">
        <f>IFERROR(VLOOKUP(C1107,REKAP[[#All],[ID
Barang]:[Stok Akhir]],4,FALSE), "")</f>
        <v/>
      </c>
      <c r="F1107" s="18" t="str">
        <f>IFERROR(VLOOKUP(C1107,REKAP[[#All],[ID
Barang]:[Stok Akhir]],6,FALSE),"")</f>
        <v/>
      </c>
      <c r="G1107" s="17" t="str">
        <f>IFERROR(VLOOKUP(C1107,REKAP[[#All],[ID
Barang]:[Stok Akhir]],8,FALSE),"")</f>
        <v/>
      </c>
      <c r="H1107" s="13"/>
      <c r="I1107" s="10"/>
      <c r="J1107" s="10"/>
      <c r="K1107" s="17" t="str">
        <f>IFERROR(MASUK[[#This Row],[Jumlah Masuk]]*MASUK[[#This Row],[Harga Satuan]],"")</f>
        <v/>
      </c>
      <c r="L1107" s="13"/>
      <c r="M1107" s="62"/>
      <c r="N1107" s="62"/>
      <c r="O1107" s="62"/>
      <c r="P1107" s="62"/>
      <c r="Q1107" s="62"/>
      <c r="R1107" s="62"/>
      <c r="S1107" s="62"/>
    </row>
    <row r="1108" spans="1:19" ht="16.5" thickTop="1" thickBot="1" x14ac:dyDescent="0.3">
      <c r="A1108" s="33">
        <f t="shared" si="18"/>
        <v>1102</v>
      </c>
      <c r="B1108" s="9"/>
      <c r="C1108" s="10"/>
      <c r="D1108" s="18" t="str">
        <f>IFERROR(VLOOKUP(C1108,REKAP[[#All],[ID
Barang]:[Stok Akhir]],2,FALSE), "")</f>
        <v/>
      </c>
      <c r="E1108" s="18" t="str">
        <f>IFERROR(VLOOKUP(C1108,REKAP[[#All],[ID
Barang]:[Stok Akhir]],4,FALSE), "")</f>
        <v/>
      </c>
      <c r="F1108" s="18" t="str">
        <f>IFERROR(VLOOKUP(C1108,REKAP[[#All],[ID
Barang]:[Stok Akhir]],6,FALSE),"")</f>
        <v/>
      </c>
      <c r="G1108" s="17" t="str">
        <f>IFERROR(VLOOKUP(C1108,REKAP[[#All],[ID
Barang]:[Stok Akhir]],8,FALSE),"")</f>
        <v/>
      </c>
      <c r="H1108" s="13"/>
      <c r="I1108" s="10"/>
      <c r="J1108" s="10"/>
      <c r="K1108" s="17" t="str">
        <f>IFERROR(MASUK[[#This Row],[Jumlah Masuk]]*MASUK[[#This Row],[Harga Satuan]],"")</f>
        <v/>
      </c>
      <c r="L1108" s="13"/>
      <c r="M1108" s="62"/>
      <c r="N1108" s="62"/>
      <c r="O1108" s="62"/>
      <c r="P1108" s="62"/>
      <c r="Q1108" s="62"/>
      <c r="R1108" s="62"/>
      <c r="S1108" s="62"/>
    </row>
    <row r="1109" spans="1:19" ht="16.5" thickTop="1" thickBot="1" x14ac:dyDescent="0.3">
      <c r="A1109" s="33">
        <f t="shared" si="18"/>
        <v>1103</v>
      </c>
      <c r="B1109" s="9"/>
      <c r="C1109" s="10"/>
      <c r="D1109" s="18" t="str">
        <f>IFERROR(VLOOKUP(C1109,REKAP[[#All],[ID
Barang]:[Stok Akhir]],2,FALSE), "")</f>
        <v/>
      </c>
      <c r="E1109" s="18" t="str">
        <f>IFERROR(VLOOKUP(C1109,REKAP[[#All],[ID
Barang]:[Stok Akhir]],4,FALSE), "")</f>
        <v/>
      </c>
      <c r="F1109" s="18" t="str">
        <f>IFERROR(VLOOKUP(C1109,REKAP[[#All],[ID
Barang]:[Stok Akhir]],6,FALSE),"")</f>
        <v/>
      </c>
      <c r="G1109" s="17" t="str">
        <f>IFERROR(VLOOKUP(C1109,REKAP[[#All],[ID
Barang]:[Stok Akhir]],8,FALSE),"")</f>
        <v/>
      </c>
      <c r="H1109" s="13"/>
      <c r="I1109" s="10"/>
      <c r="J1109" s="10"/>
      <c r="K1109" s="17" t="str">
        <f>IFERROR(MASUK[[#This Row],[Jumlah Masuk]]*MASUK[[#This Row],[Harga Satuan]],"")</f>
        <v/>
      </c>
      <c r="L1109" s="13"/>
      <c r="M1109" s="62"/>
      <c r="N1109" s="62"/>
      <c r="O1109" s="62"/>
      <c r="P1109" s="62"/>
      <c r="Q1109" s="62"/>
      <c r="R1109" s="62"/>
      <c r="S1109" s="62"/>
    </row>
    <row r="1110" spans="1:19" ht="16.5" thickTop="1" thickBot="1" x14ac:dyDescent="0.3">
      <c r="A1110" s="33">
        <f t="shared" si="18"/>
        <v>1104</v>
      </c>
      <c r="B1110" s="9"/>
      <c r="C1110" s="10"/>
      <c r="D1110" s="18" t="str">
        <f>IFERROR(VLOOKUP(C1110,REKAP[[#All],[ID
Barang]:[Stok Akhir]],2,FALSE), "")</f>
        <v/>
      </c>
      <c r="E1110" s="18" t="str">
        <f>IFERROR(VLOOKUP(C1110,REKAP[[#All],[ID
Barang]:[Stok Akhir]],4,FALSE), "")</f>
        <v/>
      </c>
      <c r="F1110" s="18" t="str">
        <f>IFERROR(VLOOKUP(C1110,REKAP[[#All],[ID
Barang]:[Stok Akhir]],6,FALSE),"")</f>
        <v/>
      </c>
      <c r="G1110" s="17" t="str">
        <f>IFERROR(VLOOKUP(C1110,REKAP[[#All],[ID
Barang]:[Stok Akhir]],8,FALSE),"")</f>
        <v/>
      </c>
      <c r="H1110" s="13"/>
      <c r="I1110" s="10"/>
      <c r="J1110" s="10"/>
      <c r="K1110" s="17" t="str">
        <f>IFERROR(MASUK[[#This Row],[Jumlah Masuk]]*MASUK[[#This Row],[Harga Satuan]],"")</f>
        <v/>
      </c>
      <c r="L1110" s="13"/>
      <c r="M1110" s="62"/>
      <c r="N1110" s="62"/>
      <c r="O1110" s="62"/>
      <c r="P1110" s="62"/>
      <c r="Q1110" s="62"/>
      <c r="R1110" s="62"/>
      <c r="S1110" s="62"/>
    </row>
    <row r="1111" spans="1:19" ht="16.5" thickTop="1" thickBot="1" x14ac:dyDescent="0.3">
      <c r="A1111" s="33">
        <f t="shared" si="18"/>
        <v>1105</v>
      </c>
      <c r="B1111" s="9"/>
      <c r="C1111" s="10"/>
      <c r="D1111" s="18" t="str">
        <f>IFERROR(VLOOKUP(C1111,REKAP[[#All],[ID
Barang]:[Stok Akhir]],2,FALSE), "")</f>
        <v/>
      </c>
      <c r="E1111" s="18" t="str">
        <f>IFERROR(VLOOKUP(C1111,REKAP[[#All],[ID
Barang]:[Stok Akhir]],4,FALSE), "")</f>
        <v/>
      </c>
      <c r="F1111" s="18" t="str">
        <f>IFERROR(VLOOKUP(C1111,REKAP[[#All],[ID
Barang]:[Stok Akhir]],6,FALSE),"")</f>
        <v/>
      </c>
      <c r="G1111" s="17" t="str">
        <f>IFERROR(VLOOKUP(C1111,REKAP[[#All],[ID
Barang]:[Stok Akhir]],8,FALSE),"")</f>
        <v/>
      </c>
      <c r="H1111" s="13"/>
      <c r="I1111" s="10"/>
      <c r="J1111" s="10"/>
      <c r="K1111" s="17" t="str">
        <f>IFERROR(MASUK[[#This Row],[Jumlah Masuk]]*MASUK[[#This Row],[Harga Satuan]],"")</f>
        <v/>
      </c>
      <c r="L1111" s="13"/>
      <c r="M1111" s="62"/>
      <c r="N1111" s="62"/>
      <c r="O1111" s="62"/>
      <c r="P1111" s="62"/>
      <c r="Q1111" s="62"/>
      <c r="R1111" s="62"/>
      <c r="S1111" s="62"/>
    </row>
    <row r="1112" spans="1:19" ht="16.5" thickTop="1" thickBot="1" x14ac:dyDescent="0.3">
      <c r="A1112" s="33">
        <f t="shared" si="18"/>
        <v>1106</v>
      </c>
      <c r="B1112" s="9"/>
      <c r="C1112" s="10"/>
      <c r="D1112" s="18" t="str">
        <f>IFERROR(VLOOKUP(C1112,REKAP[[#All],[ID
Barang]:[Stok Akhir]],2,FALSE), "")</f>
        <v/>
      </c>
      <c r="E1112" s="18" t="str">
        <f>IFERROR(VLOOKUP(C1112,REKAP[[#All],[ID
Barang]:[Stok Akhir]],4,FALSE), "")</f>
        <v/>
      </c>
      <c r="F1112" s="18" t="str">
        <f>IFERROR(VLOOKUP(C1112,REKAP[[#All],[ID
Barang]:[Stok Akhir]],6,FALSE),"")</f>
        <v/>
      </c>
      <c r="G1112" s="17" t="str">
        <f>IFERROR(VLOOKUP(C1112,REKAP[[#All],[ID
Barang]:[Stok Akhir]],8,FALSE),"")</f>
        <v/>
      </c>
      <c r="H1112" s="13"/>
      <c r="I1112" s="10"/>
      <c r="J1112" s="10"/>
      <c r="K1112" s="17" t="str">
        <f>IFERROR(MASUK[[#This Row],[Jumlah Masuk]]*MASUK[[#This Row],[Harga Satuan]],"")</f>
        <v/>
      </c>
      <c r="L1112" s="13"/>
      <c r="M1112" s="62"/>
      <c r="N1112" s="62"/>
      <c r="O1112" s="62"/>
      <c r="P1112" s="62"/>
      <c r="Q1112" s="62"/>
      <c r="R1112" s="62"/>
      <c r="S1112" s="62"/>
    </row>
    <row r="1113" spans="1:19" ht="16.5" thickTop="1" thickBot="1" x14ac:dyDescent="0.3">
      <c r="A1113" s="33">
        <f t="shared" si="18"/>
        <v>1107</v>
      </c>
      <c r="B1113" s="9"/>
      <c r="C1113" s="10"/>
      <c r="D1113" s="18" t="str">
        <f>IFERROR(VLOOKUP(C1113,REKAP[[#All],[ID
Barang]:[Stok Akhir]],2,FALSE), "")</f>
        <v/>
      </c>
      <c r="E1113" s="18" t="str">
        <f>IFERROR(VLOOKUP(C1113,REKAP[[#All],[ID
Barang]:[Stok Akhir]],4,FALSE), "")</f>
        <v/>
      </c>
      <c r="F1113" s="18" t="str">
        <f>IFERROR(VLOOKUP(C1113,REKAP[[#All],[ID
Barang]:[Stok Akhir]],6,FALSE),"")</f>
        <v/>
      </c>
      <c r="G1113" s="17" t="str">
        <f>IFERROR(VLOOKUP(C1113,REKAP[[#All],[ID
Barang]:[Stok Akhir]],8,FALSE),"")</f>
        <v/>
      </c>
      <c r="H1113" s="13"/>
      <c r="I1113" s="10"/>
      <c r="J1113" s="10"/>
      <c r="K1113" s="17" t="str">
        <f>IFERROR(MASUK[[#This Row],[Jumlah Masuk]]*MASUK[[#This Row],[Harga Satuan]],"")</f>
        <v/>
      </c>
      <c r="L1113" s="13"/>
      <c r="M1113" s="62"/>
      <c r="N1113" s="62"/>
      <c r="O1113" s="62"/>
      <c r="P1113" s="62"/>
      <c r="Q1113" s="62"/>
      <c r="R1113" s="62"/>
      <c r="S1113" s="62"/>
    </row>
    <row r="1114" spans="1:19" ht="16.5" thickTop="1" thickBot="1" x14ac:dyDescent="0.3">
      <c r="A1114" s="33">
        <f t="shared" si="18"/>
        <v>1108</v>
      </c>
      <c r="B1114" s="9"/>
      <c r="C1114" s="10"/>
      <c r="D1114" s="18" t="str">
        <f>IFERROR(VLOOKUP(C1114,REKAP[[#All],[ID
Barang]:[Stok Akhir]],2,FALSE), "")</f>
        <v/>
      </c>
      <c r="E1114" s="18" t="str">
        <f>IFERROR(VLOOKUP(C1114,REKAP[[#All],[ID
Barang]:[Stok Akhir]],4,FALSE), "")</f>
        <v/>
      </c>
      <c r="F1114" s="18" t="str">
        <f>IFERROR(VLOOKUP(C1114,REKAP[[#All],[ID
Barang]:[Stok Akhir]],6,FALSE),"")</f>
        <v/>
      </c>
      <c r="G1114" s="17" t="str">
        <f>IFERROR(VLOOKUP(C1114,REKAP[[#All],[ID
Barang]:[Stok Akhir]],8,FALSE),"")</f>
        <v/>
      </c>
      <c r="H1114" s="13"/>
      <c r="I1114" s="10"/>
      <c r="J1114" s="10"/>
      <c r="K1114" s="17" t="str">
        <f>IFERROR(MASUK[[#This Row],[Jumlah Masuk]]*MASUK[[#This Row],[Harga Satuan]],"")</f>
        <v/>
      </c>
      <c r="L1114" s="13"/>
      <c r="M1114" s="62"/>
      <c r="N1114" s="62"/>
      <c r="O1114" s="62"/>
      <c r="P1114" s="62"/>
      <c r="Q1114" s="62"/>
      <c r="R1114" s="62"/>
      <c r="S1114" s="62"/>
    </row>
    <row r="1115" spans="1:19" ht="16.5" thickTop="1" thickBot="1" x14ac:dyDescent="0.3">
      <c r="A1115" s="33">
        <f t="shared" si="18"/>
        <v>1109</v>
      </c>
      <c r="B1115" s="9"/>
      <c r="C1115" s="10"/>
      <c r="D1115" s="18" t="str">
        <f>IFERROR(VLOOKUP(C1115,REKAP[[#All],[ID
Barang]:[Stok Akhir]],2,FALSE), "")</f>
        <v/>
      </c>
      <c r="E1115" s="18" t="str">
        <f>IFERROR(VLOOKUP(C1115,REKAP[[#All],[ID
Barang]:[Stok Akhir]],4,FALSE), "")</f>
        <v/>
      </c>
      <c r="F1115" s="18" t="str">
        <f>IFERROR(VLOOKUP(C1115,REKAP[[#All],[ID
Barang]:[Stok Akhir]],6,FALSE),"")</f>
        <v/>
      </c>
      <c r="G1115" s="17" t="str">
        <f>IFERROR(VLOOKUP(C1115,REKAP[[#All],[ID
Barang]:[Stok Akhir]],8,FALSE),"")</f>
        <v/>
      </c>
      <c r="H1115" s="13"/>
      <c r="I1115" s="10"/>
      <c r="J1115" s="10"/>
      <c r="K1115" s="17" t="str">
        <f>IFERROR(MASUK[[#This Row],[Jumlah Masuk]]*MASUK[[#This Row],[Harga Satuan]],"")</f>
        <v/>
      </c>
      <c r="L1115" s="13"/>
      <c r="M1115" s="62"/>
      <c r="N1115" s="62"/>
      <c r="O1115" s="62"/>
      <c r="P1115" s="62"/>
      <c r="Q1115" s="62"/>
      <c r="R1115" s="62"/>
      <c r="S1115" s="62"/>
    </row>
    <row r="1116" spans="1:19" ht="16.5" thickTop="1" thickBot="1" x14ac:dyDescent="0.3">
      <c r="A1116" s="33">
        <f t="shared" si="18"/>
        <v>1110</v>
      </c>
      <c r="B1116" s="9"/>
      <c r="C1116" s="10"/>
      <c r="D1116" s="18" t="str">
        <f>IFERROR(VLOOKUP(C1116,REKAP[[#All],[ID
Barang]:[Stok Akhir]],2,FALSE), "")</f>
        <v/>
      </c>
      <c r="E1116" s="18" t="str">
        <f>IFERROR(VLOOKUP(C1116,REKAP[[#All],[ID
Barang]:[Stok Akhir]],4,FALSE), "")</f>
        <v/>
      </c>
      <c r="F1116" s="18" t="str">
        <f>IFERROR(VLOOKUP(C1116,REKAP[[#All],[ID
Barang]:[Stok Akhir]],6,FALSE),"")</f>
        <v/>
      </c>
      <c r="G1116" s="17" t="str">
        <f>IFERROR(VLOOKUP(C1116,REKAP[[#All],[ID
Barang]:[Stok Akhir]],8,FALSE),"")</f>
        <v/>
      </c>
      <c r="H1116" s="13"/>
      <c r="I1116" s="10"/>
      <c r="J1116" s="10"/>
      <c r="K1116" s="17" t="str">
        <f>IFERROR(MASUK[[#This Row],[Jumlah Masuk]]*MASUK[[#This Row],[Harga Satuan]],"")</f>
        <v/>
      </c>
      <c r="L1116" s="13"/>
      <c r="M1116" s="62"/>
      <c r="N1116" s="62"/>
      <c r="O1116" s="62"/>
      <c r="P1116" s="62"/>
      <c r="Q1116" s="62"/>
      <c r="R1116" s="62"/>
      <c r="S1116" s="62"/>
    </row>
    <row r="1117" spans="1:19" ht="16.5" thickTop="1" thickBot="1" x14ac:dyDescent="0.3">
      <c r="A1117" s="33">
        <f t="shared" si="18"/>
        <v>1111</v>
      </c>
      <c r="B1117" s="9"/>
      <c r="C1117" s="10"/>
      <c r="D1117" s="18" t="str">
        <f>IFERROR(VLOOKUP(C1117,REKAP[[#All],[ID
Barang]:[Stok Akhir]],2,FALSE), "")</f>
        <v/>
      </c>
      <c r="E1117" s="18" t="str">
        <f>IFERROR(VLOOKUP(C1117,REKAP[[#All],[ID
Barang]:[Stok Akhir]],4,FALSE), "")</f>
        <v/>
      </c>
      <c r="F1117" s="18" t="str">
        <f>IFERROR(VLOOKUP(C1117,REKAP[[#All],[ID
Barang]:[Stok Akhir]],6,FALSE),"")</f>
        <v/>
      </c>
      <c r="G1117" s="17" t="str">
        <f>IFERROR(VLOOKUP(C1117,REKAP[[#All],[ID
Barang]:[Stok Akhir]],8,FALSE),"")</f>
        <v/>
      </c>
      <c r="H1117" s="13"/>
      <c r="I1117" s="10"/>
      <c r="J1117" s="10"/>
      <c r="K1117" s="17" t="str">
        <f>IFERROR(MASUK[[#This Row],[Jumlah Masuk]]*MASUK[[#This Row],[Harga Satuan]],"")</f>
        <v/>
      </c>
      <c r="L1117" s="13"/>
      <c r="M1117" s="62"/>
      <c r="N1117" s="62"/>
      <c r="O1117" s="62"/>
      <c r="P1117" s="62"/>
      <c r="Q1117" s="62"/>
      <c r="R1117" s="62"/>
      <c r="S1117" s="62"/>
    </row>
    <row r="1118" spans="1:19" ht="16.5" thickTop="1" thickBot="1" x14ac:dyDescent="0.3">
      <c r="A1118" s="33">
        <f t="shared" si="18"/>
        <v>1112</v>
      </c>
      <c r="B1118" s="9"/>
      <c r="C1118" s="10"/>
      <c r="D1118" s="18" t="str">
        <f>IFERROR(VLOOKUP(C1118,REKAP[[#All],[ID
Barang]:[Stok Akhir]],2,FALSE), "")</f>
        <v/>
      </c>
      <c r="E1118" s="18" t="str">
        <f>IFERROR(VLOOKUP(C1118,REKAP[[#All],[ID
Barang]:[Stok Akhir]],4,FALSE), "")</f>
        <v/>
      </c>
      <c r="F1118" s="18" t="str">
        <f>IFERROR(VLOOKUP(C1118,REKAP[[#All],[ID
Barang]:[Stok Akhir]],6,FALSE),"")</f>
        <v/>
      </c>
      <c r="G1118" s="17" t="str">
        <f>IFERROR(VLOOKUP(C1118,REKAP[[#All],[ID
Barang]:[Stok Akhir]],8,FALSE),"")</f>
        <v/>
      </c>
      <c r="H1118" s="13"/>
      <c r="I1118" s="10"/>
      <c r="J1118" s="10"/>
      <c r="K1118" s="17" t="str">
        <f>IFERROR(MASUK[[#This Row],[Jumlah Masuk]]*MASUK[[#This Row],[Harga Satuan]],"")</f>
        <v/>
      </c>
      <c r="L1118" s="13"/>
      <c r="M1118" s="62"/>
      <c r="N1118" s="62"/>
      <c r="O1118" s="62"/>
      <c r="P1118" s="62"/>
      <c r="Q1118" s="62"/>
      <c r="R1118" s="62"/>
      <c r="S1118" s="62"/>
    </row>
    <row r="1119" spans="1:19" ht="16.5" thickTop="1" thickBot="1" x14ac:dyDescent="0.3">
      <c r="A1119" s="33">
        <f t="shared" si="18"/>
        <v>1113</v>
      </c>
      <c r="B1119" s="9"/>
      <c r="C1119" s="10"/>
      <c r="D1119" s="18" t="str">
        <f>IFERROR(VLOOKUP(C1119,REKAP[[#All],[ID
Barang]:[Stok Akhir]],2,FALSE), "")</f>
        <v/>
      </c>
      <c r="E1119" s="18" t="str">
        <f>IFERROR(VLOOKUP(C1119,REKAP[[#All],[ID
Barang]:[Stok Akhir]],4,FALSE), "")</f>
        <v/>
      </c>
      <c r="F1119" s="18" t="str">
        <f>IFERROR(VLOOKUP(C1119,REKAP[[#All],[ID
Barang]:[Stok Akhir]],6,FALSE),"")</f>
        <v/>
      </c>
      <c r="G1119" s="17" t="str">
        <f>IFERROR(VLOOKUP(C1119,REKAP[[#All],[ID
Barang]:[Stok Akhir]],8,FALSE),"")</f>
        <v/>
      </c>
      <c r="H1119" s="13"/>
      <c r="I1119" s="10"/>
      <c r="J1119" s="10"/>
      <c r="K1119" s="17" t="str">
        <f>IFERROR(MASUK[[#This Row],[Jumlah Masuk]]*MASUK[[#This Row],[Harga Satuan]],"")</f>
        <v/>
      </c>
      <c r="L1119" s="13"/>
      <c r="M1119" s="62"/>
      <c r="N1119" s="62"/>
      <c r="O1119" s="62"/>
      <c r="P1119" s="62"/>
      <c r="Q1119" s="62"/>
      <c r="R1119" s="62"/>
      <c r="S1119" s="62"/>
    </row>
    <row r="1120" spans="1:19" ht="16.5" thickTop="1" thickBot="1" x14ac:dyDescent="0.3">
      <c r="A1120" s="33">
        <f t="shared" si="18"/>
        <v>1114</v>
      </c>
      <c r="B1120" s="9"/>
      <c r="C1120" s="10"/>
      <c r="D1120" s="18" t="str">
        <f>IFERROR(VLOOKUP(C1120,REKAP[[#All],[ID
Barang]:[Stok Akhir]],2,FALSE), "")</f>
        <v/>
      </c>
      <c r="E1120" s="18" t="str">
        <f>IFERROR(VLOOKUP(C1120,REKAP[[#All],[ID
Barang]:[Stok Akhir]],4,FALSE), "")</f>
        <v/>
      </c>
      <c r="F1120" s="18" t="str">
        <f>IFERROR(VLOOKUP(C1120,REKAP[[#All],[ID
Barang]:[Stok Akhir]],6,FALSE),"")</f>
        <v/>
      </c>
      <c r="G1120" s="17" t="str">
        <f>IFERROR(VLOOKUP(C1120,REKAP[[#All],[ID
Barang]:[Stok Akhir]],8,FALSE),"")</f>
        <v/>
      </c>
      <c r="H1120" s="13"/>
      <c r="I1120" s="10"/>
      <c r="J1120" s="10"/>
      <c r="K1120" s="17" t="str">
        <f>IFERROR(MASUK[[#This Row],[Jumlah Masuk]]*MASUK[[#This Row],[Harga Satuan]],"")</f>
        <v/>
      </c>
      <c r="L1120" s="13"/>
      <c r="M1120" s="62"/>
      <c r="N1120" s="62"/>
      <c r="O1120" s="62"/>
      <c r="P1120" s="62"/>
      <c r="Q1120" s="62"/>
      <c r="R1120" s="62"/>
      <c r="S1120" s="62"/>
    </row>
    <row r="1121" spans="1:19" ht="16.5" thickTop="1" thickBot="1" x14ac:dyDescent="0.3">
      <c r="A1121" s="33">
        <f t="shared" si="18"/>
        <v>1115</v>
      </c>
      <c r="B1121" s="9"/>
      <c r="C1121" s="10"/>
      <c r="D1121" s="18" t="str">
        <f>IFERROR(VLOOKUP(C1121,REKAP[[#All],[ID
Barang]:[Stok Akhir]],2,FALSE), "")</f>
        <v/>
      </c>
      <c r="E1121" s="18" t="str">
        <f>IFERROR(VLOOKUP(C1121,REKAP[[#All],[ID
Barang]:[Stok Akhir]],4,FALSE), "")</f>
        <v/>
      </c>
      <c r="F1121" s="18" t="str">
        <f>IFERROR(VLOOKUP(C1121,REKAP[[#All],[ID
Barang]:[Stok Akhir]],6,FALSE),"")</f>
        <v/>
      </c>
      <c r="G1121" s="17" t="str">
        <f>IFERROR(VLOOKUP(C1121,REKAP[[#All],[ID
Barang]:[Stok Akhir]],8,FALSE),"")</f>
        <v/>
      </c>
      <c r="H1121" s="13"/>
      <c r="I1121" s="10"/>
      <c r="J1121" s="10"/>
      <c r="K1121" s="17" t="str">
        <f>IFERROR(MASUK[[#This Row],[Jumlah Masuk]]*MASUK[[#This Row],[Harga Satuan]],"")</f>
        <v/>
      </c>
      <c r="L1121" s="13"/>
      <c r="M1121" s="62"/>
      <c r="N1121" s="62"/>
      <c r="O1121" s="62"/>
      <c r="P1121" s="62"/>
      <c r="Q1121" s="62"/>
      <c r="R1121" s="62"/>
      <c r="S1121" s="62"/>
    </row>
    <row r="1122" spans="1:19" ht="16.5" thickTop="1" thickBot="1" x14ac:dyDescent="0.3">
      <c r="A1122" s="33">
        <f t="shared" si="18"/>
        <v>1116</v>
      </c>
      <c r="B1122" s="9"/>
      <c r="C1122" s="10"/>
      <c r="D1122" s="18" t="str">
        <f>IFERROR(VLOOKUP(C1122,REKAP[[#All],[ID
Barang]:[Stok Akhir]],2,FALSE), "")</f>
        <v/>
      </c>
      <c r="E1122" s="18" t="str">
        <f>IFERROR(VLOOKUP(C1122,REKAP[[#All],[ID
Barang]:[Stok Akhir]],4,FALSE), "")</f>
        <v/>
      </c>
      <c r="F1122" s="18" t="str">
        <f>IFERROR(VLOOKUP(C1122,REKAP[[#All],[ID
Barang]:[Stok Akhir]],6,FALSE),"")</f>
        <v/>
      </c>
      <c r="G1122" s="17" t="str">
        <f>IFERROR(VLOOKUP(C1122,REKAP[[#All],[ID
Barang]:[Stok Akhir]],8,FALSE),"")</f>
        <v/>
      </c>
      <c r="H1122" s="13"/>
      <c r="I1122" s="10"/>
      <c r="J1122" s="10"/>
      <c r="K1122" s="17" t="str">
        <f>IFERROR(MASUK[[#This Row],[Jumlah Masuk]]*MASUK[[#This Row],[Harga Satuan]],"")</f>
        <v/>
      </c>
      <c r="L1122" s="13"/>
      <c r="M1122" s="62"/>
      <c r="N1122" s="62"/>
      <c r="O1122" s="62"/>
      <c r="P1122" s="62"/>
      <c r="Q1122" s="62"/>
      <c r="R1122" s="62"/>
      <c r="S1122" s="62"/>
    </row>
    <row r="1123" spans="1:19" ht="16.5" thickTop="1" thickBot="1" x14ac:dyDescent="0.3">
      <c r="A1123" s="33">
        <f t="shared" si="18"/>
        <v>1117</v>
      </c>
      <c r="B1123" s="9"/>
      <c r="C1123" s="10"/>
      <c r="D1123" s="18" t="str">
        <f>IFERROR(VLOOKUP(C1123,REKAP[[#All],[ID
Barang]:[Stok Akhir]],2,FALSE), "")</f>
        <v/>
      </c>
      <c r="E1123" s="18" t="str">
        <f>IFERROR(VLOOKUP(C1123,REKAP[[#All],[ID
Barang]:[Stok Akhir]],4,FALSE), "")</f>
        <v/>
      </c>
      <c r="F1123" s="18" t="str">
        <f>IFERROR(VLOOKUP(C1123,REKAP[[#All],[ID
Barang]:[Stok Akhir]],6,FALSE),"")</f>
        <v/>
      </c>
      <c r="G1123" s="17" t="str">
        <f>IFERROR(VLOOKUP(C1123,REKAP[[#All],[ID
Barang]:[Stok Akhir]],8,FALSE),"")</f>
        <v/>
      </c>
      <c r="H1123" s="13"/>
      <c r="I1123" s="10"/>
      <c r="J1123" s="10"/>
      <c r="K1123" s="17" t="str">
        <f>IFERROR(MASUK[[#This Row],[Jumlah Masuk]]*MASUK[[#This Row],[Harga Satuan]],"")</f>
        <v/>
      </c>
      <c r="L1123" s="13"/>
      <c r="M1123" s="62"/>
      <c r="N1123" s="62"/>
      <c r="O1123" s="62"/>
      <c r="P1123" s="62"/>
      <c r="Q1123" s="62"/>
      <c r="R1123" s="62"/>
      <c r="S1123" s="62"/>
    </row>
    <row r="1124" spans="1:19" ht="16.5" thickTop="1" thickBot="1" x14ac:dyDescent="0.3">
      <c r="A1124" s="33">
        <f t="shared" si="18"/>
        <v>1118</v>
      </c>
      <c r="B1124" s="9"/>
      <c r="C1124" s="10"/>
      <c r="D1124" s="18" t="str">
        <f>IFERROR(VLOOKUP(C1124,REKAP[[#All],[ID
Barang]:[Stok Akhir]],2,FALSE), "")</f>
        <v/>
      </c>
      <c r="E1124" s="18" t="str">
        <f>IFERROR(VLOOKUP(C1124,REKAP[[#All],[ID
Barang]:[Stok Akhir]],4,FALSE), "")</f>
        <v/>
      </c>
      <c r="F1124" s="18" t="str">
        <f>IFERROR(VLOOKUP(C1124,REKAP[[#All],[ID
Barang]:[Stok Akhir]],6,FALSE),"")</f>
        <v/>
      </c>
      <c r="G1124" s="17" t="str">
        <f>IFERROR(VLOOKUP(C1124,REKAP[[#All],[ID
Barang]:[Stok Akhir]],8,FALSE),"")</f>
        <v/>
      </c>
      <c r="H1124" s="13"/>
      <c r="I1124" s="10"/>
      <c r="J1124" s="10"/>
      <c r="K1124" s="17" t="str">
        <f>IFERROR(MASUK[[#This Row],[Jumlah Masuk]]*MASUK[[#This Row],[Harga Satuan]],"")</f>
        <v/>
      </c>
      <c r="L1124" s="13"/>
      <c r="M1124" s="62"/>
      <c r="N1124" s="62"/>
      <c r="O1124" s="62"/>
      <c r="P1124" s="62"/>
      <c r="Q1124" s="62"/>
      <c r="R1124" s="62"/>
      <c r="S1124" s="62"/>
    </row>
    <row r="1125" spans="1:19" ht="16.5" thickTop="1" thickBot="1" x14ac:dyDescent="0.3">
      <c r="A1125" s="33">
        <f t="shared" si="18"/>
        <v>1119</v>
      </c>
      <c r="B1125" s="9"/>
      <c r="C1125" s="10"/>
      <c r="D1125" s="18" t="str">
        <f>IFERROR(VLOOKUP(C1125,REKAP[[#All],[ID
Barang]:[Stok Akhir]],2,FALSE), "")</f>
        <v/>
      </c>
      <c r="E1125" s="18" t="str">
        <f>IFERROR(VLOOKUP(C1125,REKAP[[#All],[ID
Barang]:[Stok Akhir]],4,FALSE), "")</f>
        <v/>
      </c>
      <c r="F1125" s="18" t="str">
        <f>IFERROR(VLOOKUP(C1125,REKAP[[#All],[ID
Barang]:[Stok Akhir]],6,FALSE),"")</f>
        <v/>
      </c>
      <c r="G1125" s="17" t="str">
        <f>IFERROR(VLOOKUP(C1125,REKAP[[#All],[ID
Barang]:[Stok Akhir]],8,FALSE),"")</f>
        <v/>
      </c>
      <c r="H1125" s="13"/>
      <c r="I1125" s="10"/>
      <c r="J1125" s="10"/>
      <c r="K1125" s="17" t="str">
        <f>IFERROR(MASUK[[#This Row],[Jumlah Masuk]]*MASUK[[#This Row],[Harga Satuan]],"")</f>
        <v/>
      </c>
      <c r="L1125" s="13"/>
      <c r="M1125" s="62"/>
      <c r="N1125" s="62"/>
      <c r="O1125" s="62"/>
      <c r="P1125" s="62"/>
      <c r="Q1125" s="62"/>
      <c r="R1125" s="62"/>
      <c r="S1125" s="62"/>
    </row>
    <row r="1126" spans="1:19" ht="16.5" thickTop="1" thickBot="1" x14ac:dyDescent="0.3">
      <c r="A1126" s="33">
        <f t="shared" si="18"/>
        <v>1120</v>
      </c>
      <c r="B1126" s="9"/>
      <c r="C1126" s="10"/>
      <c r="D1126" s="18" t="str">
        <f>IFERROR(VLOOKUP(C1126,REKAP[[#All],[ID
Barang]:[Stok Akhir]],2,FALSE), "")</f>
        <v/>
      </c>
      <c r="E1126" s="18" t="str">
        <f>IFERROR(VLOOKUP(C1126,REKAP[[#All],[ID
Barang]:[Stok Akhir]],4,FALSE), "")</f>
        <v/>
      </c>
      <c r="F1126" s="18" t="str">
        <f>IFERROR(VLOOKUP(C1126,REKAP[[#All],[ID
Barang]:[Stok Akhir]],6,FALSE),"")</f>
        <v/>
      </c>
      <c r="G1126" s="17" t="str">
        <f>IFERROR(VLOOKUP(C1126,REKAP[[#All],[ID
Barang]:[Stok Akhir]],8,FALSE),"")</f>
        <v/>
      </c>
      <c r="H1126" s="13"/>
      <c r="I1126" s="10"/>
      <c r="J1126" s="10"/>
      <c r="K1126" s="17" t="str">
        <f>IFERROR(MASUK[[#This Row],[Jumlah Masuk]]*MASUK[[#This Row],[Harga Satuan]],"")</f>
        <v/>
      </c>
      <c r="L1126" s="13"/>
      <c r="M1126" s="62"/>
      <c r="N1126" s="62"/>
      <c r="O1126" s="62"/>
      <c r="P1126" s="62"/>
      <c r="Q1126" s="62"/>
      <c r="R1126" s="62"/>
      <c r="S1126" s="62"/>
    </row>
    <row r="1127" spans="1:19" ht="16.5" thickTop="1" thickBot="1" x14ac:dyDescent="0.3">
      <c r="A1127" s="33">
        <f t="shared" si="18"/>
        <v>1121</v>
      </c>
      <c r="B1127" s="9"/>
      <c r="C1127" s="10"/>
      <c r="D1127" s="18" t="str">
        <f>IFERROR(VLOOKUP(C1127,REKAP[[#All],[ID
Barang]:[Stok Akhir]],2,FALSE), "")</f>
        <v/>
      </c>
      <c r="E1127" s="18" t="str">
        <f>IFERROR(VLOOKUP(C1127,REKAP[[#All],[ID
Barang]:[Stok Akhir]],4,FALSE), "")</f>
        <v/>
      </c>
      <c r="F1127" s="18" t="str">
        <f>IFERROR(VLOOKUP(C1127,REKAP[[#All],[ID
Barang]:[Stok Akhir]],6,FALSE),"")</f>
        <v/>
      </c>
      <c r="G1127" s="17" t="str">
        <f>IFERROR(VLOOKUP(C1127,REKAP[[#All],[ID
Barang]:[Stok Akhir]],8,FALSE),"")</f>
        <v/>
      </c>
      <c r="H1127" s="13"/>
      <c r="I1127" s="10"/>
      <c r="J1127" s="10"/>
      <c r="K1127" s="17" t="str">
        <f>IFERROR(MASUK[[#This Row],[Jumlah Masuk]]*MASUK[[#This Row],[Harga Satuan]],"")</f>
        <v/>
      </c>
      <c r="L1127" s="13"/>
      <c r="M1127" s="62"/>
      <c r="N1127" s="62"/>
      <c r="O1127" s="62"/>
      <c r="P1127" s="62"/>
      <c r="Q1127" s="62"/>
      <c r="R1127" s="62"/>
      <c r="S1127" s="62"/>
    </row>
    <row r="1128" spans="1:19" ht="16.5" thickTop="1" thickBot="1" x14ac:dyDescent="0.3">
      <c r="A1128" s="33">
        <f t="shared" si="18"/>
        <v>1122</v>
      </c>
      <c r="B1128" s="9"/>
      <c r="C1128" s="10"/>
      <c r="D1128" s="18" t="str">
        <f>IFERROR(VLOOKUP(C1128,REKAP[[#All],[ID
Barang]:[Stok Akhir]],2,FALSE), "")</f>
        <v/>
      </c>
      <c r="E1128" s="18" t="str">
        <f>IFERROR(VLOOKUP(C1128,REKAP[[#All],[ID
Barang]:[Stok Akhir]],4,FALSE), "")</f>
        <v/>
      </c>
      <c r="F1128" s="18" t="str">
        <f>IFERROR(VLOOKUP(C1128,REKAP[[#All],[ID
Barang]:[Stok Akhir]],6,FALSE),"")</f>
        <v/>
      </c>
      <c r="G1128" s="17" t="str">
        <f>IFERROR(VLOOKUP(C1128,REKAP[[#All],[ID
Barang]:[Stok Akhir]],8,FALSE),"")</f>
        <v/>
      </c>
      <c r="H1128" s="13"/>
      <c r="I1128" s="10"/>
      <c r="J1128" s="10"/>
      <c r="K1128" s="17" t="str">
        <f>IFERROR(MASUK[[#This Row],[Jumlah Masuk]]*MASUK[[#This Row],[Harga Satuan]],"")</f>
        <v/>
      </c>
      <c r="L1128" s="13"/>
      <c r="M1128" s="62"/>
      <c r="N1128" s="62"/>
      <c r="O1128" s="62"/>
      <c r="P1128" s="62"/>
      <c r="Q1128" s="62"/>
      <c r="R1128" s="62"/>
      <c r="S1128" s="62"/>
    </row>
    <row r="1129" spans="1:19" ht="16.5" thickTop="1" thickBot="1" x14ac:dyDescent="0.3">
      <c r="A1129" s="33">
        <f t="shared" si="18"/>
        <v>1123</v>
      </c>
      <c r="B1129" s="9"/>
      <c r="C1129" s="10"/>
      <c r="D1129" s="18" t="str">
        <f>IFERROR(VLOOKUP(C1129,REKAP[[#All],[ID
Barang]:[Stok Akhir]],2,FALSE), "")</f>
        <v/>
      </c>
      <c r="E1129" s="18" t="str">
        <f>IFERROR(VLOOKUP(C1129,REKAP[[#All],[ID
Barang]:[Stok Akhir]],4,FALSE), "")</f>
        <v/>
      </c>
      <c r="F1129" s="18" t="str">
        <f>IFERROR(VLOOKUP(C1129,REKAP[[#All],[ID
Barang]:[Stok Akhir]],6,FALSE),"")</f>
        <v/>
      </c>
      <c r="G1129" s="17" t="str">
        <f>IFERROR(VLOOKUP(C1129,REKAP[[#All],[ID
Barang]:[Stok Akhir]],8,FALSE),"")</f>
        <v/>
      </c>
      <c r="H1129" s="13"/>
      <c r="I1129" s="10"/>
      <c r="J1129" s="10"/>
      <c r="K1129" s="17" t="str">
        <f>IFERROR(MASUK[[#This Row],[Jumlah Masuk]]*MASUK[[#This Row],[Harga Satuan]],"")</f>
        <v/>
      </c>
      <c r="L1129" s="13"/>
      <c r="M1129" s="62"/>
      <c r="N1129" s="62"/>
      <c r="O1129" s="62"/>
      <c r="P1129" s="62"/>
      <c r="Q1129" s="62"/>
      <c r="R1129" s="62"/>
      <c r="S1129" s="62"/>
    </row>
    <row r="1130" spans="1:19" ht="16.5" thickTop="1" thickBot="1" x14ac:dyDescent="0.3">
      <c r="A1130" s="33">
        <f t="shared" si="18"/>
        <v>1124</v>
      </c>
      <c r="B1130" s="9"/>
      <c r="C1130" s="10"/>
      <c r="D1130" s="18" t="str">
        <f>IFERROR(VLOOKUP(C1130,REKAP[[#All],[ID
Barang]:[Stok Akhir]],2,FALSE), "")</f>
        <v/>
      </c>
      <c r="E1130" s="18" t="str">
        <f>IFERROR(VLOOKUP(C1130,REKAP[[#All],[ID
Barang]:[Stok Akhir]],4,FALSE), "")</f>
        <v/>
      </c>
      <c r="F1130" s="18" t="str">
        <f>IFERROR(VLOOKUP(C1130,REKAP[[#All],[ID
Barang]:[Stok Akhir]],6,FALSE),"")</f>
        <v/>
      </c>
      <c r="G1130" s="17" t="str">
        <f>IFERROR(VLOOKUP(C1130,REKAP[[#All],[ID
Barang]:[Stok Akhir]],8,FALSE),"")</f>
        <v/>
      </c>
      <c r="H1130" s="13"/>
      <c r="I1130" s="10"/>
      <c r="J1130" s="10"/>
      <c r="K1130" s="17" t="str">
        <f>IFERROR(MASUK[[#This Row],[Jumlah Masuk]]*MASUK[[#This Row],[Harga Satuan]],"")</f>
        <v/>
      </c>
      <c r="L1130" s="13"/>
      <c r="M1130" s="62"/>
      <c r="N1130" s="62"/>
      <c r="O1130" s="62"/>
      <c r="P1130" s="62"/>
      <c r="Q1130" s="62"/>
      <c r="R1130" s="62"/>
      <c r="S1130" s="62"/>
    </row>
    <row r="1131" spans="1:19" ht="16.5" thickTop="1" thickBot="1" x14ac:dyDescent="0.3">
      <c r="A1131" s="33">
        <f t="shared" si="18"/>
        <v>1125</v>
      </c>
      <c r="B1131" s="9"/>
      <c r="C1131" s="10"/>
      <c r="D1131" s="18" t="str">
        <f>IFERROR(VLOOKUP(C1131,REKAP[[#All],[ID
Barang]:[Stok Akhir]],2,FALSE), "")</f>
        <v/>
      </c>
      <c r="E1131" s="18" t="str">
        <f>IFERROR(VLOOKUP(C1131,REKAP[[#All],[ID
Barang]:[Stok Akhir]],4,FALSE), "")</f>
        <v/>
      </c>
      <c r="F1131" s="18" t="str">
        <f>IFERROR(VLOOKUP(C1131,REKAP[[#All],[ID
Barang]:[Stok Akhir]],6,FALSE),"")</f>
        <v/>
      </c>
      <c r="G1131" s="17" t="str">
        <f>IFERROR(VLOOKUP(C1131,REKAP[[#All],[ID
Barang]:[Stok Akhir]],8,FALSE),"")</f>
        <v/>
      </c>
      <c r="H1131" s="13"/>
      <c r="I1131" s="10"/>
      <c r="J1131" s="10"/>
      <c r="K1131" s="17" t="str">
        <f>IFERROR(MASUK[[#This Row],[Jumlah Masuk]]*MASUK[[#This Row],[Harga Satuan]],"")</f>
        <v/>
      </c>
      <c r="L1131" s="13"/>
      <c r="M1131" s="62"/>
      <c r="N1131" s="62"/>
      <c r="O1131" s="62"/>
      <c r="P1131" s="62"/>
      <c r="Q1131" s="62"/>
      <c r="R1131" s="62"/>
      <c r="S1131" s="62"/>
    </row>
    <row r="1132" spans="1:19" ht="16.5" thickTop="1" thickBot="1" x14ac:dyDescent="0.3">
      <c r="A1132" s="33">
        <f t="shared" si="18"/>
        <v>1126</v>
      </c>
      <c r="B1132" s="9"/>
      <c r="C1132" s="10"/>
      <c r="D1132" s="18" t="str">
        <f>IFERROR(VLOOKUP(C1132,REKAP[[#All],[ID
Barang]:[Stok Akhir]],2,FALSE), "")</f>
        <v/>
      </c>
      <c r="E1132" s="18" t="str">
        <f>IFERROR(VLOOKUP(C1132,REKAP[[#All],[ID
Barang]:[Stok Akhir]],4,FALSE), "")</f>
        <v/>
      </c>
      <c r="F1132" s="18" t="str">
        <f>IFERROR(VLOOKUP(C1132,REKAP[[#All],[ID
Barang]:[Stok Akhir]],6,FALSE),"")</f>
        <v/>
      </c>
      <c r="G1132" s="17" t="str">
        <f>IFERROR(VLOOKUP(C1132,REKAP[[#All],[ID
Barang]:[Stok Akhir]],8,FALSE),"")</f>
        <v/>
      </c>
      <c r="H1132" s="13"/>
      <c r="I1132" s="10"/>
      <c r="J1132" s="10"/>
      <c r="K1132" s="17" t="str">
        <f>IFERROR(MASUK[[#This Row],[Jumlah Masuk]]*MASUK[[#This Row],[Harga Satuan]],"")</f>
        <v/>
      </c>
      <c r="L1132" s="13"/>
      <c r="M1132" s="62"/>
      <c r="N1132" s="62"/>
      <c r="O1132" s="62"/>
      <c r="P1132" s="62"/>
      <c r="Q1132" s="62"/>
      <c r="R1132" s="62"/>
      <c r="S1132" s="62"/>
    </row>
    <row r="1133" spans="1:19" ht="16.5" thickTop="1" thickBot="1" x14ac:dyDescent="0.3">
      <c r="A1133" s="33">
        <f t="shared" si="18"/>
        <v>1127</v>
      </c>
      <c r="B1133" s="9"/>
      <c r="C1133" s="10"/>
      <c r="D1133" s="18" t="str">
        <f>IFERROR(VLOOKUP(C1133,REKAP[[#All],[ID
Barang]:[Stok Akhir]],2,FALSE), "")</f>
        <v/>
      </c>
      <c r="E1133" s="18" t="str">
        <f>IFERROR(VLOOKUP(C1133,REKAP[[#All],[ID
Barang]:[Stok Akhir]],4,FALSE), "")</f>
        <v/>
      </c>
      <c r="F1133" s="18" t="str">
        <f>IFERROR(VLOOKUP(C1133,REKAP[[#All],[ID
Barang]:[Stok Akhir]],6,FALSE),"")</f>
        <v/>
      </c>
      <c r="G1133" s="17" t="str">
        <f>IFERROR(VLOOKUP(C1133,REKAP[[#All],[ID
Barang]:[Stok Akhir]],8,FALSE),"")</f>
        <v/>
      </c>
      <c r="H1133" s="13"/>
      <c r="I1133" s="10"/>
      <c r="J1133" s="10"/>
      <c r="K1133" s="17" t="str">
        <f>IFERROR(MASUK[[#This Row],[Jumlah Masuk]]*MASUK[[#This Row],[Harga Satuan]],"")</f>
        <v/>
      </c>
      <c r="L1133" s="13"/>
      <c r="M1133" s="62"/>
      <c r="N1133" s="62"/>
      <c r="O1133" s="62"/>
      <c r="P1133" s="62"/>
      <c r="Q1133" s="62"/>
      <c r="R1133" s="62"/>
      <c r="S1133" s="62"/>
    </row>
    <row r="1134" spans="1:19" ht="16.5" thickTop="1" thickBot="1" x14ac:dyDescent="0.3">
      <c r="A1134" s="33">
        <f t="shared" si="18"/>
        <v>1128</v>
      </c>
      <c r="B1134" s="9"/>
      <c r="C1134" s="10"/>
      <c r="D1134" s="18" t="str">
        <f>IFERROR(VLOOKUP(C1134,REKAP[[#All],[ID
Barang]:[Stok Akhir]],2,FALSE), "")</f>
        <v/>
      </c>
      <c r="E1134" s="18" t="str">
        <f>IFERROR(VLOOKUP(C1134,REKAP[[#All],[ID
Barang]:[Stok Akhir]],4,FALSE), "")</f>
        <v/>
      </c>
      <c r="F1134" s="18" t="str">
        <f>IFERROR(VLOOKUP(C1134,REKAP[[#All],[ID
Barang]:[Stok Akhir]],6,FALSE),"")</f>
        <v/>
      </c>
      <c r="G1134" s="17" t="str">
        <f>IFERROR(VLOOKUP(C1134,REKAP[[#All],[ID
Barang]:[Stok Akhir]],8,FALSE),"")</f>
        <v/>
      </c>
      <c r="H1134" s="13"/>
      <c r="I1134" s="10"/>
      <c r="J1134" s="10"/>
      <c r="K1134" s="17" t="str">
        <f>IFERROR(MASUK[[#This Row],[Jumlah Masuk]]*MASUK[[#This Row],[Harga Satuan]],"")</f>
        <v/>
      </c>
      <c r="L1134" s="13"/>
      <c r="M1134" s="62"/>
      <c r="N1134" s="62"/>
      <c r="O1134" s="62"/>
      <c r="P1134" s="62"/>
      <c r="Q1134" s="62"/>
      <c r="R1134" s="62"/>
      <c r="S1134" s="62"/>
    </row>
    <row r="1135" spans="1:19" ht="16.5" thickTop="1" thickBot="1" x14ac:dyDescent="0.3">
      <c r="A1135" s="33">
        <f t="shared" si="18"/>
        <v>1129</v>
      </c>
      <c r="B1135" s="9"/>
      <c r="C1135" s="10"/>
      <c r="D1135" s="18" t="str">
        <f>IFERROR(VLOOKUP(C1135,REKAP[[#All],[ID
Barang]:[Stok Akhir]],2,FALSE), "")</f>
        <v/>
      </c>
      <c r="E1135" s="18" t="str">
        <f>IFERROR(VLOOKUP(C1135,REKAP[[#All],[ID
Barang]:[Stok Akhir]],4,FALSE), "")</f>
        <v/>
      </c>
      <c r="F1135" s="18" t="str">
        <f>IFERROR(VLOOKUP(C1135,REKAP[[#All],[ID
Barang]:[Stok Akhir]],6,FALSE),"")</f>
        <v/>
      </c>
      <c r="G1135" s="17" t="str">
        <f>IFERROR(VLOOKUP(C1135,REKAP[[#All],[ID
Barang]:[Stok Akhir]],8,FALSE),"")</f>
        <v/>
      </c>
      <c r="H1135" s="13"/>
      <c r="I1135" s="10"/>
      <c r="J1135" s="10"/>
      <c r="K1135" s="17" t="str">
        <f>IFERROR(MASUK[[#This Row],[Jumlah Masuk]]*MASUK[[#This Row],[Harga Satuan]],"")</f>
        <v/>
      </c>
      <c r="L1135" s="13"/>
      <c r="M1135" s="62"/>
      <c r="N1135" s="62"/>
      <c r="O1135" s="62"/>
      <c r="P1135" s="62"/>
      <c r="Q1135" s="62"/>
      <c r="R1135" s="62"/>
      <c r="S1135" s="62"/>
    </row>
    <row r="1136" spans="1:19" ht="16.5" thickTop="1" thickBot="1" x14ac:dyDescent="0.3">
      <c r="A1136" s="33">
        <f t="shared" si="18"/>
        <v>1130</v>
      </c>
      <c r="B1136" s="9"/>
      <c r="C1136" s="10"/>
      <c r="D1136" s="18" t="str">
        <f>IFERROR(VLOOKUP(C1136,REKAP[[#All],[ID
Barang]:[Stok Akhir]],2,FALSE), "")</f>
        <v/>
      </c>
      <c r="E1136" s="18" t="str">
        <f>IFERROR(VLOOKUP(C1136,REKAP[[#All],[ID
Barang]:[Stok Akhir]],4,FALSE), "")</f>
        <v/>
      </c>
      <c r="F1136" s="18" t="str">
        <f>IFERROR(VLOOKUP(C1136,REKAP[[#All],[ID
Barang]:[Stok Akhir]],6,FALSE),"")</f>
        <v/>
      </c>
      <c r="G1136" s="17" t="str">
        <f>IFERROR(VLOOKUP(C1136,REKAP[[#All],[ID
Barang]:[Stok Akhir]],8,FALSE),"")</f>
        <v/>
      </c>
      <c r="H1136" s="13"/>
      <c r="I1136" s="10"/>
      <c r="J1136" s="10"/>
      <c r="K1136" s="17" t="str">
        <f>IFERROR(MASUK[[#This Row],[Jumlah Masuk]]*MASUK[[#This Row],[Harga Satuan]],"")</f>
        <v/>
      </c>
      <c r="L1136" s="13"/>
      <c r="M1136" s="62"/>
      <c r="N1136" s="62"/>
      <c r="O1136" s="62"/>
      <c r="P1136" s="62"/>
      <c r="Q1136" s="62"/>
      <c r="R1136" s="62"/>
      <c r="S1136" s="62"/>
    </row>
    <row r="1137" spans="1:19" ht="16.5" thickTop="1" thickBot="1" x14ac:dyDescent="0.3">
      <c r="A1137" s="33">
        <f t="shared" si="18"/>
        <v>1131</v>
      </c>
      <c r="B1137" s="9"/>
      <c r="C1137" s="10"/>
      <c r="D1137" s="18" t="str">
        <f>IFERROR(VLOOKUP(C1137,REKAP[[#All],[ID
Barang]:[Stok Akhir]],2,FALSE), "")</f>
        <v/>
      </c>
      <c r="E1137" s="18" t="str">
        <f>IFERROR(VLOOKUP(C1137,REKAP[[#All],[ID
Barang]:[Stok Akhir]],4,FALSE), "")</f>
        <v/>
      </c>
      <c r="F1137" s="18" t="str">
        <f>IFERROR(VLOOKUP(C1137,REKAP[[#All],[ID
Barang]:[Stok Akhir]],6,FALSE),"")</f>
        <v/>
      </c>
      <c r="G1137" s="17" t="str">
        <f>IFERROR(VLOOKUP(C1137,REKAP[[#All],[ID
Barang]:[Stok Akhir]],8,FALSE),"")</f>
        <v/>
      </c>
      <c r="H1137" s="13"/>
      <c r="I1137" s="10"/>
      <c r="J1137" s="10"/>
      <c r="K1137" s="17" t="str">
        <f>IFERROR(MASUK[[#This Row],[Jumlah Masuk]]*MASUK[[#This Row],[Harga Satuan]],"")</f>
        <v/>
      </c>
      <c r="L1137" s="13"/>
      <c r="M1137" s="62"/>
      <c r="N1137" s="62"/>
      <c r="O1137" s="62"/>
      <c r="P1137" s="62"/>
      <c r="Q1137" s="62"/>
      <c r="R1137" s="62"/>
      <c r="S1137" s="62"/>
    </row>
    <row r="1138" spans="1:19" ht="16.5" thickTop="1" thickBot="1" x14ac:dyDescent="0.3">
      <c r="A1138" s="33">
        <f t="shared" si="18"/>
        <v>1132</v>
      </c>
      <c r="B1138" s="9"/>
      <c r="C1138" s="10"/>
      <c r="D1138" s="18" t="str">
        <f>IFERROR(VLOOKUP(C1138,REKAP[[#All],[ID
Barang]:[Stok Akhir]],2,FALSE), "")</f>
        <v/>
      </c>
      <c r="E1138" s="18" t="str">
        <f>IFERROR(VLOOKUP(C1138,REKAP[[#All],[ID
Barang]:[Stok Akhir]],4,FALSE), "")</f>
        <v/>
      </c>
      <c r="F1138" s="18" t="str">
        <f>IFERROR(VLOOKUP(C1138,REKAP[[#All],[ID
Barang]:[Stok Akhir]],6,FALSE),"")</f>
        <v/>
      </c>
      <c r="G1138" s="17" t="str">
        <f>IFERROR(VLOOKUP(C1138,REKAP[[#All],[ID
Barang]:[Stok Akhir]],8,FALSE),"")</f>
        <v/>
      </c>
      <c r="H1138" s="13"/>
      <c r="I1138" s="10"/>
      <c r="J1138" s="10"/>
      <c r="K1138" s="17" t="str">
        <f>IFERROR(MASUK[[#This Row],[Jumlah Masuk]]*MASUK[[#This Row],[Harga Satuan]],"")</f>
        <v/>
      </c>
      <c r="L1138" s="13"/>
      <c r="M1138" s="62"/>
      <c r="N1138" s="62"/>
      <c r="O1138" s="62"/>
      <c r="P1138" s="62"/>
      <c r="Q1138" s="62"/>
      <c r="R1138" s="62"/>
      <c r="S1138" s="62"/>
    </row>
    <row r="1139" spans="1:19" ht="16.5" thickTop="1" thickBot="1" x14ac:dyDescent="0.3">
      <c r="A1139" s="33">
        <f t="shared" si="18"/>
        <v>1133</v>
      </c>
      <c r="B1139" s="9"/>
      <c r="C1139" s="10"/>
      <c r="D1139" s="18" t="str">
        <f>IFERROR(VLOOKUP(C1139,REKAP[[#All],[ID
Barang]:[Stok Akhir]],2,FALSE), "")</f>
        <v/>
      </c>
      <c r="E1139" s="18" t="str">
        <f>IFERROR(VLOOKUP(C1139,REKAP[[#All],[ID
Barang]:[Stok Akhir]],4,FALSE), "")</f>
        <v/>
      </c>
      <c r="F1139" s="18" t="str">
        <f>IFERROR(VLOOKUP(C1139,REKAP[[#All],[ID
Barang]:[Stok Akhir]],6,FALSE),"")</f>
        <v/>
      </c>
      <c r="G1139" s="17" t="str">
        <f>IFERROR(VLOOKUP(C1139,REKAP[[#All],[ID
Barang]:[Stok Akhir]],8,FALSE),"")</f>
        <v/>
      </c>
      <c r="H1139" s="13"/>
      <c r="I1139" s="10"/>
      <c r="J1139" s="10"/>
      <c r="K1139" s="17" t="str">
        <f>IFERROR(MASUK[[#This Row],[Jumlah Masuk]]*MASUK[[#This Row],[Harga Satuan]],"")</f>
        <v/>
      </c>
      <c r="L1139" s="13"/>
      <c r="M1139" s="62"/>
      <c r="N1139" s="62"/>
      <c r="O1139" s="62"/>
      <c r="P1139" s="62"/>
      <c r="Q1139" s="62"/>
      <c r="R1139" s="62"/>
      <c r="S1139" s="62"/>
    </row>
    <row r="1140" spans="1:19" ht="16.5" thickTop="1" thickBot="1" x14ac:dyDescent="0.3">
      <c r="A1140" s="33">
        <f t="shared" si="18"/>
        <v>1134</v>
      </c>
      <c r="B1140" s="9"/>
      <c r="C1140" s="10"/>
      <c r="D1140" s="18" t="str">
        <f>IFERROR(VLOOKUP(C1140,REKAP[[#All],[ID
Barang]:[Stok Akhir]],2,FALSE), "")</f>
        <v/>
      </c>
      <c r="E1140" s="18" t="str">
        <f>IFERROR(VLOOKUP(C1140,REKAP[[#All],[ID
Barang]:[Stok Akhir]],4,FALSE), "")</f>
        <v/>
      </c>
      <c r="F1140" s="18" t="str">
        <f>IFERROR(VLOOKUP(C1140,REKAP[[#All],[ID
Barang]:[Stok Akhir]],6,FALSE),"")</f>
        <v/>
      </c>
      <c r="G1140" s="17" t="str">
        <f>IFERROR(VLOOKUP(C1140,REKAP[[#All],[ID
Barang]:[Stok Akhir]],8,FALSE),"")</f>
        <v/>
      </c>
      <c r="H1140" s="13"/>
      <c r="I1140" s="10"/>
      <c r="J1140" s="10"/>
      <c r="K1140" s="17" t="str">
        <f>IFERROR(MASUK[[#This Row],[Jumlah Masuk]]*MASUK[[#This Row],[Harga Satuan]],"")</f>
        <v/>
      </c>
      <c r="L1140" s="13"/>
      <c r="M1140" s="62"/>
      <c r="N1140" s="62"/>
      <c r="O1140" s="62"/>
      <c r="P1140" s="62"/>
      <c r="Q1140" s="62"/>
      <c r="R1140" s="62"/>
      <c r="S1140" s="62"/>
    </row>
    <row r="1141" spans="1:19" ht="16.5" thickTop="1" thickBot="1" x14ac:dyDescent="0.3">
      <c r="A1141" s="33">
        <f t="shared" si="18"/>
        <v>1135</v>
      </c>
      <c r="B1141" s="9"/>
      <c r="C1141" s="10"/>
      <c r="D1141" s="18" t="str">
        <f>IFERROR(VLOOKUP(C1141,REKAP[[#All],[ID
Barang]:[Stok Akhir]],2,FALSE), "")</f>
        <v/>
      </c>
      <c r="E1141" s="18" t="str">
        <f>IFERROR(VLOOKUP(C1141,REKAP[[#All],[ID
Barang]:[Stok Akhir]],4,FALSE), "")</f>
        <v/>
      </c>
      <c r="F1141" s="18" t="str">
        <f>IFERROR(VLOOKUP(C1141,REKAP[[#All],[ID
Barang]:[Stok Akhir]],6,FALSE),"")</f>
        <v/>
      </c>
      <c r="G1141" s="17" t="str">
        <f>IFERROR(VLOOKUP(C1141,REKAP[[#All],[ID
Barang]:[Stok Akhir]],8,FALSE),"")</f>
        <v/>
      </c>
      <c r="H1141" s="13"/>
      <c r="I1141" s="10"/>
      <c r="J1141" s="10"/>
      <c r="K1141" s="17" t="str">
        <f>IFERROR(MASUK[[#This Row],[Jumlah Masuk]]*MASUK[[#This Row],[Harga Satuan]],"")</f>
        <v/>
      </c>
      <c r="L1141" s="13"/>
      <c r="M1141" s="62"/>
      <c r="N1141" s="62"/>
      <c r="O1141" s="62"/>
      <c r="P1141" s="62"/>
      <c r="Q1141" s="62"/>
      <c r="R1141" s="62"/>
      <c r="S1141" s="62"/>
    </row>
    <row r="1142" spans="1:19" ht="16.5" thickTop="1" thickBot="1" x14ac:dyDescent="0.3">
      <c r="A1142" s="33">
        <f t="shared" si="18"/>
        <v>1136</v>
      </c>
      <c r="B1142" s="9"/>
      <c r="C1142" s="10"/>
      <c r="D1142" s="18" t="str">
        <f>IFERROR(VLOOKUP(C1142,REKAP[[#All],[ID
Barang]:[Stok Akhir]],2,FALSE), "")</f>
        <v/>
      </c>
      <c r="E1142" s="18" t="str">
        <f>IFERROR(VLOOKUP(C1142,REKAP[[#All],[ID
Barang]:[Stok Akhir]],4,FALSE), "")</f>
        <v/>
      </c>
      <c r="F1142" s="18" t="str">
        <f>IFERROR(VLOOKUP(C1142,REKAP[[#All],[ID
Barang]:[Stok Akhir]],6,FALSE),"")</f>
        <v/>
      </c>
      <c r="G1142" s="17" t="str">
        <f>IFERROR(VLOOKUP(C1142,REKAP[[#All],[ID
Barang]:[Stok Akhir]],8,FALSE),"")</f>
        <v/>
      </c>
      <c r="H1142" s="13"/>
      <c r="I1142" s="10"/>
      <c r="J1142" s="10"/>
      <c r="K1142" s="17" t="str">
        <f>IFERROR(MASUK[[#This Row],[Jumlah Masuk]]*MASUK[[#This Row],[Harga Satuan]],"")</f>
        <v/>
      </c>
      <c r="L1142" s="13"/>
      <c r="M1142" s="62"/>
      <c r="N1142" s="62"/>
      <c r="O1142" s="62"/>
      <c r="P1142" s="62"/>
      <c r="Q1142" s="62"/>
      <c r="R1142" s="62"/>
      <c r="S1142" s="62"/>
    </row>
    <row r="1143" spans="1:19" ht="16.5" thickTop="1" thickBot="1" x14ac:dyDescent="0.3">
      <c r="A1143" s="33">
        <f t="shared" si="18"/>
        <v>1137</v>
      </c>
      <c r="B1143" s="9"/>
      <c r="C1143" s="10"/>
      <c r="D1143" s="18" t="str">
        <f>IFERROR(VLOOKUP(C1143,REKAP[[#All],[ID
Barang]:[Stok Akhir]],2,FALSE), "")</f>
        <v/>
      </c>
      <c r="E1143" s="18" t="str">
        <f>IFERROR(VLOOKUP(C1143,REKAP[[#All],[ID
Barang]:[Stok Akhir]],4,FALSE), "")</f>
        <v/>
      </c>
      <c r="F1143" s="18" t="str">
        <f>IFERROR(VLOOKUP(C1143,REKAP[[#All],[ID
Barang]:[Stok Akhir]],6,FALSE),"")</f>
        <v/>
      </c>
      <c r="G1143" s="17" t="str">
        <f>IFERROR(VLOOKUP(C1143,REKAP[[#All],[ID
Barang]:[Stok Akhir]],8,FALSE),"")</f>
        <v/>
      </c>
      <c r="H1143" s="13"/>
      <c r="I1143" s="10"/>
      <c r="J1143" s="10"/>
      <c r="K1143" s="17" t="str">
        <f>IFERROR(MASUK[[#This Row],[Jumlah Masuk]]*MASUK[[#This Row],[Harga Satuan]],"")</f>
        <v/>
      </c>
      <c r="L1143" s="13"/>
      <c r="M1143" s="62"/>
      <c r="N1143" s="62"/>
      <c r="O1143" s="62"/>
      <c r="P1143" s="62"/>
      <c r="Q1143" s="62"/>
      <c r="R1143" s="62"/>
      <c r="S1143" s="62"/>
    </row>
    <row r="1144" spans="1:19" ht="16.5" thickTop="1" thickBot="1" x14ac:dyDescent="0.3">
      <c r="A1144" s="33">
        <f t="shared" si="18"/>
        <v>1138</v>
      </c>
      <c r="B1144" s="9"/>
      <c r="C1144" s="10"/>
      <c r="D1144" s="18" t="str">
        <f>IFERROR(VLOOKUP(C1144,REKAP[[#All],[ID
Barang]:[Stok Akhir]],2,FALSE), "")</f>
        <v/>
      </c>
      <c r="E1144" s="18" t="str">
        <f>IFERROR(VLOOKUP(C1144,REKAP[[#All],[ID
Barang]:[Stok Akhir]],4,FALSE), "")</f>
        <v/>
      </c>
      <c r="F1144" s="18" t="str">
        <f>IFERROR(VLOOKUP(C1144,REKAP[[#All],[ID
Barang]:[Stok Akhir]],6,FALSE),"")</f>
        <v/>
      </c>
      <c r="G1144" s="17" t="str">
        <f>IFERROR(VLOOKUP(C1144,REKAP[[#All],[ID
Barang]:[Stok Akhir]],8,FALSE),"")</f>
        <v/>
      </c>
      <c r="H1144" s="13"/>
      <c r="I1144" s="10"/>
      <c r="J1144" s="10"/>
      <c r="K1144" s="17" t="str">
        <f>IFERROR(MASUK[[#This Row],[Jumlah Masuk]]*MASUK[[#This Row],[Harga Satuan]],"")</f>
        <v/>
      </c>
      <c r="L1144" s="13"/>
      <c r="M1144" s="62"/>
      <c r="N1144" s="62"/>
      <c r="O1144" s="62"/>
      <c r="P1144" s="62"/>
      <c r="Q1144" s="62"/>
      <c r="R1144" s="62"/>
      <c r="S1144" s="62"/>
    </row>
    <row r="1145" spans="1:19" ht="16.5" thickTop="1" thickBot="1" x14ac:dyDescent="0.3">
      <c r="A1145" s="33">
        <f t="shared" si="18"/>
        <v>1139</v>
      </c>
      <c r="B1145" s="9"/>
      <c r="C1145" s="10"/>
      <c r="D1145" s="18" t="str">
        <f>IFERROR(VLOOKUP(C1145,REKAP[[#All],[ID
Barang]:[Stok Akhir]],2,FALSE), "")</f>
        <v/>
      </c>
      <c r="E1145" s="18" t="str">
        <f>IFERROR(VLOOKUP(C1145,REKAP[[#All],[ID
Barang]:[Stok Akhir]],4,FALSE), "")</f>
        <v/>
      </c>
      <c r="F1145" s="18" t="str">
        <f>IFERROR(VLOOKUP(C1145,REKAP[[#All],[ID
Barang]:[Stok Akhir]],6,FALSE),"")</f>
        <v/>
      </c>
      <c r="G1145" s="17" t="str">
        <f>IFERROR(VLOOKUP(C1145,REKAP[[#All],[ID
Barang]:[Stok Akhir]],8,FALSE),"")</f>
        <v/>
      </c>
      <c r="H1145" s="13"/>
      <c r="I1145" s="10"/>
      <c r="J1145" s="10"/>
      <c r="K1145" s="17" t="str">
        <f>IFERROR(MASUK[[#This Row],[Jumlah Masuk]]*MASUK[[#This Row],[Harga Satuan]],"")</f>
        <v/>
      </c>
      <c r="L1145" s="13"/>
      <c r="M1145" s="62"/>
      <c r="N1145" s="62"/>
      <c r="O1145" s="62"/>
      <c r="P1145" s="62"/>
      <c r="Q1145" s="62"/>
      <c r="R1145" s="62"/>
      <c r="S1145" s="62"/>
    </row>
    <row r="1146" spans="1:19" ht="16.5" thickTop="1" thickBot="1" x14ac:dyDescent="0.3">
      <c r="A1146" s="33">
        <f t="shared" si="18"/>
        <v>1140</v>
      </c>
      <c r="B1146" s="9"/>
      <c r="C1146" s="10"/>
      <c r="D1146" s="18" t="str">
        <f>IFERROR(VLOOKUP(C1146,REKAP[[#All],[ID
Barang]:[Stok Akhir]],2,FALSE), "")</f>
        <v/>
      </c>
      <c r="E1146" s="18" t="str">
        <f>IFERROR(VLOOKUP(C1146,REKAP[[#All],[ID
Barang]:[Stok Akhir]],4,FALSE), "")</f>
        <v/>
      </c>
      <c r="F1146" s="18" t="str">
        <f>IFERROR(VLOOKUP(C1146,REKAP[[#All],[ID
Barang]:[Stok Akhir]],6,FALSE),"")</f>
        <v/>
      </c>
      <c r="G1146" s="17" t="str">
        <f>IFERROR(VLOOKUP(C1146,REKAP[[#All],[ID
Barang]:[Stok Akhir]],8,FALSE),"")</f>
        <v/>
      </c>
      <c r="H1146" s="13"/>
      <c r="I1146" s="10"/>
      <c r="J1146" s="10"/>
      <c r="K1146" s="17" t="str">
        <f>IFERROR(MASUK[[#This Row],[Jumlah Masuk]]*MASUK[[#This Row],[Harga Satuan]],"")</f>
        <v/>
      </c>
      <c r="L1146" s="13"/>
      <c r="M1146" s="62"/>
      <c r="N1146" s="62"/>
      <c r="O1146" s="62"/>
      <c r="P1146" s="62"/>
      <c r="Q1146" s="62"/>
      <c r="R1146" s="62"/>
      <c r="S1146" s="62"/>
    </row>
    <row r="1147" spans="1:19" ht="16.5" thickTop="1" thickBot="1" x14ac:dyDescent="0.3">
      <c r="A1147" s="33">
        <f t="shared" si="18"/>
        <v>1141</v>
      </c>
      <c r="B1147" s="9"/>
      <c r="C1147" s="10"/>
      <c r="D1147" s="18" t="str">
        <f>IFERROR(VLOOKUP(C1147,REKAP[[#All],[ID
Barang]:[Stok Akhir]],2,FALSE), "")</f>
        <v/>
      </c>
      <c r="E1147" s="18" t="str">
        <f>IFERROR(VLOOKUP(C1147,REKAP[[#All],[ID
Barang]:[Stok Akhir]],4,FALSE), "")</f>
        <v/>
      </c>
      <c r="F1147" s="18" t="str">
        <f>IFERROR(VLOOKUP(C1147,REKAP[[#All],[ID
Barang]:[Stok Akhir]],6,FALSE),"")</f>
        <v/>
      </c>
      <c r="G1147" s="17" t="str">
        <f>IFERROR(VLOOKUP(C1147,REKAP[[#All],[ID
Barang]:[Stok Akhir]],8,FALSE),"")</f>
        <v/>
      </c>
      <c r="H1147" s="13"/>
      <c r="I1147" s="10"/>
      <c r="J1147" s="10"/>
      <c r="K1147" s="17" t="str">
        <f>IFERROR(MASUK[[#This Row],[Jumlah Masuk]]*MASUK[[#This Row],[Harga Satuan]],"")</f>
        <v/>
      </c>
      <c r="L1147" s="13"/>
      <c r="M1147" s="62"/>
      <c r="N1147" s="62"/>
      <c r="O1147" s="62"/>
      <c r="P1147" s="62"/>
      <c r="Q1147" s="62"/>
      <c r="R1147" s="62"/>
      <c r="S1147" s="62"/>
    </row>
    <row r="1148" spans="1:19" ht="16.5" thickTop="1" thickBot="1" x14ac:dyDescent="0.3">
      <c r="A1148" s="33">
        <f t="shared" si="18"/>
        <v>1142</v>
      </c>
      <c r="B1148" s="9"/>
      <c r="C1148" s="10"/>
      <c r="D1148" s="18" t="str">
        <f>IFERROR(VLOOKUP(C1148,REKAP[[#All],[ID
Barang]:[Stok Akhir]],2,FALSE), "")</f>
        <v/>
      </c>
      <c r="E1148" s="18" t="str">
        <f>IFERROR(VLOOKUP(C1148,REKAP[[#All],[ID
Barang]:[Stok Akhir]],4,FALSE), "")</f>
        <v/>
      </c>
      <c r="F1148" s="18" t="str">
        <f>IFERROR(VLOOKUP(C1148,REKAP[[#All],[ID
Barang]:[Stok Akhir]],6,FALSE),"")</f>
        <v/>
      </c>
      <c r="G1148" s="17" t="str">
        <f>IFERROR(VLOOKUP(C1148,REKAP[[#All],[ID
Barang]:[Stok Akhir]],8,FALSE),"")</f>
        <v/>
      </c>
      <c r="H1148" s="13"/>
      <c r="I1148" s="10"/>
      <c r="J1148" s="10"/>
      <c r="K1148" s="17" t="str">
        <f>IFERROR(MASUK[[#This Row],[Jumlah Masuk]]*MASUK[[#This Row],[Harga Satuan]],"")</f>
        <v/>
      </c>
      <c r="L1148" s="13"/>
      <c r="M1148" s="62"/>
      <c r="N1148" s="62"/>
      <c r="O1148" s="62"/>
      <c r="P1148" s="62"/>
      <c r="Q1148" s="62"/>
      <c r="R1148" s="62"/>
      <c r="S1148" s="62"/>
    </row>
    <row r="1149" spans="1:19" ht="16.5" thickTop="1" thickBot="1" x14ac:dyDescent="0.3">
      <c r="A1149" s="33">
        <f t="shared" si="18"/>
        <v>1143</v>
      </c>
      <c r="B1149" s="9"/>
      <c r="C1149" s="10"/>
      <c r="D1149" s="18" t="str">
        <f>IFERROR(VLOOKUP(C1149,REKAP[[#All],[ID
Barang]:[Stok Akhir]],2,FALSE), "")</f>
        <v/>
      </c>
      <c r="E1149" s="18" t="str">
        <f>IFERROR(VLOOKUP(C1149,REKAP[[#All],[ID
Barang]:[Stok Akhir]],4,FALSE), "")</f>
        <v/>
      </c>
      <c r="F1149" s="18" t="str">
        <f>IFERROR(VLOOKUP(C1149,REKAP[[#All],[ID
Barang]:[Stok Akhir]],6,FALSE),"")</f>
        <v/>
      </c>
      <c r="G1149" s="17" t="str">
        <f>IFERROR(VLOOKUP(C1149,REKAP[[#All],[ID
Barang]:[Stok Akhir]],8,FALSE),"")</f>
        <v/>
      </c>
      <c r="H1149" s="13"/>
      <c r="I1149" s="10"/>
      <c r="J1149" s="10"/>
      <c r="K1149" s="17" t="str">
        <f>IFERROR(MASUK[[#This Row],[Jumlah Masuk]]*MASUK[[#This Row],[Harga Satuan]],"")</f>
        <v/>
      </c>
      <c r="L1149" s="13"/>
      <c r="M1149" s="62"/>
      <c r="N1149" s="62"/>
      <c r="O1149" s="62"/>
      <c r="P1149" s="62"/>
      <c r="Q1149" s="62"/>
      <c r="R1149" s="62"/>
      <c r="S1149" s="62"/>
    </row>
    <row r="1150" spans="1:19" ht="16.5" thickTop="1" thickBot="1" x14ac:dyDescent="0.3">
      <c r="A1150" s="33">
        <f t="shared" si="18"/>
        <v>1144</v>
      </c>
      <c r="B1150" s="9"/>
      <c r="C1150" s="10"/>
      <c r="D1150" s="18" t="str">
        <f>IFERROR(VLOOKUP(C1150,REKAP[[#All],[ID
Barang]:[Stok Akhir]],2,FALSE), "")</f>
        <v/>
      </c>
      <c r="E1150" s="18" t="str">
        <f>IFERROR(VLOOKUP(C1150,REKAP[[#All],[ID
Barang]:[Stok Akhir]],4,FALSE), "")</f>
        <v/>
      </c>
      <c r="F1150" s="18" t="str">
        <f>IFERROR(VLOOKUP(C1150,REKAP[[#All],[ID
Barang]:[Stok Akhir]],6,FALSE),"")</f>
        <v/>
      </c>
      <c r="G1150" s="17" t="str">
        <f>IFERROR(VLOOKUP(C1150,REKAP[[#All],[ID
Barang]:[Stok Akhir]],8,FALSE),"")</f>
        <v/>
      </c>
      <c r="H1150" s="13"/>
      <c r="I1150" s="10"/>
      <c r="J1150" s="10"/>
      <c r="K1150" s="17" t="str">
        <f>IFERROR(MASUK[[#This Row],[Jumlah Masuk]]*MASUK[[#This Row],[Harga Satuan]],"")</f>
        <v/>
      </c>
      <c r="L1150" s="13"/>
      <c r="M1150" s="62"/>
      <c r="N1150" s="62"/>
      <c r="O1150" s="62"/>
      <c r="P1150" s="62"/>
      <c r="Q1150" s="62"/>
      <c r="R1150" s="62"/>
      <c r="S1150" s="62"/>
    </row>
    <row r="1151" spans="1:19" ht="16.5" thickTop="1" thickBot="1" x14ac:dyDescent="0.3">
      <c r="A1151" s="33">
        <f t="shared" si="18"/>
        <v>1145</v>
      </c>
      <c r="B1151" s="9"/>
      <c r="C1151" s="10"/>
      <c r="D1151" s="18" t="str">
        <f>IFERROR(VLOOKUP(C1151,REKAP[[#All],[ID
Barang]:[Stok Akhir]],2,FALSE), "")</f>
        <v/>
      </c>
      <c r="E1151" s="18" t="str">
        <f>IFERROR(VLOOKUP(C1151,REKAP[[#All],[ID
Barang]:[Stok Akhir]],4,FALSE), "")</f>
        <v/>
      </c>
      <c r="F1151" s="18" t="str">
        <f>IFERROR(VLOOKUP(C1151,REKAP[[#All],[ID
Barang]:[Stok Akhir]],6,FALSE),"")</f>
        <v/>
      </c>
      <c r="G1151" s="17" t="str">
        <f>IFERROR(VLOOKUP(C1151,REKAP[[#All],[ID
Barang]:[Stok Akhir]],8,FALSE),"")</f>
        <v/>
      </c>
      <c r="H1151" s="13"/>
      <c r="I1151" s="10"/>
      <c r="J1151" s="10"/>
      <c r="K1151" s="17" t="str">
        <f>IFERROR(MASUK[[#This Row],[Jumlah Masuk]]*MASUK[[#This Row],[Harga Satuan]],"")</f>
        <v/>
      </c>
      <c r="L1151" s="13"/>
      <c r="M1151" s="62"/>
      <c r="N1151" s="62"/>
      <c r="O1151" s="62"/>
      <c r="P1151" s="62"/>
      <c r="Q1151" s="62"/>
      <c r="R1151" s="62"/>
      <c r="S1151" s="62"/>
    </row>
    <row r="1152" spans="1:19" ht="16.5" thickTop="1" thickBot="1" x14ac:dyDescent="0.3">
      <c r="A1152" s="33">
        <f t="shared" si="18"/>
        <v>1146</v>
      </c>
      <c r="B1152" s="9"/>
      <c r="C1152" s="10"/>
      <c r="D1152" s="18" t="str">
        <f>IFERROR(VLOOKUP(C1152,REKAP[[#All],[ID
Barang]:[Stok Akhir]],2,FALSE), "")</f>
        <v/>
      </c>
      <c r="E1152" s="18" t="str">
        <f>IFERROR(VLOOKUP(C1152,REKAP[[#All],[ID
Barang]:[Stok Akhir]],4,FALSE), "")</f>
        <v/>
      </c>
      <c r="F1152" s="18" t="str">
        <f>IFERROR(VLOOKUP(C1152,REKAP[[#All],[ID
Barang]:[Stok Akhir]],6,FALSE),"")</f>
        <v/>
      </c>
      <c r="G1152" s="17" t="str">
        <f>IFERROR(VLOOKUP(C1152,REKAP[[#All],[ID
Barang]:[Stok Akhir]],8,FALSE),"")</f>
        <v/>
      </c>
      <c r="H1152" s="13"/>
      <c r="I1152" s="10"/>
      <c r="J1152" s="10"/>
      <c r="K1152" s="17" t="str">
        <f>IFERROR(MASUK[[#This Row],[Jumlah Masuk]]*MASUK[[#This Row],[Harga Satuan]],"")</f>
        <v/>
      </c>
      <c r="L1152" s="13"/>
      <c r="M1152" s="62"/>
      <c r="N1152" s="62"/>
      <c r="O1152" s="62"/>
      <c r="P1152" s="62"/>
      <c r="Q1152" s="62"/>
      <c r="R1152" s="62"/>
      <c r="S1152" s="62"/>
    </row>
    <row r="1153" spans="1:19" ht="16.5" thickTop="1" thickBot="1" x14ac:dyDescent="0.3">
      <c r="A1153" s="33">
        <f t="shared" si="18"/>
        <v>1147</v>
      </c>
      <c r="B1153" s="9"/>
      <c r="C1153" s="10"/>
      <c r="D1153" s="18" t="str">
        <f>IFERROR(VLOOKUP(C1153,REKAP[[#All],[ID
Barang]:[Stok Akhir]],2,FALSE), "")</f>
        <v/>
      </c>
      <c r="E1153" s="18" t="str">
        <f>IFERROR(VLOOKUP(C1153,REKAP[[#All],[ID
Barang]:[Stok Akhir]],4,FALSE), "")</f>
        <v/>
      </c>
      <c r="F1153" s="18" t="str">
        <f>IFERROR(VLOOKUP(C1153,REKAP[[#All],[ID
Barang]:[Stok Akhir]],6,FALSE),"")</f>
        <v/>
      </c>
      <c r="G1153" s="17" t="str">
        <f>IFERROR(VLOOKUP(C1153,REKAP[[#All],[ID
Barang]:[Stok Akhir]],8,FALSE),"")</f>
        <v/>
      </c>
      <c r="H1153" s="13"/>
      <c r="I1153" s="10"/>
      <c r="J1153" s="10"/>
      <c r="K1153" s="17" t="str">
        <f>IFERROR(MASUK[[#This Row],[Jumlah Masuk]]*MASUK[[#This Row],[Harga Satuan]],"")</f>
        <v/>
      </c>
      <c r="L1153" s="13"/>
      <c r="M1153" s="62"/>
      <c r="N1153" s="62"/>
      <c r="O1153" s="62"/>
      <c r="P1153" s="62"/>
      <c r="Q1153" s="62"/>
      <c r="R1153" s="62"/>
      <c r="S1153" s="62"/>
    </row>
    <row r="1154" spans="1:19" ht="16.5" thickTop="1" thickBot="1" x14ac:dyDescent="0.3">
      <c r="A1154" s="33">
        <f t="shared" si="18"/>
        <v>1148</v>
      </c>
      <c r="B1154" s="9"/>
      <c r="C1154" s="10"/>
      <c r="D1154" s="18" t="str">
        <f>IFERROR(VLOOKUP(C1154,REKAP[[#All],[ID
Barang]:[Stok Akhir]],2,FALSE), "")</f>
        <v/>
      </c>
      <c r="E1154" s="18" t="str">
        <f>IFERROR(VLOOKUP(C1154,REKAP[[#All],[ID
Barang]:[Stok Akhir]],4,FALSE), "")</f>
        <v/>
      </c>
      <c r="F1154" s="18" t="str">
        <f>IFERROR(VLOOKUP(C1154,REKAP[[#All],[ID
Barang]:[Stok Akhir]],6,FALSE),"")</f>
        <v/>
      </c>
      <c r="G1154" s="17" t="str">
        <f>IFERROR(VLOOKUP(C1154,REKAP[[#All],[ID
Barang]:[Stok Akhir]],8,FALSE),"")</f>
        <v/>
      </c>
      <c r="H1154" s="13"/>
      <c r="I1154" s="10"/>
      <c r="J1154" s="10"/>
      <c r="K1154" s="17" t="str">
        <f>IFERROR(MASUK[[#This Row],[Jumlah Masuk]]*MASUK[[#This Row],[Harga Satuan]],"")</f>
        <v/>
      </c>
      <c r="L1154" s="13"/>
      <c r="M1154" s="62"/>
      <c r="N1154" s="62"/>
      <c r="O1154" s="62"/>
      <c r="P1154" s="62"/>
      <c r="Q1154" s="62"/>
      <c r="R1154" s="62"/>
      <c r="S1154" s="62"/>
    </row>
    <row r="1155" spans="1:19" ht="16.5" thickTop="1" thickBot="1" x14ac:dyDescent="0.3">
      <c r="A1155" s="33">
        <f t="shared" si="18"/>
        <v>1149</v>
      </c>
      <c r="B1155" s="9"/>
      <c r="C1155" s="10"/>
      <c r="D1155" s="18" t="str">
        <f>IFERROR(VLOOKUP(C1155,REKAP[[#All],[ID
Barang]:[Stok Akhir]],2,FALSE), "")</f>
        <v/>
      </c>
      <c r="E1155" s="18" t="str">
        <f>IFERROR(VLOOKUP(C1155,REKAP[[#All],[ID
Barang]:[Stok Akhir]],4,FALSE), "")</f>
        <v/>
      </c>
      <c r="F1155" s="18" t="str">
        <f>IFERROR(VLOOKUP(C1155,REKAP[[#All],[ID
Barang]:[Stok Akhir]],6,FALSE),"")</f>
        <v/>
      </c>
      <c r="G1155" s="17" t="str">
        <f>IFERROR(VLOOKUP(C1155,REKAP[[#All],[ID
Barang]:[Stok Akhir]],8,FALSE),"")</f>
        <v/>
      </c>
      <c r="H1155" s="13"/>
      <c r="I1155" s="10"/>
      <c r="J1155" s="10"/>
      <c r="K1155" s="17" t="str">
        <f>IFERROR(MASUK[[#This Row],[Jumlah Masuk]]*MASUK[[#This Row],[Harga Satuan]],"")</f>
        <v/>
      </c>
      <c r="L1155" s="13"/>
      <c r="M1155" s="62"/>
      <c r="N1155" s="62"/>
      <c r="O1155" s="62"/>
      <c r="P1155" s="62"/>
      <c r="Q1155" s="62"/>
      <c r="R1155" s="62"/>
      <c r="S1155" s="62"/>
    </row>
    <row r="1156" spans="1:19" ht="16.5" thickTop="1" thickBot="1" x14ac:dyDescent="0.3">
      <c r="A1156" s="33">
        <f t="shared" ref="A1156:A1206" si="19">ROW()-ROW($A$6)</f>
        <v>1150</v>
      </c>
      <c r="B1156" s="9"/>
      <c r="C1156" s="10"/>
      <c r="D1156" s="18" t="str">
        <f>IFERROR(VLOOKUP(C1156,REKAP[[#All],[ID
Barang]:[Stok Akhir]],2,FALSE), "")</f>
        <v/>
      </c>
      <c r="E1156" s="18" t="str">
        <f>IFERROR(VLOOKUP(C1156,REKAP[[#All],[ID
Barang]:[Stok Akhir]],4,FALSE), "")</f>
        <v/>
      </c>
      <c r="F1156" s="18" t="str">
        <f>IFERROR(VLOOKUP(C1156,REKAP[[#All],[ID
Barang]:[Stok Akhir]],6,FALSE),"")</f>
        <v/>
      </c>
      <c r="G1156" s="17" t="str">
        <f>IFERROR(VLOOKUP(C1156,REKAP[[#All],[ID
Barang]:[Stok Akhir]],8,FALSE),"")</f>
        <v/>
      </c>
      <c r="H1156" s="13"/>
      <c r="I1156" s="10"/>
      <c r="J1156" s="10"/>
      <c r="K1156" s="17" t="str">
        <f>IFERROR(MASUK[[#This Row],[Jumlah Masuk]]*MASUK[[#This Row],[Harga Satuan]],"")</f>
        <v/>
      </c>
      <c r="L1156" s="13"/>
      <c r="M1156" s="62"/>
      <c r="N1156" s="62"/>
      <c r="O1156" s="62"/>
      <c r="P1156" s="62"/>
      <c r="Q1156" s="62"/>
      <c r="R1156" s="62"/>
      <c r="S1156" s="62"/>
    </row>
    <row r="1157" spans="1:19" ht="16.5" thickTop="1" thickBot="1" x14ac:dyDescent="0.3">
      <c r="A1157" s="33">
        <f t="shared" si="19"/>
        <v>1151</v>
      </c>
      <c r="B1157" s="9"/>
      <c r="C1157" s="10"/>
      <c r="D1157" s="18" t="str">
        <f>IFERROR(VLOOKUP(C1157,REKAP[[#All],[ID
Barang]:[Stok Akhir]],2,FALSE), "")</f>
        <v/>
      </c>
      <c r="E1157" s="18" t="str">
        <f>IFERROR(VLOOKUP(C1157,REKAP[[#All],[ID
Barang]:[Stok Akhir]],4,FALSE), "")</f>
        <v/>
      </c>
      <c r="F1157" s="18" t="str">
        <f>IFERROR(VLOOKUP(C1157,REKAP[[#All],[ID
Barang]:[Stok Akhir]],6,FALSE),"")</f>
        <v/>
      </c>
      <c r="G1157" s="17" t="str">
        <f>IFERROR(VLOOKUP(C1157,REKAP[[#All],[ID
Barang]:[Stok Akhir]],8,FALSE),"")</f>
        <v/>
      </c>
      <c r="H1157" s="13"/>
      <c r="I1157" s="10"/>
      <c r="J1157" s="10"/>
      <c r="K1157" s="17" t="str">
        <f>IFERROR(MASUK[[#This Row],[Jumlah Masuk]]*MASUK[[#This Row],[Harga Satuan]],"")</f>
        <v/>
      </c>
      <c r="L1157" s="13"/>
      <c r="M1157" s="62"/>
      <c r="N1157" s="62"/>
      <c r="O1157" s="62"/>
      <c r="P1157" s="62"/>
      <c r="Q1157" s="62"/>
      <c r="R1157" s="62"/>
      <c r="S1157" s="62"/>
    </row>
    <row r="1158" spans="1:19" ht="16.5" thickTop="1" thickBot="1" x14ac:dyDescent="0.3">
      <c r="A1158" s="33">
        <f t="shared" si="19"/>
        <v>1152</v>
      </c>
      <c r="B1158" s="9"/>
      <c r="C1158" s="10"/>
      <c r="D1158" s="18" t="str">
        <f>IFERROR(VLOOKUP(C1158,REKAP[[#All],[ID
Barang]:[Stok Akhir]],2,FALSE), "")</f>
        <v/>
      </c>
      <c r="E1158" s="18" t="str">
        <f>IFERROR(VLOOKUP(C1158,REKAP[[#All],[ID
Barang]:[Stok Akhir]],4,FALSE), "")</f>
        <v/>
      </c>
      <c r="F1158" s="18" t="str">
        <f>IFERROR(VLOOKUP(C1158,REKAP[[#All],[ID
Barang]:[Stok Akhir]],6,FALSE),"")</f>
        <v/>
      </c>
      <c r="G1158" s="17" t="str">
        <f>IFERROR(VLOOKUP(C1158,REKAP[[#All],[ID
Barang]:[Stok Akhir]],8,FALSE),"")</f>
        <v/>
      </c>
      <c r="H1158" s="13"/>
      <c r="I1158" s="10"/>
      <c r="J1158" s="10"/>
      <c r="K1158" s="17" t="str">
        <f>IFERROR(MASUK[[#This Row],[Jumlah Masuk]]*MASUK[[#This Row],[Harga Satuan]],"")</f>
        <v/>
      </c>
      <c r="L1158" s="13"/>
      <c r="M1158" s="62"/>
      <c r="N1158" s="62"/>
      <c r="O1158" s="62"/>
      <c r="P1158" s="62"/>
      <c r="Q1158" s="62"/>
      <c r="R1158" s="62"/>
      <c r="S1158" s="62"/>
    </row>
    <row r="1159" spans="1:19" ht="16.5" thickTop="1" thickBot="1" x14ac:dyDescent="0.3">
      <c r="A1159" s="33">
        <f t="shared" si="19"/>
        <v>1153</v>
      </c>
      <c r="B1159" s="9"/>
      <c r="C1159" s="10"/>
      <c r="D1159" s="18" t="str">
        <f>IFERROR(VLOOKUP(C1159,REKAP[[#All],[ID
Barang]:[Stok Akhir]],2,FALSE), "")</f>
        <v/>
      </c>
      <c r="E1159" s="18" t="str">
        <f>IFERROR(VLOOKUP(C1159,REKAP[[#All],[ID
Barang]:[Stok Akhir]],4,FALSE), "")</f>
        <v/>
      </c>
      <c r="F1159" s="18" t="str">
        <f>IFERROR(VLOOKUP(C1159,REKAP[[#All],[ID
Barang]:[Stok Akhir]],6,FALSE),"")</f>
        <v/>
      </c>
      <c r="G1159" s="17" t="str">
        <f>IFERROR(VLOOKUP(C1159,REKAP[[#All],[ID
Barang]:[Stok Akhir]],8,FALSE),"")</f>
        <v/>
      </c>
      <c r="H1159" s="13"/>
      <c r="I1159" s="10"/>
      <c r="J1159" s="10"/>
      <c r="K1159" s="17" t="str">
        <f>IFERROR(MASUK[[#This Row],[Jumlah Masuk]]*MASUK[[#This Row],[Harga Satuan]],"")</f>
        <v/>
      </c>
      <c r="L1159" s="13"/>
      <c r="M1159" s="62"/>
      <c r="N1159" s="62"/>
      <c r="O1159" s="62"/>
      <c r="P1159" s="62"/>
      <c r="Q1159" s="62"/>
      <c r="R1159" s="62"/>
      <c r="S1159" s="62"/>
    </row>
    <row r="1160" spans="1:19" ht="16.5" thickTop="1" thickBot="1" x14ac:dyDescent="0.3">
      <c r="A1160" s="33">
        <f t="shared" si="19"/>
        <v>1154</v>
      </c>
      <c r="B1160" s="9"/>
      <c r="C1160" s="10"/>
      <c r="D1160" s="18" t="str">
        <f>IFERROR(VLOOKUP(C1160,REKAP[[#All],[ID
Barang]:[Stok Akhir]],2,FALSE), "")</f>
        <v/>
      </c>
      <c r="E1160" s="18" t="str">
        <f>IFERROR(VLOOKUP(C1160,REKAP[[#All],[ID
Barang]:[Stok Akhir]],4,FALSE), "")</f>
        <v/>
      </c>
      <c r="F1160" s="18" t="str">
        <f>IFERROR(VLOOKUP(C1160,REKAP[[#All],[ID
Barang]:[Stok Akhir]],6,FALSE),"")</f>
        <v/>
      </c>
      <c r="G1160" s="17" t="str">
        <f>IFERROR(VLOOKUP(C1160,REKAP[[#All],[ID
Barang]:[Stok Akhir]],8,FALSE),"")</f>
        <v/>
      </c>
      <c r="H1160" s="13"/>
      <c r="I1160" s="10"/>
      <c r="J1160" s="10"/>
      <c r="K1160" s="17" t="str">
        <f>IFERROR(MASUK[[#This Row],[Jumlah Masuk]]*MASUK[[#This Row],[Harga Satuan]],"")</f>
        <v/>
      </c>
      <c r="L1160" s="13"/>
      <c r="M1160" s="62"/>
      <c r="N1160" s="62"/>
      <c r="O1160" s="62"/>
      <c r="P1160" s="62"/>
      <c r="Q1160" s="62"/>
      <c r="R1160" s="62"/>
      <c r="S1160" s="62"/>
    </row>
    <row r="1161" spans="1:19" ht="16.5" thickTop="1" thickBot="1" x14ac:dyDescent="0.3">
      <c r="A1161" s="33">
        <f t="shared" si="19"/>
        <v>1155</v>
      </c>
      <c r="B1161" s="9"/>
      <c r="C1161" s="10"/>
      <c r="D1161" s="18" t="str">
        <f>IFERROR(VLOOKUP(C1161,REKAP[[#All],[ID
Barang]:[Stok Akhir]],2,FALSE), "")</f>
        <v/>
      </c>
      <c r="E1161" s="18" t="str">
        <f>IFERROR(VLOOKUP(C1161,REKAP[[#All],[ID
Barang]:[Stok Akhir]],4,FALSE), "")</f>
        <v/>
      </c>
      <c r="F1161" s="18" t="str">
        <f>IFERROR(VLOOKUP(C1161,REKAP[[#All],[ID
Barang]:[Stok Akhir]],6,FALSE),"")</f>
        <v/>
      </c>
      <c r="G1161" s="17" t="str">
        <f>IFERROR(VLOOKUP(C1161,REKAP[[#All],[ID
Barang]:[Stok Akhir]],8,FALSE),"")</f>
        <v/>
      </c>
      <c r="H1161" s="13"/>
      <c r="I1161" s="10"/>
      <c r="J1161" s="10"/>
      <c r="K1161" s="17" t="str">
        <f>IFERROR(MASUK[[#This Row],[Jumlah Masuk]]*MASUK[[#This Row],[Harga Satuan]],"")</f>
        <v/>
      </c>
      <c r="L1161" s="13"/>
      <c r="M1161" s="62"/>
      <c r="N1161" s="62"/>
      <c r="O1161" s="62"/>
      <c r="P1161" s="62"/>
      <c r="Q1161" s="62"/>
      <c r="R1161" s="62"/>
      <c r="S1161" s="62"/>
    </row>
    <row r="1162" spans="1:19" ht="16.5" thickTop="1" thickBot="1" x14ac:dyDescent="0.3">
      <c r="A1162" s="33">
        <f t="shared" si="19"/>
        <v>1156</v>
      </c>
      <c r="B1162" s="9"/>
      <c r="C1162" s="10"/>
      <c r="D1162" s="18" t="str">
        <f>IFERROR(VLOOKUP(C1162,REKAP[[#All],[ID
Barang]:[Stok Akhir]],2,FALSE), "")</f>
        <v/>
      </c>
      <c r="E1162" s="18" t="str">
        <f>IFERROR(VLOOKUP(C1162,REKAP[[#All],[ID
Barang]:[Stok Akhir]],4,FALSE), "")</f>
        <v/>
      </c>
      <c r="F1162" s="18" t="str">
        <f>IFERROR(VLOOKUP(C1162,REKAP[[#All],[ID
Barang]:[Stok Akhir]],6,FALSE),"")</f>
        <v/>
      </c>
      <c r="G1162" s="17" t="str">
        <f>IFERROR(VLOOKUP(C1162,REKAP[[#All],[ID
Barang]:[Stok Akhir]],8,FALSE),"")</f>
        <v/>
      </c>
      <c r="H1162" s="13"/>
      <c r="I1162" s="10"/>
      <c r="J1162" s="10"/>
      <c r="K1162" s="17" t="str">
        <f>IFERROR(MASUK[[#This Row],[Jumlah Masuk]]*MASUK[[#This Row],[Harga Satuan]],"")</f>
        <v/>
      </c>
      <c r="L1162" s="13"/>
      <c r="M1162" s="62"/>
      <c r="N1162" s="62"/>
      <c r="O1162" s="62"/>
      <c r="P1162" s="62"/>
      <c r="Q1162" s="62"/>
      <c r="R1162" s="62"/>
      <c r="S1162" s="62"/>
    </row>
    <row r="1163" spans="1:19" ht="16.5" thickTop="1" thickBot="1" x14ac:dyDescent="0.3">
      <c r="A1163" s="33">
        <f t="shared" si="19"/>
        <v>1157</v>
      </c>
      <c r="B1163" s="9"/>
      <c r="C1163" s="10"/>
      <c r="D1163" s="18" t="str">
        <f>IFERROR(VLOOKUP(C1163,REKAP[[#All],[ID
Barang]:[Stok Akhir]],2,FALSE), "")</f>
        <v/>
      </c>
      <c r="E1163" s="18" t="str">
        <f>IFERROR(VLOOKUP(C1163,REKAP[[#All],[ID
Barang]:[Stok Akhir]],4,FALSE), "")</f>
        <v/>
      </c>
      <c r="F1163" s="18" t="str">
        <f>IFERROR(VLOOKUP(C1163,REKAP[[#All],[ID
Barang]:[Stok Akhir]],6,FALSE),"")</f>
        <v/>
      </c>
      <c r="G1163" s="17" t="str">
        <f>IFERROR(VLOOKUP(C1163,REKAP[[#All],[ID
Barang]:[Stok Akhir]],8,FALSE),"")</f>
        <v/>
      </c>
      <c r="H1163" s="13"/>
      <c r="I1163" s="10"/>
      <c r="J1163" s="10"/>
      <c r="K1163" s="17" t="str">
        <f>IFERROR(MASUK[[#This Row],[Jumlah Masuk]]*MASUK[[#This Row],[Harga Satuan]],"")</f>
        <v/>
      </c>
      <c r="L1163" s="13"/>
      <c r="M1163" s="62"/>
      <c r="N1163" s="62"/>
      <c r="O1163" s="62"/>
      <c r="P1163" s="62"/>
      <c r="Q1163" s="62"/>
      <c r="R1163" s="62"/>
      <c r="S1163" s="62"/>
    </row>
    <row r="1164" spans="1:19" ht="16.5" thickTop="1" thickBot="1" x14ac:dyDescent="0.3">
      <c r="A1164" s="33">
        <f t="shared" si="19"/>
        <v>1158</v>
      </c>
      <c r="B1164" s="9"/>
      <c r="C1164" s="10"/>
      <c r="D1164" s="18" t="str">
        <f>IFERROR(VLOOKUP(C1164,REKAP[[#All],[ID
Barang]:[Stok Akhir]],2,FALSE), "")</f>
        <v/>
      </c>
      <c r="E1164" s="18" t="str">
        <f>IFERROR(VLOOKUP(C1164,REKAP[[#All],[ID
Barang]:[Stok Akhir]],4,FALSE), "")</f>
        <v/>
      </c>
      <c r="F1164" s="18" t="str">
        <f>IFERROR(VLOOKUP(C1164,REKAP[[#All],[ID
Barang]:[Stok Akhir]],6,FALSE),"")</f>
        <v/>
      </c>
      <c r="G1164" s="17" t="str">
        <f>IFERROR(VLOOKUP(C1164,REKAP[[#All],[ID
Barang]:[Stok Akhir]],8,FALSE),"")</f>
        <v/>
      </c>
      <c r="H1164" s="13"/>
      <c r="I1164" s="10"/>
      <c r="J1164" s="10"/>
      <c r="K1164" s="17" t="str">
        <f>IFERROR(MASUK[[#This Row],[Jumlah Masuk]]*MASUK[[#This Row],[Harga Satuan]],"")</f>
        <v/>
      </c>
      <c r="L1164" s="13"/>
      <c r="M1164" s="62"/>
      <c r="N1164" s="62"/>
      <c r="O1164" s="62"/>
      <c r="P1164" s="62"/>
      <c r="Q1164" s="62"/>
      <c r="R1164" s="62"/>
      <c r="S1164" s="62"/>
    </row>
    <row r="1165" spans="1:19" ht="16.5" thickTop="1" thickBot="1" x14ac:dyDescent="0.3">
      <c r="A1165" s="33">
        <f t="shared" si="19"/>
        <v>1159</v>
      </c>
      <c r="B1165" s="9"/>
      <c r="C1165" s="10"/>
      <c r="D1165" s="18" t="str">
        <f>IFERROR(VLOOKUP(C1165,REKAP[[#All],[ID
Barang]:[Stok Akhir]],2,FALSE), "")</f>
        <v/>
      </c>
      <c r="E1165" s="18" t="str">
        <f>IFERROR(VLOOKUP(C1165,REKAP[[#All],[ID
Barang]:[Stok Akhir]],4,FALSE), "")</f>
        <v/>
      </c>
      <c r="F1165" s="18" t="str">
        <f>IFERROR(VLOOKUP(C1165,REKAP[[#All],[ID
Barang]:[Stok Akhir]],6,FALSE),"")</f>
        <v/>
      </c>
      <c r="G1165" s="17" t="str">
        <f>IFERROR(VLOOKUP(C1165,REKAP[[#All],[ID
Barang]:[Stok Akhir]],8,FALSE),"")</f>
        <v/>
      </c>
      <c r="H1165" s="13"/>
      <c r="I1165" s="10"/>
      <c r="J1165" s="10"/>
      <c r="K1165" s="17" t="str">
        <f>IFERROR(MASUK[[#This Row],[Jumlah Masuk]]*MASUK[[#This Row],[Harga Satuan]],"")</f>
        <v/>
      </c>
      <c r="L1165" s="13"/>
      <c r="M1165" s="62"/>
      <c r="N1165" s="62"/>
      <c r="O1165" s="62"/>
      <c r="P1165" s="62"/>
      <c r="Q1165" s="62"/>
      <c r="R1165" s="62"/>
      <c r="S1165" s="62"/>
    </row>
    <row r="1166" spans="1:19" ht="16.5" thickTop="1" thickBot="1" x14ac:dyDescent="0.3">
      <c r="A1166" s="33">
        <f t="shared" si="19"/>
        <v>1160</v>
      </c>
      <c r="B1166" s="9"/>
      <c r="C1166" s="10"/>
      <c r="D1166" s="18" t="str">
        <f>IFERROR(VLOOKUP(C1166,REKAP[[#All],[ID
Barang]:[Stok Akhir]],2,FALSE), "")</f>
        <v/>
      </c>
      <c r="E1166" s="18" t="str">
        <f>IFERROR(VLOOKUP(C1166,REKAP[[#All],[ID
Barang]:[Stok Akhir]],4,FALSE), "")</f>
        <v/>
      </c>
      <c r="F1166" s="18" t="str">
        <f>IFERROR(VLOOKUP(C1166,REKAP[[#All],[ID
Barang]:[Stok Akhir]],6,FALSE),"")</f>
        <v/>
      </c>
      <c r="G1166" s="17" t="str">
        <f>IFERROR(VLOOKUP(C1166,REKAP[[#All],[ID
Barang]:[Stok Akhir]],8,FALSE),"")</f>
        <v/>
      </c>
      <c r="H1166" s="13"/>
      <c r="I1166" s="10"/>
      <c r="J1166" s="10"/>
      <c r="K1166" s="17" t="str">
        <f>IFERROR(MASUK[[#This Row],[Jumlah Masuk]]*MASUK[[#This Row],[Harga Satuan]],"")</f>
        <v/>
      </c>
      <c r="L1166" s="13"/>
      <c r="M1166" s="62"/>
      <c r="N1166" s="62"/>
      <c r="O1166" s="62"/>
      <c r="P1166" s="62"/>
      <c r="Q1166" s="62"/>
      <c r="R1166" s="62"/>
      <c r="S1166" s="62"/>
    </row>
    <row r="1167" spans="1:19" ht="16.5" thickTop="1" thickBot="1" x14ac:dyDescent="0.3">
      <c r="A1167" s="33">
        <f t="shared" si="19"/>
        <v>1161</v>
      </c>
      <c r="B1167" s="9"/>
      <c r="C1167" s="10"/>
      <c r="D1167" s="18" t="str">
        <f>IFERROR(VLOOKUP(C1167,REKAP[[#All],[ID
Barang]:[Stok Akhir]],2,FALSE), "")</f>
        <v/>
      </c>
      <c r="E1167" s="18" t="str">
        <f>IFERROR(VLOOKUP(C1167,REKAP[[#All],[ID
Barang]:[Stok Akhir]],4,FALSE), "")</f>
        <v/>
      </c>
      <c r="F1167" s="18" t="str">
        <f>IFERROR(VLOOKUP(C1167,REKAP[[#All],[ID
Barang]:[Stok Akhir]],6,FALSE),"")</f>
        <v/>
      </c>
      <c r="G1167" s="17" t="str">
        <f>IFERROR(VLOOKUP(C1167,REKAP[[#All],[ID
Barang]:[Stok Akhir]],8,FALSE),"")</f>
        <v/>
      </c>
      <c r="H1167" s="13"/>
      <c r="I1167" s="10"/>
      <c r="J1167" s="10"/>
      <c r="K1167" s="17" t="str">
        <f>IFERROR(MASUK[[#This Row],[Jumlah Masuk]]*MASUK[[#This Row],[Harga Satuan]],"")</f>
        <v/>
      </c>
      <c r="L1167" s="13"/>
      <c r="M1167" s="62"/>
      <c r="N1167" s="62"/>
      <c r="O1167" s="62"/>
      <c r="P1167" s="62"/>
      <c r="Q1167" s="62"/>
      <c r="R1167" s="62"/>
      <c r="S1167" s="62"/>
    </row>
    <row r="1168" spans="1:19" ht="16.5" thickTop="1" thickBot="1" x14ac:dyDescent="0.3">
      <c r="A1168" s="33">
        <f t="shared" si="19"/>
        <v>1162</v>
      </c>
      <c r="B1168" s="9"/>
      <c r="C1168" s="10"/>
      <c r="D1168" s="18" t="str">
        <f>IFERROR(VLOOKUP(C1168,REKAP[[#All],[ID
Barang]:[Stok Akhir]],2,FALSE), "")</f>
        <v/>
      </c>
      <c r="E1168" s="18" t="str">
        <f>IFERROR(VLOOKUP(C1168,REKAP[[#All],[ID
Barang]:[Stok Akhir]],4,FALSE), "")</f>
        <v/>
      </c>
      <c r="F1168" s="18" t="str">
        <f>IFERROR(VLOOKUP(C1168,REKAP[[#All],[ID
Barang]:[Stok Akhir]],6,FALSE),"")</f>
        <v/>
      </c>
      <c r="G1168" s="17" t="str">
        <f>IFERROR(VLOOKUP(C1168,REKAP[[#All],[ID
Barang]:[Stok Akhir]],8,FALSE),"")</f>
        <v/>
      </c>
      <c r="H1168" s="13"/>
      <c r="I1168" s="10"/>
      <c r="J1168" s="10"/>
      <c r="K1168" s="17" t="str">
        <f>IFERROR(MASUK[[#This Row],[Jumlah Masuk]]*MASUK[[#This Row],[Harga Satuan]],"")</f>
        <v/>
      </c>
      <c r="L1168" s="13"/>
      <c r="M1168" s="62"/>
      <c r="N1168" s="62"/>
      <c r="O1168" s="62"/>
      <c r="P1168" s="62"/>
      <c r="Q1168" s="62"/>
      <c r="R1168" s="62"/>
      <c r="S1168" s="62"/>
    </row>
    <row r="1169" spans="1:19" ht="16.5" thickTop="1" thickBot="1" x14ac:dyDescent="0.3">
      <c r="A1169" s="33">
        <f t="shared" si="19"/>
        <v>1163</v>
      </c>
      <c r="B1169" s="9"/>
      <c r="C1169" s="10"/>
      <c r="D1169" s="18" t="str">
        <f>IFERROR(VLOOKUP(C1169,REKAP[[#All],[ID
Barang]:[Stok Akhir]],2,FALSE), "")</f>
        <v/>
      </c>
      <c r="E1169" s="18" t="str">
        <f>IFERROR(VLOOKUP(C1169,REKAP[[#All],[ID
Barang]:[Stok Akhir]],4,FALSE), "")</f>
        <v/>
      </c>
      <c r="F1169" s="18" t="str">
        <f>IFERROR(VLOOKUP(C1169,REKAP[[#All],[ID
Barang]:[Stok Akhir]],6,FALSE),"")</f>
        <v/>
      </c>
      <c r="G1169" s="17" t="str">
        <f>IFERROR(VLOOKUP(C1169,REKAP[[#All],[ID
Barang]:[Stok Akhir]],8,FALSE),"")</f>
        <v/>
      </c>
      <c r="H1169" s="13"/>
      <c r="I1169" s="10"/>
      <c r="J1169" s="10"/>
      <c r="K1169" s="17" t="str">
        <f>IFERROR(MASUK[[#This Row],[Jumlah Masuk]]*MASUK[[#This Row],[Harga Satuan]],"")</f>
        <v/>
      </c>
      <c r="L1169" s="13"/>
      <c r="M1169" s="62"/>
      <c r="N1169" s="62"/>
      <c r="O1169" s="62"/>
      <c r="P1169" s="62"/>
      <c r="Q1169" s="62"/>
      <c r="R1169" s="62"/>
      <c r="S1169" s="62"/>
    </row>
    <row r="1170" spans="1:19" ht="16.5" thickTop="1" thickBot="1" x14ac:dyDescent="0.3">
      <c r="A1170" s="33">
        <f t="shared" si="19"/>
        <v>1164</v>
      </c>
      <c r="B1170" s="9"/>
      <c r="C1170" s="10"/>
      <c r="D1170" s="18" t="str">
        <f>IFERROR(VLOOKUP(C1170,REKAP[[#All],[ID
Barang]:[Stok Akhir]],2,FALSE), "")</f>
        <v/>
      </c>
      <c r="E1170" s="18" t="str">
        <f>IFERROR(VLOOKUP(C1170,REKAP[[#All],[ID
Barang]:[Stok Akhir]],4,FALSE), "")</f>
        <v/>
      </c>
      <c r="F1170" s="18" t="str">
        <f>IFERROR(VLOOKUP(C1170,REKAP[[#All],[ID
Barang]:[Stok Akhir]],6,FALSE),"")</f>
        <v/>
      </c>
      <c r="G1170" s="17" t="str">
        <f>IFERROR(VLOOKUP(C1170,REKAP[[#All],[ID
Barang]:[Stok Akhir]],8,FALSE),"")</f>
        <v/>
      </c>
      <c r="H1170" s="13"/>
      <c r="I1170" s="10"/>
      <c r="J1170" s="10"/>
      <c r="K1170" s="17" t="str">
        <f>IFERROR(MASUK[[#This Row],[Jumlah Masuk]]*MASUK[[#This Row],[Harga Satuan]],"")</f>
        <v/>
      </c>
      <c r="L1170" s="13"/>
      <c r="M1170" s="62"/>
      <c r="N1170" s="62"/>
      <c r="O1170" s="62"/>
      <c r="P1170" s="62"/>
      <c r="Q1170" s="62"/>
      <c r="R1170" s="62"/>
      <c r="S1170" s="62"/>
    </row>
    <row r="1171" spans="1:19" ht="16.5" thickTop="1" thickBot="1" x14ac:dyDescent="0.3">
      <c r="A1171" s="33">
        <f t="shared" si="19"/>
        <v>1165</v>
      </c>
      <c r="B1171" s="9"/>
      <c r="C1171" s="10"/>
      <c r="D1171" s="18" t="str">
        <f>IFERROR(VLOOKUP(C1171,REKAP[[#All],[ID
Barang]:[Stok Akhir]],2,FALSE), "")</f>
        <v/>
      </c>
      <c r="E1171" s="18" t="str">
        <f>IFERROR(VLOOKUP(C1171,REKAP[[#All],[ID
Barang]:[Stok Akhir]],4,FALSE), "")</f>
        <v/>
      </c>
      <c r="F1171" s="18" t="str">
        <f>IFERROR(VLOOKUP(C1171,REKAP[[#All],[ID
Barang]:[Stok Akhir]],6,FALSE),"")</f>
        <v/>
      </c>
      <c r="G1171" s="17" t="str">
        <f>IFERROR(VLOOKUP(C1171,REKAP[[#All],[ID
Barang]:[Stok Akhir]],8,FALSE),"")</f>
        <v/>
      </c>
      <c r="H1171" s="13"/>
      <c r="I1171" s="10"/>
      <c r="J1171" s="10"/>
      <c r="K1171" s="17" t="str">
        <f>IFERROR(MASUK[[#This Row],[Jumlah Masuk]]*MASUK[[#This Row],[Harga Satuan]],"")</f>
        <v/>
      </c>
      <c r="L1171" s="13"/>
      <c r="M1171" s="62"/>
      <c r="N1171" s="62"/>
      <c r="O1171" s="62"/>
      <c r="P1171" s="62"/>
      <c r="Q1171" s="62"/>
      <c r="R1171" s="62"/>
      <c r="S1171" s="62"/>
    </row>
    <row r="1172" spans="1:19" ht="16.5" thickTop="1" thickBot="1" x14ac:dyDescent="0.3">
      <c r="A1172" s="33">
        <f t="shared" si="19"/>
        <v>1166</v>
      </c>
      <c r="B1172" s="9"/>
      <c r="C1172" s="10"/>
      <c r="D1172" s="18" t="str">
        <f>IFERROR(VLOOKUP(C1172,REKAP[[#All],[ID
Barang]:[Stok Akhir]],2,FALSE), "")</f>
        <v/>
      </c>
      <c r="E1172" s="18" t="str">
        <f>IFERROR(VLOOKUP(C1172,REKAP[[#All],[ID
Barang]:[Stok Akhir]],4,FALSE), "")</f>
        <v/>
      </c>
      <c r="F1172" s="18" t="str">
        <f>IFERROR(VLOOKUP(C1172,REKAP[[#All],[ID
Barang]:[Stok Akhir]],6,FALSE),"")</f>
        <v/>
      </c>
      <c r="G1172" s="17" t="str">
        <f>IFERROR(VLOOKUP(C1172,REKAP[[#All],[ID
Barang]:[Stok Akhir]],8,FALSE),"")</f>
        <v/>
      </c>
      <c r="H1172" s="13"/>
      <c r="I1172" s="10"/>
      <c r="J1172" s="10"/>
      <c r="K1172" s="17" t="str">
        <f>IFERROR(MASUK[[#This Row],[Jumlah Masuk]]*MASUK[[#This Row],[Harga Satuan]],"")</f>
        <v/>
      </c>
      <c r="L1172" s="13"/>
      <c r="M1172" s="62"/>
      <c r="N1172" s="62"/>
      <c r="O1172" s="62"/>
      <c r="P1172" s="62"/>
      <c r="Q1172" s="62"/>
      <c r="R1172" s="62"/>
      <c r="S1172" s="62"/>
    </row>
    <row r="1173" spans="1:19" ht="16.5" thickTop="1" thickBot="1" x14ac:dyDescent="0.3">
      <c r="A1173" s="33">
        <f t="shared" si="19"/>
        <v>1167</v>
      </c>
      <c r="B1173" s="9"/>
      <c r="C1173" s="10"/>
      <c r="D1173" s="18" t="str">
        <f>IFERROR(VLOOKUP(C1173,REKAP[[#All],[ID
Barang]:[Stok Akhir]],2,FALSE), "")</f>
        <v/>
      </c>
      <c r="E1173" s="18" t="str">
        <f>IFERROR(VLOOKUP(C1173,REKAP[[#All],[ID
Barang]:[Stok Akhir]],4,FALSE), "")</f>
        <v/>
      </c>
      <c r="F1173" s="18" t="str">
        <f>IFERROR(VLOOKUP(C1173,REKAP[[#All],[ID
Barang]:[Stok Akhir]],6,FALSE),"")</f>
        <v/>
      </c>
      <c r="G1173" s="17" t="str">
        <f>IFERROR(VLOOKUP(C1173,REKAP[[#All],[ID
Barang]:[Stok Akhir]],8,FALSE),"")</f>
        <v/>
      </c>
      <c r="H1173" s="13"/>
      <c r="I1173" s="10"/>
      <c r="J1173" s="10"/>
      <c r="K1173" s="17" t="str">
        <f>IFERROR(MASUK[[#This Row],[Jumlah Masuk]]*MASUK[[#This Row],[Harga Satuan]],"")</f>
        <v/>
      </c>
      <c r="L1173" s="13"/>
      <c r="M1173" s="62"/>
      <c r="N1173" s="62"/>
      <c r="O1173" s="62"/>
      <c r="P1173" s="62"/>
      <c r="Q1173" s="62"/>
      <c r="R1173" s="62"/>
      <c r="S1173" s="62"/>
    </row>
    <row r="1174" spans="1:19" ht="16.5" thickTop="1" thickBot="1" x14ac:dyDescent="0.3">
      <c r="A1174" s="33">
        <f t="shared" si="19"/>
        <v>1168</v>
      </c>
      <c r="B1174" s="9"/>
      <c r="C1174" s="10"/>
      <c r="D1174" s="18" t="str">
        <f>IFERROR(VLOOKUP(C1174,REKAP[[#All],[ID
Barang]:[Stok Akhir]],2,FALSE), "")</f>
        <v/>
      </c>
      <c r="E1174" s="18" t="str">
        <f>IFERROR(VLOOKUP(C1174,REKAP[[#All],[ID
Barang]:[Stok Akhir]],4,FALSE), "")</f>
        <v/>
      </c>
      <c r="F1174" s="18" t="str">
        <f>IFERROR(VLOOKUP(C1174,REKAP[[#All],[ID
Barang]:[Stok Akhir]],6,FALSE),"")</f>
        <v/>
      </c>
      <c r="G1174" s="17" t="str">
        <f>IFERROR(VLOOKUP(C1174,REKAP[[#All],[ID
Barang]:[Stok Akhir]],8,FALSE),"")</f>
        <v/>
      </c>
      <c r="H1174" s="13"/>
      <c r="I1174" s="10"/>
      <c r="J1174" s="10"/>
      <c r="K1174" s="17" t="str">
        <f>IFERROR(MASUK[[#This Row],[Jumlah Masuk]]*MASUK[[#This Row],[Harga Satuan]],"")</f>
        <v/>
      </c>
      <c r="L1174" s="13"/>
      <c r="M1174" s="62"/>
      <c r="N1174" s="62"/>
      <c r="O1174" s="62"/>
      <c r="P1174" s="62"/>
      <c r="Q1174" s="62"/>
      <c r="R1174" s="62"/>
      <c r="S1174" s="62"/>
    </row>
    <row r="1175" spans="1:19" ht="16.5" thickTop="1" thickBot="1" x14ac:dyDescent="0.3">
      <c r="A1175" s="33">
        <f t="shared" si="19"/>
        <v>1169</v>
      </c>
      <c r="B1175" s="9"/>
      <c r="C1175" s="10"/>
      <c r="D1175" s="18" t="str">
        <f>IFERROR(VLOOKUP(C1175,REKAP[[#All],[ID
Barang]:[Stok Akhir]],2,FALSE), "")</f>
        <v/>
      </c>
      <c r="E1175" s="18" t="str">
        <f>IFERROR(VLOOKUP(C1175,REKAP[[#All],[ID
Barang]:[Stok Akhir]],4,FALSE), "")</f>
        <v/>
      </c>
      <c r="F1175" s="18" t="str">
        <f>IFERROR(VLOOKUP(C1175,REKAP[[#All],[ID
Barang]:[Stok Akhir]],6,FALSE),"")</f>
        <v/>
      </c>
      <c r="G1175" s="17" t="str">
        <f>IFERROR(VLOOKUP(C1175,REKAP[[#All],[ID
Barang]:[Stok Akhir]],8,FALSE),"")</f>
        <v/>
      </c>
      <c r="H1175" s="13"/>
      <c r="I1175" s="10"/>
      <c r="J1175" s="10"/>
      <c r="K1175" s="17" t="str">
        <f>IFERROR(MASUK[[#This Row],[Jumlah Masuk]]*MASUK[[#This Row],[Harga Satuan]],"")</f>
        <v/>
      </c>
      <c r="L1175" s="13"/>
      <c r="M1175" s="62"/>
      <c r="N1175" s="62"/>
      <c r="O1175" s="62"/>
      <c r="P1175" s="62"/>
      <c r="Q1175" s="62"/>
      <c r="R1175" s="62"/>
      <c r="S1175" s="62"/>
    </row>
    <row r="1176" spans="1:19" ht="16.5" thickTop="1" thickBot="1" x14ac:dyDescent="0.3">
      <c r="A1176" s="33">
        <f t="shared" si="19"/>
        <v>1170</v>
      </c>
      <c r="B1176" s="9"/>
      <c r="C1176" s="10"/>
      <c r="D1176" s="18" t="str">
        <f>IFERROR(VLOOKUP(C1176,REKAP[[#All],[ID
Barang]:[Stok Akhir]],2,FALSE), "")</f>
        <v/>
      </c>
      <c r="E1176" s="18" t="str">
        <f>IFERROR(VLOOKUP(C1176,REKAP[[#All],[ID
Barang]:[Stok Akhir]],4,FALSE), "")</f>
        <v/>
      </c>
      <c r="F1176" s="18" t="str">
        <f>IFERROR(VLOOKUP(C1176,REKAP[[#All],[ID
Barang]:[Stok Akhir]],6,FALSE),"")</f>
        <v/>
      </c>
      <c r="G1176" s="17" t="str">
        <f>IFERROR(VLOOKUP(C1176,REKAP[[#All],[ID
Barang]:[Stok Akhir]],8,FALSE),"")</f>
        <v/>
      </c>
      <c r="H1176" s="13"/>
      <c r="I1176" s="10"/>
      <c r="J1176" s="10"/>
      <c r="K1176" s="17" t="str">
        <f>IFERROR(MASUK[[#This Row],[Jumlah Masuk]]*MASUK[[#This Row],[Harga Satuan]],"")</f>
        <v/>
      </c>
      <c r="L1176" s="13"/>
      <c r="M1176" s="62"/>
      <c r="N1176" s="62"/>
      <c r="O1176" s="62"/>
      <c r="P1176" s="62"/>
      <c r="Q1176" s="62"/>
      <c r="R1176" s="62"/>
      <c r="S1176" s="62"/>
    </row>
    <row r="1177" spans="1:19" ht="16.5" thickTop="1" thickBot="1" x14ac:dyDescent="0.3">
      <c r="A1177" s="33">
        <f t="shared" si="19"/>
        <v>1171</v>
      </c>
      <c r="B1177" s="9"/>
      <c r="C1177" s="10"/>
      <c r="D1177" s="18" t="str">
        <f>IFERROR(VLOOKUP(C1177,REKAP[[#All],[ID
Barang]:[Stok Akhir]],2,FALSE), "")</f>
        <v/>
      </c>
      <c r="E1177" s="18" t="str">
        <f>IFERROR(VLOOKUP(C1177,REKAP[[#All],[ID
Barang]:[Stok Akhir]],4,FALSE), "")</f>
        <v/>
      </c>
      <c r="F1177" s="18" t="str">
        <f>IFERROR(VLOOKUP(C1177,REKAP[[#All],[ID
Barang]:[Stok Akhir]],6,FALSE),"")</f>
        <v/>
      </c>
      <c r="G1177" s="17" t="str">
        <f>IFERROR(VLOOKUP(C1177,REKAP[[#All],[ID
Barang]:[Stok Akhir]],8,FALSE),"")</f>
        <v/>
      </c>
      <c r="H1177" s="13"/>
      <c r="I1177" s="10"/>
      <c r="J1177" s="10"/>
      <c r="K1177" s="17" t="str">
        <f>IFERROR(MASUK[[#This Row],[Jumlah Masuk]]*MASUK[[#This Row],[Harga Satuan]],"")</f>
        <v/>
      </c>
      <c r="L1177" s="13"/>
      <c r="M1177" s="62"/>
      <c r="N1177" s="62"/>
      <c r="O1177" s="62"/>
      <c r="P1177" s="62"/>
      <c r="Q1177" s="62"/>
      <c r="R1177" s="62"/>
      <c r="S1177" s="62"/>
    </row>
    <row r="1178" spans="1:19" ht="16.5" thickTop="1" thickBot="1" x14ac:dyDescent="0.3">
      <c r="A1178" s="33">
        <f t="shared" si="19"/>
        <v>1172</v>
      </c>
      <c r="B1178" s="9"/>
      <c r="C1178" s="10"/>
      <c r="D1178" s="18" t="str">
        <f>IFERROR(VLOOKUP(C1178,REKAP[[#All],[ID
Barang]:[Stok Akhir]],2,FALSE), "")</f>
        <v/>
      </c>
      <c r="E1178" s="18" t="str">
        <f>IFERROR(VLOOKUP(C1178,REKAP[[#All],[ID
Barang]:[Stok Akhir]],4,FALSE), "")</f>
        <v/>
      </c>
      <c r="F1178" s="18" t="str">
        <f>IFERROR(VLOOKUP(C1178,REKAP[[#All],[ID
Barang]:[Stok Akhir]],6,FALSE),"")</f>
        <v/>
      </c>
      <c r="G1178" s="17" t="str">
        <f>IFERROR(VLOOKUP(C1178,REKAP[[#All],[ID
Barang]:[Stok Akhir]],8,FALSE),"")</f>
        <v/>
      </c>
      <c r="H1178" s="13"/>
      <c r="I1178" s="10"/>
      <c r="J1178" s="10"/>
      <c r="K1178" s="17" t="str">
        <f>IFERROR(MASUK[[#This Row],[Jumlah Masuk]]*MASUK[[#This Row],[Harga Satuan]],"")</f>
        <v/>
      </c>
      <c r="L1178" s="13"/>
      <c r="M1178" s="62"/>
      <c r="N1178" s="62"/>
      <c r="O1178" s="62"/>
      <c r="P1178" s="62"/>
      <c r="Q1178" s="62"/>
      <c r="R1178" s="62"/>
      <c r="S1178" s="62"/>
    </row>
    <row r="1179" spans="1:19" ht="16.5" thickTop="1" thickBot="1" x14ac:dyDescent="0.3">
      <c r="A1179" s="33">
        <f t="shared" si="19"/>
        <v>1173</v>
      </c>
      <c r="B1179" s="9"/>
      <c r="C1179" s="10"/>
      <c r="D1179" s="18" t="str">
        <f>IFERROR(VLOOKUP(C1179,REKAP[[#All],[ID
Barang]:[Stok Akhir]],2,FALSE), "")</f>
        <v/>
      </c>
      <c r="E1179" s="18" t="str">
        <f>IFERROR(VLOOKUP(C1179,REKAP[[#All],[ID
Barang]:[Stok Akhir]],4,FALSE), "")</f>
        <v/>
      </c>
      <c r="F1179" s="18" t="str">
        <f>IFERROR(VLOOKUP(C1179,REKAP[[#All],[ID
Barang]:[Stok Akhir]],6,FALSE),"")</f>
        <v/>
      </c>
      <c r="G1179" s="17" t="str">
        <f>IFERROR(VLOOKUP(C1179,REKAP[[#All],[ID
Barang]:[Stok Akhir]],8,FALSE),"")</f>
        <v/>
      </c>
      <c r="H1179" s="13"/>
      <c r="I1179" s="10"/>
      <c r="J1179" s="10"/>
      <c r="K1179" s="17" t="str">
        <f>IFERROR(MASUK[[#This Row],[Jumlah Masuk]]*MASUK[[#This Row],[Harga Satuan]],"")</f>
        <v/>
      </c>
      <c r="L1179" s="13"/>
      <c r="M1179" s="62"/>
      <c r="N1179" s="62"/>
      <c r="O1179" s="62"/>
      <c r="P1179" s="62"/>
      <c r="Q1179" s="62"/>
      <c r="R1179" s="62"/>
      <c r="S1179" s="62"/>
    </row>
    <row r="1180" spans="1:19" ht="16.5" thickTop="1" thickBot="1" x14ac:dyDescent="0.3">
      <c r="A1180" s="33">
        <f t="shared" si="19"/>
        <v>1174</v>
      </c>
      <c r="B1180" s="9"/>
      <c r="C1180" s="10"/>
      <c r="D1180" s="18" t="str">
        <f>IFERROR(VLOOKUP(C1180,REKAP[[#All],[ID
Barang]:[Stok Akhir]],2,FALSE), "")</f>
        <v/>
      </c>
      <c r="E1180" s="18" t="str">
        <f>IFERROR(VLOOKUP(C1180,REKAP[[#All],[ID
Barang]:[Stok Akhir]],4,FALSE), "")</f>
        <v/>
      </c>
      <c r="F1180" s="18" t="str">
        <f>IFERROR(VLOOKUP(C1180,REKAP[[#All],[ID
Barang]:[Stok Akhir]],6,FALSE),"")</f>
        <v/>
      </c>
      <c r="G1180" s="17" t="str">
        <f>IFERROR(VLOOKUP(C1180,REKAP[[#All],[ID
Barang]:[Stok Akhir]],8,FALSE),"")</f>
        <v/>
      </c>
      <c r="H1180" s="13"/>
      <c r="I1180" s="10"/>
      <c r="J1180" s="10"/>
      <c r="K1180" s="17" t="str">
        <f>IFERROR(MASUK[[#This Row],[Jumlah Masuk]]*MASUK[[#This Row],[Harga Satuan]],"")</f>
        <v/>
      </c>
      <c r="L1180" s="13"/>
      <c r="M1180" s="62"/>
      <c r="N1180" s="62"/>
      <c r="O1180" s="62"/>
      <c r="P1180" s="62"/>
      <c r="Q1180" s="62"/>
      <c r="R1180" s="62"/>
      <c r="S1180" s="62"/>
    </row>
    <row r="1181" spans="1:19" ht="16.5" thickTop="1" thickBot="1" x14ac:dyDescent="0.3">
      <c r="A1181" s="33">
        <f t="shared" si="19"/>
        <v>1175</v>
      </c>
      <c r="B1181" s="9"/>
      <c r="C1181" s="10"/>
      <c r="D1181" s="18" t="str">
        <f>IFERROR(VLOOKUP(C1181,REKAP[[#All],[ID
Barang]:[Stok Akhir]],2,FALSE), "")</f>
        <v/>
      </c>
      <c r="E1181" s="18" t="str">
        <f>IFERROR(VLOOKUP(C1181,REKAP[[#All],[ID
Barang]:[Stok Akhir]],4,FALSE), "")</f>
        <v/>
      </c>
      <c r="F1181" s="18" t="str">
        <f>IFERROR(VLOOKUP(C1181,REKAP[[#All],[ID
Barang]:[Stok Akhir]],6,FALSE),"")</f>
        <v/>
      </c>
      <c r="G1181" s="17" t="str">
        <f>IFERROR(VLOOKUP(C1181,REKAP[[#All],[ID
Barang]:[Stok Akhir]],8,FALSE),"")</f>
        <v/>
      </c>
      <c r="H1181" s="13"/>
      <c r="I1181" s="10"/>
      <c r="J1181" s="10"/>
      <c r="K1181" s="17" t="str">
        <f>IFERROR(MASUK[[#This Row],[Jumlah Masuk]]*MASUK[[#This Row],[Harga Satuan]],"")</f>
        <v/>
      </c>
      <c r="L1181" s="13"/>
      <c r="M1181" s="62"/>
      <c r="N1181" s="62"/>
      <c r="O1181" s="62"/>
      <c r="P1181" s="62"/>
      <c r="Q1181" s="62"/>
      <c r="R1181" s="62"/>
      <c r="S1181" s="62"/>
    </row>
    <row r="1182" spans="1:19" ht="16.5" thickTop="1" thickBot="1" x14ac:dyDescent="0.3">
      <c r="A1182" s="33">
        <f t="shared" si="19"/>
        <v>1176</v>
      </c>
      <c r="B1182" s="9"/>
      <c r="C1182" s="10"/>
      <c r="D1182" s="18" t="str">
        <f>IFERROR(VLOOKUP(C1182,REKAP[[#All],[ID
Barang]:[Stok Akhir]],2,FALSE), "")</f>
        <v/>
      </c>
      <c r="E1182" s="18" t="str">
        <f>IFERROR(VLOOKUP(C1182,REKAP[[#All],[ID
Barang]:[Stok Akhir]],4,FALSE), "")</f>
        <v/>
      </c>
      <c r="F1182" s="18" t="str">
        <f>IFERROR(VLOOKUP(C1182,REKAP[[#All],[ID
Barang]:[Stok Akhir]],6,FALSE),"")</f>
        <v/>
      </c>
      <c r="G1182" s="17" t="str">
        <f>IFERROR(VLOOKUP(C1182,REKAP[[#All],[ID
Barang]:[Stok Akhir]],8,FALSE),"")</f>
        <v/>
      </c>
      <c r="H1182" s="13"/>
      <c r="I1182" s="10"/>
      <c r="J1182" s="10"/>
      <c r="K1182" s="17" t="str">
        <f>IFERROR(MASUK[[#This Row],[Jumlah Masuk]]*MASUK[[#This Row],[Harga Satuan]],"")</f>
        <v/>
      </c>
      <c r="L1182" s="13"/>
      <c r="M1182" s="62"/>
      <c r="N1182" s="62"/>
      <c r="O1182" s="62"/>
      <c r="P1182" s="62"/>
      <c r="Q1182" s="62"/>
      <c r="R1182" s="62"/>
      <c r="S1182" s="62"/>
    </row>
    <row r="1183" spans="1:19" ht="16.5" thickTop="1" thickBot="1" x14ac:dyDescent="0.3">
      <c r="A1183" s="33">
        <f t="shared" si="19"/>
        <v>1177</v>
      </c>
      <c r="B1183" s="9"/>
      <c r="C1183" s="10"/>
      <c r="D1183" s="18" t="str">
        <f>IFERROR(VLOOKUP(C1183,REKAP[[#All],[ID
Barang]:[Stok Akhir]],2,FALSE), "")</f>
        <v/>
      </c>
      <c r="E1183" s="18" t="str">
        <f>IFERROR(VLOOKUP(C1183,REKAP[[#All],[ID
Barang]:[Stok Akhir]],4,FALSE), "")</f>
        <v/>
      </c>
      <c r="F1183" s="18" t="str">
        <f>IFERROR(VLOOKUP(C1183,REKAP[[#All],[ID
Barang]:[Stok Akhir]],6,FALSE),"")</f>
        <v/>
      </c>
      <c r="G1183" s="17" t="str">
        <f>IFERROR(VLOOKUP(C1183,REKAP[[#All],[ID
Barang]:[Stok Akhir]],8,FALSE),"")</f>
        <v/>
      </c>
      <c r="H1183" s="13"/>
      <c r="I1183" s="10"/>
      <c r="J1183" s="10"/>
      <c r="K1183" s="17" t="str">
        <f>IFERROR(MASUK[[#This Row],[Jumlah Masuk]]*MASUK[[#This Row],[Harga Satuan]],"")</f>
        <v/>
      </c>
      <c r="L1183" s="13"/>
      <c r="M1183" s="62"/>
      <c r="N1183" s="62"/>
      <c r="O1183" s="62"/>
      <c r="P1183" s="62"/>
      <c r="Q1183" s="62"/>
      <c r="R1183" s="62"/>
      <c r="S1183" s="62"/>
    </row>
    <row r="1184" spans="1:19" ht="16.5" thickTop="1" thickBot="1" x14ac:dyDescent="0.3">
      <c r="A1184" s="33">
        <f t="shared" si="19"/>
        <v>1178</v>
      </c>
      <c r="B1184" s="9"/>
      <c r="C1184" s="10"/>
      <c r="D1184" s="18" t="str">
        <f>IFERROR(VLOOKUP(C1184,REKAP[[#All],[ID
Barang]:[Stok Akhir]],2,FALSE), "")</f>
        <v/>
      </c>
      <c r="E1184" s="18" t="str">
        <f>IFERROR(VLOOKUP(C1184,REKAP[[#All],[ID
Barang]:[Stok Akhir]],4,FALSE), "")</f>
        <v/>
      </c>
      <c r="F1184" s="18" t="str">
        <f>IFERROR(VLOOKUP(C1184,REKAP[[#All],[ID
Barang]:[Stok Akhir]],6,FALSE),"")</f>
        <v/>
      </c>
      <c r="G1184" s="17" t="str">
        <f>IFERROR(VLOOKUP(C1184,REKAP[[#All],[ID
Barang]:[Stok Akhir]],8,FALSE),"")</f>
        <v/>
      </c>
      <c r="H1184" s="13"/>
      <c r="I1184" s="10"/>
      <c r="J1184" s="10"/>
      <c r="K1184" s="17" t="str">
        <f>IFERROR(MASUK[[#This Row],[Jumlah Masuk]]*MASUK[[#This Row],[Harga Satuan]],"")</f>
        <v/>
      </c>
      <c r="L1184" s="13"/>
      <c r="M1184" s="62"/>
      <c r="N1184" s="62"/>
      <c r="O1184" s="62"/>
      <c r="P1184" s="62"/>
      <c r="Q1184" s="62"/>
      <c r="R1184" s="62"/>
      <c r="S1184" s="62"/>
    </row>
    <row r="1185" spans="1:19" ht="16.5" thickTop="1" thickBot="1" x14ac:dyDescent="0.3">
      <c r="A1185" s="33">
        <f t="shared" si="19"/>
        <v>1179</v>
      </c>
      <c r="B1185" s="9"/>
      <c r="C1185" s="10"/>
      <c r="D1185" s="18" t="str">
        <f>IFERROR(VLOOKUP(C1185,REKAP[[#All],[ID
Barang]:[Stok Akhir]],2,FALSE), "")</f>
        <v/>
      </c>
      <c r="E1185" s="18" t="str">
        <f>IFERROR(VLOOKUP(C1185,REKAP[[#All],[ID
Barang]:[Stok Akhir]],4,FALSE), "")</f>
        <v/>
      </c>
      <c r="F1185" s="18" t="str">
        <f>IFERROR(VLOOKUP(C1185,REKAP[[#All],[ID
Barang]:[Stok Akhir]],6,FALSE),"")</f>
        <v/>
      </c>
      <c r="G1185" s="17" t="str">
        <f>IFERROR(VLOOKUP(C1185,REKAP[[#All],[ID
Barang]:[Stok Akhir]],8,FALSE),"")</f>
        <v/>
      </c>
      <c r="H1185" s="13"/>
      <c r="I1185" s="10"/>
      <c r="J1185" s="10"/>
      <c r="K1185" s="17" t="str">
        <f>IFERROR(MASUK[[#This Row],[Jumlah Masuk]]*MASUK[[#This Row],[Harga Satuan]],"")</f>
        <v/>
      </c>
      <c r="L1185" s="13"/>
      <c r="M1185" s="62"/>
      <c r="N1185" s="62"/>
      <c r="O1185" s="62"/>
      <c r="P1185" s="62"/>
      <c r="Q1185" s="62"/>
      <c r="R1185" s="62"/>
      <c r="S1185" s="62"/>
    </row>
    <row r="1186" spans="1:19" ht="16.5" thickTop="1" thickBot="1" x14ac:dyDescent="0.3">
      <c r="A1186" s="33">
        <f t="shared" si="19"/>
        <v>1180</v>
      </c>
      <c r="B1186" s="9"/>
      <c r="C1186" s="10"/>
      <c r="D1186" s="18" t="str">
        <f>IFERROR(VLOOKUP(C1186,REKAP[[#All],[ID
Barang]:[Stok Akhir]],2,FALSE), "")</f>
        <v/>
      </c>
      <c r="E1186" s="18" t="str">
        <f>IFERROR(VLOOKUP(C1186,REKAP[[#All],[ID
Barang]:[Stok Akhir]],4,FALSE), "")</f>
        <v/>
      </c>
      <c r="F1186" s="18" t="str">
        <f>IFERROR(VLOOKUP(C1186,REKAP[[#All],[ID
Barang]:[Stok Akhir]],6,FALSE),"")</f>
        <v/>
      </c>
      <c r="G1186" s="17" t="str">
        <f>IFERROR(VLOOKUP(C1186,REKAP[[#All],[ID
Barang]:[Stok Akhir]],8,FALSE),"")</f>
        <v/>
      </c>
      <c r="H1186" s="13"/>
      <c r="I1186" s="10"/>
      <c r="J1186" s="10"/>
      <c r="K1186" s="17" t="str">
        <f>IFERROR(MASUK[[#This Row],[Jumlah Masuk]]*MASUK[[#This Row],[Harga Satuan]],"")</f>
        <v/>
      </c>
      <c r="L1186" s="13"/>
      <c r="M1186" s="62"/>
      <c r="N1186" s="62"/>
      <c r="O1186" s="62"/>
      <c r="P1186" s="62"/>
      <c r="Q1186" s="62"/>
      <c r="R1186" s="62"/>
      <c r="S1186" s="62"/>
    </row>
    <row r="1187" spans="1:19" ht="16.5" thickTop="1" thickBot="1" x14ac:dyDescent="0.3">
      <c r="A1187" s="33">
        <f t="shared" si="19"/>
        <v>1181</v>
      </c>
      <c r="B1187" s="9"/>
      <c r="C1187" s="10"/>
      <c r="D1187" s="18" t="str">
        <f>IFERROR(VLOOKUP(C1187,REKAP[[#All],[ID
Barang]:[Stok Akhir]],2,FALSE), "")</f>
        <v/>
      </c>
      <c r="E1187" s="18" t="str">
        <f>IFERROR(VLOOKUP(C1187,REKAP[[#All],[ID
Barang]:[Stok Akhir]],4,FALSE), "")</f>
        <v/>
      </c>
      <c r="F1187" s="18" t="str">
        <f>IFERROR(VLOOKUP(C1187,REKAP[[#All],[ID
Barang]:[Stok Akhir]],6,FALSE),"")</f>
        <v/>
      </c>
      <c r="G1187" s="17" t="str">
        <f>IFERROR(VLOOKUP(C1187,REKAP[[#All],[ID
Barang]:[Stok Akhir]],8,FALSE),"")</f>
        <v/>
      </c>
      <c r="H1187" s="13"/>
      <c r="I1187" s="10"/>
      <c r="J1187" s="10"/>
      <c r="K1187" s="17" t="str">
        <f>IFERROR(MASUK[[#This Row],[Jumlah Masuk]]*MASUK[[#This Row],[Harga Satuan]],"")</f>
        <v/>
      </c>
      <c r="L1187" s="13"/>
      <c r="M1187" s="62"/>
      <c r="N1187" s="62"/>
      <c r="O1187" s="62"/>
      <c r="P1187" s="62"/>
      <c r="Q1187" s="62"/>
      <c r="R1187" s="62"/>
      <c r="S1187" s="62"/>
    </row>
    <row r="1188" spans="1:19" ht="16.5" thickTop="1" thickBot="1" x14ac:dyDescent="0.3">
      <c r="A1188" s="33">
        <f t="shared" si="19"/>
        <v>1182</v>
      </c>
      <c r="B1188" s="9"/>
      <c r="C1188" s="10"/>
      <c r="D1188" s="18" t="str">
        <f>IFERROR(VLOOKUP(C1188,REKAP[[#All],[ID
Barang]:[Stok Akhir]],2,FALSE), "")</f>
        <v/>
      </c>
      <c r="E1188" s="18" t="str">
        <f>IFERROR(VLOOKUP(C1188,REKAP[[#All],[ID
Barang]:[Stok Akhir]],4,FALSE), "")</f>
        <v/>
      </c>
      <c r="F1188" s="18" t="str">
        <f>IFERROR(VLOOKUP(C1188,REKAP[[#All],[ID
Barang]:[Stok Akhir]],6,FALSE),"")</f>
        <v/>
      </c>
      <c r="G1188" s="17" t="str">
        <f>IFERROR(VLOOKUP(C1188,REKAP[[#All],[ID
Barang]:[Stok Akhir]],8,FALSE),"")</f>
        <v/>
      </c>
      <c r="H1188" s="13"/>
      <c r="I1188" s="10"/>
      <c r="J1188" s="10"/>
      <c r="K1188" s="17" t="str">
        <f>IFERROR(MASUK[[#This Row],[Jumlah Masuk]]*MASUK[[#This Row],[Harga Satuan]],"")</f>
        <v/>
      </c>
      <c r="L1188" s="13"/>
      <c r="M1188" s="62"/>
      <c r="N1188" s="62"/>
      <c r="O1188" s="62"/>
      <c r="P1188" s="62"/>
      <c r="Q1188" s="62"/>
      <c r="R1188" s="62"/>
      <c r="S1188" s="62"/>
    </row>
    <row r="1189" spans="1:19" ht="16.5" thickTop="1" thickBot="1" x14ac:dyDescent="0.3">
      <c r="A1189" s="33">
        <f t="shared" si="19"/>
        <v>1183</v>
      </c>
      <c r="B1189" s="9"/>
      <c r="C1189" s="10"/>
      <c r="D1189" s="18" t="str">
        <f>IFERROR(VLOOKUP(C1189,REKAP[[#All],[ID
Barang]:[Stok Akhir]],2,FALSE), "")</f>
        <v/>
      </c>
      <c r="E1189" s="18" t="str">
        <f>IFERROR(VLOOKUP(C1189,REKAP[[#All],[ID
Barang]:[Stok Akhir]],4,FALSE), "")</f>
        <v/>
      </c>
      <c r="F1189" s="18" t="str">
        <f>IFERROR(VLOOKUP(C1189,REKAP[[#All],[ID
Barang]:[Stok Akhir]],6,FALSE),"")</f>
        <v/>
      </c>
      <c r="G1189" s="17" t="str">
        <f>IFERROR(VLOOKUP(C1189,REKAP[[#All],[ID
Barang]:[Stok Akhir]],8,FALSE),"")</f>
        <v/>
      </c>
      <c r="H1189" s="13"/>
      <c r="I1189" s="10"/>
      <c r="J1189" s="10"/>
      <c r="K1189" s="17" t="str">
        <f>IFERROR(MASUK[[#This Row],[Jumlah Masuk]]*MASUK[[#This Row],[Harga Satuan]],"")</f>
        <v/>
      </c>
      <c r="L1189" s="13"/>
      <c r="M1189" s="62"/>
      <c r="N1189" s="62"/>
      <c r="O1189" s="62"/>
      <c r="P1189" s="62"/>
      <c r="Q1189" s="62"/>
      <c r="R1189" s="62"/>
      <c r="S1189" s="62"/>
    </row>
    <row r="1190" spans="1:19" ht="16.5" thickTop="1" thickBot="1" x14ac:dyDescent="0.3">
      <c r="A1190" s="33">
        <f t="shared" si="19"/>
        <v>1184</v>
      </c>
      <c r="B1190" s="9"/>
      <c r="C1190" s="10"/>
      <c r="D1190" s="18" t="str">
        <f>IFERROR(VLOOKUP(C1190,REKAP[[#All],[ID
Barang]:[Stok Akhir]],2,FALSE), "")</f>
        <v/>
      </c>
      <c r="E1190" s="18" t="str">
        <f>IFERROR(VLOOKUP(C1190,REKAP[[#All],[ID
Barang]:[Stok Akhir]],4,FALSE), "")</f>
        <v/>
      </c>
      <c r="F1190" s="18" t="str">
        <f>IFERROR(VLOOKUP(C1190,REKAP[[#All],[ID
Barang]:[Stok Akhir]],6,FALSE),"")</f>
        <v/>
      </c>
      <c r="G1190" s="17" t="str">
        <f>IFERROR(VLOOKUP(C1190,REKAP[[#All],[ID
Barang]:[Stok Akhir]],8,FALSE),"")</f>
        <v/>
      </c>
      <c r="H1190" s="13"/>
      <c r="I1190" s="10"/>
      <c r="J1190" s="10"/>
      <c r="K1190" s="17" t="str">
        <f>IFERROR(MASUK[[#This Row],[Jumlah Masuk]]*MASUK[[#This Row],[Harga Satuan]],"")</f>
        <v/>
      </c>
      <c r="L1190" s="13"/>
      <c r="M1190" s="62"/>
      <c r="N1190" s="62"/>
      <c r="O1190" s="62"/>
      <c r="P1190" s="62"/>
      <c r="Q1190" s="62"/>
      <c r="R1190" s="62"/>
      <c r="S1190" s="62"/>
    </row>
    <row r="1191" spans="1:19" ht="16.5" thickTop="1" thickBot="1" x14ac:dyDescent="0.3">
      <c r="A1191" s="33">
        <f t="shared" si="19"/>
        <v>1185</v>
      </c>
      <c r="B1191" s="9"/>
      <c r="C1191" s="10"/>
      <c r="D1191" s="18" t="str">
        <f>IFERROR(VLOOKUP(C1191,REKAP[[#All],[ID
Barang]:[Stok Akhir]],2,FALSE), "")</f>
        <v/>
      </c>
      <c r="E1191" s="18" t="str">
        <f>IFERROR(VLOOKUP(C1191,REKAP[[#All],[ID
Barang]:[Stok Akhir]],4,FALSE), "")</f>
        <v/>
      </c>
      <c r="F1191" s="18" t="str">
        <f>IFERROR(VLOOKUP(C1191,REKAP[[#All],[ID
Barang]:[Stok Akhir]],6,FALSE),"")</f>
        <v/>
      </c>
      <c r="G1191" s="17" t="str">
        <f>IFERROR(VLOOKUP(C1191,REKAP[[#All],[ID
Barang]:[Stok Akhir]],8,FALSE),"")</f>
        <v/>
      </c>
      <c r="H1191" s="13"/>
      <c r="I1191" s="10"/>
      <c r="J1191" s="10"/>
      <c r="K1191" s="17" t="str">
        <f>IFERROR(MASUK[[#This Row],[Jumlah Masuk]]*MASUK[[#This Row],[Harga Satuan]],"")</f>
        <v/>
      </c>
      <c r="L1191" s="13"/>
      <c r="M1191" s="62"/>
      <c r="N1191" s="62"/>
      <c r="O1191" s="62"/>
      <c r="P1191" s="62"/>
      <c r="Q1191" s="62"/>
      <c r="R1191" s="62"/>
      <c r="S1191" s="62"/>
    </row>
    <row r="1192" spans="1:19" ht="16.5" thickTop="1" thickBot="1" x14ac:dyDescent="0.3">
      <c r="A1192" s="33">
        <f t="shared" si="19"/>
        <v>1186</v>
      </c>
      <c r="B1192" s="9"/>
      <c r="C1192" s="10"/>
      <c r="D1192" s="18" t="str">
        <f>IFERROR(VLOOKUP(C1192,REKAP[[#All],[ID
Barang]:[Stok Akhir]],2,FALSE), "")</f>
        <v/>
      </c>
      <c r="E1192" s="18" t="str">
        <f>IFERROR(VLOOKUP(C1192,REKAP[[#All],[ID
Barang]:[Stok Akhir]],4,FALSE), "")</f>
        <v/>
      </c>
      <c r="F1192" s="18" t="str">
        <f>IFERROR(VLOOKUP(C1192,REKAP[[#All],[ID
Barang]:[Stok Akhir]],6,FALSE),"")</f>
        <v/>
      </c>
      <c r="G1192" s="17" t="str">
        <f>IFERROR(VLOOKUP(C1192,REKAP[[#All],[ID
Barang]:[Stok Akhir]],8,FALSE),"")</f>
        <v/>
      </c>
      <c r="H1192" s="13"/>
      <c r="I1192" s="10"/>
      <c r="J1192" s="10"/>
      <c r="K1192" s="17" t="str">
        <f>IFERROR(MASUK[[#This Row],[Jumlah Masuk]]*MASUK[[#This Row],[Harga Satuan]],"")</f>
        <v/>
      </c>
      <c r="L1192" s="13"/>
      <c r="M1192" s="62"/>
      <c r="N1192" s="62"/>
      <c r="O1192" s="62"/>
      <c r="P1192" s="62"/>
      <c r="Q1192" s="62"/>
      <c r="R1192" s="62"/>
      <c r="S1192" s="62"/>
    </row>
    <row r="1193" spans="1:19" ht="16.5" thickTop="1" thickBot="1" x14ac:dyDescent="0.3">
      <c r="A1193" s="33">
        <f t="shared" si="19"/>
        <v>1187</v>
      </c>
      <c r="B1193" s="9"/>
      <c r="C1193" s="10"/>
      <c r="D1193" s="18" t="str">
        <f>IFERROR(VLOOKUP(C1193,REKAP[[#All],[ID
Barang]:[Stok Akhir]],2,FALSE), "")</f>
        <v/>
      </c>
      <c r="E1193" s="18" t="str">
        <f>IFERROR(VLOOKUP(C1193,REKAP[[#All],[ID
Barang]:[Stok Akhir]],4,FALSE), "")</f>
        <v/>
      </c>
      <c r="F1193" s="18" t="str">
        <f>IFERROR(VLOOKUP(C1193,REKAP[[#All],[ID
Barang]:[Stok Akhir]],6,FALSE),"")</f>
        <v/>
      </c>
      <c r="G1193" s="17" t="str">
        <f>IFERROR(VLOOKUP(C1193,REKAP[[#All],[ID
Barang]:[Stok Akhir]],8,FALSE),"")</f>
        <v/>
      </c>
      <c r="H1193" s="13"/>
      <c r="I1193" s="10"/>
      <c r="J1193" s="10"/>
      <c r="K1193" s="17" t="str">
        <f>IFERROR(MASUK[[#This Row],[Jumlah Masuk]]*MASUK[[#This Row],[Harga Satuan]],"")</f>
        <v/>
      </c>
      <c r="L1193" s="13"/>
      <c r="M1193" s="62"/>
      <c r="N1193" s="62"/>
      <c r="O1193" s="62"/>
      <c r="P1193" s="62"/>
      <c r="Q1193" s="62"/>
      <c r="R1193" s="62"/>
      <c r="S1193" s="62"/>
    </row>
    <row r="1194" spans="1:19" ht="16.5" thickTop="1" thickBot="1" x14ac:dyDescent="0.3">
      <c r="A1194" s="33">
        <f t="shared" si="19"/>
        <v>1188</v>
      </c>
      <c r="B1194" s="9"/>
      <c r="C1194" s="10"/>
      <c r="D1194" s="18" t="str">
        <f>IFERROR(VLOOKUP(C1194,REKAP[[#All],[ID
Barang]:[Stok Akhir]],2,FALSE), "")</f>
        <v/>
      </c>
      <c r="E1194" s="18" t="str">
        <f>IFERROR(VLOOKUP(C1194,REKAP[[#All],[ID
Barang]:[Stok Akhir]],4,FALSE), "")</f>
        <v/>
      </c>
      <c r="F1194" s="18" t="str">
        <f>IFERROR(VLOOKUP(C1194,REKAP[[#All],[ID
Barang]:[Stok Akhir]],6,FALSE),"")</f>
        <v/>
      </c>
      <c r="G1194" s="17" t="str">
        <f>IFERROR(VLOOKUP(C1194,REKAP[[#All],[ID
Barang]:[Stok Akhir]],8,FALSE),"")</f>
        <v/>
      </c>
      <c r="H1194" s="13"/>
      <c r="I1194" s="10"/>
      <c r="J1194" s="10"/>
      <c r="K1194" s="17" t="str">
        <f>IFERROR(MASUK[[#This Row],[Jumlah Masuk]]*MASUK[[#This Row],[Harga Satuan]],"")</f>
        <v/>
      </c>
      <c r="L1194" s="13"/>
      <c r="M1194" s="62"/>
      <c r="N1194" s="62"/>
      <c r="O1194" s="62"/>
      <c r="P1194" s="62"/>
      <c r="Q1194" s="62"/>
      <c r="R1194" s="62"/>
      <c r="S1194" s="62"/>
    </row>
    <row r="1195" spans="1:19" ht="16.5" thickTop="1" thickBot="1" x14ac:dyDescent="0.3">
      <c r="A1195" s="33">
        <f t="shared" si="19"/>
        <v>1189</v>
      </c>
      <c r="B1195" s="9"/>
      <c r="C1195" s="10"/>
      <c r="D1195" s="18" t="str">
        <f>IFERROR(VLOOKUP(C1195,REKAP[[#All],[ID
Barang]:[Stok Akhir]],2,FALSE), "")</f>
        <v/>
      </c>
      <c r="E1195" s="18" t="str">
        <f>IFERROR(VLOOKUP(C1195,REKAP[[#All],[ID
Barang]:[Stok Akhir]],4,FALSE), "")</f>
        <v/>
      </c>
      <c r="F1195" s="18" t="str">
        <f>IFERROR(VLOOKUP(C1195,REKAP[[#All],[ID
Barang]:[Stok Akhir]],6,FALSE),"")</f>
        <v/>
      </c>
      <c r="G1195" s="17" t="str">
        <f>IFERROR(VLOOKUP(C1195,REKAP[[#All],[ID
Barang]:[Stok Akhir]],8,FALSE),"")</f>
        <v/>
      </c>
      <c r="H1195" s="13"/>
      <c r="I1195" s="10"/>
      <c r="J1195" s="10"/>
      <c r="K1195" s="17" t="str">
        <f>IFERROR(MASUK[[#This Row],[Jumlah Masuk]]*MASUK[[#This Row],[Harga Satuan]],"")</f>
        <v/>
      </c>
      <c r="L1195" s="13"/>
      <c r="M1195" s="62"/>
      <c r="N1195" s="62"/>
      <c r="O1195" s="62"/>
      <c r="P1195" s="62"/>
      <c r="Q1195" s="62"/>
      <c r="R1195" s="62"/>
      <c r="S1195" s="62"/>
    </row>
    <row r="1196" spans="1:19" ht="16.5" thickTop="1" thickBot="1" x14ac:dyDescent="0.3">
      <c r="A1196" s="33">
        <f t="shared" si="19"/>
        <v>1190</v>
      </c>
      <c r="B1196" s="9"/>
      <c r="C1196" s="10"/>
      <c r="D1196" s="18" t="str">
        <f>IFERROR(VLOOKUP(C1196,REKAP[[#All],[ID
Barang]:[Stok Akhir]],2,FALSE), "")</f>
        <v/>
      </c>
      <c r="E1196" s="18" t="str">
        <f>IFERROR(VLOOKUP(C1196,REKAP[[#All],[ID
Barang]:[Stok Akhir]],4,FALSE), "")</f>
        <v/>
      </c>
      <c r="F1196" s="18" t="str">
        <f>IFERROR(VLOOKUP(C1196,REKAP[[#All],[ID
Barang]:[Stok Akhir]],6,FALSE),"")</f>
        <v/>
      </c>
      <c r="G1196" s="17" t="str">
        <f>IFERROR(VLOOKUP(C1196,REKAP[[#All],[ID
Barang]:[Stok Akhir]],8,FALSE),"")</f>
        <v/>
      </c>
      <c r="H1196" s="13"/>
      <c r="I1196" s="10"/>
      <c r="J1196" s="10"/>
      <c r="K1196" s="17" t="str">
        <f>IFERROR(MASUK[[#This Row],[Jumlah Masuk]]*MASUK[[#This Row],[Harga Satuan]],"")</f>
        <v/>
      </c>
      <c r="L1196" s="13"/>
      <c r="M1196" s="62"/>
      <c r="N1196" s="62"/>
      <c r="O1196" s="62"/>
      <c r="P1196" s="62"/>
      <c r="Q1196" s="62"/>
      <c r="R1196" s="62"/>
      <c r="S1196" s="62"/>
    </row>
    <row r="1197" spans="1:19" ht="16.5" thickTop="1" thickBot="1" x14ac:dyDescent="0.3">
      <c r="A1197" s="33">
        <f t="shared" si="19"/>
        <v>1191</v>
      </c>
      <c r="B1197" s="9"/>
      <c r="C1197" s="10"/>
      <c r="D1197" s="18" t="str">
        <f>IFERROR(VLOOKUP(C1197,REKAP[[#All],[ID
Barang]:[Stok Akhir]],2,FALSE), "")</f>
        <v/>
      </c>
      <c r="E1197" s="18" t="str">
        <f>IFERROR(VLOOKUP(C1197,REKAP[[#All],[ID
Barang]:[Stok Akhir]],4,FALSE), "")</f>
        <v/>
      </c>
      <c r="F1197" s="18" t="str">
        <f>IFERROR(VLOOKUP(C1197,REKAP[[#All],[ID
Barang]:[Stok Akhir]],6,FALSE),"")</f>
        <v/>
      </c>
      <c r="G1197" s="17" t="str">
        <f>IFERROR(VLOOKUP(C1197,REKAP[[#All],[ID
Barang]:[Stok Akhir]],8,FALSE),"")</f>
        <v/>
      </c>
      <c r="H1197" s="13"/>
      <c r="I1197" s="10"/>
      <c r="J1197" s="10"/>
      <c r="K1197" s="17" t="str">
        <f>IFERROR(MASUK[[#This Row],[Jumlah Masuk]]*MASUK[[#This Row],[Harga Satuan]],"")</f>
        <v/>
      </c>
      <c r="L1197" s="13"/>
      <c r="M1197" s="62"/>
      <c r="N1197" s="62"/>
      <c r="O1197" s="62"/>
      <c r="P1197" s="62"/>
      <c r="Q1197" s="62"/>
      <c r="R1197" s="62"/>
      <c r="S1197" s="62"/>
    </row>
    <row r="1198" spans="1:19" ht="16.5" thickTop="1" thickBot="1" x14ac:dyDescent="0.3">
      <c r="A1198" s="33">
        <f t="shared" si="19"/>
        <v>1192</v>
      </c>
      <c r="B1198" s="9"/>
      <c r="C1198" s="10"/>
      <c r="D1198" s="18" t="str">
        <f>IFERROR(VLOOKUP(C1198,REKAP[[#All],[ID
Barang]:[Stok Akhir]],2,FALSE), "")</f>
        <v/>
      </c>
      <c r="E1198" s="18" t="str">
        <f>IFERROR(VLOOKUP(C1198,REKAP[[#All],[ID
Barang]:[Stok Akhir]],4,FALSE), "")</f>
        <v/>
      </c>
      <c r="F1198" s="18" t="str">
        <f>IFERROR(VLOOKUP(C1198,REKAP[[#All],[ID
Barang]:[Stok Akhir]],6,FALSE),"")</f>
        <v/>
      </c>
      <c r="G1198" s="17" t="str">
        <f>IFERROR(VLOOKUP(C1198,REKAP[[#All],[ID
Barang]:[Stok Akhir]],8,FALSE),"")</f>
        <v/>
      </c>
      <c r="H1198" s="13"/>
      <c r="I1198" s="10"/>
      <c r="J1198" s="10"/>
      <c r="K1198" s="17" t="str">
        <f>IFERROR(MASUK[[#This Row],[Jumlah Masuk]]*MASUK[[#This Row],[Harga Satuan]],"")</f>
        <v/>
      </c>
      <c r="L1198" s="13"/>
      <c r="M1198" s="62"/>
      <c r="N1198" s="62"/>
      <c r="O1198" s="62"/>
      <c r="P1198" s="62"/>
      <c r="Q1198" s="62"/>
      <c r="R1198" s="62"/>
      <c r="S1198" s="62"/>
    </row>
    <row r="1199" spans="1:19" ht="16.5" thickTop="1" thickBot="1" x14ac:dyDescent="0.3">
      <c r="A1199" s="33">
        <f t="shared" si="19"/>
        <v>1193</v>
      </c>
      <c r="B1199" s="9"/>
      <c r="C1199" s="10"/>
      <c r="D1199" s="18" t="str">
        <f>IFERROR(VLOOKUP(C1199,REKAP[[#All],[ID
Barang]:[Stok Akhir]],2,FALSE), "")</f>
        <v/>
      </c>
      <c r="E1199" s="18" t="str">
        <f>IFERROR(VLOOKUP(C1199,REKAP[[#All],[ID
Barang]:[Stok Akhir]],4,FALSE), "")</f>
        <v/>
      </c>
      <c r="F1199" s="18" t="str">
        <f>IFERROR(VLOOKUP(C1199,REKAP[[#All],[ID
Barang]:[Stok Akhir]],6,FALSE),"")</f>
        <v/>
      </c>
      <c r="G1199" s="17" t="str">
        <f>IFERROR(VLOOKUP(C1199,REKAP[[#All],[ID
Barang]:[Stok Akhir]],8,FALSE),"")</f>
        <v/>
      </c>
      <c r="H1199" s="13"/>
      <c r="I1199" s="10"/>
      <c r="J1199" s="10"/>
      <c r="K1199" s="17" t="str">
        <f>IFERROR(MASUK[[#This Row],[Jumlah Masuk]]*MASUK[[#This Row],[Harga Satuan]],"")</f>
        <v/>
      </c>
      <c r="L1199" s="13"/>
      <c r="M1199" s="62"/>
      <c r="N1199" s="62"/>
      <c r="O1199" s="62"/>
      <c r="P1199" s="62"/>
      <c r="Q1199" s="62"/>
      <c r="R1199" s="62"/>
      <c r="S1199" s="62"/>
    </row>
    <row r="1200" spans="1:19" ht="16.5" thickTop="1" thickBot="1" x14ac:dyDescent="0.3">
      <c r="A1200" s="33">
        <f t="shared" si="19"/>
        <v>1194</v>
      </c>
      <c r="B1200" s="9"/>
      <c r="C1200" s="10"/>
      <c r="D1200" s="18" t="str">
        <f>IFERROR(VLOOKUP(C1200,REKAP[[#All],[ID
Barang]:[Stok Akhir]],2,FALSE), "")</f>
        <v/>
      </c>
      <c r="E1200" s="18" t="str">
        <f>IFERROR(VLOOKUP(C1200,REKAP[[#All],[ID
Barang]:[Stok Akhir]],4,FALSE), "")</f>
        <v/>
      </c>
      <c r="F1200" s="18" t="str">
        <f>IFERROR(VLOOKUP(C1200,REKAP[[#All],[ID
Barang]:[Stok Akhir]],6,FALSE),"")</f>
        <v/>
      </c>
      <c r="G1200" s="17" t="str">
        <f>IFERROR(VLOOKUP(C1200,REKAP[[#All],[ID
Barang]:[Stok Akhir]],8,FALSE),"")</f>
        <v/>
      </c>
      <c r="H1200" s="13"/>
      <c r="I1200" s="10"/>
      <c r="J1200" s="10"/>
      <c r="K1200" s="17" t="str">
        <f>IFERROR(MASUK[[#This Row],[Jumlah Masuk]]*MASUK[[#This Row],[Harga Satuan]],"")</f>
        <v/>
      </c>
      <c r="L1200" s="13"/>
      <c r="M1200" s="62"/>
      <c r="N1200" s="62"/>
      <c r="O1200" s="62"/>
      <c r="P1200" s="62"/>
      <c r="Q1200" s="62"/>
      <c r="R1200" s="62"/>
      <c r="S1200" s="62"/>
    </row>
    <row r="1201" spans="1:19" ht="16.5" thickTop="1" thickBot="1" x14ac:dyDescent="0.3">
      <c r="A1201" s="33">
        <f t="shared" si="19"/>
        <v>1195</v>
      </c>
      <c r="B1201" s="9"/>
      <c r="C1201" s="10"/>
      <c r="D1201" s="18" t="str">
        <f>IFERROR(VLOOKUP(C1201,REKAP[[#All],[ID
Barang]:[Stok Akhir]],2,FALSE), "")</f>
        <v/>
      </c>
      <c r="E1201" s="18" t="str">
        <f>IFERROR(VLOOKUP(C1201,REKAP[[#All],[ID
Barang]:[Stok Akhir]],4,FALSE), "")</f>
        <v/>
      </c>
      <c r="F1201" s="18" t="str">
        <f>IFERROR(VLOOKUP(C1201,REKAP[[#All],[ID
Barang]:[Stok Akhir]],6,FALSE),"")</f>
        <v/>
      </c>
      <c r="G1201" s="17" t="str">
        <f>IFERROR(VLOOKUP(C1201,REKAP[[#All],[ID
Barang]:[Stok Akhir]],8,FALSE),"")</f>
        <v/>
      </c>
      <c r="H1201" s="13"/>
      <c r="I1201" s="10"/>
      <c r="J1201" s="10"/>
      <c r="K1201" s="17" t="str">
        <f>IFERROR(MASUK[[#This Row],[Jumlah Masuk]]*MASUK[[#This Row],[Harga Satuan]],"")</f>
        <v/>
      </c>
      <c r="L1201" s="13"/>
      <c r="M1201" s="62"/>
      <c r="N1201" s="62"/>
      <c r="O1201" s="62"/>
      <c r="P1201" s="62"/>
      <c r="Q1201" s="62"/>
      <c r="R1201" s="62"/>
      <c r="S1201" s="62"/>
    </row>
    <row r="1202" spans="1:19" ht="16.5" thickTop="1" thickBot="1" x14ac:dyDescent="0.3">
      <c r="A1202" s="33">
        <f t="shared" si="19"/>
        <v>1196</v>
      </c>
      <c r="B1202" s="9"/>
      <c r="C1202" s="10"/>
      <c r="D1202" s="18" t="str">
        <f>IFERROR(VLOOKUP(C1202,REKAP[[#All],[ID
Barang]:[Stok Akhir]],2,FALSE), "")</f>
        <v/>
      </c>
      <c r="E1202" s="18" t="str">
        <f>IFERROR(VLOOKUP(C1202,REKAP[[#All],[ID
Barang]:[Stok Akhir]],4,FALSE), "")</f>
        <v/>
      </c>
      <c r="F1202" s="18" t="str">
        <f>IFERROR(VLOOKUP(C1202,REKAP[[#All],[ID
Barang]:[Stok Akhir]],6,FALSE),"")</f>
        <v/>
      </c>
      <c r="G1202" s="17" t="str">
        <f>IFERROR(VLOOKUP(C1202,REKAP[[#All],[ID
Barang]:[Stok Akhir]],8,FALSE),"")</f>
        <v/>
      </c>
      <c r="H1202" s="13"/>
      <c r="I1202" s="10"/>
      <c r="J1202" s="10"/>
      <c r="K1202" s="17" t="str">
        <f>IFERROR(MASUK[[#This Row],[Jumlah Masuk]]*MASUK[[#This Row],[Harga Satuan]],"")</f>
        <v/>
      </c>
      <c r="L1202" s="13"/>
      <c r="M1202" s="62"/>
      <c r="N1202" s="62"/>
      <c r="O1202" s="62"/>
      <c r="P1202" s="62"/>
      <c r="Q1202" s="62"/>
      <c r="R1202" s="62"/>
      <c r="S1202" s="62"/>
    </row>
    <row r="1203" spans="1:19" ht="16.5" thickTop="1" thickBot="1" x14ac:dyDescent="0.3">
      <c r="A1203" s="33">
        <f t="shared" si="19"/>
        <v>1197</v>
      </c>
      <c r="B1203" s="9"/>
      <c r="C1203" s="10"/>
      <c r="D1203" s="18" t="str">
        <f>IFERROR(VLOOKUP(C1203,REKAP[[#All],[ID
Barang]:[Stok Akhir]],2,FALSE), "")</f>
        <v/>
      </c>
      <c r="E1203" s="18" t="str">
        <f>IFERROR(VLOOKUP(C1203,REKAP[[#All],[ID
Barang]:[Stok Akhir]],4,FALSE), "")</f>
        <v/>
      </c>
      <c r="F1203" s="18" t="str">
        <f>IFERROR(VLOOKUP(C1203,REKAP[[#All],[ID
Barang]:[Stok Akhir]],6,FALSE),"")</f>
        <v/>
      </c>
      <c r="G1203" s="17" t="str">
        <f>IFERROR(VLOOKUP(C1203,REKAP[[#All],[ID
Barang]:[Stok Akhir]],8,FALSE),"")</f>
        <v/>
      </c>
      <c r="H1203" s="13"/>
      <c r="I1203" s="10"/>
      <c r="J1203" s="10"/>
      <c r="K1203" s="17" t="str">
        <f>IFERROR(MASUK[[#This Row],[Jumlah Masuk]]*MASUK[[#This Row],[Harga Satuan]],"")</f>
        <v/>
      </c>
      <c r="L1203" s="13"/>
      <c r="M1203" s="62"/>
      <c r="N1203" s="62"/>
      <c r="O1203" s="62"/>
      <c r="P1203" s="62"/>
      <c r="Q1203" s="62"/>
      <c r="R1203" s="62"/>
      <c r="S1203" s="62"/>
    </row>
    <row r="1204" spans="1:19" ht="16.5" thickTop="1" thickBot="1" x14ac:dyDescent="0.3">
      <c r="A1204" s="33">
        <f t="shared" si="19"/>
        <v>1198</v>
      </c>
      <c r="B1204" s="9"/>
      <c r="C1204" s="10"/>
      <c r="D1204" s="18" t="str">
        <f>IFERROR(VLOOKUP(C1204,REKAP[[#All],[ID
Barang]:[Stok Akhir]],2,FALSE), "")</f>
        <v/>
      </c>
      <c r="E1204" s="18" t="str">
        <f>IFERROR(VLOOKUP(C1204,REKAP[[#All],[ID
Barang]:[Stok Akhir]],4,FALSE), "")</f>
        <v/>
      </c>
      <c r="F1204" s="18" t="str">
        <f>IFERROR(VLOOKUP(C1204,REKAP[[#All],[ID
Barang]:[Stok Akhir]],6,FALSE),"")</f>
        <v/>
      </c>
      <c r="G1204" s="17" t="str">
        <f>IFERROR(VLOOKUP(C1204,REKAP[[#All],[ID
Barang]:[Stok Akhir]],8,FALSE),"")</f>
        <v/>
      </c>
      <c r="H1204" s="13"/>
      <c r="I1204" s="10"/>
      <c r="J1204" s="10"/>
      <c r="K1204" s="17" t="str">
        <f>IFERROR(MASUK[[#This Row],[Jumlah Masuk]]*MASUK[[#This Row],[Harga Satuan]],"")</f>
        <v/>
      </c>
      <c r="L1204" s="13"/>
      <c r="M1204" s="62"/>
      <c r="N1204" s="62"/>
      <c r="O1204" s="62"/>
      <c r="P1204" s="62"/>
      <c r="Q1204" s="62"/>
      <c r="R1204" s="62"/>
      <c r="S1204" s="62"/>
    </row>
    <row r="1205" spans="1:19" ht="16.5" thickTop="1" thickBot="1" x14ac:dyDescent="0.3">
      <c r="A1205" s="33">
        <f t="shared" si="19"/>
        <v>1199</v>
      </c>
      <c r="B1205" s="9"/>
      <c r="C1205" s="10"/>
      <c r="D1205" s="18" t="str">
        <f>IFERROR(VLOOKUP(C1205,REKAP[[#All],[ID
Barang]:[Stok Akhir]],2,FALSE), "")</f>
        <v/>
      </c>
      <c r="E1205" s="18" t="str">
        <f>IFERROR(VLOOKUP(C1205,REKAP[[#All],[ID
Barang]:[Stok Akhir]],4,FALSE), "")</f>
        <v/>
      </c>
      <c r="F1205" s="18" t="str">
        <f>IFERROR(VLOOKUP(C1205,REKAP[[#All],[ID
Barang]:[Stok Akhir]],6,FALSE),"")</f>
        <v/>
      </c>
      <c r="G1205" s="17" t="str">
        <f>IFERROR(VLOOKUP(C1205,REKAP[[#All],[ID
Barang]:[Stok Akhir]],8,FALSE),"")</f>
        <v/>
      </c>
      <c r="H1205" s="13"/>
      <c r="I1205" s="10"/>
      <c r="J1205" s="10"/>
      <c r="K1205" s="17" t="str">
        <f>IFERROR(MASUK[[#This Row],[Jumlah Masuk]]*MASUK[[#This Row],[Harga Satuan]],"")</f>
        <v/>
      </c>
      <c r="L1205" s="13"/>
      <c r="M1205" s="62"/>
      <c r="N1205" s="62"/>
      <c r="O1205" s="62"/>
      <c r="P1205" s="62"/>
      <c r="Q1205" s="62"/>
      <c r="R1205" s="62"/>
      <c r="S1205" s="62"/>
    </row>
    <row r="1206" spans="1:19" ht="16.5" thickTop="1" thickBot="1" x14ac:dyDescent="0.3">
      <c r="A1206" s="34">
        <f t="shared" si="19"/>
        <v>1200</v>
      </c>
      <c r="B1206" s="9"/>
      <c r="C1206" s="10"/>
      <c r="D1206" s="35" t="str">
        <f>IFERROR(VLOOKUP(C1206,REKAP[[#All],[ID
Barang]:[Stok Akhir]],2,FALSE), "")</f>
        <v/>
      </c>
      <c r="E1206" s="35" t="str">
        <f>IFERROR(VLOOKUP(C1206,REKAP[[#All],[ID
Barang]:[Stok Akhir]],4,FALSE), "")</f>
        <v/>
      </c>
      <c r="F1206" s="35" t="str">
        <f>IFERROR(VLOOKUP(C1206,REKAP[[#All],[ID
Barang]:[Stok Akhir]],6,FALSE),"")</f>
        <v/>
      </c>
      <c r="G1206" s="36" t="str">
        <f>IFERROR(VLOOKUP(C1206,REKAP[[#All],[ID
Barang]:[Stok Akhir]],8,FALSE),"")</f>
        <v/>
      </c>
      <c r="H1206" s="13"/>
      <c r="I1206" s="10"/>
      <c r="J1206" s="10"/>
      <c r="K1206" s="44" t="str">
        <f>IFERROR(MASUK[[#This Row],[Jumlah Masuk]]*MASUK[[#This Row],[Harga Satuan]],"")</f>
        <v/>
      </c>
      <c r="L1206" s="13"/>
      <c r="M1206" s="62"/>
      <c r="N1206" s="62"/>
      <c r="O1206" s="62"/>
      <c r="P1206" s="62"/>
      <c r="Q1206" s="62"/>
      <c r="R1206" s="62"/>
      <c r="S1206" s="62"/>
    </row>
  </sheetData>
  <sheetProtection formatCells="0" formatColumns="0" formatRows="0" insertColumns="0" insertRows="0" insertHyperlinks="0" deleteColumns="0" deleteRows="0" selectLockedCells="1" sort="0" autoFilter="0" pivotTables="0"/>
  <mergeCells count="2">
    <mergeCell ref="A1:L1"/>
    <mergeCell ref="A2:L2"/>
  </mergeCells>
  <phoneticPr fontId="5" type="noConversion"/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  <pageSetUpPr fitToPage="1"/>
  </sheetPr>
  <dimension ref="A1:N1206"/>
  <sheetViews>
    <sheetView showGridLines="0" topLeftCell="B13" zoomScale="90" zoomScaleNormal="90" workbookViewId="0">
      <selection activeCell="B422" sqref="B422"/>
    </sheetView>
  </sheetViews>
  <sheetFormatPr defaultRowHeight="15" x14ac:dyDescent="0.25"/>
  <cols>
    <col min="1" max="1" width="5.7109375" style="1" customWidth="1"/>
    <col min="2" max="2" width="19.140625" style="5" customWidth="1"/>
    <col min="3" max="3" width="14.7109375" customWidth="1"/>
    <col min="4" max="4" width="23.7109375" customWidth="1"/>
    <col min="5" max="5" width="28.7109375" customWidth="1"/>
    <col min="6" max="6" width="17.140625" customWidth="1"/>
    <col min="7" max="7" width="14.28515625" hidden="1" customWidth="1"/>
    <col min="8" max="8" width="10.7109375" customWidth="1"/>
    <col min="9" max="11" width="15.7109375" customWidth="1"/>
    <col min="12" max="12" width="36.5703125" bestFit="1" customWidth="1"/>
    <col min="13" max="13" width="23.7109375" hidden="1" customWidth="1"/>
    <col min="14" max="14" width="35.42578125" bestFit="1" customWidth="1"/>
  </cols>
  <sheetData>
    <row r="1" spans="1:14" ht="39.75" x14ac:dyDescent="0.25">
      <c r="A1" s="73" t="s">
        <v>3335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ht="30.75" x14ac:dyDescent="0.25">
      <c r="A2" s="74" t="s">
        <v>3333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</row>
    <row r="3" spans="1:14" ht="15" customHeight="1" x14ac:dyDescent="0.25">
      <c r="L3" s="26" t="s">
        <v>3331</v>
      </c>
      <c r="M3" s="26"/>
      <c r="N3" s="51" t="s">
        <v>3334</v>
      </c>
    </row>
    <row r="4" spans="1:14" ht="15" customHeight="1" x14ac:dyDescent="0.25">
      <c r="L4" s="26" t="s">
        <v>3332</v>
      </c>
      <c r="M4" s="26"/>
      <c r="N4" s="25">
        <v>45352</v>
      </c>
    </row>
    <row r="5" spans="1:14" ht="15" customHeight="1" x14ac:dyDescent="0.25">
      <c r="A5" s="24" cm="1">
        <f t="array" ref="A5">SUMPRODUCT((MASUK8[No]&lt;&gt;"")+0)</f>
        <v>1200</v>
      </c>
      <c r="B5" s="24" cm="1">
        <f t="array" ref="B5">SUMPRODUCT((MASUK8[Tanggal]&lt;&gt;"")+0)</f>
        <v>415</v>
      </c>
      <c r="C5" s="24" cm="1">
        <f t="array" ref="C5">SUMPRODUCT((MASUK8[Kode Barang]&lt;&gt;"")+0)</f>
        <v>415</v>
      </c>
      <c r="D5" s="24" cm="1">
        <f t="array" ref="D5">SUMPRODUCT((MASUK8[Nama Barang]&lt;&gt;"")+0)</f>
        <v>415</v>
      </c>
      <c r="E5" s="24" cm="1">
        <f t="array" ref="E5">SUMPRODUCT((MASUK8[Spesifikasi /
Catalogue Code]&lt;&gt;"")+0)</f>
        <v>415</v>
      </c>
      <c r="F5" s="24" cm="1">
        <f t="array" ref="F5">SUMPRODUCT((MASUK8[Kategori]&lt;&gt;"")+0)</f>
        <v>415</v>
      </c>
      <c r="G5" s="24" cm="1">
        <f t="array" ref="G5">SUMPRODUCT((MASUK8[Harga Satuan]&lt;&gt;"")+0)</f>
        <v>415</v>
      </c>
      <c r="H5" s="24" cm="1">
        <f t="array" ref="H5">SUMPRODUCT((MASUK8[Jumlah Keluar]&lt;&gt;"")+0)</f>
        <v>415</v>
      </c>
      <c r="I5" s="24" cm="1">
        <f t="array" ref="I5">SUMPRODUCT((MASUK8[Pengambil]&lt;&gt;"")+0)</f>
        <v>415</v>
      </c>
      <c r="J5" s="24"/>
      <c r="K5" s="24"/>
      <c r="L5" s="24" cm="1">
        <f t="array" ref="L5">SUMPRODUCT((MASUK8[Project]&lt;&gt;"")+0)</f>
        <v>393</v>
      </c>
      <c r="M5" s="24"/>
      <c r="N5" s="24" cm="1">
        <f t="array" ref="N5">SUMPRODUCT((MASUK8[Note]&lt;&gt;"")+0)</f>
        <v>19</v>
      </c>
    </row>
    <row r="6" spans="1:14" s="1" customFormat="1" ht="34.9" customHeight="1" thickBot="1" x14ac:dyDescent="0.3">
      <c r="A6" s="27" t="s">
        <v>15</v>
      </c>
      <c r="B6" s="28" t="s">
        <v>8</v>
      </c>
      <c r="C6" s="29" t="s">
        <v>0</v>
      </c>
      <c r="D6" s="29" t="s">
        <v>1</v>
      </c>
      <c r="E6" s="30" t="s">
        <v>3408</v>
      </c>
      <c r="F6" s="29" t="s">
        <v>2</v>
      </c>
      <c r="G6" s="29" t="s">
        <v>3</v>
      </c>
      <c r="H6" s="30" t="s">
        <v>16</v>
      </c>
      <c r="I6" s="29" t="s">
        <v>17</v>
      </c>
      <c r="J6" s="29" t="s">
        <v>7</v>
      </c>
      <c r="K6" s="29" t="s">
        <v>3620</v>
      </c>
      <c r="L6" s="29" t="s">
        <v>18</v>
      </c>
      <c r="M6" s="48" t="s">
        <v>3621</v>
      </c>
      <c r="N6" s="31" t="s">
        <v>19</v>
      </c>
    </row>
    <row r="7" spans="1:14" ht="15.75" thickBot="1" x14ac:dyDescent="0.3">
      <c r="A7" s="32">
        <f t="shared" ref="A7:A70" si="0">ROW()-ROW($A$6)</f>
        <v>1</v>
      </c>
      <c r="B7" s="15">
        <v>45352</v>
      </c>
      <c r="C7" s="11" t="s">
        <v>742</v>
      </c>
      <c r="D7" s="59" t="str">
        <f>IFERROR(VLOOKUP(C7,REKAP[[#All],[ID
Barang]:[Stok Akhir]],2,FALSE), "")</f>
        <v>Gerinda Potong  4"</v>
      </c>
      <c r="E7" s="59">
        <f>IFERROR(VLOOKUP(C7,REKAP[[#All],[ID
Barang]:[Stok Akhir]],4,FALSE), "")</f>
        <v>0</v>
      </c>
      <c r="F7" s="59" t="str">
        <f>IFERROR(VLOOKUP(C7,REKAP[[#All],[ID
Barang]:[Stok Akhir]],6,FALSE),"")</f>
        <v>Bahan Pembantu</v>
      </c>
      <c r="G7" s="19">
        <f>IFERROR(VLOOKUP(C7,REKAP[[#All],[ID
Barang]:[Stok Akhir]],8,FALSE),"")</f>
        <v>11500</v>
      </c>
      <c r="H7" s="16">
        <v>1</v>
      </c>
      <c r="I7" s="11" t="s">
        <v>3681</v>
      </c>
      <c r="J7" s="68">
        <f>IFERROR(VLOOKUP(C7,REKAP[[#All],[ID
Barang]:[Stok Akhir]],14,FALSE),"")</f>
        <v>2</v>
      </c>
      <c r="K7" s="68"/>
      <c r="L7" s="11" t="s">
        <v>3682</v>
      </c>
      <c r="M7" s="17">
        <f>IFERROR(MASUK8[[#This Row],[Harga Satuan]]*MASUK8[[#This Row],[Jumlah Keluar]], "")</f>
        <v>11500</v>
      </c>
      <c r="N7" s="16" t="s">
        <v>3683</v>
      </c>
    </row>
    <row r="8" spans="1:14" ht="16.5" thickTop="1" thickBot="1" x14ac:dyDescent="0.3">
      <c r="A8" s="33">
        <f t="shared" si="0"/>
        <v>2</v>
      </c>
      <c r="B8" s="9">
        <v>45352</v>
      </c>
      <c r="C8" s="10" t="s">
        <v>788</v>
      </c>
      <c r="D8" s="18" t="str">
        <f>IFERROR(VLOOKUP(C8,REKAP[[#All],[ID
Barang]:[Stok Akhir]],2,FALSE), "")</f>
        <v>Sarung Tangan kain</v>
      </c>
      <c r="E8" s="18">
        <f>IFERROR(VLOOKUP(C8,REKAP[[#All],[ID
Barang]:[Stok Akhir]],4,FALSE), "")</f>
        <v>0</v>
      </c>
      <c r="F8" s="18" t="str">
        <f>IFERROR(VLOOKUP(C8,REKAP[[#All],[ID
Barang]:[Stok Akhir]],6,FALSE),"")</f>
        <v>Bahan Pembantu</v>
      </c>
      <c r="G8" s="17">
        <f>IFERROR(VLOOKUP(C8,REKAP[[#All],[ID
Barang]:[Stok Akhir]],8,FALSE),"")</f>
        <v>2000</v>
      </c>
      <c r="H8" s="13">
        <v>1</v>
      </c>
      <c r="I8" s="13" t="s">
        <v>3681</v>
      </c>
      <c r="J8" s="69">
        <f>IFERROR(VLOOKUP(C8,REKAP[[#All],[ID
Barang]:[Stok Akhir]],14,FALSE),"")</f>
        <v>6</v>
      </c>
      <c r="K8" s="69"/>
      <c r="L8" s="13" t="s">
        <v>3682</v>
      </c>
      <c r="M8" s="17">
        <f>IFERROR(MASUK8[[#This Row],[Harga Satuan]]*MASUK8[[#This Row],[Jumlah Keluar]], "")</f>
        <v>2000</v>
      </c>
      <c r="N8" s="13" t="s">
        <v>3670</v>
      </c>
    </row>
    <row r="9" spans="1:14" ht="16.5" thickTop="1" thickBot="1" x14ac:dyDescent="0.3">
      <c r="A9" s="33">
        <f t="shared" si="0"/>
        <v>3</v>
      </c>
      <c r="B9" s="9">
        <v>45352</v>
      </c>
      <c r="C9" s="10" t="s">
        <v>791</v>
      </c>
      <c r="D9" s="18" t="str">
        <f>IFERROR(VLOOKUP(C9,REKAP[[#All],[ID
Barang]:[Stok Akhir]],2,FALSE), "")</f>
        <v>Seal tape</v>
      </c>
      <c r="E9" s="18">
        <f>IFERROR(VLOOKUP(C9,REKAP[[#All],[ID
Barang]:[Stok Akhir]],4,FALSE), "")</f>
        <v>0</v>
      </c>
      <c r="F9" s="18" t="str">
        <f>IFERROR(VLOOKUP(C9,REKAP[[#All],[ID
Barang]:[Stok Akhir]],6,FALSE),"")</f>
        <v>Bahan Pembantu</v>
      </c>
      <c r="G9" s="17">
        <f>IFERROR(VLOOKUP(C9,REKAP[[#All],[ID
Barang]:[Stok Akhir]],8,FALSE),"")</f>
        <v>5000</v>
      </c>
      <c r="H9" s="13">
        <v>2</v>
      </c>
      <c r="I9" s="13" t="s">
        <v>3684</v>
      </c>
      <c r="J9" s="69">
        <f>IFERROR(VLOOKUP(C9,REKAP[[#All],[ID
Barang]:[Stok Akhir]],14,FALSE),"")</f>
        <v>11</v>
      </c>
      <c r="K9" s="69"/>
      <c r="L9" s="13" t="s">
        <v>3685</v>
      </c>
      <c r="M9" s="17">
        <f>IFERROR(MASUK8[[#This Row],[Harga Satuan]]*MASUK8[[#This Row],[Jumlah Keluar]], "")</f>
        <v>10000</v>
      </c>
      <c r="N9" s="13"/>
    </row>
    <row r="10" spans="1:14" ht="16.5" thickTop="1" thickBot="1" x14ac:dyDescent="0.3">
      <c r="A10" s="33">
        <f t="shared" si="0"/>
        <v>4</v>
      </c>
      <c r="B10" s="9">
        <v>45352</v>
      </c>
      <c r="C10" s="10" t="s">
        <v>506</v>
      </c>
      <c r="D10" s="18" t="str">
        <f>IFERROR(VLOOKUP(C10,REKAP[[#All],[ID
Barang]:[Stok Akhir]],2,FALSE), "")</f>
        <v>Baut Tanam</v>
      </c>
      <c r="E10" s="18" t="str">
        <f>IFERROR(VLOOKUP(C10,REKAP[[#All],[ID
Barang]:[Stok Akhir]],4,FALSE), "")</f>
        <v xml:space="preserve">M 4 x 10 </v>
      </c>
      <c r="F10" s="18" t="str">
        <f>IFERROR(VLOOKUP(C10,REKAP[[#All],[ID
Barang]:[Stok Akhir]],6,FALSE),"")</f>
        <v>Mur &amp; Baut</v>
      </c>
      <c r="G10" s="17">
        <f>IFERROR(VLOOKUP(C10,REKAP[[#All],[ID
Barang]:[Stok Akhir]],8,FALSE),"")</f>
        <v>600</v>
      </c>
      <c r="H10" s="13">
        <v>3</v>
      </c>
      <c r="I10" s="13" t="s">
        <v>3721</v>
      </c>
      <c r="J10" s="69">
        <f>IFERROR(VLOOKUP(C10,REKAP[[#All],[ID
Barang]:[Stok Akhir]],14,FALSE),"")</f>
        <v>29</v>
      </c>
      <c r="K10" s="69"/>
      <c r="L10" s="13" t="s">
        <v>3840</v>
      </c>
      <c r="M10" s="17">
        <f>IFERROR(MASUK8[[#This Row],[Harga Satuan]]*MASUK8[[#This Row],[Jumlah Keluar]], "")</f>
        <v>1800</v>
      </c>
      <c r="N10" s="13"/>
    </row>
    <row r="11" spans="1:14" ht="16.5" thickTop="1" thickBot="1" x14ac:dyDescent="0.3">
      <c r="A11" s="33">
        <f t="shared" si="0"/>
        <v>5</v>
      </c>
      <c r="B11" s="9">
        <v>45352</v>
      </c>
      <c r="C11" s="10" t="s">
        <v>264</v>
      </c>
      <c r="D11" s="18" t="str">
        <f>IFERROR(VLOOKUP(C11,REKAP[[#All],[ID
Barang]:[Stok Akhir]],2,FALSE), "")</f>
        <v>Baut LPK</v>
      </c>
      <c r="E11" s="18" t="str">
        <f>IFERROR(VLOOKUP(C11,REKAP[[#All],[ID
Barang]:[Stok Akhir]],4,FALSE), "")</f>
        <v>M 4 X 50</v>
      </c>
      <c r="F11" s="18" t="str">
        <f>IFERROR(VLOOKUP(C11,REKAP[[#All],[ID
Barang]:[Stok Akhir]],6,FALSE),"")</f>
        <v>Mur &amp; Baut</v>
      </c>
      <c r="G11" s="17">
        <f>IFERROR(VLOOKUP(C11,REKAP[[#All],[ID
Barang]:[Stok Akhir]],8,FALSE),"")</f>
        <v>800</v>
      </c>
      <c r="H11" s="13">
        <v>20</v>
      </c>
      <c r="I11" s="13" t="s">
        <v>3687</v>
      </c>
      <c r="J11" s="69">
        <f>IFERROR(VLOOKUP(C11,REKAP[[#All],[ID
Barang]:[Stok Akhir]],14,FALSE),"")</f>
        <v>39</v>
      </c>
      <c r="K11" s="69"/>
      <c r="L11" s="13" t="s">
        <v>3752</v>
      </c>
      <c r="M11" s="17">
        <f>IFERROR(MASUK8[[#This Row],[Harga Satuan]]*MASUK8[[#This Row],[Jumlah Keluar]], "")</f>
        <v>16000</v>
      </c>
      <c r="N11" s="13"/>
    </row>
    <row r="12" spans="1:14" ht="16.5" thickTop="1" thickBot="1" x14ac:dyDescent="0.3">
      <c r="A12" s="33">
        <f t="shared" si="0"/>
        <v>6</v>
      </c>
      <c r="B12" s="9">
        <v>45352</v>
      </c>
      <c r="C12" s="10" t="s">
        <v>769</v>
      </c>
      <c r="D12" s="18" t="str">
        <f>IFERROR(VLOOKUP(C12,REKAP[[#All],[ID
Barang]:[Stok Akhir]],2,FALSE), "")</f>
        <v>Masker Safety (Polytron)</v>
      </c>
      <c r="E12" s="18">
        <f>IFERROR(VLOOKUP(C12,REKAP[[#All],[ID
Barang]:[Stok Akhir]],4,FALSE), "")</f>
        <v>0</v>
      </c>
      <c r="F12" s="18" t="str">
        <f>IFERROR(VLOOKUP(C12,REKAP[[#All],[ID
Barang]:[Stok Akhir]],6,FALSE),"")</f>
        <v>Bahan Pembantu</v>
      </c>
      <c r="G12" s="17">
        <f>IFERROR(VLOOKUP(C12,REKAP[[#All],[ID
Barang]:[Stok Akhir]],8,FALSE),"")</f>
        <v>1455</v>
      </c>
      <c r="H12" s="13">
        <v>2</v>
      </c>
      <c r="I12" s="13" t="s">
        <v>3864</v>
      </c>
      <c r="J12" s="69">
        <f>IFERROR(VLOOKUP(C12,REKAP[[#All],[ID
Barang]:[Stok Akhir]],14,FALSE),"")</f>
        <v>176</v>
      </c>
      <c r="K12" s="69"/>
      <c r="L12" s="13" t="s">
        <v>3670</v>
      </c>
      <c r="M12" s="17">
        <f>IFERROR(MASUK8[[#This Row],[Harga Satuan]]*MASUK8[[#This Row],[Jumlah Keluar]], "")</f>
        <v>2910</v>
      </c>
      <c r="N12" s="13"/>
    </row>
    <row r="13" spans="1:14" ht="16.5" thickTop="1" thickBot="1" x14ac:dyDescent="0.3">
      <c r="A13" s="33">
        <f t="shared" si="0"/>
        <v>7</v>
      </c>
      <c r="B13" s="9">
        <v>45352</v>
      </c>
      <c r="C13" s="10" t="s">
        <v>692</v>
      </c>
      <c r="D13" s="18" t="str">
        <f>IFERROR(VLOOKUP(C13,REKAP[[#All],[ID
Barang]:[Stok Akhir]],2,FALSE), "")</f>
        <v>Alteco / Lem Korea</v>
      </c>
      <c r="E13" s="18" t="str">
        <f>IFERROR(VLOOKUP(C13,REKAP[[#All],[ID
Barang]:[Stok Akhir]],4,FALSE), "")</f>
        <v>Alteco 110</v>
      </c>
      <c r="F13" s="18" t="str">
        <f>IFERROR(VLOOKUP(C13,REKAP[[#All],[ID
Barang]:[Stok Akhir]],6,FALSE),"")</f>
        <v>Bahan Pembantu</v>
      </c>
      <c r="G13" s="17">
        <f>IFERROR(VLOOKUP(C13,REKAP[[#All],[ID
Barang]:[Stok Akhir]],8,FALSE),"")</f>
        <v>5000</v>
      </c>
      <c r="H13" s="13">
        <v>2</v>
      </c>
      <c r="I13" s="13" t="s">
        <v>3865</v>
      </c>
      <c r="J13" s="69">
        <f>IFERROR(VLOOKUP(C13,REKAP[[#All],[ID
Barang]:[Stok Akhir]],14,FALSE),"")</f>
        <v>9</v>
      </c>
      <c r="K13" s="69"/>
      <c r="L13" s="13"/>
      <c r="M13" s="17">
        <f>IFERROR(MASUK8[[#This Row],[Harga Satuan]]*MASUK8[[#This Row],[Jumlah Keluar]], "")</f>
        <v>10000</v>
      </c>
      <c r="N13" s="13"/>
    </row>
    <row r="14" spans="1:14" ht="16.5" thickTop="1" thickBot="1" x14ac:dyDescent="0.3">
      <c r="A14" s="33">
        <f t="shared" si="0"/>
        <v>8</v>
      </c>
      <c r="B14" s="9">
        <v>45353</v>
      </c>
      <c r="C14" s="10" t="s">
        <v>788</v>
      </c>
      <c r="D14" s="18" t="str">
        <f>IFERROR(VLOOKUP(C14,REKAP[[#All],[ID
Barang]:[Stok Akhir]],2,FALSE), "")</f>
        <v>Sarung Tangan kain</v>
      </c>
      <c r="E14" s="18">
        <f>IFERROR(VLOOKUP(C14,REKAP[[#All],[ID
Barang]:[Stok Akhir]],4,FALSE), "")</f>
        <v>0</v>
      </c>
      <c r="F14" s="18" t="str">
        <f>IFERROR(VLOOKUP(C14,REKAP[[#All],[ID
Barang]:[Stok Akhir]],6,FALSE),"")</f>
        <v>Bahan Pembantu</v>
      </c>
      <c r="G14" s="17">
        <f>IFERROR(VLOOKUP(C14,REKAP[[#All],[ID
Barang]:[Stok Akhir]],8,FALSE),"")</f>
        <v>2000</v>
      </c>
      <c r="H14" s="13">
        <v>1</v>
      </c>
      <c r="I14" s="13" t="s">
        <v>3677</v>
      </c>
      <c r="J14" s="69">
        <f>IFERROR(VLOOKUP(C14,REKAP[[#All],[ID
Barang]:[Stok Akhir]],14,FALSE),"")</f>
        <v>6</v>
      </c>
      <c r="K14" s="69"/>
      <c r="L14" s="13" t="s">
        <v>3678</v>
      </c>
      <c r="M14" s="17">
        <f>IFERROR(MASUK8[[#This Row],[Harga Satuan]]*MASUK8[[#This Row],[Jumlah Keluar]], "")</f>
        <v>2000</v>
      </c>
      <c r="N14" s="13"/>
    </row>
    <row r="15" spans="1:14" ht="16.5" thickTop="1" thickBot="1" x14ac:dyDescent="0.3">
      <c r="A15" s="33">
        <f t="shared" si="0"/>
        <v>9</v>
      </c>
      <c r="B15" s="9">
        <v>45353</v>
      </c>
      <c r="C15" s="10" t="s">
        <v>708</v>
      </c>
      <c r="D15" s="18" t="str">
        <f>IFERROR(VLOOKUP(C15,REKAP[[#All],[ID
Barang]:[Stok Akhir]],2,FALSE), "")</f>
        <v>Anti karat</v>
      </c>
      <c r="E15" s="18" t="str">
        <f>IFERROR(VLOOKUP(C15,REKAP[[#All],[ID
Barang]:[Stok Akhir]],4,FALSE), "")</f>
        <v>PROLIX</v>
      </c>
      <c r="F15" s="18" t="str">
        <f>IFERROR(VLOOKUP(C15,REKAP[[#All],[ID
Barang]:[Stok Akhir]],6,FALSE),"")</f>
        <v>Bahan Pembantu</v>
      </c>
      <c r="G15" s="17">
        <f>IFERROR(VLOOKUP(C15,REKAP[[#All],[ID
Barang]:[Stok Akhir]],8,FALSE),"")</f>
        <v>40000</v>
      </c>
      <c r="H15" s="13">
        <v>1</v>
      </c>
      <c r="I15" s="13" t="s">
        <v>3679</v>
      </c>
      <c r="J15" s="69">
        <f>IFERROR(VLOOKUP(C15,REKAP[[#All],[ID
Barang]:[Stok Akhir]],14,FALSE),"")</f>
        <v>6</v>
      </c>
      <c r="K15" s="69"/>
      <c r="L15" s="13" t="s">
        <v>3680</v>
      </c>
      <c r="M15" s="17">
        <f>IFERROR(MASUK8[[#This Row],[Harga Satuan]]*MASUK8[[#This Row],[Jumlah Keluar]], "")</f>
        <v>40000</v>
      </c>
      <c r="N15" s="13"/>
    </row>
    <row r="16" spans="1:14" ht="16.5" thickTop="1" thickBot="1" x14ac:dyDescent="0.3">
      <c r="A16" s="33">
        <f t="shared" si="0"/>
        <v>10</v>
      </c>
      <c r="B16" s="9">
        <v>45353</v>
      </c>
      <c r="C16" s="10" t="s">
        <v>517</v>
      </c>
      <c r="D16" s="18" t="str">
        <f>IFERROR(VLOOKUP(C16,REKAP[[#All],[ID
Barang]:[Stok Akhir]],2,FALSE), "")</f>
        <v>Baut Tanam</v>
      </c>
      <c r="E16" s="18" t="str">
        <f>IFERROR(VLOOKUP(C16,REKAP[[#All],[ID
Barang]:[Stok Akhir]],4,FALSE), "")</f>
        <v>M 6 x 25</v>
      </c>
      <c r="F16" s="18" t="str">
        <f>IFERROR(VLOOKUP(C16,REKAP[[#All],[ID
Barang]:[Stok Akhir]],6,FALSE),"")</f>
        <v>Mur &amp; Baut</v>
      </c>
      <c r="G16" s="17">
        <f>IFERROR(VLOOKUP(C16,REKAP[[#All],[ID
Barang]:[Stok Akhir]],8,FALSE),"")</f>
        <v>1200</v>
      </c>
      <c r="H16" s="13">
        <v>2</v>
      </c>
      <c r="I16" s="13" t="s">
        <v>3693</v>
      </c>
      <c r="J16" s="69">
        <f>IFERROR(VLOOKUP(C16,REKAP[[#All],[ID
Barang]:[Stok Akhir]],14,FALSE),"")</f>
        <v>22</v>
      </c>
      <c r="K16" s="69"/>
      <c r="L16" s="13" t="s">
        <v>3841</v>
      </c>
      <c r="M16" s="17">
        <f>IFERROR(MASUK8[[#This Row],[Harga Satuan]]*MASUK8[[#This Row],[Jumlah Keluar]], "")</f>
        <v>2400</v>
      </c>
      <c r="N16" s="13"/>
    </row>
    <row r="17" spans="1:14" ht="16.5" thickTop="1" thickBot="1" x14ac:dyDescent="0.3">
      <c r="A17" s="33">
        <f t="shared" si="0"/>
        <v>11</v>
      </c>
      <c r="B17" s="9">
        <v>45353</v>
      </c>
      <c r="C17" s="10" t="s">
        <v>962</v>
      </c>
      <c r="D17" s="18" t="str">
        <f>IFERROR(VLOOKUP(C17,REKAP[[#All],[ID
Barang]:[Stok Akhir]],2,FALSE), "")</f>
        <v>Dowel Pin</v>
      </c>
      <c r="E17" s="18" t="str">
        <f>IFERROR(VLOOKUP(C17,REKAP[[#All],[ID
Barang]:[Stok Akhir]],4,FALSE), "")</f>
        <v>DPND-8-15</v>
      </c>
      <c r="F17" s="18" t="str">
        <f>IFERROR(VLOOKUP(C17,REKAP[[#All],[ID
Barang]:[Stok Akhir]],6,FALSE),"")</f>
        <v>Accessories Mold</v>
      </c>
      <c r="G17" s="17">
        <f>IFERROR(VLOOKUP(C17,REKAP[[#All],[ID
Barang]:[Stok Akhir]],8,FALSE),"")</f>
        <v>3726</v>
      </c>
      <c r="H17" s="13">
        <v>4</v>
      </c>
      <c r="I17" s="13" t="s">
        <v>3842</v>
      </c>
      <c r="J17" s="69">
        <f>IFERROR(VLOOKUP(C17,REKAP[[#All],[ID
Barang]:[Stok Akhir]],14,FALSE),"")</f>
        <v>2</v>
      </c>
      <c r="K17" s="69"/>
      <c r="L17" s="13" t="s">
        <v>3843</v>
      </c>
      <c r="M17" s="17">
        <f>IFERROR(MASUK8[[#This Row],[Harga Satuan]]*MASUK8[[#This Row],[Jumlah Keluar]], "")</f>
        <v>14904</v>
      </c>
      <c r="N17" s="13"/>
    </row>
    <row r="18" spans="1:14" ht="16.5" thickTop="1" thickBot="1" x14ac:dyDescent="0.3">
      <c r="A18" s="33">
        <f t="shared" si="0"/>
        <v>12</v>
      </c>
      <c r="B18" s="9">
        <v>45355</v>
      </c>
      <c r="C18" s="10" t="s">
        <v>788</v>
      </c>
      <c r="D18" s="18" t="str">
        <f>IFERROR(VLOOKUP(C18,REKAP[[#All],[ID
Barang]:[Stok Akhir]],2,FALSE), "")</f>
        <v>Sarung Tangan kain</v>
      </c>
      <c r="E18" s="18">
        <f>IFERROR(VLOOKUP(C18,REKAP[[#All],[ID
Barang]:[Stok Akhir]],4,FALSE), "")</f>
        <v>0</v>
      </c>
      <c r="F18" s="18" t="str">
        <f>IFERROR(VLOOKUP(C18,REKAP[[#All],[ID
Barang]:[Stok Akhir]],6,FALSE),"")</f>
        <v>Bahan Pembantu</v>
      </c>
      <c r="G18" s="17">
        <f>IFERROR(VLOOKUP(C18,REKAP[[#All],[ID
Barang]:[Stok Akhir]],8,FALSE),"")</f>
        <v>2000</v>
      </c>
      <c r="H18" s="13">
        <v>1</v>
      </c>
      <c r="I18" s="13" t="s">
        <v>3671</v>
      </c>
      <c r="J18" s="69">
        <f>IFERROR(VLOOKUP(C18,REKAP[[#All],[ID
Barang]:[Stok Akhir]],14,FALSE),"")</f>
        <v>6</v>
      </c>
      <c r="K18" s="69"/>
      <c r="L18" s="13" t="s">
        <v>3674</v>
      </c>
      <c r="M18" s="17"/>
      <c r="N18" s="13"/>
    </row>
    <row r="19" spans="1:14" ht="16.5" thickTop="1" thickBot="1" x14ac:dyDescent="0.3">
      <c r="A19" s="33">
        <f t="shared" si="0"/>
        <v>13</v>
      </c>
      <c r="B19" s="9">
        <v>45355</v>
      </c>
      <c r="C19" s="10" t="s">
        <v>769</v>
      </c>
      <c r="D19" s="18" t="str">
        <f>IFERROR(VLOOKUP(C19,REKAP[[#All],[ID
Barang]:[Stok Akhir]],2,FALSE), "")</f>
        <v>Masker Safety (Polytron)</v>
      </c>
      <c r="E19" s="18">
        <f>IFERROR(VLOOKUP(C19,REKAP[[#All],[ID
Barang]:[Stok Akhir]],4,FALSE), "")</f>
        <v>0</v>
      </c>
      <c r="F19" s="18" t="str">
        <f>IFERROR(VLOOKUP(C19,REKAP[[#All],[ID
Barang]:[Stok Akhir]],6,FALSE),"")</f>
        <v>Bahan Pembantu</v>
      </c>
      <c r="G19" s="17">
        <f>IFERROR(VLOOKUP(C19,REKAP[[#All],[ID
Barang]:[Stok Akhir]],8,FALSE),"")</f>
        <v>1455</v>
      </c>
      <c r="H19" s="13">
        <v>1</v>
      </c>
      <c r="I19" s="13" t="s">
        <v>3669</v>
      </c>
      <c r="J19" s="69">
        <f>IFERROR(VLOOKUP(C19,REKAP[[#All],[ID
Barang]:[Stok Akhir]],14,FALSE),"")</f>
        <v>176</v>
      </c>
      <c r="K19" s="69"/>
      <c r="L19" s="13"/>
      <c r="M19" s="17"/>
      <c r="N19" s="13"/>
    </row>
    <row r="20" spans="1:14" ht="16.5" thickTop="1" thickBot="1" x14ac:dyDescent="0.3">
      <c r="A20" s="33">
        <f t="shared" si="0"/>
        <v>14</v>
      </c>
      <c r="B20" s="9">
        <v>45355</v>
      </c>
      <c r="C20" s="10" t="s">
        <v>692</v>
      </c>
      <c r="D20" s="18" t="str">
        <f>IFERROR(VLOOKUP(C20,REKAP[[#All],[ID
Barang]:[Stok Akhir]],2,FALSE), "")</f>
        <v>Alteco / Lem Korea</v>
      </c>
      <c r="E20" s="18" t="str">
        <f>IFERROR(VLOOKUP(C20,REKAP[[#All],[ID
Barang]:[Stok Akhir]],4,FALSE), "")</f>
        <v>Alteco 110</v>
      </c>
      <c r="F20" s="18" t="str">
        <f>IFERROR(VLOOKUP(C20,REKAP[[#All],[ID
Barang]:[Stok Akhir]],6,FALSE),"")</f>
        <v>Bahan Pembantu</v>
      </c>
      <c r="G20" s="17">
        <f>IFERROR(VLOOKUP(C20,REKAP[[#All],[ID
Barang]:[Stok Akhir]],8,FALSE),"")</f>
        <v>5000</v>
      </c>
      <c r="H20" s="13">
        <v>1</v>
      </c>
      <c r="I20" s="13" t="s">
        <v>3675</v>
      </c>
      <c r="J20" s="69">
        <f>IFERROR(VLOOKUP(C20,REKAP[[#All],[ID
Barang]:[Stok Akhir]],14,FALSE),"")</f>
        <v>9</v>
      </c>
      <c r="K20" s="69"/>
      <c r="L20" s="13" t="s">
        <v>3212</v>
      </c>
      <c r="M20" s="17"/>
      <c r="N20" s="13"/>
    </row>
    <row r="21" spans="1:14" ht="16.5" thickTop="1" thickBot="1" x14ac:dyDescent="0.3">
      <c r="A21" s="33">
        <f t="shared" si="0"/>
        <v>15</v>
      </c>
      <c r="B21" s="9">
        <v>45355</v>
      </c>
      <c r="C21" s="10" t="s">
        <v>692</v>
      </c>
      <c r="D21" s="18" t="str">
        <f>IFERROR(VLOOKUP(C21,REKAP[[#All],[ID
Barang]:[Stok Akhir]],2,FALSE), "")</f>
        <v>Alteco / Lem Korea</v>
      </c>
      <c r="E21" s="18" t="str">
        <f>IFERROR(VLOOKUP(C21,REKAP[[#All],[ID
Barang]:[Stok Akhir]],4,FALSE), "")</f>
        <v>Alteco 110</v>
      </c>
      <c r="F21" s="18" t="str">
        <f>IFERROR(VLOOKUP(C21,REKAP[[#All],[ID
Barang]:[Stok Akhir]],6,FALSE),"")</f>
        <v>Bahan Pembantu</v>
      </c>
      <c r="G21" s="17">
        <f>IFERROR(VLOOKUP(C21,REKAP[[#All],[ID
Barang]:[Stok Akhir]],8,FALSE),"")</f>
        <v>5000</v>
      </c>
      <c r="H21" s="13">
        <v>3</v>
      </c>
      <c r="I21" s="13" t="s">
        <v>3672</v>
      </c>
      <c r="J21" s="69">
        <f>IFERROR(VLOOKUP(C21,REKAP[[#All],[ID
Barang]:[Stok Akhir]],14,FALSE),"")</f>
        <v>9</v>
      </c>
      <c r="K21" s="69"/>
      <c r="L21" s="13" t="s">
        <v>3673</v>
      </c>
      <c r="M21" s="17"/>
      <c r="N21" s="13" t="s">
        <v>3676</v>
      </c>
    </row>
    <row r="22" spans="1:14" ht="16.5" thickTop="1" thickBot="1" x14ac:dyDescent="0.3">
      <c r="A22" s="33">
        <f t="shared" si="0"/>
        <v>16</v>
      </c>
      <c r="B22" s="9">
        <v>45355</v>
      </c>
      <c r="C22" s="10" t="s">
        <v>769</v>
      </c>
      <c r="D22" s="18" t="str">
        <f>IFERROR(VLOOKUP(C22,REKAP[[#All],[ID
Barang]:[Stok Akhir]],2,FALSE), "")</f>
        <v>Masker Safety (Polytron)</v>
      </c>
      <c r="E22" s="18">
        <f>IFERROR(VLOOKUP(C22,REKAP[[#All],[ID
Barang]:[Stok Akhir]],4,FALSE), "")</f>
        <v>0</v>
      </c>
      <c r="F22" s="18" t="str">
        <f>IFERROR(VLOOKUP(C22,REKAP[[#All],[ID
Barang]:[Stok Akhir]],6,FALSE),"")</f>
        <v>Bahan Pembantu</v>
      </c>
      <c r="G22" s="17">
        <f>IFERROR(VLOOKUP(C22,REKAP[[#All],[ID
Barang]:[Stok Akhir]],8,FALSE),"")</f>
        <v>1455</v>
      </c>
      <c r="H22" s="13">
        <v>3</v>
      </c>
      <c r="I22" s="13" t="s">
        <v>3672</v>
      </c>
      <c r="J22" s="69">
        <f>IFERROR(VLOOKUP(C22,REKAP[[#All],[ID
Barang]:[Stok Akhir]],14,FALSE),"")</f>
        <v>176</v>
      </c>
      <c r="K22" s="69"/>
      <c r="L22" s="13" t="s">
        <v>3673</v>
      </c>
      <c r="M22" s="17"/>
      <c r="N22" s="13" t="s">
        <v>3676</v>
      </c>
    </row>
    <row r="23" spans="1:14" ht="16.5" thickTop="1" thickBot="1" x14ac:dyDescent="0.3">
      <c r="A23" s="33">
        <f t="shared" si="0"/>
        <v>17</v>
      </c>
      <c r="B23" s="9">
        <v>45355</v>
      </c>
      <c r="C23" s="10" t="s">
        <v>3019</v>
      </c>
      <c r="D23" s="18" t="str">
        <f>IFERROR(VLOOKUP(C23,REKAP[[#All],[ID
Barang]:[Stok Akhir]],2,FALSE), "")</f>
        <v>Insert Mitshubishi</v>
      </c>
      <c r="E23" s="18" t="str">
        <f>IFERROR(VLOOKUP(C23,REKAP[[#All],[ID
Barang]:[Stok Akhir]],4,FALSE), "")</f>
        <v>DNMG 150408-GJ VP15TF</v>
      </c>
      <c r="F23" s="18" t="str">
        <f>IFERROR(VLOOKUP(C23,REKAP[[#All],[ID
Barang]:[Stok Akhir]],6,FALSE),"")</f>
        <v>Tools</v>
      </c>
      <c r="G23" s="17">
        <f>IFERROR(VLOOKUP(C23,REKAP[[#All],[ID
Barang]:[Stok Akhir]],8,FALSE),"")</f>
        <v>99800</v>
      </c>
      <c r="H23" s="13">
        <v>4</v>
      </c>
      <c r="I23" s="13" t="s">
        <v>3747</v>
      </c>
      <c r="J23" s="69">
        <f>IFERROR(VLOOKUP(C23,REKAP[[#All],[ID
Barang]:[Stok Akhir]],14,FALSE),"")</f>
        <v>2</v>
      </c>
      <c r="K23" s="69"/>
      <c r="L23" s="13" t="s">
        <v>3746</v>
      </c>
      <c r="M23" s="17">
        <f>IFERROR(MASUK8[[#This Row],[Harga Satuan]]*MASUK8[[#This Row],[Jumlah Keluar]], "")</f>
        <v>399200</v>
      </c>
      <c r="N23" s="13"/>
    </row>
    <row r="24" spans="1:14" ht="16.5" thickTop="1" thickBot="1" x14ac:dyDescent="0.3">
      <c r="A24" s="33">
        <f t="shared" si="0"/>
        <v>18</v>
      </c>
      <c r="B24" s="9">
        <v>45355</v>
      </c>
      <c r="C24" s="10" t="s">
        <v>337</v>
      </c>
      <c r="D24" s="18" t="str">
        <f>IFERROR(VLOOKUP(C24,REKAP[[#All],[ID
Barang]:[Stok Akhir]],2,FALSE), "")</f>
        <v>Baut LPK</v>
      </c>
      <c r="E24" s="18" t="str">
        <f>IFERROR(VLOOKUP(C24,REKAP[[#All],[ID
Barang]:[Stok Akhir]],4,FALSE), "")</f>
        <v>M 10 X 55</v>
      </c>
      <c r="F24" s="18" t="str">
        <f>IFERROR(VLOOKUP(C24,REKAP[[#All],[ID
Barang]:[Stok Akhir]],6,FALSE),"")</f>
        <v>Mur &amp; Baut</v>
      </c>
      <c r="G24" s="17">
        <f>IFERROR(VLOOKUP(C24,REKAP[[#All],[ID
Barang]:[Stok Akhir]],8,FALSE),"")</f>
        <v>3300</v>
      </c>
      <c r="H24" s="13">
        <v>2</v>
      </c>
      <c r="I24" s="13" t="s">
        <v>3694</v>
      </c>
      <c r="J24" s="69">
        <f>IFERROR(VLOOKUP(C24,REKAP[[#All],[ID
Barang]:[Stok Akhir]],14,FALSE),"")</f>
        <v>17</v>
      </c>
      <c r="K24" s="69"/>
      <c r="L24" s="13" t="s">
        <v>3748</v>
      </c>
      <c r="M24" s="17">
        <f>IFERROR(MASUK8[[#This Row],[Harga Satuan]]*MASUK8[[#This Row],[Jumlah Keluar]], "")</f>
        <v>6600</v>
      </c>
      <c r="N24" s="13"/>
    </row>
    <row r="25" spans="1:14" ht="16.5" thickTop="1" thickBot="1" x14ac:dyDescent="0.3">
      <c r="A25" s="33">
        <f t="shared" si="0"/>
        <v>19</v>
      </c>
      <c r="B25" s="9">
        <v>45355</v>
      </c>
      <c r="C25" s="10" t="s">
        <v>332</v>
      </c>
      <c r="D25" s="18" t="str">
        <f>IFERROR(VLOOKUP(C25,REKAP[[#All],[ID
Barang]:[Stok Akhir]],2,FALSE), "")</f>
        <v>Baut LPK</v>
      </c>
      <c r="E25" s="18" t="str">
        <f>IFERROR(VLOOKUP(C25,REKAP[[#All],[ID
Barang]:[Stok Akhir]],4,FALSE), "")</f>
        <v>M 10 X 30</v>
      </c>
      <c r="F25" s="18" t="str">
        <f>IFERROR(VLOOKUP(C25,REKAP[[#All],[ID
Barang]:[Stok Akhir]],6,FALSE),"")</f>
        <v>Mur &amp; Baut</v>
      </c>
      <c r="G25" s="17">
        <f>IFERROR(VLOOKUP(C25,REKAP[[#All],[ID
Barang]:[Stok Akhir]],8,FALSE),"")</f>
        <v>2200</v>
      </c>
      <c r="H25" s="13">
        <v>2</v>
      </c>
      <c r="I25" s="13" t="s">
        <v>3694</v>
      </c>
      <c r="J25" s="69">
        <f>IFERROR(VLOOKUP(C25,REKAP[[#All],[ID
Barang]:[Stok Akhir]],14,FALSE),"")</f>
        <v>35</v>
      </c>
      <c r="K25" s="69"/>
      <c r="L25" s="13" t="s">
        <v>3748</v>
      </c>
      <c r="M25" s="17">
        <f>IFERROR(MASUK8[[#This Row],[Harga Satuan]]*MASUK8[[#This Row],[Jumlah Keluar]], "")</f>
        <v>4400</v>
      </c>
      <c r="N25" s="13"/>
    </row>
    <row r="26" spans="1:14" ht="16.5" thickTop="1" thickBot="1" x14ac:dyDescent="0.3">
      <c r="A26" s="33">
        <f t="shared" si="0"/>
        <v>20</v>
      </c>
      <c r="B26" s="9">
        <v>45355</v>
      </c>
      <c r="C26" s="10" t="s">
        <v>3251</v>
      </c>
      <c r="D26" s="18" t="str">
        <f>IFERROR(VLOOKUP(C26,REKAP[[#All],[ID
Barang]:[Stok Akhir]],2,FALSE), "")</f>
        <v>BLOW NOZLE 1 1/2"</v>
      </c>
      <c r="E26" s="18">
        <f>IFERROR(VLOOKUP(C26,REKAP[[#All],[ID
Barang]:[Stok Akhir]],4,FALSE), "")</f>
        <v>0</v>
      </c>
      <c r="F26" s="18" t="str">
        <f>IFERROR(VLOOKUP(C26,REKAP[[#All],[ID
Barang]:[Stok Akhir]],6,FALSE),"")</f>
        <v>Barang Jadi</v>
      </c>
      <c r="G26" s="17">
        <f>IFERROR(VLOOKUP(C26,REKAP[[#All],[ID
Barang]:[Stok Akhir]],8,FALSE),"")</f>
        <v>400000</v>
      </c>
      <c r="H26" s="13">
        <v>3</v>
      </c>
      <c r="I26" s="13" t="s">
        <v>3842</v>
      </c>
      <c r="J26" s="69">
        <f>IFERROR(VLOOKUP(C26,REKAP[[#All],[ID
Barang]:[Stok Akhir]],14,FALSE),"")</f>
        <v>4</v>
      </c>
      <c r="K26" s="69"/>
      <c r="L26" s="13" t="s">
        <v>3844</v>
      </c>
      <c r="M26" s="17">
        <f>IFERROR(MASUK8[[#This Row],[Harga Satuan]]*MASUK8[[#This Row],[Jumlah Keluar]], "")</f>
        <v>1200000</v>
      </c>
      <c r="N26" s="13"/>
    </row>
    <row r="27" spans="1:14" ht="16.5" thickTop="1" thickBot="1" x14ac:dyDescent="0.3">
      <c r="A27" s="33">
        <f t="shared" si="0"/>
        <v>21</v>
      </c>
      <c r="B27" s="9">
        <v>45355</v>
      </c>
      <c r="C27" s="10" t="s">
        <v>573</v>
      </c>
      <c r="D27" s="18" t="str">
        <f>IFERROR(VLOOKUP(C27,REKAP[[#All],[ID
Barang]:[Stok Akhir]],2,FALSE), "")</f>
        <v>Ring Plate</v>
      </c>
      <c r="E27" s="18" t="str">
        <f>IFERROR(VLOOKUP(C27,REKAP[[#All],[ID
Barang]:[Stok Akhir]],4,FALSE), "")</f>
        <v>M10</v>
      </c>
      <c r="F27" s="18" t="str">
        <f>IFERROR(VLOOKUP(C27,REKAP[[#All],[ID
Barang]:[Stok Akhir]],6,FALSE),"")</f>
        <v>Mur &amp; Baut</v>
      </c>
      <c r="G27" s="17">
        <f>IFERROR(VLOOKUP(C27,REKAP[[#All],[ID
Barang]:[Stok Akhir]],8,FALSE),"")</f>
        <v>200</v>
      </c>
      <c r="H27" s="13">
        <v>8</v>
      </c>
      <c r="I27" s="13" t="s">
        <v>3842</v>
      </c>
      <c r="J27" s="69">
        <f>IFERROR(VLOOKUP(C27,REKAP[[#All],[ID
Barang]:[Stok Akhir]],14,FALSE),"")</f>
        <v>15</v>
      </c>
      <c r="K27" s="69"/>
      <c r="L27" s="13" t="s">
        <v>3844</v>
      </c>
      <c r="M27" s="17">
        <f>IFERROR(MASUK8[[#This Row],[Harga Satuan]]*MASUK8[[#This Row],[Jumlah Keluar]], "")</f>
        <v>1600</v>
      </c>
      <c r="N27" s="13"/>
    </row>
    <row r="28" spans="1:14" ht="16.5" thickTop="1" thickBot="1" x14ac:dyDescent="0.3">
      <c r="A28" s="33">
        <f t="shared" si="0"/>
        <v>22</v>
      </c>
      <c r="B28" s="9">
        <v>45355</v>
      </c>
      <c r="C28" s="10" t="s">
        <v>593</v>
      </c>
      <c r="D28" s="18" t="str">
        <f>IFERROR(VLOOKUP(C28,REKAP[[#All],[ID
Barang]:[Stok Akhir]],2,FALSE), "")</f>
        <v>Mur</v>
      </c>
      <c r="E28" s="18" t="str">
        <f>IFERROR(VLOOKUP(C28,REKAP[[#All],[ID
Barang]:[Stok Akhir]],4,FALSE), "")</f>
        <v>M10</v>
      </c>
      <c r="F28" s="18" t="str">
        <f>IFERROR(VLOOKUP(C28,REKAP[[#All],[ID
Barang]:[Stok Akhir]],6,FALSE),"")</f>
        <v>Mur &amp; Baut</v>
      </c>
      <c r="G28" s="17">
        <f>IFERROR(VLOOKUP(C28,REKAP[[#All],[ID
Barang]:[Stok Akhir]],8,FALSE),"")</f>
        <v>700</v>
      </c>
      <c r="H28" s="13">
        <v>8</v>
      </c>
      <c r="I28" s="13" t="s">
        <v>3842</v>
      </c>
      <c r="J28" s="69">
        <f>IFERROR(VLOOKUP(C28,REKAP[[#All],[ID
Barang]:[Stok Akhir]],14,FALSE),"")</f>
        <v>27</v>
      </c>
      <c r="K28" s="69"/>
      <c r="L28" s="13" t="s">
        <v>3844</v>
      </c>
      <c r="M28" s="17">
        <f>IFERROR(MASUK8[[#This Row],[Harga Satuan]]*MASUK8[[#This Row],[Jumlah Keluar]], "")</f>
        <v>5600</v>
      </c>
      <c r="N28" s="13"/>
    </row>
    <row r="29" spans="1:14" ht="16.5" thickTop="1" thickBot="1" x14ac:dyDescent="0.3">
      <c r="A29" s="33">
        <f t="shared" si="0"/>
        <v>23</v>
      </c>
      <c r="B29" s="9">
        <v>45355</v>
      </c>
      <c r="C29" s="10" t="s">
        <v>731</v>
      </c>
      <c r="D29" s="18" t="str">
        <f>IFERROR(VLOOKUP(C29,REKAP[[#All],[ID
Barang]:[Stok Akhir]],2,FALSE), "")</f>
        <v xml:space="preserve">EDM WIRE </v>
      </c>
      <c r="E29" s="18" t="str">
        <f>IFERROR(VLOOKUP(C29,REKAP[[#All],[ID
Barang]:[Stok Akhir]],4,FALSE), "")</f>
        <v>0.25mm</v>
      </c>
      <c r="F29" s="18" t="str">
        <f>IFERROR(VLOOKUP(C29,REKAP[[#All],[ID
Barang]:[Stok Akhir]],6,FALSE),"")</f>
        <v>Bahan Pembantu</v>
      </c>
      <c r="G29" s="17">
        <f>IFERROR(VLOOKUP(C29,REKAP[[#All],[ID
Barang]:[Stok Akhir]],8,FALSE),"")</f>
        <v>160000</v>
      </c>
      <c r="H29" s="13">
        <v>1</v>
      </c>
      <c r="I29" s="13" t="s">
        <v>3723</v>
      </c>
      <c r="J29" s="69">
        <f>IFERROR(VLOOKUP(C29,REKAP[[#All],[ID
Barang]:[Stok Akhir]],14,FALSE),"")</f>
        <v>11</v>
      </c>
      <c r="K29" s="69"/>
      <c r="L29" s="13" t="s">
        <v>3882</v>
      </c>
      <c r="M29" s="17">
        <f>IFERROR(MASUK8[[#This Row],[Harga Satuan]]*MASUK8[[#This Row],[Jumlah Keluar]], "")</f>
        <v>160000</v>
      </c>
      <c r="N29" s="13"/>
    </row>
    <row r="30" spans="1:14" ht="16.5" thickTop="1" thickBot="1" x14ac:dyDescent="0.3">
      <c r="A30" s="33">
        <f t="shared" si="0"/>
        <v>24</v>
      </c>
      <c r="B30" s="9">
        <v>45355</v>
      </c>
      <c r="C30" s="10" t="s">
        <v>783</v>
      </c>
      <c r="D30" s="18" t="str">
        <f>IFERROR(VLOOKUP(C30,REKAP[[#All],[ID
Barang]:[Stok Akhir]],2,FALSE), "")</f>
        <v>plasik wrap</v>
      </c>
      <c r="E30" s="18">
        <f>IFERROR(VLOOKUP(C30,REKAP[[#All],[ID
Barang]:[Stok Akhir]],4,FALSE), "")</f>
        <v>0</v>
      </c>
      <c r="F30" s="18" t="str">
        <f>IFERROR(VLOOKUP(C30,REKAP[[#All],[ID
Barang]:[Stok Akhir]],6,FALSE),"")</f>
        <v>Bahan Pembantu</v>
      </c>
      <c r="G30" s="17">
        <f>IFERROR(VLOOKUP(C30,REKAP[[#All],[ID
Barang]:[Stok Akhir]],8,FALSE),"")</f>
        <v>95000</v>
      </c>
      <c r="H30" s="13">
        <v>1</v>
      </c>
      <c r="I30" s="13" t="s">
        <v>3885</v>
      </c>
      <c r="J30" s="69">
        <f>IFERROR(VLOOKUP(C30,REKAP[[#All],[ID
Barang]:[Stok Akhir]],14,FALSE),"")</f>
        <v>2</v>
      </c>
      <c r="K30" s="69"/>
      <c r="L30" s="13" t="s">
        <v>3886</v>
      </c>
      <c r="M30" s="17">
        <f>IFERROR(MASUK8[[#This Row],[Harga Satuan]]*MASUK8[[#This Row],[Jumlah Keluar]], "")</f>
        <v>95000</v>
      </c>
      <c r="N30" s="13"/>
    </row>
    <row r="31" spans="1:14" ht="16.5" thickTop="1" thickBot="1" x14ac:dyDescent="0.3">
      <c r="A31" s="33">
        <f t="shared" si="0"/>
        <v>25</v>
      </c>
      <c r="B31" s="9">
        <v>45356</v>
      </c>
      <c r="C31" s="10" t="s">
        <v>692</v>
      </c>
      <c r="D31" s="18" t="str">
        <f>IFERROR(VLOOKUP(C31,REKAP[[#All],[ID
Barang]:[Stok Akhir]],2,FALSE), "")</f>
        <v>Alteco / Lem Korea</v>
      </c>
      <c r="E31" s="18" t="str">
        <f>IFERROR(VLOOKUP(C31,REKAP[[#All],[ID
Barang]:[Stok Akhir]],4,FALSE), "")</f>
        <v>Alteco 110</v>
      </c>
      <c r="F31" s="18" t="str">
        <f>IFERROR(VLOOKUP(C31,REKAP[[#All],[ID
Barang]:[Stok Akhir]],6,FALSE),"")</f>
        <v>Bahan Pembantu</v>
      </c>
      <c r="G31" s="17">
        <f>IFERROR(VLOOKUP(C31,REKAP[[#All],[ID
Barang]:[Stok Akhir]],8,FALSE),"")</f>
        <v>5000</v>
      </c>
      <c r="H31" s="13">
        <v>2</v>
      </c>
      <c r="I31" s="13" t="s">
        <v>3677</v>
      </c>
      <c r="J31" s="69">
        <f>IFERROR(VLOOKUP(C31,REKAP[[#All],[ID
Barang]:[Stok Akhir]],14,FALSE),"")</f>
        <v>9</v>
      </c>
      <c r="K31" s="69"/>
      <c r="L31" s="13" t="s">
        <v>3744</v>
      </c>
      <c r="M31" s="17">
        <f>IFERROR(MASUK8[[#This Row],[Harga Satuan]]*MASUK8[[#This Row],[Jumlah Keluar]], "")</f>
        <v>10000</v>
      </c>
      <c r="N31" s="13"/>
    </row>
    <row r="32" spans="1:14" ht="16.5" thickTop="1" thickBot="1" x14ac:dyDescent="0.3">
      <c r="A32" s="33">
        <f t="shared" si="0"/>
        <v>26</v>
      </c>
      <c r="B32" s="9">
        <v>45356</v>
      </c>
      <c r="C32" s="10" t="s">
        <v>788</v>
      </c>
      <c r="D32" s="18" t="str">
        <f>IFERROR(VLOOKUP(C32,REKAP[[#All],[ID
Barang]:[Stok Akhir]],2,FALSE), "")</f>
        <v>Sarung Tangan kain</v>
      </c>
      <c r="E32" s="18">
        <f>IFERROR(VLOOKUP(C32,REKAP[[#All],[ID
Barang]:[Stok Akhir]],4,FALSE), "")</f>
        <v>0</v>
      </c>
      <c r="F32" s="18" t="str">
        <f>IFERROR(VLOOKUP(C32,REKAP[[#All],[ID
Barang]:[Stok Akhir]],6,FALSE),"")</f>
        <v>Bahan Pembantu</v>
      </c>
      <c r="G32" s="17">
        <f>IFERROR(VLOOKUP(C32,REKAP[[#All],[ID
Barang]:[Stok Akhir]],8,FALSE),"")</f>
        <v>2000</v>
      </c>
      <c r="H32" s="13">
        <v>1</v>
      </c>
      <c r="I32" s="13" t="s">
        <v>3684</v>
      </c>
      <c r="J32" s="69">
        <f>IFERROR(VLOOKUP(C32,REKAP[[#All],[ID
Barang]:[Stok Akhir]],14,FALSE),"")</f>
        <v>6</v>
      </c>
      <c r="K32" s="69"/>
      <c r="L32" s="13" t="s">
        <v>3745</v>
      </c>
      <c r="M32" s="17">
        <f>IFERROR(MASUK8[[#This Row],[Harga Satuan]]*MASUK8[[#This Row],[Jumlah Keluar]], "")</f>
        <v>2000</v>
      </c>
      <c r="N32" s="13"/>
    </row>
    <row r="33" spans="1:14" ht="16.5" thickTop="1" thickBot="1" x14ac:dyDescent="0.3">
      <c r="A33" s="33">
        <f t="shared" si="0"/>
        <v>27</v>
      </c>
      <c r="B33" s="9">
        <v>45356</v>
      </c>
      <c r="C33" s="10" t="s">
        <v>761</v>
      </c>
      <c r="D33" s="18" t="str">
        <f>IFERROR(VLOOKUP(C33,REKAP[[#All],[ID
Barang]:[Stok Akhir]],2,FALSE), "")</f>
        <v>Kuas Cat</v>
      </c>
      <c r="E33" s="18" t="str">
        <f>IFERROR(VLOOKUP(C33,REKAP[[#All],[ID
Barang]:[Stok Akhir]],4,FALSE), "")</f>
        <v>1"</v>
      </c>
      <c r="F33" s="18" t="str">
        <f>IFERROR(VLOOKUP(C33,REKAP[[#All],[ID
Barang]:[Stok Akhir]],6,FALSE),"")</f>
        <v>Bahan Pembantu</v>
      </c>
      <c r="G33" s="17">
        <f>IFERROR(VLOOKUP(C33,REKAP[[#All],[ID
Barang]:[Stok Akhir]],8,FALSE),"")</f>
        <v>4000</v>
      </c>
      <c r="H33" s="13">
        <v>1</v>
      </c>
      <c r="I33" s="13" t="s">
        <v>3684</v>
      </c>
      <c r="J33" s="69">
        <f>IFERROR(VLOOKUP(C33,REKAP[[#All],[ID
Barang]:[Stok Akhir]],14,FALSE),"")</f>
        <v>2</v>
      </c>
      <c r="K33" s="69"/>
      <c r="L33" s="13" t="s">
        <v>3745</v>
      </c>
      <c r="M33" s="17">
        <f>IFERROR(MASUK8[[#This Row],[Harga Satuan]]*MASUK8[[#This Row],[Jumlah Keluar]], "")</f>
        <v>4000</v>
      </c>
      <c r="N33" s="13"/>
    </row>
    <row r="34" spans="1:14" ht="16.5" thickTop="1" thickBot="1" x14ac:dyDescent="0.3">
      <c r="A34" s="33">
        <f t="shared" si="0"/>
        <v>28</v>
      </c>
      <c r="B34" s="9">
        <v>45356</v>
      </c>
      <c r="C34" s="10" t="s">
        <v>761</v>
      </c>
      <c r="D34" s="18" t="str">
        <f>IFERROR(VLOOKUP(C34,REKAP[[#All],[ID
Barang]:[Stok Akhir]],2,FALSE), "")</f>
        <v>Kuas Cat</v>
      </c>
      <c r="E34" s="18" t="str">
        <f>IFERROR(VLOOKUP(C34,REKAP[[#All],[ID
Barang]:[Stok Akhir]],4,FALSE), "")</f>
        <v>1"</v>
      </c>
      <c r="F34" s="18" t="str">
        <f>IFERROR(VLOOKUP(C34,REKAP[[#All],[ID
Barang]:[Stok Akhir]],6,FALSE),"")</f>
        <v>Bahan Pembantu</v>
      </c>
      <c r="G34" s="17">
        <f>IFERROR(VLOOKUP(C34,REKAP[[#All],[ID
Barang]:[Stok Akhir]],8,FALSE),"")</f>
        <v>4000</v>
      </c>
      <c r="H34" s="13">
        <v>1</v>
      </c>
      <c r="I34" s="13" t="s">
        <v>3672</v>
      </c>
      <c r="J34" s="69">
        <f>IFERROR(VLOOKUP(C34,REKAP[[#All],[ID
Barang]:[Stok Akhir]],14,FALSE),"")</f>
        <v>2</v>
      </c>
      <c r="K34" s="69"/>
      <c r="L34" s="13" t="s">
        <v>3716</v>
      </c>
      <c r="M34" s="17">
        <f>IFERROR(MASUK8[[#This Row],[Harga Satuan]]*MASUK8[[#This Row],[Jumlah Keluar]], "")</f>
        <v>4000</v>
      </c>
      <c r="N34" s="13"/>
    </row>
    <row r="35" spans="1:14" ht="16.5" thickTop="1" thickBot="1" x14ac:dyDescent="0.3">
      <c r="A35" s="33">
        <f t="shared" si="0"/>
        <v>29</v>
      </c>
      <c r="B35" s="9">
        <v>45356</v>
      </c>
      <c r="C35" s="10" t="s">
        <v>286</v>
      </c>
      <c r="D35" s="18" t="str">
        <f>IFERROR(VLOOKUP(C35,REKAP[[#All],[ID
Barang]:[Stok Akhir]],2,FALSE), "")</f>
        <v>Baut LPK</v>
      </c>
      <c r="E35" s="18" t="str">
        <f>IFERROR(VLOOKUP(C35,REKAP[[#All],[ID
Barang]:[Stok Akhir]],4,FALSE), "")</f>
        <v>M 6 X 15/16</v>
      </c>
      <c r="F35" s="18" t="str">
        <f>IFERROR(VLOOKUP(C35,REKAP[[#All],[ID
Barang]:[Stok Akhir]],6,FALSE),"")</f>
        <v>Mur &amp; Baut</v>
      </c>
      <c r="G35" s="17">
        <f>IFERROR(VLOOKUP(C35,REKAP[[#All],[ID
Barang]:[Stok Akhir]],8,FALSE),"")</f>
        <v>600</v>
      </c>
      <c r="H35" s="13">
        <v>20</v>
      </c>
      <c r="I35" s="13" t="s">
        <v>3842</v>
      </c>
      <c r="J35" s="69">
        <f>IFERROR(VLOOKUP(C35,REKAP[[#All],[ID
Barang]:[Stok Akhir]],14,FALSE),"")</f>
        <v>1</v>
      </c>
      <c r="K35" s="69"/>
      <c r="L35" s="13" t="s">
        <v>3845</v>
      </c>
      <c r="M35" s="17">
        <f>IFERROR(MASUK8[[#This Row],[Harga Satuan]]*MASUK8[[#This Row],[Jumlah Keluar]], "")</f>
        <v>12000</v>
      </c>
      <c r="N35" s="13"/>
    </row>
    <row r="36" spans="1:14" ht="16.5" thickTop="1" thickBot="1" x14ac:dyDescent="0.3">
      <c r="A36" s="33">
        <f t="shared" si="0"/>
        <v>30</v>
      </c>
      <c r="B36" s="9">
        <v>45356</v>
      </c>
      <c r="C36" s="10" t="s">
        <v>307</v>
      </c>
      <c r="D36" s="18" t="str">
        <f>IFERROR(VLOOKUP(C36,REKAP[[#All],[ID
Barang]:[Stok Akhir]],2,FALSE), "")</f>
        <v>Baut LPK</v>
      </c>
      <c r="E36" s="18" t="str">
        <f>IFERROR(VLOOKUP(C36,REKAP[[#All],[ID
Barang]:[Stok Akhir]],4,FALSE), "")</f>
        <v>M 8 X 16</v>
      </c>
      <c r="F36" s="18" t="str">
        <f>IFERROR(VLOOKUP(C36,REKAP[[#All],[ID
Barang]:[Stok Akhir]],6,FALSE),"")</f>
        <v>Mur &amp; Baut</v>
      </c>
      <c r="G36" s="17">
        <f>IFERROR(VLOOKUP(C36,REKAP[[#All],[ID
Barang]:[Stok Akhir]],8,FALSE),"")</f>
        <v>1667</v>
      </c>
      <c r="H36" s="13">
        <v>8</v>
      </c>
      <c r="I36" s="13" t="s">
        <v>3842</v>
      </c>
      <c r="J36" s="69">
        <f>IFERROR(VLOOKUP(C36,REKAP[[#All],[ID
Barang]:[Stok Akhir]],14,FALSE),"")</f>
        <v>1</v>
      </c>
      <c r="K36" s="69"/>
      <c r="L36" s="13" t="s">
        <v>3845</v>
      </c>
      <c r="M36" s="17">
        <f>IFERROR(MASUK8[[#This Row],[Harga Satuan]]*MASUK8[[#This Row],[Jumlah Keluar]], "")</f>
        <v>13336</v>
      </c>
      <c r="N36" s="13"/>
    </row>
    <row r="37" spans="1:14" ht="16.5" thickTop="1" thickBot="1" x14ac:dyDescent="0.3">
      <c r="A37" s="33">
        <f t="shared" si="0"/>
        <v>31</v>
      </c>
      <c r="B37" s="9">
        <v>45356</v>
      </c>
      <c r="C37" s="10" t="s">
        <v>308</v>
      </c>
      <c r="D37" s="18" t="str">
        <f>IFERROR(VLOOKUP(C37,REKAP[[#All],[ID
Barang]:[Stok Akhir]],2,FALSE), "")</f>
        <v>Baut LPK</v>
      </c>
      <c r="E37" s="18" t="str">
        <f>IFERROR(VLOOKUP(C37,REKAP[[#All],[ID
Barang]:[Stok Akhir]],4,FALSE), "")</f>
        <v xml:space="preserve">M 8 X 20 </v>
      </c>
      <c r="F37" s="18" t="str">
        <f>IFERROR(VLOOKUP(C37,REKAP[[#All],[ID
Barang]:[Stok Akhir]],6,FALSE),"")</f>
        <v>Mur &amp; Baut</v>
      </c>
      <c r="G37" s="17">
        <f>IFERROR(VLOOKUP(C37,REKAP[[#All],[ID
Barang]:[Stok Akhir]],8,FALSE),"")</f>
        <v>1300</v>
      </c>
      <c r="H37" s="13">
        <v>12</v>
      </c>
      <c r="I37" s="13" t="s">
        <v>3842</v>
      </c>
      <c r="J37" s="69">
        <f>IFERROR(VLOOKUP(C37,REKAP[[#All],[ID
Barang]:[Stok Akhir]],14,FALSE),"")</f>
        <v>31</v>
      </c>
      <c r="K37" s="69"/>
      <c r="L37" s="13" t="s">
        <v>3845</v>
      </c>
      <c r="M37" s="17">
        <f>IFERROR(MASUK8[[#This Row],[Harga Satuan]]*MASUK8[[#This Row],[Jumlah Keluar]], "")</f>
        <v>15600</v>
      </c>
      <c r="N37" s="13"/>
    </row>
    <row r="38" spans="1:14" ht="16.5" thickTop="1" thickBot="1" x14ac:dyDescent="0.3">
      <c r="A38" s="33">
        <f t="shared" si="0"/>
        <v>32</v>
      </c>
      <c r="B38" s="9">
        <v>45356</v>
      </c>
      <c r="C38" s="10" t="s">
        <v>329</v>
      </c>
      <c r="D38" s="18" t="str">
        <f>IFERROR(VLOOKUP(C38,REKAP[[#All],[ID
Barang]:[Stok Akhir]],2,FALSE), "")</f>
        <v>Baut LPK</v>
      </c>
      <c r="E38" s="18" t="str">
        <f>IFERROR(VLOOKUP(C38,REKAP[[#All],[ID
Barang]:[Stok Akhir]],4,FALSE), "")</f>
        <v>M 10 X 15</v>
      </c>
      <c r="F38" s="18" t="str">
        <f>IFERROR(VLOOKUP(C38,REKAP[[#All],[ID
Barang]:[Stok Akhir]],6,FALSE),"")</f>
        <v>Mur &amp; Baut</v>
      </c>
      <c r="G38" s="17">
        <f>IFERROR(VLOOKUP(C38,REKAP[[#All],[ID
Barang]:[Stok Akhir]],8,FALSE),"")</f>
        <v>1800</v>
      </c>
      <c r="H38" s="13">
        <v>12</v>
      </c>
      <c r="I38" s="13" t="s">
        <v>3842</v>
      </c>
      <c r="J38" s="69">
        <f>IFERROR(VLOOKUP(C38,REKAP[[#All],[ID
Barang]:[Stok Akhir]],14,FALSE),"")</f>
        <v>7</v>
      </c>
      <c r="K38" s="69"/>
      <c r="L38" s="13" t="s">
        <v>3845</v>
      </c>
      <c r="M38" s="17">
        <f>IFERROR(MASUK8[[#This Row],[Harga Satuan]]*MASUK8[[#This Row],[Jumlah Keluar]], "")</f>
        <v>21600</v>
      </c>
      <c r="N38" s="13"/>
    </row>
    <row r="39" spans="1:14" ht="16.5" thickTop="1" thickBot="1" x14ac:dyDescent="0.3">
      <c r="A39" s="33">
        <f t="shared" si="0"/>
        <v>33</v>
      </c>
      <c r="B39" s="9">
        <v>45356</v>
      </c>
      <c r="C39" s="10" t="s">
        <v>339</v>
      </c>
      <c r="D39" s="18" t="str">
        <f>IFERROR(VLOOKUP(C39,REKAP[[#All],[ID
Barang]:[Stok Akhir]],2,FALSE), "")</f>
        <v>Baut LPK</v>
      </c>
      <c r="E39" s="18" t="str">
        <f>IFERROR(VLOOKUP(C39,REKAP[[#All],[ID
Barang]:[Stok Akhir]],4,FALSE), "")</f>
        <v>M 10 X 65</v>
      </c>
      <c r="F39" s="18" t="str">
        <f>IFERROR(VLOOKUP(C39,REKAP[[#All],[ID
Barang]:[Stok Akhir]],6,FALSE),"")</f>
        <v>Mur &amp; Baut</v>
      </c>
      <c r="G39" s="17">
        <f>IFERROR(VLOOKUP(C39,REKAP[[#All],[ID
Barang]:[Stok Akhir]],8,FALSE),"")</f>
        <v>3600</v>
      </c>
      <c r="H39" s="13">
        <v>8</v>
      </c>
      <c r="I39" s="13" t="s">
        <v>3842</v>
      </c>
      <c r="J39" s="69">
        <f>IFERROR(VLOOKUP(C39,REKAP[[#All],[ID
Barang]:[Stok Akhir]],14,FALSE),"")</f>
        <v>1</v>
      </c>
      <c r="K39" s="69"/>
      <c r="L39" s="13" t="s">
        <v>3845</v>
      </c>
      <c r="M39" s="17">
        <f>IFERROR(MASUK8[[#This Row],[Harga Satuan]]*MASUK8[[#This Row],[Jumlah Keluar]], "")</f>
        <v>28800</v>
      </c>
      <c r="N39" s="13"/>
    </row>
    <row r="40" spans="1:14" ht="16.5" thickTop="1" thickBot="1" x14ac:dyDescent="0.3">
      <c r="A40" s="33">
        <f t="shared" si="0"/>
        <v>34</v>
      </c>
      <c r="B40" s="9">
        <v>45356</v>
      </c>
      <c r="C40" s="10" t="s">
        <v>513</v>
      </c>
      <c r="D40" s="18" t="str">
        <f>IFERROR(VLOOKUP(C40,REKAP[[#All],[ID
Barang]:[Stok Akhir]],2,FALSE), "")</f>
        <v>Baut Tanam</v>
      </c>
      <c r="E40" s="18" t="str">
        <f>IFERROR(VLOOKUP(C40,REKAP[[#All],[ID
Barang]:[Stok Akhir]],4,FALSE), "")</f>
        <v xml:space="preserve">M 6 X 10 </v>
      </c>
      <c r="F40" s="18" t="str">
        <f>IFERROR(VLOOKUP(C40,REKAP[[#All],[ID
Barang]:[Stok Akhir]],6,FALSE),"")</f>
        <v>Mur &amp; Baut</v>
      </c>
      <c r="G40" s="17">
        <f>IFERROR(VLOOKUP(C40,REKAP[[#All],[ID
Barang]:[Stok Akhir]],8,FALSE),"")</f>
        <v>600</v>
      </c>
      <c r="H40" s="13">
        <v>2</v>
      </c>
      <c r="I40" s="13" t="s">
        <v>3842</v>
      </c>
      <c r="J40" s="69">
        <f>IFERROR(VLOOKUP(C40,REKAP[[#All],[ID
Barang]:[Stok Akhir]],14,FALSE),"")</f>
        <v>21</v>
      </c>
      <c r="K40" s="69"/>
      <c r="L40" s="13" t="s">
        <v>3845</v>
      </c>
      <c r="M40" s="17">
        <f>IFERROR(MASUK8[[#This Row],[Harga Satuan]]*MASUK8[[#This Row],[Jumlah Keluar]], "")</f>
        <v>1200</v>
      </c>
      <c r="N40" s="13"/>
    </row>
    <row r="41" spans="1:14" ht="16.5" thickTop="1" thickBot="1" x14ac:dyDescent="0.3">
      <c r="A41" s="33">
        <f t="shared" si="0"/>
        <v>35</v>
      </c>
      <c r="B41" s="9">
        <v>45356</v>
      </c>
      <c r="C41" s="10" t="s">
        <v>297</v>
      </c>
      <c r="D41" s="18" t="str">
        <f>IFERROR(VLOOKUP(C41,REKAP[[#All],[ID
Barang]:[Stok Akhir]],2,FALSE), "")</f>
        <v>Baut LPK</v>
      </c>
      <c r="E41" s="18" t="str">
        <f>IFERROR(VLOOKUP(C41,REKAP[[#All],[ID
Barang]:[Stok Akhir]],4,FALSE), "")</f>
        <v>M 6 X 70</v>
      </c>
      <c r="F41" s="18" t="str">
        <f>IFERROR(VLOOKUP(C41,REKAP[[#All],[ID
Barang]:[Stok Akhir]],6,FALSE),"")</f>
        <v>Mur &amp; Baut</v>
      </c>
      <c r="G41" s="17">
        <f>IFERROR(VLOOKUP(C41,REKAP[[#All],[ID
Barang]:[Stok Akhir]],8,FALSE),"")</f>
        <v>1600</v>
      </c>
      <c r="H41" s="13">
        <v>1</v>
      </c>
      <c r="I41" s="13" t="s">
        <v>3842</v>
      </c>
      <c r="J41" s="69">
        <f>IFERROR(VLOOKUP(C41,REKAP[[#All],[ID
Barang]:[Stok Akhir]],14,FALSE),"")</f>
        <v>29</v>
      </c>
      <c r="K41" s="69"/>
      <c r="L41" s="13" t="s">
        <v>3845</v>
      </c>
      <c r="M41" s="17">
        <f>IFERROR(MASUK8[[#This Row],[Harga Satuan]]*MASUK8[[#This Row],[Jumlah Keluar]], "")</f>
        <v>1600</v>
      </c>
      <c r="N41" s="13"/>
    </row>
    <row r="42" spans="1:14" ht="16.5" thickTop="1" thickBot="1" x14ac:dyDescent="0.3">
      <c r="A42" s="33">
        <f t="shared" si="0"/>
        <v>36</v>
      </c>
      <c r="B42" s="9">
        <v>45356</v>
      </c>
      <c r="C42" s="10" t="s">
        <v>298</v>
      </c>
      <c r="D42" s="18" t="str">
        <f>IFERROR(VLOOKUP(C42,REKAP[[#All],[ID
Barang]:[Stok Akhir]],2,FALSE), "")</f>
        <v>Baut LPK</v>
      </c>
      <c r="E42" s="18" t="str">
        <f>IFERROR(VLOOKUP(C42,REKAP[[#All],[ID
Barang]:[Stok Akhir]],4,FALSE), "")</f>
        <v>M 6 X 75</v>
      </c>
      <c r="F42" s="18" t="str">
        <f>IFERROR(VLOOKUP(C42,REKAP[[#All],[ID
Barang]:[Stok Akhir]],6,FALSE),"")</f>
        <v>Mur &amp; Baut</v>
      </c>
      <c r="G42" s="17">
        <f>IFERROR(VLOOKUP(C42,REKAP[[#All],[ID
Barang]:[Stok Akhir]],8,FALSE),"")</f>
        <v>2300</v>
      </c>
      <c r="H42" s="13">
        <v>1</v>
      </c>
      <c r="I42" s="13" t="s">
        <v>3842</v>
      </c>
      <c r="J42" s="69">
        <f>IFERROR(VLOOKUP(C42,REKAP[[#All],[ID
Barang]:[Stok Akhir]],14,FALSE),"")</f>
        <v>37</v>
      </c>
      <c r="K42" s="69"/>
      <c r="L42" s="13" t="s">
        <v>3845</v>
      </c>
      <c r="M42" s="17">
        <f>IFERROR(MASUK8[[#This Row],[Harga Satuan]]*MASUK8[[#This Row],[Jumlah Keluar]], "")</f>
        <v>2300</v>
      </c>
      <c r="N42" s="13"/>
    </row>
    <row r="43" spans="1:14" ht="16.5" thickTop="1" thickBot="1" x14ac:dyDescent="0.3">
      <c r="A43" s="33">
        <f t="shared" si="0"/>
        <v>37</v>
      </c>
      <c r="B43" s="9">
        <v>45356</v>
      </c>
      <c r="C43" s="10" t="s">
        <v>594</v>
      </c>
      <c r="D43" s="18" t="str">
        <f>IFERROR(VLOOKUP(C43,REKAP[[#All],[ID
Barang]:[Stok Akhir]],2,FALSE), "")</f>
        <v>Lock Nut</v>
      </c>
      <c r="E43" s="18" t="str">
        <f>IFERROR(VLOOKUP(C43,REKAP[[#All],[ID
Barang]:[Stok Akhir]],4,FALSE), "")</f>
        <v>M10</v>
      </c>
      <c r="F43" s="18" t="str">
        <f>IFERROR(VLOOKUP(C43,REKAP[[#All],[ID
Barang]:[Stok Akhir]],6,FALSE),"")</f>
        <v>Mur &amp; Baut</v>
      </c>
      <c r="G43" s="17">
        <f>IFERROR(VLOOKUP(C43,REKAP[[#All],[ID
Barang]:[Stok Akhir]],8,FALSE),"")</f>
        <v>1000</v>
      </c>
      <c r="H43" s="13">
        <v>8</v>
      </c>
      <c r="I43" s="13" t="s">
        <v>3842</v>
      </c>
      <c r="J43" s="69">
        <f>IFERROR(VLOOKUP(C43,REKAP[[#All],[ID
Barang]:[Stok Akhir]],14,FALSE),"")</f>
        <v>13</v>
      </c>
      <c r="K43" s="69"/>
      <c r="L43" s="13" t="s">
        <v>3845</v>
      </c>
      <c r="M43" s="17">
        <f>IFERROR(MASUK8[[#This Row],[Harga Satuan]]*MASUK8[[#This Row],[Jumlah Keluar]], "")</f>
        <v>8000</v>
      </c>
      <c r="N43" s="13"/>
    </row>
    <row r="44" spans="1:14" ht="16.5" thickTop="1" thickBot="1" x14ac:dyDescent="0.3">
      <c r="A44" s="33">
        <f t="shared" si="0"/>
        <v>38</v>
      </c>
      <c r="B44" s="9">
        <v>45356</v>
      </c>
      <c r="C44" s="10" t="s">
        <v>3254</v>
      </c>
      <c r="D44" s="18" t="str">
        <f>IFERROR(VLOOKUP(C44,REKAP[[#All],[ID
Barang]:[Stok Akhir]],2,FALSE), "")</f>
        <v xml:space="preserve">Burner Tip Pendek </v>
      </c>
      <c r="E44" s="18">
        <f>IFERROR(VLOOKUP(C44,REKAP[[#All],[ID
Barang]:[Stok Akhir]],4,FALSE), "")</f>
        <v>0</v>
      </c>
      <c r="F44" s="18" t="str">
        <f>IFERROR(VLOOKUP(C44,REKAP[[#All],[ID
Barang]:[Stok Akhir]],6,FALSE),"")</f>
        <v>Barang Jadi</v>
      </c>
      <c r="G44" s="17">
        <f>IFERROR(VLOOKUP(C44,REKAP[[#All],[ID
Barang]:[Stok Akhir]],8,FALSE),"")</f>
        <v>70000</v>
      </c>
      <c r="H44" s="13">
        <v>84</v>
      </c>
      <c r="I44" s="13" t="s">
        <v>3842</v>
      </c>
      <c r="J44" s="69">
        <f>IFERROR(VLOOKUP(C44,REKAP[[#All],[ID
Barang]:[Stok Akhir]],14,FALSE),"")</f>
        <v>83</v>
      </c>
      <c r="K44" s="69"/>
      <c r="L44" s="13" t="s">
        <v>3844</v>
      </c>
      <c r="M44" s="17">
        <f>IFERROR(MASUK8[[#This Row],[Harga Satuan]]*MASUK8[[#This Row],[Jumlah Keluar]], "")</f>
        <v>5880000</v>
      </c>
      <c r="N44" s="13"/>
    </row>
    <row r="45" spans="1:14" ht="16.5" thickTop="1" thickBot="1" x14ac:dyDescent="0.3">
      <c r="A45" s="33">
        <f t="shared" si="0"/>
        <v>39</v>
      </c>
      <c r="B45" s="9">
        <v>45356</v>
      </c>
      <c r="C45" s="10" t="s">
        <v>286</v>
      </c>
      <c r="D45" s="18" t="str">
        <f>IFERROR(VLOOKUP(C45,REKAP[[#All],[ID
Barang]:[Stok Akhir]],2,FALSE), "")</f>
        <v>Baut LPK</v>
      </c>
      <c r="E45" s="18" t="str">
        <f>IFERROR(VLOOKUP(C45,REKAP[[#All],[ID
Barang]:[Stok Akhir]],4,FALSE), "")</f>
        <v>M 6 X 15/16</v>
      </c>
      <c r="F45" s="18" t="str">
        <f>IFERROR(VLOOKUP(C45,REKAP[[#All],[ID
Barang]:[Stok Akhir]],6,FALSE),"")</f>
        <v>Mur &amp; Baut</v>
      </c>
      <c r="G45" s="17">
        <f>IFERROR(VLOOKUP(C45,REKAP[[#All],[ID
Barang]:[Stok Akhir]],8,FALSE),"")</f>
        <v>600</v>
      </c>
      <c r="H45" s="13">
        <v>40</v>
      </c>
      <c r="I45" s="13" t="s">
        <v>3842</v>
      </c>
      <c r="J45" s="69">
        <f>IFERROR(VLOOKUP(C45,REKAP[[#All],[ID
Barang]:[Stok Akhir]],14,FALSE),"")</f>
        <v>1</v>
      </c>
      <c r="K45" s="69"/>
      <c r="L45" s="13" t="s">
        <v>3846</v>
      </c>
      <c r="M45" s="17">
        <f>IFERROR(MASUK8[[#This Row],[Harga Satuan]]*MASUK8[[#This Row],[Jumlah Keluar]], "")</f>
        <v>24000</v>
      </c>
      <c r="N45" s="13"/>
    </row>
    <row r="46" spans="1:14" ht="16.5" thickTop="1" thickBot="1" x14ac:dyDescent="0.3">
      <c r="A46" s="33">
        <f t="shared" si="0"/>
        <v>40</v>
      </c>
      <c r="B46" s="9">
        <v>45356</v>
      </c>
      <c r="C46" s="10" t="s">
        <v>287</v>
      </c>
      <c r="D46" s="18" t="str">
        <f>IFERROR(VLOOKUP(C46,REKAP[[#All],[ID
Barang]:[Stok Akhir]],2,FALSE), "")</f>
        <v>Baut LPK</v>
      </c>
      <c r="E46" s="18" t="str">
        <f>IFERROR(VLOOKUP(C46,REKAP[[#All],[ID
Barang]:[Stok Akhir]],4,FALSE), "")</f>
        <v>M 6 X 20</v>
      </c>
      <c r="F46" s="18" t="str">
        <f>IFERROR(VLOOKUP(C46,REKAP[[#All],[ID
Barang]:[Stok Akhir]],6,FALSE),"")</f>
        <v>Mur &amp; Baut</v>
      </c>
      <c r="G46" s="17">
        <f>IFERROR(VLOOKUP(C46,REKAP[[#All],[ID
Barang]:[Stok Akhir]],8,FALSE),"")</f>
        <v>1000</v>
      </c>
      <c r="H46" s="13">
        <v>16</v>
      </c>
      <c r="I46" s="13" t="s">
        <v>3842</v>
      </c>
      <c r="J46" s="69">
        <f>IFERROR(VLOOKUP(C46,REKAP[[#All],[ID
Barang]:[Stok Akhir]],14,FALSE),"")</f>
        <v>51</v>
      </c>
      <c r="K46" s="69"/>
      <c r="L46" s="13" t="s">
        <v>3846</v>
      </c>
      <c r="M46" s="17">
        <f>IFERROR(MASUK8[[#This Row],[Harga Satuan]]*MASUK8[[#This Row],[Jumlah Keluar]], "")</f>
        <v>16000</v>
      </c>
      <c r="N46" s="13"/>
    </row>
    <row r="47" spans="1:14" ht="16.5" thickTop="1" thickBot="1" x14ac:dyDescent="0.3">
      <c r="A47" s="33">
        <f t="shared" si="0"/>
        <v>41</v>
      </c>
      <c r="B47" s="9">
        <v>45356</v>
      </c>
      <c r="C47" s="10" t="s">
        <v>289</v>
      </c>
      <c r="D47" s="18" t="str">
        <f>IFERROR(VLOOKUP(C47,REKAP[[#All],[ID
Barang]:[Stok Akhir]],2,FALSE), "")</f>
        <v>Baut LPK</v>
      </c>
      <c r="E47" s="18" t="str">
        <f>IFERROR(VLOOKUP(C47,REKAP[[#All],[ID
Barang]:[Stok Akhir]],4,FALSE), "")</f>
        <v>M 6 X 30</v>
      </c>
      <c r="F47" s="18" t="str">
        <f>IFERROR(VLOOKUP(C47,REKAP[[#All],[ID
Barang]:[Stok Akhir]],6,FALSE),"")</f>
        <v>Mur &amp; Baut</v>
      </c>
      <c r="G47" s="17">
        <f>IFERROR(VLOOKUP(C47,REKAP[[#All],[ID
Barang]:[Stok Akhir]],8,FALSE),"")</f>
        <v>800</v>
      </c>
      <c r="H47" s="13">
        <v>8</v>
      </c>
      <c r="I47" s="13" t="s">
        <v>3842</v>
      </c>
      <c r="J47" s="69">
        <f>IFERROR(VLOOKUP(C47,REKAP[[#All],[ID
Barang]:[Stok Akhir]],14,FALSE),"")</f>
        <v>0</v>
      </c>
      <c r="K47" s="69"/>
      <c r="L47" s="13" t="s">
        <v>3846</v>
      </c>
      <c r="M47" s="17">
        <f>IFERROR(MASUK8[[#This Row],[Harga Satuan]]*MASUK8[[#This Row],[Jumlah Keluar]], "")</f>
        <v>6400</v>
      </c>
      <c r="N47" s="13"/>
    </row>
    <row r="48" spans="1:14" ht="16.5" thickTop="1" thickBot="1" x14ac:dyDescent="0.3">
      <c r="A48" s="33">
        <f t="shared" si="0"/>
        <v>42</v>
      </c>
      <c r="B48" s="9">
        <v>45356</v>
      </c>
      <c r="C48" s="10" t="s">
        <v>307</v>
      </c>
      <c r="D48" s="18" t="str">
        <f>IFERROR(VLOOKUP(C48,REKAP[[#All],[ID
Barang]:[Stok Akhir]],2,FALSE), "")</f>
        <v>Baut LPK</v>
      </c>
      <c r="E48" s="18" t="str">
        <f>IFERROR(VLOOKUP(C48,REKAP[[#All],[ID
Barang]:[Stok Akhir]],4,FALSE), "")</f>
        <v>M 8 X 16</v>
      </c>
      <c r="F48" s="18" t="str">
        <f>IFERROR(VLOOKUP(C48,REKAP[[#All],[ID
Barang]:[Stok Akhir]],6,FALSE),"")</f>
        <v>Mur &amp; Baut</v>
      </c>
      <c r="G48" s="17">
        <f>IFERROR(VLOOKUP(C48,REKAP[[#All],[ID
Barang]:[Stok Akhir]],8,FALSE),"")</f>
        <v>1667</v>
      </c>
      <c r="H48" s="13">
        <v>8</v>
      </c>
      <c r="I48" s="13" t="s">
        <v>3842</v>
      </c>
      <c r="J48" s="69">
        <f>IFERROR(VLOOKUP(C48,REKAP[[#All],[ID
Barang]:[Stok Akhir]],14,FALSE),"")</f>
        <v>1</v>
      </c>
      <c r="K48" s="69"/>
      <c r="L48" s="13" t="s">
        <v>3846</v>
      </c>
      <c r="M48" s="17">
        <f>IFERROR(MASUK8[[#This Row],[Harga Satuan]]*MASUK8[[#This Row],[Jumlah Keluar]], "")</f>
        <v>13336</v>
      </c>
      <c r="N48" s="13"/>
    </row>
    <row r="49" spans="1:14" ht="16.5" thickTop="1" thickBot="1" x14ac:dyDescent="0.3">
      <c r="A49" s="33">
        <f t="shared" si="0"/>
        <v>43</v>
      </c>
      <c r="B49" s="9">
        <v>45356</v>
      </c>
      <c r="C49" s="10" t="s">
        <v>310</v>
      </c>
      <c r="D49" s="18" t="str">
        <f>IFERROR(VLOOKUP(C49,REKAP[[#All],[ID
Barang]:[Stok Akhir]],2,FALSE), "")</f>
        <v>Baut LPK</v>
      </c>
      <c r="E49" s="18" t="str">
        <f>IFERROR(VLOOKUP(C49,REKAP[[#All],[ID
Barang]:[Stok Akhir]],4,FALSE), "")</f>
        <v>M 8 X 30</v>
      </c>
      <c r="F49" s="18" t="str">
        <f>IFERROR(VLOOKUP(C49,REKAP[[#All],[ID
Barang]:[Stok Akhir]],6,FALSE),"")</f>
        <v>Mur &amp; Baut</v>
      </c>
      <c r="G49" s="17">
        <f>IFERROR(VLOOKUP(C49,REKAP[[#All],[ID
Barang]:[Stok Akhir]],8,FALSE),"")</f>
        <v>2000</v>
      </c>
      <c r="H49" s="13">
        <v>16</v>
      </c>
      <c r="I49" s="13" t="s">
        <v>3842</v>
      </c>
      <c r="J49" s="69">
        <f>IFERROR(VLOOKUP(C49,REKAP[[#All],[ID
Barang]:[Stok Akhir]],14,FALSE),"")</f>
        <v>0</v>
      </c>
      <c r="K49" s="69"/>
      <c r="L49" s="13" t="s">
        <v>3846</v>
      </c>
      <c r="M49" s="17">
        <f>IFERROR(MASUK8[[#This Row],[Harga Satuan]]*MASUK8[[#This Row],[Jumlah Keluar]], "")</f>
        <v>32000</v>
      </c>
      <c r="N49" s="13"/>
    </row>
    <row r="50" spans="1:14" ht="16.5" thickTop="1" thickBot="1" x14ac:dyDescent="0.3">
      <c r="A50" s="33">
        <f t="shared" si="0"/>
        <v>44</v>
      </c>
      <c r="B50" s="9">
        <v>45356</v>
      </c>
      <c r="C50" s="10" t="s">
        <v>329</v>
      </c>
      <c r="D50" s="18" t="str">
        <f>IFERROR(VLOOKUP(C50,REKAP[[#All],[ID
Barang]:[Stok Akhir]],2,FALSE), "")</f>
        <v>Baut LPK</v>
      </c>
      <c r="E50" s="18" t="str">
        <f>IFERROR(VLOOKUP(C50,REKAP[[#All],[ID
Barang]:[Stok Akhir]],4,FALSE), "")</f>
        <v>M 10 X 15</v>
      </c>
      <c r="F50" s="18" t="str">
        <f>IFERROR(VLOOKUP(C50,REKAP[[#All],[ID
Barang]:[Stok Akhir]],6,FALSE),"")</f>
        <v>Mur &amp; Baut</v>
      </c>
      <c r="G50" s="17">
        <f>IFERROR(VLOOKUP(C50,REKAP[[#All],[ID
Barang]:[Stok Akhir]],8,FALSE),"")</f>
        <v>1800</v>
      </c>
      <c r="H50" s="13">
        <v>10</v>
      </c>
      <c r="I50" s="13" t="s">
        <v>3842</v>
      </c>
      <c r="J50" s="69">
        <f>IFERROR(VLOOKUP(C50,REKAP[[#All],[ID
Barang]:[Stok Akhir]],14,FALSE),"")</f>
        <v>7</v>
      </c>
      <c r="K50" s="69"/>
      <c r="L50" s="13" t="s">
        <v>3846</v>
      </c>
      <c r="M50" s="17">
        <f>IFERROR(MASUK8[[#This Row],[Harga Satuan]]*MASUK8[[#This Row],[Jumlah Keluar]], "")</f>
        <v>18000</v>
      </c>
      <c r="N50" s="13"/>
    </row>
    <row r="51" spans="1:14" ht="16.5" thickTop="1" thickBot="1" x14ac:dyDescent="0.3">
      <c r="A51" s="33">
        <f t="shared" si="0"/>
        <v>45</v>
      </c>
      <c r="B51" s="9">
        <v>45356</v>
      </c>
      <c r="C51" s="10" t="s">
        <v>358</v>
      </c>
      <c r="D51" s="18" t="str">
        <f>IFERROR(VLOOKUP(C51,REKAP[[#All],[ID
Barang]:[Stok Akhir]],2,FALSE), "")</f>
        <v>Baut LPK</v>
      </c>
      <c r="E51" s="18" t="str">
        <f>IFERROR(VLOOKUP(C51,REKAP[[#All],[ID
Barang]:[Stok Akhir]],4,FALSE), "")</f>
        <v>M 12 X 30</v>
      </c>
      <c r="F51" s="18" t="str">
        <f>IFERROR(VLOOKUP(C51,REKAP[[#All],[ID
Barang]:[Stok Akhir]],6,FALSE),"")</f>
        <v>Mur &amp; Baut</v>
      </c>
      <c r="G51" s="17">
        <f>IFERROR(VLOOKUP(C51,REKAP[[#All],[ID
Barang]:[Stok Akhir]],8,FALSE),"")</f>
        <v>3100</v>
      </c>
      <c r="H51" s="13">
        <v>12</v>
      </c>
      <c r="I51" s="13" t="s">
        <v>3842</v>
      </c>
      <c r="J51" s="69">
        <f>IFERROR(VLOOKUP(C51,REKAP[[#All],[ID
Barang]:[Stok Akhir]],14,FALSE),"")</f>
        <v>4</v>
      </c>
      <c r="K51" s="69"/>
      <c r="L51" s="13" t="s">
        <v>3846</v>
      </c>
      <c r="M51" s="17">
        <f>IFERROR(MASUK8[[#This Row],[Harga Satuan]]*MASUK8[[#This Row],[Jumlah Keluar]], "")</f>
        <v>37200</v>
      </c>
      <c r="N51" s="13"/>
    </row>
    <row r="52" spans="1:14" ht="16.5" thickTop="1" thickBot="1" x14ac:dyDescent="0.3">
      <c r="A52" s="33">
        <f t="shared" si="0"/>
        <v>46</v>
      </c>
      <c r="B52" s="9">
        <v>45356</v>
      </c>
      <c r="C52" s="10" t="s">
        <v>519</v>
      </c>
      <c r="D52" s="18" t="str">
        <f>IFERROR(VLOOKUP(C52,REKAP[[#All],[ID
Barang]:[Stok Akhir]],2,FALSE), "")</f>
        <v>Baut Tanam</v>
      </c>
      <c r="E52" s="18" t="str">
        <f>IFERROR(VLOOKUP(C52,REKAP[[#All],[ID
Barang]:[Stok Akhir]],4,FALSE), "")</f>
        <v>M 8 x 10</v>
      </c>
      <c r="F52" s="18" t="str">
        <f>IFERROR(VLOOKUP(C52,REKAP[[#All],[ID
Barang]:[Stok Akhir]],6,FALSE),"")</f>
        <v>Mur &amp; Baut</v>
      </c>
      <c r="G52" s="17">
        <f>IFERROR(VLOOKUP(C52,REKAP[[#All],[ID
Barang]:[Stok Akhir]],8,FALSE),"")</f>
        <v>700</v>
      </c>
      <c r="H52" s="13">
        <v>2</v>
      </c>
      <c r="I52" s="13" t="s">
        <v>3842</v>
      </c>
      <c r="J52" s="69">
        <f>IFERROR(VLOOKUP(C52,REKAP[[#All],[ID
Barang]:[Stok Akhir]],14,FALSE),"")</f>
        <v>25</v>
      </c>
      <c r="K52" s="69"/>
      <c r="L52" s="13" t="s">
        <v>3846</v>
      </c>
      <c r="M52" s="17">
        <f>IFERROR(MASUK8[[#This Row],[Harga Satuan]]*MASUK8[[#This Row],[Jumlah Keluar]], "")</f>
        <v>1400</v>
      </c>
      <c r="N52" s="13"/>
    </row>
    <row r="53" spans="1:14" ht="16.5" thickTop="1" thickBot="1" x14ac:dyDescent="0.3">
      <c r="A53" s="33">
        <f t="shared" si="0"/>
        <v>47</v>
      </c>
      <c r="B53" s="9">
        <v>45356</v>
      </c>
      <c r="C53" s="10" t="s">
        <v>596</v>
      </c>
      <c r="D53" s="18" t="str">
        <f>IFERROR(VLOOKUP(C53,REKAP[[#All],[ID
Barang]:[Stok Akhir]],2,FALSE), "")</f>
        <v>Lock Nut</v>
      </c>
      <c r="E53" s="18" t="str">
        <f>IFERROR(VLOOKUP(C53,REKAP[[#All],[ID
Barang]:[Stok Akhir]],4,FALSE), "")</f>
        <v>M12</v>
      </c>
      <c r="F53" s="18" t="str">
        <f>IFERROR(VLOOKUP(C53,REKAP[[#All],[ID
Barang]:[Stok Akhir]],6,FALSE),"")</f>
        <v>Mur &amp; Baut</v>
      </c>
      <c r="G53" s="17">
        <f>IFERROR(VLOOKUP(C53,REKAP[[#All],[ID
Barang]:[Stok Akhir]],8,FALSE),"")</f>
        <v>1200</v>
      </c>
      <c r="H53" s="13">
        <v>16</v>
      </c>
      <c r="I53" s="13" t="s">
        <v>3842</v>
      </c>
      <c r="J53" s="69">
        <f>IFERROR(VLOOKUP(C53,REKAP[[#All],[ID
Barang]:[Stok Akhir]],14,FALSE),"")</f>
        <v>32</v>
      </c>
      <c r="K53" s="69"/>
      <c r="L53" s="13" t="s">
        <v>3846</v>
      </c>
      <c r="M53" s="17">
        <f>IFERROR(MASUK8[[#This Row],[Harga Satuan]]*MASUK8[[#This Row],[Jumlah Keluar]], "")</f>
        <v>19200</v>
      </c>
      <c r="N53" s="13"/>
    </row>
    <row r="54" spans="1:14" ht="16.5" thickTop="1" thickBot="1" x14ac:dyDescent="0.3">
      <c r="A54" s="33">
        <f t="shared" si="0"/>
        <v>48</v>
      </c>
      <c r="B54" s="9">
        <v>45356</v>
      </c>
      <c r="C54" s="10" t="s">
        <v>962</v>
      </c>
      <c r="D54" s="18" t="str">
        <f>IFERROR(VLOOKUP(C54,REKAP[[#All],[ID
Barang]:[Stok Akhir]],2,FALSE), "")</f>
        <v>Dowel Pin</v>
      </c>
      <c r="E54" s="18" t="str">
        <f>IFERROR(VLOOKUP(C54,REKAP[[#All],[ID
Barang]:[Stok Akhir]],4,FALSE), "")</f>
        <v>DPND-8-15</v>
      </c>
      <c r="F54" s="18" t="str">
        <f>IFERROR(VLOOKUP(C54,REKAP[[#All],[ID
Barang]:[Stok Akhir]],6,FALSE),"")</f>
        <v>Accessories Mold</v>
      </c>
      <c r="G54" s="17">
        <f>IFERROR(VLOOKUP(C54,REKAP[[#All],[ID
Barang]:[Stok Akhir]],8,FALSE),"")</f>
        <v>3726</v>
      </c>
      <c r="H54" s="13">
        <v>4</v>
      </c>
      <c r="I54" s="13" t="s">
        <v>3842</v>
      </c>
      <c r="J54" s="69">
        <f>IFERROR(VLOOKUP(C54,REKAP[[#All],[ID
Barang]:[Stok Akhir]],14,FALSE),"")</f>
        <v>2</v>
      </c>
      <c r="K54" s="69"/>
      <c r="L54" s="13" t="s">
        <v>3847</v>
      </c>
      <c r="M54" s="17">
        <f>IFERROR(MASUK8[[#This Row],[Harga Satuan]]*MASUK8[[#This Row],[Jumlah Keluar]], "")</f>
        <v>14904</v>
      </c>
      <c r="N54" s="13"/>
    </row>
    <row r="55" spans="1:14" ht="16.5" thickTop="1" thickBot="1" x14ac:dyDescent="0.3">
      <c r="A55" s="33">
        <f t="shared" si="0"/>
        <v>49</v>
      </c>
      <c r="B55" s="9">
        <v>45356</v>
      </c>
      <c r="C55" s="10" t="s">
        <v>1315</v>
      </c>
      <c r="D55" s="18" t="str">
        <f>IFERROR(VLOOKUP(C55,REKAP[[#All],[ID
Barang]:[Stok Akhir]],2,FALSE), "")</f>
        <v>Screw Plugs</v>
      </c>
      <c r="E55" s="18" t="str">
        <f>IFERROR(VLOOKUP(C55,REKAP[[#All],[ID
Barang]:[Stok Akhir]],4,FALSE), "")</f>
        <v>QPWA 030</v>
      </c>
      <c r="F55" s="18" t="str">
        <f>IFERROR(VLOOKUP(C55,REKAP[[#All],[ID
Barang]:[Stok Akhir]],6,FALSE),"")</f>
        <v>Accessories Mold</v>
      </c>
      <c r="G55" s="17">
        <f>IFERROR(VLOOKUP(C55,REKAP[[#All],[ID
Barang]:[Stok Akhir]],8,FALSE),"")</f>
        <v>9000</v>
      </c>
      <c r="H55" s="13">
        <v>4</v>
      </c>
      <c r="I55" s="13" t="s">
        <v>3842</v>
      </c>
      <c r="J55" s="69">
        <f>IFERROR(VLOOKUP(C55,REKAP[[#All],[ID
Barang]:[Stok Akhir]],14,FALSE),"")</f>
        <v>0</v>
      </c>
      <c r="K55" s="69"/>
      <c r="L55" s="13" t="s">
        <v>3846</v>
      </c>
      <c r="M55" s="17">
        <f>IFERROR(MASUK8[[#This Row],[Harga Satuan]]*MASUK8[[#This Row],[Jumlah Keluar]], "")</f>
        <v>36000</v>
      </c>
      <c r="N55" s="13"/>
    </row>
    <row r="56" spans="1:14" ht="16.5" thickTop="1" thickBot="1" x14ac:dyDescent="0.3">
      <c r="A56" s="33">
        <f t="shared" si="0"/>
        <v>50</v>
      </c>
      <c r="B56" s="9">
        <v>45356</v>
      </c>
      <c r="C56" s="10" t="s">
        <v>530</v>
      </c>
      <c r="D56" s="18" t="str">
        <f>IFERROR(VLOOKUP(C56,REKAP[[#All],[ID
Barang]:[Stok Akhir]],2,FALSE), "")</f>
        <v>Baut Tanam</v>
      </c>
      <c r="E56" s="18" t="str">
        <f>IFERROR(VLOOKUP(C56,REKAP[[#All],[ID
Barang]:[Stok Akhir]],4,FALSE), "")</f>
        <v xml:space="preserve">M 12 x 12 </v>
      </c>
      <c r="F56" s="18" t="str">
        <f>IFERROR(VLOOKUP(C56,REKAP[[#All],[ID
Barang]:[Stok Akhir]],6,FALSE),"")</f>
        <v>Mur &amp; Baut</v>
      </c>
      <c r="G56" s="17">
        <f>IFERROR(VLOOKUP(C56,REKAP[[#All],[ID
Barang]:[Stok Akhir]],8,FALSE),"")</f>
        <v>3000</v>
      </c>
      <c r="H56" s="13">
        <v>4</v>
      </c>
      <c r="I56" s="13" t="s">
        <v>3842</v>
      </c>
      <c r="J56" s="69">
        <f>IFERROR(VLOOKUP(C56,REKAP[[#All],[ID
Barang]:[Stok Akhir]],14,FALSE),"")</f>
        <v>15</v>
      </c>
      <c r="K56" s="69"/>
      <c r="L56" s="13" t="s">
        <v>3846</v>
      </c>
      <c r="M56" s="17">
        <f>IFERROR(MASUK8[[#This Row],[Harga Satuan]]*MASUK8[[#This Row],[Jumlah Keluar]], "")</f>
        <v>12000</v>
      </c>
      <c r="N56" s="13"/>
    </row>
    <row r="57" spans="1:14" ht="16.5" thickTop="1" thickBot="1" x14ac:dyDescent="0.3">
      <c r="A57" s="33">
        <f t="shared" si="0"/>
        <v>51</v>
      </c>
      <c r="B57" s="9">
        <v>45357</v>
      </c>
      <c r="C57" s="10" t="s">
        <v>2616</v>
      </c>
      <c r="D57" s="18" t="str">
        <f>IFERROR(VLOOKUP(C57,REKAP[[#All],[ID
Barang]:[Stok Akhir]],2,FALSE), "")</f>
        <v>BNC Moldino (R2x35)</v>
      </c>
      <c r="E57" s="18" t="str">
        <f>IFERROR(VLOOKUP(C57,REKAP[[#All],[ID
Barang]:[Stok Akhir]],4,FALSE), "")</f>
        <v xml:space="preserve">Ø4 EPDBE2040-35-ATH </v>
      </c>
      <c r="F57" s="18" t="str">
        <f>IFERROR(VLOOKUP(C57,REKAP[[#All],[ID
Barang]:[Stok Akhir]],6,FALSE),"")</f>
        <v>Tools</v>
      </c>
      <c r="G57" s="17">
        <f>IFERROR(VLOOKUP(C57,REKAP[[#All],[ID
Barang]:[Stok Akhir]],8,FALSE),"")</f>
        <v>515000</v>
      </c>
      <c r="H57" s="13">
        <v>2</v>
      </c>
      <c r="I57" s="13" t="s">
        <v>3711</v>
      </c>
      <c r="J57" s="69">
        <f>IFERROR(VLOOKUP(C57,REKAP[[#All],[ID
Barang]:[Stok Akhir]],14,FALSE),"")</f>
        <v>36</v>
      </c>
      <c r="K57" s="69"/>
      <c r="L57" s="13" t="s">
        <v>3712</v>
      </c>
      <c r="M57" s="17">
        <f>IFERROR(MASUK8[[#This Row],[Harga Satuan]]*MASUK8[[#This Row],[Jumlah Keluar]], "")</f>
        <v>1030000</v>
      </c>
      <c r="N57" s="13"/>
    </row>
    <row r="58" spans="1:14" ht="16.5" thickTop="1" thickBot="1" x14ac:dyDescent="0.3">
      <c r="A58" s="33">
        <f t="shared" si="0"/>
        <v>52</v>
      </c>
      <c r="B58" s="9">
        <v>45357</v>
      </c>
      <c r="C58" s="10" t="s">
        <v>2898</v>
      </c>
      <c r="D58" s="18" t="str">
        <f>IFERROR(VLOOKUP(C58,REKAP[[#All],[ID
Barang]:[Stok Akhir]],2,FALSE), "")</f>
        <v>End Mill STS</v>
      </c>
      <c r="E58" s="18" t="str">
        <f>IFERROR(VLOOKUP(C58,REKAP[[#All],[ID
Barang]:[Stok Akhir]],4,FALSE), "")</f>
        <v>Ø10 OT-4RHFR-10XR1</v>
      </c>
      <c r="F58" s="18" t="str">
        <f>IFERROR(VLOOKUP(C58,REKAP[[#All],[ID
Barang]:[Stok Akhir]],6,FALSE),"")</f>
        <v>Tools</v>
      </c>
      <c r="G58" s="17">
        <f>IFERROR(VLOOKUP(C58,REKAP[[#All],[ID
Barang]:[Stok Akhir]],8,FALSE),"")</f>
        <v>984000</v>
      </c>
      <c r="H58" s="13">
        <v>1</v>
      </c>
      <c r="I58" s="13" t="s">
        <v>3687</v>
      </c>
      <c r="J58" s="69">
        <f>IFERROR(VLOOKUP(C58,REKAP[[#All],[ID
Barang]:[Stok Akhir]],14,FALSE),"")</f>
        <v>0</v>
      </c>
      <c r="K58" s="69"/>
      <c r="L58" s="13" t="s">
        <v>3708</v>
      </c>
      <c r="M58" s="17">
        <f>IFERROR(MASUK8[[#This Row],[Harga Satuan]]*MASUK8[[#This Row],[Jumlah Keluar]], "")</f>
        <v>984000</v>
      </c>
      <c r="N58" s="13"/>
    </row>
    <row r="59" spans="1:14" ht="16.5" thickTop="1" thickBot="1" x14ac:dyDescent="0.3">
      <c r="A59" s="33">
        <f t="shared" si="0"/>
        <v>53</v>
      </c>
      <c r="B59" s="9">
        <v>45357</v>
      </c>
      <c r="C59" s="10" t="s">
        <v>2602</v>
      </c>
      <c r="D59" s="18" t="str">
        <f>IFERROR(VLOOKUP(C59,REKAP[[#All],[ID
Barang]:[Stok Akhir]],2,FALSE), "")</f>
        <v>BNC Moldino (R1x16)</v>
      </c>
      <c r="E59" s="18" t="str">
        <f>IFERROR(VLOOKUP(C59,REKAP[[#All],[ID
Barang]:[Stok Akhir]],4,FALSE), "")</f>
        <v>EPDBE2020-16-ATH</v>
      </c>
      <c r="F59" s="18" t="str">
        <f>IFERROR(VLOOKUP(C59,REKAP[[#All],[ID
Barang]:[Stok Akhir]],6,FALSE),"")</f>
        <v>Tools</v>
      </c>
      <c r="G59" s="17">
        <f>IFERROR(VLOOKUP(C59,REKAP[[#All],[ID
Barang]:[Stok Akhir]],8,FALSE),"")</f>
        <v>423000</v>
      </c>
      <c r="H59" s="13">
        <v>1</v>
      </c>
      <c r="I59" s="13" t="s">
        <v>3687</v>
      </c>
      <c r="J59" s="69">
        <f>IFERROR(VLOOKUP(C59,REKAP[[#All],[ID
Barang]:[Stok Akhir]],14,FALSE),"")</f>
        <v>2</v>
      </c>
      <c r="K59" s="69"/>
      <c r="L59" s="13" t="s">
        <v>3736</v>
      </c>
      <c r="M59" s="17">
        <f>IFERROR(MASUK8[[#This Row],[Harga Satuan]]*MASUK8[[#This Row],[Jumlah Keluar]], "")</f>
        <v>423000</v>
      </c>
      <c r="N59" s="13"/>
    </row>
    <row r="60" spans="1:14" ht="16.5" thickTop="1" thickBot="1" x14ac:dyDescent="0.3">
      <c r="A60" s="33">
        <f t="shared" si="0"/>
        <v>54</v>
      </c>
      <c r="B60" s="9">
        <v>45357</v>
      </c>
      <c r="C60" s="10" t="s">
        <v>2939</v>
      </c>
      <c r="D60" s="18" t="str">
        <f>IFERROR(VLOOKUP(C60,REKAP[[#All],[ID
Barang]:[Stok Akhir]],2,FALSE), "")</f>
        <v>Hand Tap Yamawa,YG1</v>
      </c>
      <c r="E60" s="18" t="str">
        <f>IFERROR(VLOOKUP(C60,REKAP[[#All],[ID
Barang]:[Stok Akhir]],4,FALSE), "")</f>
        <v>M14 x 2</v>
      </c>
      <c r="F60" s="18" t="str">
        <f>IFERROR(VLOOKUP(C60,REKAP[[#All],[ID
Barang]:[Stok Akhir]],6,FALSE),"")</f>
        <v>Tools</v>
      </c>
      <c r="G60" s="17">
        <f>IFERROR(VLOOKUP(C60,REKAP[[#All],[ID
Barang]:[Stok Akhir]],8,FALSE),"")</f>
        <v>286000</v>
      </c>
      <c r="H60" s="13">
        <v>1</v>
      </c>
      <c r="I60" s="13" t="s">
        <v>3697</v>
      </c>
      <c r="J60" s="69">
        <f>IFERROR(VLOOKUP(C60,REKAP[[#All],[ID
Barang]:[Stok Akhir]],14,FALSE),"")</f>
        <v>1</v>
      </c>
      <c r="K60" s="69"/>
      <c r="L60" s="13" t="s">
        <v>3737</v>
      </c>
      <c r="M60" s="17">
        <f>IFERROR(MASUK8[[#This Row],[Harga Satuan]]*MASUK8[[#This Row],[Jumlah Keluar]], "")</f>
        <v>286000</v>
      </c>
      <c r="N60" s="13"/>
    </row>
    <row r="61" spans="1:14" ht="16.5" thickTop="1" thickBot="1" x14ac:dyDescent="0.3">
      <c r="A61" s="33">
        <f t="shared" si="0"/>
        <v>55</v>
      </c>
      <c r="B61" s="9">
        <v>45357</v>
      </c>
      <c r="C61" s="10" t="s">
        <v>778</v>
      </c>
      <c r="D61" s="18" t="str">
        <f>IFERROR(VLOOKUP(C61,REKAP[[#All],[ID
Barang]:[Stok Akhir]],2,FALSE), "")</f>
        <v xml:space="preserve">Paku Ripet 4X11mm  </v>
      </c>
      <c r="E61" s="18">
        <f>IFERROR(VLOOKUP(C61,REKAP[[#All],[ID
Barang]:[Stok Akhir]],4,FALSE), "")</f>
        <v>0</v>
      </c>
      <c r="F61" s="18" t="str">
        <f>IFERROR(VLOOKUP(C61,REKAP[[#All],[ID
Barang]:[Stok Akhir]],6,FALSE),"")</f>
        <v>Bahan Pembantu</v>
      </c>
      <c r="G61" s="17">
        <f>IFERROR(VLOOKUP(C61,REKAP[[#All],[ID
Barang]:[Stok Akhir]],8,FALSE),"")</f>
        <v>255</v>
      </c>
      <c r="H61" s="13">
        <v>4</v>
      </c>
      <c r="I61" s="13" t="s">
        <v>3738</v>
      </c>
      <c r="J61" s="69">
        <f>IFERROR(VLOOKUP(C61,REKAP[[#All],[ID
Barang]:[Stok Akhir]],14,FALSE),"")</f>
        <v>907</v>
      </c>
      <c r="K61" s="69"/>
      <c r="L61" s="13" t="s">
        <v>3739</v>
      </c>
      <c r="M61" s="17">
        <f>IFERROR(MASUK8[[#This Row],[Harga Satuan]]*MASUK8[[#This Row],[Jumlah Keluar]], "")</f>
        <v>1020</v>
      </c>
      <c r="N61" s="13"/>
    </row>
    <row r="62" spans="1:14" ht="16.5" thickTop="1" thickBot="1" x14ac:dyDescent="0.3">
      <c r="A62" s="33">
        <f t="shared" si="0"/>
        <v>56</v>
      </c>
      <c r="B62" s="9">
        <v>45357</v>
      </c>
      <c r="C62" s="10" t="s">
        <v>2802</v>
      </c>
      <c r="D62" s="18" t="str">
        <f>IFERROR(VLOOKUP(C62,REKAP[[#All],[ID
Barang]:[Stok Akhir]],2,FALSE), "")</f>
        <v>End Mill Moldino (6XR1.5X42)</v>
      </c>
      <c r="E62" s="18" t="str">
        <f>IFERROR(VLOOKUP(C62,REKAP[[#All],[ID
Barang]:[Stok Akhir]],4,FALSE), "")</f>
        <v>ETMLN-4060-42-15-TH</v>
      </c>
      <c r="F62" s="18" t="str">
        <f>IFERROR(VLOOKUP(C62,REKAP[[#All],[ID
Barang]:[Stok Akhir]],6,FALSE),"")</f>
        <v>Tools</v>
      </c>
      <c r="G62" s="17">
        <f>IFERROR(VLOOKUP(C62,REKAP[[#All],[ID
Barang]:[Stok Akhir]],8,FALSE),"")</f>
        <v>1379000</v>
      </c>
      <c r="H62" s="13">
        <v>1</v>
      </c>
      <c r="I62" s="13" t="s">
        <v>3711</v>
      </c>
      <c r="J62" s="69">
        <f>IFERROR(VLOOKUP(C62,REKAP[[#All],[ID
Barang]:[Stok Akhir]],14,FALSE),"")</f>
        <v>3</v>
      </c>
      <c r="K62" s="69"/>
      <c r="L62" s="13" t="s">
        <v>3740</v>
      </c>
      <c r="M62" s="17">
        <f>IFERROR(MASUK8[[#This Row],[Harga Satuan]]*MASUK8[[#This Row],[Jumlah Keluar]], "")</f>
        <v>1379000</v>
      </c>
      <c r="N62" s="13"/>
    </row>
    <row r="63" spans="1:14" ht="16.5" thickTop="1" thickBot="1" x14ac:dyDescent="0.3">
      <c r="A63" s="33">
        <f t="shared" si="0"/>
        <v>57</v>
      </c>
      <c r="B63" s="9">
        <v>45357</v>
      </c>
      <c r="C63" s="10" t="s">
        <v>2831</v>
      </c>
      <c r="D63" s="18" t="str">
        <f>IFERROR(VLOOKUP(C63,REKAP[[#All],[ID
Barang]:[Stok Akhir]],2,FALSE), "")</f>
        <v xml:space="preserve">End Mill Moldino </v>
      </c>
      <c r="E63" s="18" t="str">
        <f>IFERROR(VLOOKUP(C63,REKAP[[#All],[ID
Barang]:[Stok Akhir]],4,FALSE), "")</f>
        <v>ETRP4030-30-0908-TH</v>
      </c>
      <c r="F63" s="18" t="str">
        <f>IFERROR(VLOOKUP(C63,REKAP[[#All],[ID
Barang]:[Stok Akhir]],6,FALSE),"")</f>
        <v>Tools</v>
      </c>
      <c r="G63" s="17">
        <f>IFERROR(VLOOKUP(C63,REKAP[[#All],[ID
Barang]:[Stok Akhir]],8,FALSE),"")</f>
        <v>1348000</v>
      </c>
      <c r="H63" s="13">
        <v>1</v>
      </c>
      <c r="I63" s="13" t="s">
        <v>3711</v>
      </c>
      <c r="J63" s="69">
        <f>IFERROR(VLOOKUP(C63,REKAP[[#All],[ID
Barang]:[Stok Akhir]],14,FALSE),"")</f>
        <v>1</v>
      </c>
      <c r="K63" s="69"/>
      <c r="L63" s="13" t="s">
        <v>3740</v>
      </c>
      <c r="M63" s="17">
        <f>IFERROR(MASUK8[[#This Row],[Harga Satuan]]*MASUK8[[#This Row],[Jumlah Keluar]], "")</f>
        <v>1348000</v>
      </c>
      <c r="N63" s="13"/>
    </row>
    <row r="64" spans="1:14" ht="16.5" thickTop="1" thickBot="1" x14ac:dyDescent="0.3">
      <c r="A64" s="33">
        <f t="shared" si="0"/>
        <v>58</v>
      </c>
      <c r="B64" s="9">
        <v>45357</v>
      </c>
      <c r="C64" s="10" t="s">
        <v>2608</v>
      </c>
      <c r="D64" s="18" t="str">
        <f>IFERROR(VLOOKUP(C64,REKAP[[#All],[ID
Barang]:[Stok Akhir]],2,FALSE), "")</f>
        <v>BNC Moldino (R1.5x25)</v>
      </c>
      <c r="E64" s="18" t="str">
        <f>IFERROR(VLOOKUP(C64,REKAP[[#All],[ID
Barang]:[Stok Akhir]],4,FALSE), "")</f>
        <v xml:space="preserve">Ø3 EPDBE2030-25-ATH </v>
      </c>
      <c r="F64" s="18" t="str">
        <f>IFERROR(VLOOKUP(C64,REKAP[[#All],[ID
Barang]:[Stok Akhir]],6,FALSE),"")</f>
        <v>Tools</v>
      </c>
      <c r="G64" s="17">
        <f>IFERROR(VLOOKUP(C64,REKAP[[#All],[ID
Barang]:[Stok Akhir]],8,FALSE),"")</f>
        <v>513000</v>
      </c>
      <c r="H64" s="13">
        <v>4</v>
      </c>
      <c r="I64" s="13" t="s">
        <v>3711</v>
      </c>
      <c r="J64" s="69">
        <f>IFERROR(VLOOKUP(C64,REKAP[[#All],[ID
Barang]:[Stok Akhir]],14,FALSE),"")</f>
        <v>3</v>
      </c>
      <c r="K64" s="69"/>
      <c r="L64" s="13" t="s">
        <v>3740</v>
      </c>
      <c r="M64" s="17">
        <f>IFERROR(MASUK8[[#This Row],[Harga Satuan]]*MASUK8[[#This Row],[Jumlah Keluar]], "")</f>
        <v>2052000</v>
      </c>
      <c r="N64" s="13"/>
    </row>
    <row r="65" spans="1:14" ht="16.5" thickTop="1" thickBot="1" x14ac:dyDescent="0.3">
      <c r="A65" s="33">
        <f t="shared" si="0"/>
        <v>59</v>
      </c>
      <c r="B65" s="9">
        <v>45357</v>
      </c>
      <c r="C65" s="10" t="s">
        <v>369</v>
      </c>
      <c r="D65" s="18" t="str">
        <f>IFERROR(VLOOKUP(C65,REKAP[[#All],[ID
Barang]:[Stok Akhir]],2,FALSE), "")</f>
        <v>Baut LPK</v>
      </c>
      <c r="E65" s="18" t="str">
        <f>IFERROR(VLOOKUP(C65,REKAP[[#All],[ID
Barang]:[Stok Akhir]],4,FALSE), "")</f>
        <v>M 12 X 90</v>
      </c>
      <c r="F65" s="18" t="str">
        <f>IFERROR(VLOOKUP(C65,REKAP[[#All],[ID
Barang]:[Stok Akhir]],6,FALSE),"")</f>
        <v>Mur &amp; Baut</v>
      </c>
      <c r="G65" s="17">
        <f>IFERROR(VLOOKUP(C65,REKAP[[#All],[ID
Barang]:[Stok Akhir]],8,FALSE),"")</f>
        <v>8400</v>
      </c>
      <c r="H65" s="13">
        <v>6</v>
      </c>
      <c r="I65" s="13" t="s">
        <v>3842</v>
      </c>
      <c r="J65" s="69">
        <f>IFERROR(VLOOKUP(C65,REKAP[[#All],[ID
Barang]:[Stok Akhir]],14,FALSE),"")</f>
        <v>23</v>
      </c>
      <c r="K65" s="69"/>
      <c r="L65" s="13" t="s">
        <v>3764</v>
      </c>
      <c r="M65" s="17">
        <f>IFERROR(MASUK8[[#This Row],[Harga Satuan]]*MASUK8[[#This Row],[Jumlah Keluar]], "")</f>
        <v>50400</v>
      </c>
      <c r="N65" s="13"/>
    </row>
    <row r="66" spans="1:14" ht="16.5" thickTop="1" thickBot="1" x14ac:dyDescent="0.3">
      <c r="A66" s="33">
        <f t="shared" si="0"/>
        <v>60</v>
      </c>
      <c r="B66" s="9">
        <v>45357</v>
      </c>
      <c r="C66" s="10" t="s">
        <v>360</v>
      </c>
      <c r="D66" s="18" t="str">
        <f>IFERROR(VLOOKUP(C66,REKAP[[#All],[ID
Barang]:[Stok Akhir]],2,FALSE), "")</f>
        <v>Baut LPK</v>
      </c>
      <c r="E66" s="18" t="str">
        <f>IFERROR(VLOOKUP(C66,REKAP[[#All],[ID
Barang]:[Stok Akhir]],4,FALSE), "")</f>
        <v>M 12 X 40</v>
      </c>
      <c r="F66" s="18" t="str">
        <f>IFERROR(VLOOKUP(C66,REKAP[[#All],[ID
Barang]:[Stok Akhir]],6,FALSE),"")</f>
        <v>Mur &amp; Baut</v>
      </c>
      <c r="G66" s="17">
        <f>IFERROR(VLOOKUP(C66,REKAP[[#All],[ID
Barang]:[Stok Akhir]],8,FALSE),"")</f>
        <v>3750</v>
      </c>
      <c r="H66" s="13">
        <v>4</v>
      </c>
      <c r="I66" s="13" t="s">
        <v>3842</v>
      </c>
      <c r="J66" s="69">
        <f>IFERROR(VLOOKUP(C66,REKAP[[#All],[ID
Barang]:[Stok Akhir]],14,FALSE),"")</f>
        <v>7</v>
      </c>
      <c r="K66" s="69"/>
      <c r="L66" s="13" t="s">
        <v>3764</v>
      </c>
      <c r="M66" s="17">
        <f>IFERROR(MASUK8[[#This Row],[Harga Satuan]]*MASUK8[[#This Row],[Jumlah Keluar]], "")</f>
        <v>15000</v>
      </c>
      <c r="N66" s="13"/>
    </row>
    <row r="67" spans="1:14" ht="16.5" thickTop="1" thickBot="1" x14ac:dyDescent="0.3">
      <c r="A67" s="33">
        <f t="shared" si="0"/>
        <v>61</v>
      </c>
      <c r="B67" s="9">
        <v>45357</v>
      </c>
      <c r="C67" s="10" t="s">
        <v>307</v>
      </c>
      <c r="D67" s="18" t="str">
        <f>IFERROR(VLOOKUP(C67,REKAP[[#All],[ID
Barang]:[Stok Akhir]],2,FALSE), "")</f>
        <v>Baut LPK</v>
      </c>
      <c r="E67" s="18" t="str">
        <f>IFERROR(VLOOKUP(C67,REKAP[[#All],[ID
Barang]:[Stok Akhir]],4,FALSE), "")</f>
        <v>M 8 X 16</v>
      </c>
      <c r="F67" s="18" t="str">
        <f>IFERROR(VLOOKUP(C67,REKAP[[#All],[ID
Barang]:[Stok Akhir]],6,FALSE),"")</f>
        <v>Mur &amp; Baut</v>
      </c>
      <c r="G67" s="17">
        <f>IFERROR(VLOOKUP(C67,REKAP[[#All],[ID
Barang]:[Stok Akhir]],8,FALSE),"")</f>
        <v>1667</v>
      </c>
      <c r="H67" s="13">
        <v>2</v>
      </c>
      <c r="I67" s="13" t="s">
        <v>3842</v>
      </c>
      <c r="J67" s="69">
        <f>IFERROR(VLOOKUP(C67,REKAP[[#All],[ID
Barang]:[Stok Akhir]],14,FALSE),"")</f>
        <v>1</v>
      </c>
      <c r="K67" s="69"/>
      <c r="L67" s="13" t="s">
        <v>3764</v>
      </c>
      <c r="M67" s="17">
        <f>IFERROR(MASUK8[[#This Row],[Harga Satuan]]*MASUK8[[#This Row],[Jumlah Keluar]], "")</f>
        <v>3334</v>
      </c>
      <c r="N67" s="13"/>
    </row>
    <row r="68" spans="1:14" ht="16.5" thickTop="1" thickBot="1" x14ac:dyDescent="0.3">
      <c r="A68" s="33">
        <f t="shared" si="0"/>
        <v>62</v>
      </c>
      <c r="B68" s="9">
        <v>45357</v>
      </c>
      <c r="C68" s="10" t="s">
        <v>285</v>
      </c>
      <c r="D68" s="18" t="str">
        <f>IFERROR(VLOOKUP(C68,REKAP[[#All],[ID
Barang]:[Stok Akhir]],2,FALSE), "")</f>
        <v>Baut LPK</v>
      </c>
      <c r="E68" s="18" t="str">
        <f>IFERROR(VLOOKUP(C68,REKAP[[#All],[ID
Barang]:[Stok Akhir]],4,FALSE), "")</f>
        <v>M 6 X 12</v>
      </c>
      <c r="F68" s="18" t="str">
        <f>IFERROR(VLOOKUP(C68,REKAP[[#All],[ID
Barang]:[Stok Akhir]],6,FALSE),"")</f>
        <v>Mur &amp; Baut</v>
      </c>
      <c r="G68" s="17">
        <f>IFERROR(VLOOKUP(C68,REKAP[[#All],[ID
Barang]:[Stok Akhir]],8,FALSE),"")</f>
        <v>600</v>
      </c>
      <c r="H68" s="13">
        <v>8</v>
      </c>
      <c r="I68" s="13" t="s">
        <v>3842</v>
      </c>
      <c r="J68" s="69">
        <f>IFERROR(VLOOKUP(C68,REKAP[[#All],[ID
Barang]:[Stok Akhir]],14,FALSE),"")</f>
        <v>20</v>
      </c>
      <c r="K68" s="69"/>
      <c r="L68" s="13" t="s">
        <v>3764</v>
      </c>
      <c r="M68" s="17">
        <f>IFERROR(MASUK8[[#This Row],[Harga Satuan]]*MASUK8[[#This Row],[Jumlah Keluar]], "")</f>
        <v>4800</v>
      </c>
      <c r="N68" s="13"/>
    </row>
    <row r="69" spans="1:14" ht="16.5" thickTop="1" thickBot="1" x14ac:dyDescent="0.3">
      <c r="A69" s="33">
        <f t="shared" si="0"/>
        <v>63</v>
      </c>
      <c r="B69" s="9">
        <v>45357</v>
      </c>
      <c r="C69" s="10" t="s">
        <v>319</v>
      </c>
      <c r="D69" s="18" t="str">
        <f>IFERROR(VLOOKUP(C69,REKAP[[#All],[ID
Barang]:[Stok Akhir]],2,FALSE), "")</f>
        <v>Baut LPK</v>
      </c>
      <c r="E69" s="18" t="str">
        <f>IFERROR(VLOOKUP(C69,REKAP[[#All],[ID
Barang]:[Stok Akhir]],4,FALSE), "")</f>
        <v>M 8 X 75</v>
      </c>
      <c r="F69" s="18" t="str">
        <f>IFERROR(VLOOKUP(C69,REKAP[[#All],[ID
Barang]:[Stok Akhir]],6,FALSE),"")</f>
        <v>Mur &amp; Baut</v>
      </c>
      <c r="G69" s="17">
        <f>IFERROR(VLOOKUP(C69,REKAP[[#All],[ID
Barang]:[Stok Akhir]],8,FALSE),"")</f>
        <v>2800</v>
      </c>
      <c r="H69" s="13">
        <v>8</v>
      </c>
      <c r="I69" s="13" t="s">
        <v>3842</v>
      </c>
      <c r="J69" s="69">
        <f>IFERROR(VLOOKUP(C69,REKAP[[#All],[ID
Barang]:[Stok Akhir]],14,FALSE),"")</f>
        <v>14</v>
      </c>
      <c r="K69" s="69"/>
      <c r="L69" s="13" t="s">
        <v>3764</v>
      </c>
      <c r="M69" s="17">
        <f>IFERROR(MASUK8[[#This Row],[Harga Satuan]]*MASUK8[[#This Row],[Jumlah Keluar]], "")</f>
        <v>22400</v>
      </c>
      <c r="N69" s="13"/>
    </row>
    <row r="70" spans="1:14" ht="16.5" thickTop="1" thickBot="1" x14ac:dyDescent="0.3">
      <c r="A70" s="33">
        <f t="shared" si="0"/>
        <v>64</v>
      </c>
      <c r="B70" s="9">
        <v>45357</v>
      </c>
      <c r="C70" s="10" t="s">
        <v>313</v>
      </c>
      <c r="D70" s="18" t="str">
        <f>IFERROR(VLOOKUP(C70,REKAP[[#All],[ID
Barang]:[Stok Akhir]],2,FALSE), "")</f>
        <v>Baut LPK</v>
      </c>
      <c r="E70" s="18" t="str">
        <f>IFERROR(VLOOKUP(C70,REKAP[[#All],[ID
Barang]:[Stok Akhir]],4,FALSE), "")</f>
        <v>M 8 X 45</v>
      </c>
      <c r="F70" s="18" t="str">
        <f>IFERROR(VLOOKUP(C70,REKAP[[#All],[ID
Barang]:[Stok Akhir]],6,FALSE),"")</f>
        <v>Mur &amp; Baut</v>
      </c>
      <c r="G70" s="17">
        <f>IFERROR(VLOOKUP(C70,REKAP[[#All],[ID
Barang]:[Stok Akhir]],8,FALSE),"")</f>
        <v>1800</v>
      </c>
      <c r="H70" s="13">
        <v>8</v>
      </c>
      <c r="I70" s="13" t="s">
        <v>3842</v>
      </c>
      <c r="J70" s="69">
        <f>IFERROR(VLOOKUP(C70,REKAP[[#All],[ID
Barang]:[Stok Akhir]],14,FALSE),"")</f>
        <v>18</v>
      </c>
      <c r="K70" s="69"/>
      <c r="L70" s="13" t="s">
        <v>3764</v>
      </c>
      <c r="M70" s="17">
        <f>IFERROR(MASUK8[[#This Row],[Harga Satuan]]*MASUK8[[#This Row],[Jumlah Keluar]], "")</f>
        <v>14400</v>
      </c>
      <c r="N70" s="13"/>
    </row>
    <row r="71" spans="1:14" ht="16.5" thickTop="1" thickBot="1" x14ac:dyDescent="0.3">
      <c r="A71" s="33">
        <f t="shared" ref="A71:A134" si="1">ROW()-ROW($A$6)</f>
        <v>65</v>
      </c>
      <c r="B71" s="9">
        <v>45357</v>
      </c>
      <c r="C71" s="10" t="s">
        <v>334</v>
      </c>
      <c r="D71" s="18" t="str">
        <f>IFERROR(VLOOKUP(C71,REKAP[[#All],[ID
Barang]:[Stok Akhir]],2,FALSE), "")</f>
        <v>Baut LPK</v>
      </c>
      <c r="E71" s="18" t="str">
        <f>IFERROR(VLOOKUP(C71,REKAP[[#All],[ID
Barang]:[Stok Akhir]],4,FALSE), "")</f>
        <v>M 10 X 40</v>
      </c>
      <c r="F71" s="18" t="str">
        <f>IFERROR(VLOOKUP(C71,REKAP[[#All],[ID
Barang]:[Stok Akhir]],6,FALSE),"")</f>
        <v>Mur &amp; Baut</v>
      </c>
      <c r="G71" s="17">
        <f>IFERROR(VLOOKUP(C71,REKAP[[#All],[ID
Barang]:[Stok Akhir]],8,FALSE),"")</f>
        <v>3000</v>
      </c>
      <c r="H71" s="13">
        <v>6</v>
      </c>
      <c r="I71" s="13" t="s">
        <v>3842</v>
      </c>
      <c r="J71" s="69">
        <f>IFERROR(VLOOKUP(C71,REKAP[[#All],[ID
Barang]:[Stok Akhir]],14,FALSE),"")</f>
        <v>22</v>
      </c>
      <c r="K71" s="69"/>
      <c r="L71" s="13" t="s">
        <v>3764</v>
      </c>
      <c r="M71" s="17">
        <f>IFERROR(MASUK8[[#This Row],[Harga Satuan]]*MASUK8[[#This Row],[Jumlah Keluar]], "")</f>
        <v>18000</v>
      </c>
      <c r="N71" s="13"/>
    </row>
    <row r="72" spans="1:14" ht="16.5" thickTop="1" thickBot="1" x14ac:dyDescent="0.3">
      <c r="A72" s="33">
        <f t="shared" si="1"/>
        <v>66</v>
      </c>
      <c r="B72" s="9">
        <v>45357</v>
      </c>
      <c r="C72" s="10" t="s">
        <v>286</v>
      </c>
      <c r="D72" s="18" t="str">
        <f>IFERROR(VLOOKUP(C72,REKAP[[#All],[ID
Barang]:[Stok Akhir]],2,FALSE), "")</f>
        <v>Baut LPK</v>
      </c>
      <c r="E72" s="18" t="str">
        <f>IFERROR(VLOOKUP(C72,REKAP[[#All],[ID
Barang]:[Stok Akhir]],4,FALSE), "")</f>
        <v>M 6 X 15/16</v>
      </c>
      <c r="F72" s="18" t="str">
        <f>IFERROR(VLOOKUP(C72,REKAP[[#All],[ID
Barang]:[Stok Akhir]],6,FALSE),"")</f>
        <v>Mur &amp; Baut</v>
      </c>
      <c r="G72" s="17">
        <f>IFERROR(VLOOKUP(C72,REKAP[[#All],[ID
Barang]:[Stok Akhir]],8,FALSE),"")</f>
        <v>600</v>
      </c>
      <c r="H72" s="13">
        <v>3</v>
      </c>
      <c r="I72" s="13" t="s">
        <v>3842</v>
      </c>
      <c r="J72" s="69">
        <f>IFERROR(VLOOKUP(C72,REKAP[[#All],[ID
Barang]:[Stok Akhir]],14,FALSE),"")</f>
        <v>1</v>
      </c>
      <c r="K72" s="69"/>
      <c r="L72" s="13" t="s">
        <v>3764</v>
      </c>
      <c r="M72" s="17">
        <f>IFERROR(MASUK8[[#This Row],[Harga Satuan]]*MASUK8[[#This Row],[Jumlah Keluar]], "")</f>
        <v>1800</v>
      </c>
      <c r="N72" s="13"/>
    </row>
    <row r="73" spans="1:14" ht="16.5" thickTop="1" thickBot="1" x14ac:dyDescent="0.3">
      <c r="A73" s="33">
        <f t="shared" si="1"/>
        <v>67</v>
      </c>
      <c r="B73" s="9">
        <v>45357</v>
      </c>
      <c r="C73" s="10" t="s">
        <v>289</v>
      </c>
      <c r="D73" s="18" t="str">
        <f>IFERROR(VLOOKUP(C73,REKAP[[#All],[ID
Barang]:[Stok Akhir]],2,FALSE), "")</f>
        <v>Baut LPK</v>
      </c>
      <c r="E73" s="18" t="str">
        <f>IFERROR(VLOOKUP(C73,REKAP[[#All],[ID
Barang]:[Stok Akhir]],4,FALSE), "")</f>
        <v>M 6 X 30</v>
      </c>
      <c r="F73" s="18" t="str">
        <f>IFERROR(VLOOKUP(C73,REKAP[[#All],[ID
Barang]:[Stok Akhir]],6,FALSE),"")</f>
        <v>Mur &amp; Baut</v>
      </c>
      <c r="G73" s="17">
        <f>IFERROR(VLOOKUP(C73,REKAP[[#All],[ID
Barang]:[Stok Akhir]],8,FALSE),"")</f>
        <v>800</v>
      </c>
      <c r="H73" s="13">
        <v>8</v>
      </c>
      <c r="I73" s="13" t="s">
        <v>3842</v>
      </c>
      <c r="J73" s="69">
        <f>IFERROR(VLOOKUP(C73,REKAP[[#All],[ID
Barang]:[Stok Akhir]],14,FALSE),"")</f>
        <v>0</v>
      </c>
      <c r="K73" s="69"/>
      <c r="L73" s="13" t="s">
        <v>3764</v>
      </c>
      <c r="M73" s="17">
        <f>IFERROR(MASUK8[[#This Row],[Harga Satuan]]*MASUK8[[#This Row],[Jumlah Keluar]], "")</f>
        <v>6400</v>
      </c>
      <c r="N73" s="13"/>
    </row>
    <row r="74" spans="1:14" ht="16.5" thickTop="1" thickBot="1" x14ac:dyDescent="0.3">
      <c r="A74" s="33">
        <f t="shared" si="1"/>
        <v>68</v>
      </c>
      <c r="B74" s="9">
        <v>45357</v>
      </c>
      <c r="C74" s="10" t="s">
        <v>334</v>
      </c>
      <c r="D74" s="18" t="str">
        <f>IFERROR(VLOOKUP(C74,REKAP[[#All],[ID
Barang]:[Stok Akhir]],2,FALSE), "")</f>
        <v>Baut LPK</v>
      </c>
      <c r="E74" s="18" t="str">
        <f>IFERROR(VLOOKUP(C74,REKAP[[#All],[ID
Barang]:[Stok Akhir]],4,FALSE), "")</f>
        <v>M 10 X 40</v>
      </c>
      <c r="F74" s="18" t="str">
        <f>IFERROR(VLOOKUP(C74,REKAP[[#All],[ID
Barang]:[Stok Akhir]],6,FALSE),"")</f>
        <v>Mur &amp; Baut</v>
      </c>
      <c r="G74" s="17">
        <f>IFERROR(VLOOKUP(C74,REKAP[[#All],[ID
Barang]:[Stok Akhir]],8,FALSE),"")</f>
        <v>3000</v>
      </c>
      <c r="H74" s="13">
        <v>6</v>
      </c>
      <c r="I74" s="13" t="s">
        <v>3842</v>
      </c>
      <c r="J74" s="69">
        <f>IFERROR(VLOOKUP(C74,REKAP[[#All],[ID
Barang]:[Stok Akhir]],14,FALSE),"")</f>
        <v>22</v>
      </c>
      <c r="K74" s="69"/>
      <c r="L74" s="13" t="s">
        <v>3764</v>
      </c>
      <c r="M74" s="17">
        <f>IFERROR(MASUK8[[#This Row],[Harga Satuan]]*MASUK8[[#This Row],[Jumlah Keluar]], "")</f>
        <v>18000</v>
      </c>
      <c r="N74" s="13"/>
    </row>
    <row r="75" spans="1:14" ht="16.5" thickTop="1" thickBot="1" x14ac:dyDescent="0.3">
      <c r="A75" s="33">
        <f t="shared" si="1"/>
        <v>69</v>
      </c>
      <c r="B75" s="9">
        <v>45357</v>
      </c>
      <c r="C75" s="10" t="s">
        <v>289</v>
      </c>
      <c r="D75" s="18" t="str">
        <f>IFERROR(VLOOKUP(C75,REKAP[[#All],[ID
Barang]:[Stok Akhir]],2,FALSE), "")</f>
        <v>Baut LPK</v>
      </c>
      <c r="E75" s="18" t="str">
        <f>IFERROR(VLOOKUP(C75,REKAP[[#All],[ID
Barang]:[Stok Akhir]],4,FALSE), "")</f>
        <v>M 6 X 30</v>
      </c>
      <c r="F75" s="18" t="str">
        <f>IFERROR(VLOOKUP(C75,REKAP[[#All],[ID
Barang]:[Stok Akhir]],6,FALSE),"")</f>
        <v>Mur &amp; Baut</v>
      </c>
      <c r="G75" s="17">
        <f>IFERROR(VLOOKUP(C75,REKAP[[#All],[ID
Barang]:[Stok Akhir]],8,FALSE),"")</f>
        <v>800</v>
      </c>
      <c r="H75" s="13">
        <v>8</v>
      </c>
      <c r="I75" s="13" t="s">
        <v>3842</v>
      </c>
      <c r="J75" s="69">
        <f>IFERROR(VLOOKUP(C75,REKAP[[#All],[ID
Barang]:[Stok Akhir]],14,FALSE),"")</f>
        <v>0</v>
      </c>
      <c r="K75" s="69"/>
      <c r="L75" s="13" t="s">
        <v>3764</v>
      </c>
      <c r="M75" s="17">
        <f>IFERROR(MASUK8[[#This Row],[Harga Satuan]]*MASUK8[[#This Row],[Jumlah Keluar]], "")</f>
        <v>6400</v>
      </c>
      <c r="N75" s="13"/>
    </row>
    <row r="76" spans="1:14" ht="16.5" thickTop="1" thickBot="1" x14ac:dyDescent="0.3">
      <c r="A76" s="33">
        <f t="shared" si="1"/>
        <v>70</v>
      </c>
      <c r="B76" s="9">
        <v>45357</v>
      </c>
      <c r="C76" s="10" t="s">
        <v>252</v>
      </c>
      <c r="D76" s="18" t="str">
        <f>IFERROR(VLOOKUP(C76,REKAP[[#All],[ID
Barang]:[Stok Akhir]],2,FALSE), "")</f>
        <v>Baut LPK</v>
      </c>
      <c r="E76" s="18" t="str">
        <f>IFERROR(VLOOKUP(C76,REKAP[[#All],[ID
Barang]:[Stok Akhir]],4,FALSE), "")</f>
        <v xml:space="preserve">M 3 X 15 </v>
      </c>
      <c r="F76" s="18" t="str">
        <f>IFERROR(VLOOKUP(C76,REKAP[[#All],[ID
Barang]:[Stok Akhir]],6,FALSE),"")</f>
        <v>Mur &amp; Baut</v>
      </c>
      <c r="G76" s="17">
        <f>IFERROR(VLOOKUP(C76,REKAP[[#All],[ID
Barang]:[Stok Akhir]],8,FALSE),"")</f>
        <v>1000</v>
      </c>
      <c r="H76" s="13">
        <v>2</v>
      </c>
      <c r="I76" s="13" t="s">
        <v>3842</v>
      </c>
      <c r="J76" s="69">
        <f>IFERROR(VLOOKUP(C76,REKAP[[#All],[ID
Barang]:[Stok Akhir]],14,FALSE),"")</f>
        <v>13</v>
      </c>
      <c r="K76" s="69"/>
      <c r="L76" s="13" t="s">
        <v>3764</v>
      </c>
      <c r="M76" s="17">
        <f>IFERROR(MASUK8[[#This Row],[Harga Satuan]]*MASUK8[[#This Row],[Jumlah Keluar]], "")</f>
        <v>2000</v>
      </c>
      <c r="N76" s="13"/>
    </row>
    <row r="77" spans="1:14" ht="16.5" thickTop="1" thickBot="1" x14ac:dyDescent="0.3">
      <c r="A77" s="33">
        <f t="shared" si="1"/>
        <v>71</v>
      </c>
      <c r="B77" s="9">
        <v>45357</v>
      </c>
      <c r="C77" s="10" t="s">
        <v>331</v>
      </c>
      <c r="D77" s="18" t="str">
        <f>IFERROR(VLOOKUP(C77,REKAP[[#All],[ID
Barang]:[Stok Akhir]],2,FALSE), "")</f>
        <v>Baut LPK</v>
      </c>
      <c r="E77" s="18" t="str">
        <f>IFERROR(VLOOKUP(C77,REKAP[[#All],[ID
Barang]:[Stok Akhir]],4,FALSE), "")</f>
        <v>M 10 X 25</v>
      </c>
      <c r="F77" s="18" t="str">
        <f>IFERROR(VLOOKUP(C77,REKAP[[#All],[ID
Barang]:[Stok Akhir]],6,FALSE),"")</f>
        <v>Mur &amp; Baut</v>
      </c>
      <c r="G77" s="17">
        <f>IFERROR(VLOOKUP(C77,REKAP[[#All],[ID
Barang]:[Stok Akhir]],8,FALSE),"")</f>
        <v>2000</v>
      </c>
      <c r="H77" s="13">
        <v>2</v>
      </c>
      <c r="I77" s="13" t="s">
        <v>3842</v>
      </c>
      <c r="J77" s="69">
        <f>IFERROR(VLOOKUP(C77,REKAP[[#All],[ID
Barang]:[Stok Akhir]],14,FALSE),"")</f>
        <v>52</v>
      </c>
      <c r="K77" s="69"/>
      <c r="L77" s="13" t="s">
        <v>3764</v>
      </c>
      <c r="M77" s="17">
        <f>IFERROR(MASUK8[[#This Row],[Harga Satuan]]*MASUK8[[#This Row],[Jumlah Keluar]], "")</f>
        <v>4000</v>
      </c>
      <c r="N77" s="13"/>
    </row>
    <row r="78" spans="1:14" ht="16.5" thickTop="1" thickBot="1" x14ac:dyDescent="0.3">
      <c r="A78" s="33">
        <f t="shared" si="1"/>
        <v>72</v>
      </c>
      <c r="B78" s="9">
        <v>45357</v>
      </c>
      <c r="C78" s="10" t="s">
        <v>310</v>
      </c>
      <c r="D78" s="18" t="str">
        <f>IFERROR(VLOOKUP(C78,REKAP[[#All],[ID
Barang]:[Stok Akhir]],2,FALSE), "")</f>
        <v>Baut LPK</v>
      </c>
      <c r="E78" s="18" t="str">
        <f>IFERROR(VLOOKUP(C78,REKAP[[#All],[ID
Barang]:[Stok Akhir]],4,FALSE), "")</f>
        <v>M 8 X 30</v>
      </c>
      <c r="F78" s="18" t="str">
        <f>IFERROR(VLOOKUP(C78,REKAP[[#All],[ID
Barang]:[Stok Akhir]],6,FALSE),"")</f>
        <v>Mur &amp; Baut</v>
      </c>
      <c r="G78" s="17">
        <f>IFERROR(VLOOKUP(C78,REKAP[[#All],[ID
Barang]:[Stok Akhir]],8,FALSE),"")</f>
        <v>2000</v>
      </c>
      <c r="H78" s="13">
        <v>3</v>
      </c>
      <c r="I78" s="13" t="s">
        <v>3842</v>
      </c>
      <c r="J78" s="69">
        <f>IFERROR(VLOOKUP(C78,REKAP[[#All],[ID
Barang]:[Stok Akhir]],14,FALSE),"")</f>
        <v>0</v>
      </c>
      <c r="K78" s="69"/>
      <c r="L78" s="13" t="s">
        <v>3764</v>
      </c>
      <c r="M78" s="17">
        <f>IFERROR(MASUK8[[#This Row],[Harga Satuan]]*MASUK8[[#This Row],[Jumlah Keluar]], "")</f>
        <v>6000</v>
      </c>
      <c r="N78" s="13"/>
    </row>
    <row r="79" spans="1:14" ht="16.5" thickTop="1" thickBot="1" x14ac:dyDescent="0.3">
      <c r="A79" s="33">
        <f t="shared" si="1"/>
        <v>73</v>
      </c>
      <c r="B79" s="9">
        <v>45357</v>
      </c>
      <c r="C79" s="10" t="s">
        <v>339</v>
      </c>
      <c r="D79" s="18" t="str">
        <f>IFERROR(VLOOKUP(C79,REKAP[[#All],[ID
Barang]:[Stok Akhir]],2,FALSE), "")</f>
        <v>Baut LPK</v>
      </c>
      <c r="E79" s="18" t="str">
        <f>IFERROR(VLOOKUP(C79,REKAP[[#All],[ID
Barang]:[Stok Akhir]],4,FALSE), "")</f>
        <v>M 10 X 65</v>
      </c>
      <c r="F79" s="18" t="str">
        <f>IFERROR(VLOOKUP(C79,REKAP[[#All],[ID
Barang]:[Stok Akhir]],6,FALSE),"")</f>
        <v>Mur &amp; Baut</v>
      </c>
      <c r="G79" s="17">
        <f>IFERROR(VLOOKUP(C79,REKAP[[#All],[ID
Barang]:[Stok Akhir]],8,FALSE),"")</f>
        <v>3600</v>
      </c>
      <c r="H79" s="13">
        <v>6</v>
      </c>
      <c r="I79" s="13" t="s">
        <v>3842</v>
      </c>
      <c r="J79" s="69">
        <f>IFERROR(VLOOKUP(C79,REKAP[[#All],[ID
Barang]:[Stok Akhir]],14,FALSE),"")</f>
        <v>1</v>
      </c>
      <c r="K79" s="69"/>
      <c r="L79" s="13" t="s">
        <v>3764</v>
      </c>
      <c r="M79" s="17">
        <f>IFERROR(MASUK8[[#This Row],[Harga Satuan]]*MASUK8[[#This Row],[Jumlah Keluar]], "")</f>
        <v>21600</v>
      </c>
      <c r="N79" s="13"/>
    </row>
    <row r="80" spans="1:14" ht="16.5" thickTop="1" thickBot="1" x14ac:dyDescent="0.3">
      <c r="A80" s="33">
        <f t="shared" si="1"/>
        <v>74</v>
      </c>
      <c r="B80" s="9">
        <v>45357</v>
      </c>
      <c r="C80" s="10" t="s">
        <v>286</v>
      </c>
      <c r="D80" s="18" t="str">
        <f>IFERROR(VLOOKUP(C80,REKAP[[#All],[ID
Barang]:[Stok Akhir]],2,FALSE), "")</f>
        <v>Baut LPK</v>
      </c>
      <c r="E80" s="18" t="str">
        <f>IFERROR(VLOOKUP(C80,REKAP[[#All],[ID
Barang]:[Stok Akhir]],4,FALSE), "")</f>
        <v>M 6 X 15/16</v>
      </c>
      <c r="F80" s="18" t="str">
        <f>IFERROR(VLOOKUP(C80,REKAP[[#All],[ID
Barang]:[Stok Akhir]],6,FALSE),"")</f>
        <v>Mur &amp; Baut</v>
      </c>
      <c r="G80" s="17">
        <f>IFERROR(VLOOKUP(C80,REKAP[[#All],[ID
Barang]:[Stok Akhir]],8,FALSE),"")</f>
        <v>600</v>
      </c>
      <c r="H80" s="13">
        <v>4</v>
      </c>
      <c r="I80" s="13" t="s">
        <v>3842</v>
      </c>
      <c r="J80" s="69">
        <f>IFERROR(VLOOKUP(C80,REKAP[[#All],[ID
Barang]:[Stok Akhir]],14,FALSE),"")</f>
        <v>1</v>
      </c>
      <c r="K80" s="69"/>
      <c r="L80" s="13" t="s">
        <v>3764</v>
      </c>
      <c r="M80" s="17">
        <f>IFERROR(MASUK8[[#This Row],[Harga Satuan]]*MASUK8[[#This Row],[Jumlah Keluar]], "")</f>
        <v>2400</v>
      </c>
      <c r="N80" s="13"/>
    </row>
    <row r="81" spans="1:14" ht="16.5" thickTop="1" thickBot="1" x14ac:dyDescent="0.3">
      <c r="A81" s="33">
        <f t="shared" si="1"/>
        <v>75</v>
      </c>
      <c r="B81" s="9">
        <v>45357</v>
      </c>
      <c r="C81" s="10" t="s">
        <v>458</v>
      </c>
      <c r="D81" s="18" t="str">
        <f>IFERROR(VLOOKUP(C81,REKAP[[#All],[ID
Barang]:[Stok Akhir]],2,FALSE), "")</f>
        <v>Baut JFL</v>
      </c>
      <c r="E81" s="18" t="str">
        <f>IFERROR(VLOOKUP(C81,REKAP[[#All],[ID
Barang]:[Stok Akhir]],4,FALSE), "")</f>
        <v>M 5 X 20</v>
      </c>
      <c r="F81" s="18" t="str">
        <f>IFERROR(VLOOKUP(C81,REKAP[[#All],[ID
Barang]:[Stok Akhir]],6,FALSE),"")</f>
        <v>Mur &amp; Baut</v>
      </c>
      <c r="G81" s="17">
        <f>IFERROR(VLOOKUP(C81,REKAP[[#All],[ID
Barang]:[Stok Akhir]],8,FALSE),"")</f>
        <v>700</v>
      </c>
      <c r="H81" s="13">
        <v>8</v>
      </c>
      <c r="I81" s="13" t="s">
        <v>3842</v>
      </c>
      <c r="J81" s="69">
        <f>IFERROR(VLOOKUP(C81,REKAP[[#All],[ID
Barang]:[Stok Akhir]],14,FALSE),"")</f>
        <v>19</v>
      </c>
      <c r="K81" s="69"/>
      <c r="L81" s="13" t="s">
        <v>3764</v>
      </c>
      <c r="M81" s="17">
        <f>IFERROR(MASUK8[[#This Row],[Harga Satuan]]*MASUK8[[#This Row],[Jumlah Keluar]], "")</f>
        <v>5600</v>
      </c>
      <c r="N81" s="13"/>
    </row>
    <row r="82" spans="1:14" ht="16.5" thickTop="1" thickBot="1" x14ac:dyDescent="0.3">
      <c r="A82" s="33">
        <f t="shared" si="1"/>
        <v>76</v>
      </c>
      <c r="B82" s="9">
        <v>45357</v>
      </c>
      <c r="C82" s="10" t="s">
        <v>464</v>
      </c>
      <c r="D82" s="18" t="str">
        <f>IFERROR(VLOOKUP(C82,REKAP[[#All],[ID
Barang]:[Stok Akhir]],2,FALSE), "")</f>
        <v>Baut JFL</v>
      </c>
      <c r="E82" s="18" t="str">
        <f>IFERROR(VLOOKUP(C82,REKAP[[#All],[ID
Barang]:[Stok Akhir]],4,FALSE), "")</f>
        <v>M 6 X 20</v>
      </c>
      <c r="F82" s="18" t="str">
        <f>IFERROR(VLOOKUP(C82,REKAP[[#All],[ID
Barang]:[Stok Akhir]],6,FALSE),"")</f>
        <v>Mur &amp; Baut</v>
      </c>
      <c r="G82" s="17">
        <f>IFERROR(VLOOKUP(C82,REKAP[[#All],[ID
Barang]:[Stok Akhir]],8,FALSE),"")</f>
        <v>1000</v>
      </c>
      <c r="H82" s="13">
        <v>6</v>
      </c>
      <c r="I82" s="13" t="s">
        <v>3842</v>
      </c>
      <c r="J82" s="69">
        <f>IFERROR(VLOOKUP(C82,REKAP[[#All],[ID
Barang]:[Stok Akhir]],14,FALSE),"")</f>
        <v>101</v>
      </c>
      <c r="K82" s="69"/>
      <c r="L82" s="13" t="s">
        <v>3764</v>
      </c>
      <c r="M82" s="17">
        <f>IFERROR(MASUK8[[#This Row],[Harga Satuan]]*MASUK8[[#This Row],[Jumlah Keluar]], "")</f>
        <v>6000</v>
      </c>
      <c r="N82" s="13"/>
    </row>
    <row r="83" spans="1:14" ht="16.5" thickTop="1" thickBot="1" x14ac:dyDescent="0.3">
      <c r="A83" s="33">
        <f t="shared" si="1"/>
        <v>77</v>
      </c>
      <c r="B83" s="9">
        <v>45357</v>
      </c>
      <c r="C83" s="10" t="s">
        <v>523</v>
      </c>
      <c r="D83" s="18" t="str">
        <f>IFERROR(VLOOKUP(C83,REKAP[[#All],[ID
Barang]:[Stok Akhir]],2,FALSE), "")</f>
        <v>Baut Tanam</v>
      </c>
      <c r="E83" s="18" t="str">
        <f>IFERROR(VLOOKUP(C83,REKAP[[#All],[ID
Barang]:[Stok Akhir]],4,FALSE), "")</f>
        <v xml:space="preserve">M 10 x 10 </v>
      </c>
      <c r="F83" s="18" t="str">
        <f>IFERROR(VLOOKUP(C83,REKAP[[#All],[ID
Barang]:[Stok Akhir]],6,FALSE),"")</f>
        <v>Mur &amp; Baut</v>
      </c>
      <c r="G83" s="17">
        <f>IFERROR(VLOOKUP(C83,REKAP[[#All],[ID
Barang]:[Stok Akhir]],8,FALSE),"")</f>
        <v>1500</v>
      </c>
      <c r="H83" s="13">
        <v>28</v>
      </c>
      <c r="I83" s="13" t="s">
        <v>3842</v>
      </c>
      <c r="J83" s="69">
        <f>IFERROR(VLOOKUP(C83,REKAP[[#All],[ID
Barang]:[Stok Akhir]],14,FALSE),"")</f>
        <v>17</v>
      </c>
      <c r="K83" s="69"/>
      <c r="L83" s="13" t="s">
        <v>3764</v>
      </c>
      <c r="M83" s="17">
        <f>IFERROR(MASUK8[[#This Row],[Harga Satuan]]*MASUK8[[#This Row],[Jumlah Keluar]], "")</f>
        <v>42000</v>
      </c>
      <c r="N83" s="13"/>
    </row>
    <row r="84" spans="1:14" ht="16.5" thickTop="1" thickBot="1" x14ac:dyDescent="0.3">
      <c r="A84" s="33">
        <f t="shared" si="1"/>
        <v>78</v>
      </c>
      <c r="B84" s="9">
        <v>45357</v>
      </c>
      <c r="C84" s="10" t="s">
        <v>1197</v>
      </c>
      <c r="D84" s="18" t="str">
        <f>IFERROR(VLOOKUP(C84,REKAP[[#All],[ID
Barang]:[Stok Akhir]],2,FALSE), "")</f>
        <v>Eye Bolt</v>
      </c>
      <c r="E84" s="18" t="str">
        <f>IFERROR(VLOOKUP(C84,REKAP[[#All],[ID
Barang]:[Stok Akhir]],4,FALSE), "")</f>
        <v>BLE-24</v>
      </c>
      <c r="F84" s="18" t="str">
        <f>IFERROR(VLOOKUP(C84,REKAP[[#All],[ID
Barang]:[Stok Akhir]],6,FALSE),"")</f>
        <v>Accessories Mold</v>
      </c>
      <c r="G84" s="17">
        <f>IFERROR(VLOOKUP(C84,REKAP[[#All],[ID
Barang]:[Stok Akhir]],8,FALSE),"")</f>
        <v>170000</v>
      </c>
      <c r="H84" s="13">
        <v>2</v>
      </c>
      <c r="I84" s="13" t="s">
        <v>3842</v>
      </c>
      <c r="J84" s="69">
        <f>IFERROR(VLOOKUP(C84,REKAP[[#All],[ID
Barang]:[Stok Akhir]],14,FALSE),"")</f>
        <v>0</v>
      </c>
      <c r="K84" s="69"/>
      <c r="L84" s="13" t="s">
        <v>3764</v>
      </c>
      <c r="M84" s="17">
        <f>IFERROR(MASUK8[[#This Row],[Harga Satuan]]*MASUK8[[#This Row],[Jumlah Keluar]], "")</f>
        <v>340000</v>
      </c>
      <c r="N84" s="13"/>
    </row>
    <row r="85" spans="1:14" ht="16.5" thickTop="1" thickBot="1" x14ac:dyDescent="0.3">
      <c r="A85" s="33">
        <f t="shared" si="1"/>
        <v>79</v>
      </c>
      <c r="B85" s="9">
        <v>45357</v>
      </c>
      <c r="C85" s="10" t="s">
        <v>1302</v>
      </c>
      <c r="D85" s="18" t="str">
        <f>IFERROR(VLOOKUP(C85,REKAP[[#All],[ID
Barang]:[Stok Akhir]],2,FALSE), "")</f>
        <v>Quick Fitting</v>
      </c>
      <c r="E85" s="18" t="str">
        <f>IFERROR(VLOOKUP(C85,REKAP[[#All],[ID
Barang]:[Stok Akhir]],4,FALSE), "")</f>
        <v>QFT 02-10</v>
      </c>
      <c r="F85" s="18" t="str">
        <f>IFERROR(VLOOKUP(C85,REKAP[[#All],[ID
Barang]:[Stok Akhir]],6,FALSE),"")</f>
        <v>Accessories Mold</v>
      </c>
      <c r="G85" s="17">
        <f>IFERROR(VLOOKUP(C85,REKAP[[#All],[ID
Barang]:[Stok Akhir]],8,FALSE),"")</f>
        <v>25000</v>
      </c>
      <c r="H85" s="13">
        <v>10</v>
      </c>
      <c r="I85" s="13" t="s">
        <v>3842</v>
      </c>
      <c r="J85" s="69">
        <f>IFERROR(VLOOKUP(C85,REKAP[[#All],[ID
Barang]:[Stok Akhir]],14,FALSE),"")</f>
        <v>1</v>
      </c>
      <c r="K85" s="69"/>
      <c r="L85" s="13" t="s">
        <v>3764</v>
      </c>
      <c r="M85" s="17">
        <f>IFERROR(MASUK8[[#This Row],[Harga Satuan]]*MASUK8[[#This Row],[Jumlah Keluar]], "")</f>
        <v>250000</v>
      </c>
      <c r="N85" s="13"/>
    </row>
    <row r="86" spans="1:14" ht="16.5" thickTop="1" thickBot="1" x14ac:dyDescent="0.3">
      <c r="A86" s="33">
        <f t="shared" si="1"/>
        <v>80</v>
      </c>
      <c r="B86" s="9">
        <v>45357</v>
      </c>
      <c r="C86" s="10" t="s">
        <v>1347</v>
      </c>
      <c r="D86" s="18" t="str">
        <f>IFERROR(VLOOKUP(C86,REKAP[[#All],[ID
Barang]:[Stok Akhir]],2,FALSE), "")</f>
        <v>Spring</v>
      </c>
      <c r="E86" s="18" t="str">
        <f>IFERROR(VLOOKUP(C86,REKAP[[#All],[ID
Barang]:[Stok Akhir]],4,FALSE), "")</f>
        <v>CSF 50-100</v>
      </c>
      <c r="F86" s="18" t="str">
        <f>IFERROR(VLOOKUP(C86,REKAP[[#All],[ID
Barang]:[Stok Akhir]],6,FALSE),"")</f>
        <v>Accessories Mold</v>
      </c>
      <c r="G86" s="17">
        <f>IFERROR(VLOOKUP(C86,REKAP[[#All],[ID
Barang]:[Stok Akhir]],8,FALSE),"")</f>
        <v>117000</v>
      </c>
      <c r="H86" s="13">
        <v>4</v>
      </c>
      <c r="I86" s="13" t="s">
        <v>3842</v>
      </c>
      <c r="J86" s="69">
        <f>IFERROR(VLOOKUP(C86,REKAP[[#All],[ID
Barang]:[Stok Akhir]],14,FALSE),"")</f>
        <v>0</v>
      </c>
      <c r="K86" s="69"/>
      <c r="L86" s="13" t="s">
        <v>3764</v>
      </c>
      <c r="M86" s="17">
        <f>IFERROR(MASUK8[[#This Row],[Harga Satuan]]*MASUK8[[#This Row],[Jumlah Keluar]], "")</f>
        <v>468000</v>
      </c>
      <c r="N86" s="13"/>
    </row>
    <row r="87" spans="1:14" ht="16.5" thickTop="1" thickBot="1" x14ac:dyDescent="0.3">
      <c r="A87" s="33">
        <f t="shared" si="1"/>
        <v>81</v>
      </c>
      <c r="B87" s="9">
        <v>45357</v>
      </c>
      <c r="C87" s="10" t="s">
        <v>1246</v>
      </c>
      <c r="D87" s="18" t="str">
        <f>IFERROR(VLOOKUP(C87,REKAP[[#All],[ID
Barang]:[Stok Akhir]],2,FALSE), "")</f>
        <v>Guide Pin</v>
      </c>
      <c r="E87" s="18" t="str">
        <f>IFERROR(VLOOKUP(C87,REKAP[[#All],[ID
Barang]:[Stok Akhir]],4,FALSE), "")</f>
        <v>SPWS-20-160</v>
      </c>
      <c r="F87" s="18" t="str">
        <f>IFERROR(VLOOKUP(C87,REKAP[[#All],[ID
Barang]:[Stok Akhir]],6,FALSE),"")</f>
        <v>Accessories Mold</v>
      </c>
      <c r="G87" s="17">
        <f>IFERROR(VLOOKUP(C87,REKAP[[#All],[ID
Barang]:[Stok Akhir]],8,FALSE),"")</f>
        <v>70000</v>
      </c>
      <c r="H87" s="13">
        <v>4</v>
      </c>
      <c r="I87" s="13" t="s">
        <v>3842</v>
      </c>
      <c r="J87" s="69">
        <f>IFERROR(VLOOKUP(C87,REKAP[[#All],[ID
Barang]:[Stok Akhir]],14,FALSE),"")</f>
        <v>2</v>
      </c>
      <c r="K87" s="69"/>
      <c r="L87" s="13" t="s">
        <v>3764</v>
      </c>
      <c r="M87" s="17">
        <f>IFERROR(MASUK8[[#This Row],[Harga Satuan]]*MASUK8[[#This Row],[Jumlah Keluar]], "")</f>
        <v>280000</v>
      </c>
      <c r="N87" s="13"/>
    </row>
    <row r="88" spans="1:14" ht="16.5" thickTop="1" thickBot="1" x14ac:dyDescent="0.3">
      <c r="A88" s="33">
        <f t="shared" si="1"/>
        <v>82</v>
      </c>
      <c r="B88" s="9">
        <v>45357</v>
      </c>
      <c r="C88" s="10" t="s">
        <v>1208</v>
      </c>
      <c r="D88" s="18" t="str">
        <f>IFERROR(VLOOKUP(C88,REKAP[[#All],[ID
Barang]:[Stok Akhir]],2,FALSE), "")</f>
        <v>Guide Bush</v>
      </c>
      <c r="E88" s="18" t="str">
        <f>IFERROR(VLOOKUP(C88,REKAP[[#All],[ID
Barang]:[Stok Akhir]],4,FALSE), "")</f>
        <v>GBET 20-20</v>
      </c>
      <c r="F88" s="18" t="str">
        <f>IFERROR(VLOOKUP(C88,REKAP[[#All],[ID
Barang]:[Stok Akhir]],6,FALSE),"")</f>
        <v>Accessories Mold</v>
      </c>
      <c r="G88" s="17">
        <f>IFERROR(VLOOKUP(C88,REKAP[[#All],[ID
Barang]:[Stok Akhir]],8,FALSE),"")</f>
        <v>107580</v>
      </c>
      <c r="H88" s="13">
        <v>4</v>
      </c>
      <c r="I88" s="13" t="s">
        <v>3842</v>
      </c>
      <c r="J88" s="69">
        <f>IFERROR(VLOOKUP(C88,REKAP[[#All],[ID
Barang]:[Stok Akhir]],14,FALSE),"")</f>
        <v>0</v>
      </c>
      <c r="K88" s="69"/>
      <c r="L88" s="13" t="s">
        <v>3764</v>
      </c>
      <c r="M88" s="17">
        <f>IFERROR(MASUK8[[#This Row],[Harga Satuan]]*MASUK8[[#This Row],[Jumlah Keluar]], "")</f>
        <v>430320</v>
      </c>
      <c r="N88" s="13"/>
    </row>
    <row r="89" spans="1:14" ht="16.5" thickTop="1" thickBot="1" x14ac:dyDescent="0.3">
      <c r="A89" s="33">
        <f t="shared" si="1"/>
        <v>83</v>
      </c>
      <c r="B89" s="9">
        <v>45357</v>
      </c>
      <c r="C89" s="10" t="s">
        <v>1037</v>
      </c>
      <c r="D89" s="18" t="str">
        <f>IFERROR(VLOOKUP(C89,REKAP[[#All],[ID
Barang]:[Stok Akhir]],2,FALSE), "")</f>
        <v>Ejector Pin</v>
      </c>
      <c r="E89" s="18" t="str">
        <f>IFERROR(VLOOKUP(C89,REKAP[[#All],[ID
Barang]:[Stok Akhir]],4,FALSE), "")</f>
        <v>EPC-4-300</v>
      </c>
      <c r="F89" s="18" t="str">
        <f>IFERROR(VLOOKUP(C89,REKAP[[#All],[ID
Barang]:[Stok Akhir]],6,FALSE),"")</f>
        <v>Accessories Mold</v>
      </c>
      <c r="G89" s="17">
        <f>IFERROR(VLOOKUP(C89,REKAP[[#All],[ID
Barang]:[Stok Akhir]],8,FALSE),"")</f>
        <v>9295</v>
      </c>
      <c r="H89" s="13">
        <v>40</v>
      </c>
      <c r="I89" s="13" t="s">
        <v>3842</v>
      </c>
      <c r="J89" s="69">
        <f>IFERROR(VLOOKUP(C89,REKAP[[#All],[ID
Barang]:[Stok Akhir]],14,FALSE),"")</f>
        <v>0</v>
      </c>
      <c r="K89" s="69"/>
      <c r="L89" s="13" t="s">
        <v>3848</v>
      </c>
      <c r="M89" s="17">
        <f>IFERROR(MASUK8[[#This Row],[Harga Satuan]]*MASUK8[[#This Row],[Jumlah Keluar]], "")</f>
        <v>371800</v>
      </c>
      <c r="N89" s="13"/>
    </row>
    <row r="90" spans="1:14" ht="16.5" thickTop="1" thickBot="1" x14ac:dyDescent="0.3">
      <c r="A90" s="33">
        <f t="shared" si="1"/>
        <v>84</v>
      </c>
      <c r="B90" s="9">
        <v>45357</v>
      </c>
      <c r="C90" s="10" t="s">
        <v>1178</v>
      </c>
      <c r="D90" s="18" t="str">
        <f>IFERROR(VLOOKUP(C90,REKAP[[#All],[ID
Barang]:[Stok Akhir]],2,FALSE), "")</f>
        <v>Ejector Sleeve</v>
      </c>
      <c r="E90" s="18" t="str">
        <f>IFERROR(VLOOKUP(C90,REKAP[[#All],[ID
Barang]:[Stok Akhir]],4,FALSE), "")</f>
        <v>EJS 5-3-200</v>
      </c>
      <c r="F90" s="18" t="str">
        <f>IFERROR(VLOOKUP(C90,REKAP[[#All],[ID
Barang]:[Stok Akhir]],6,FALSE),"")</f>
        <v>Accessories Mold</v>
      </c>
      <c r="G90" s="17">
        <f>IFERROR(VLOOKUP(C90,REKAP[[#All],[ID
Barang]:[Stok Akhir]],8,FALSE),"")</f>
        <v>180000</v>
      </c>
      <c r="H90" s="13">
        <v>7</v>
      </c>
      <c r="I90" s="13" t="s">
        <v>3842</v>
      </c>
      <c r="J90" s="69">
        <f>IFERROR(VLOOKUP(C90,REKAP[[#All],[ID
Barang]:[Stok Akhir]],14,FALSE),"")</f>
        <v>6</v>
      </c>
      <c r="K90" s="69"/>
      <c r="L90" s="13" t="s">
        <v>3848</v>
      </c>
      <c r="M90" s="17">
        <f>IFERROR(MASUK8[[#This Row],[Harga Satuan]]*MASUK8[[#This Row],[Jumlah Keluar]], "")</f>
        <v>1260000</v>
      </c>
      <c r="N90" s="13"/>
    </row>
    <row r="91" spans="1:14" ht="16.5" thickTop="1" thickBot="1" x14ac:dyDescent="0.3">
      <c r="A91" s="33">
        <f t="shared" si="1"/>
        <v>85</v>
      </c>
      <c r="B91" s="9">
        <v>45357</v>
      </c>
      <c r="C91" s="10" t="s">
        <v>1272</v>
      </c>
      <c r="D91" s="18" t="str">
        <f>IFERROR(VLOOKUP(C91,REKAP[[#All],[ID
Barang]:[Stok Akhir]],2,FALSE), "")</f>
        <v>Limit Switch</v>
      </c>
      <c r="E91" s="18">
        <f>IFERROR(VLOOKUP(C91,REKAP[[#All],[ID
Barang]:[Stok Akhir]],4,FALSE), "")</f>
        <v>0</v>
      </c>
      <c r="F91" s="18" t="str">
        <f>IFERROR(VLOOKUP(C91,REKAP[[#All],[ID
Barang]:[Stok Akhir]],6,FALSE),"")</f>
        <v>Accessories Mold</v>
      </c>
      <c r="G91" s="17">
        <f>IFERROR(VLOOKUP(C91,REKAP[[#All],[ID
Barang]:[Stok Akhir]],8,FALSE),"")</f>
        <v>20000</v>
      </c>
      <c r="H91" s="13">
        <v>1</v>
      </c>
      <c r="I91" s="13" t="s">
        <v>3842</v>
      </c>
      <c r="J91" s="69">
        <f>IFERROR(VLOOKUP(C91,REKAP[[#All],[ID
Barang]:[Stok Akhir]],14,FALSE),"")</f>
        <v>1</v>
      </c>
      <c r="K91" s="69"/>
      <c r="L91" s="13" t="s">
        <v>3764</v>
      </c>
      <c r="M91" s="17">
        <f>IFERROR(MASUK8[[#This Row],[Harga Satuan]]*MASUK8[[#This Row],[Jumlah Keluar]], "")</f>
        <v>20000</v>
      </c>
      <c r="N91" s="13"/>
    </row>
    <row r="92" spans="1:14" ht="16.5" thickTop="1" thickBot="1" x14ac:dyDescent="0.3">
      <c r="A92" s="33">
        <f t="shared" si="1"/>
        <v>86</v>
      </c>
      <c r="B92" s="9">
        <v>45357</v>
      </c>
      <c r="C92" s="10" t="s">
        <v>455</v>
      </c>
      <c r="D92" s="18" t="str">
        <f>IFERROR(VLOOKUP(C92,REKAP[[#All],[ID
Barang]:[Stok Akhir]],2,FALSE), "")</f>
        <v>Baut JFL</v>
      </c>
      <c r="E92" s="18" t="str">
        <f>IFERROR(VLOOKUP(C92,REKAP[[#All],[ID
Barang]:[Stok Akhir]],4,FALSE), "")</f>
        <v>M 5 X 10</v>
      </c>
      <c r="F92" s="18" t="str">
        <f>IFERROR(VLOOKUP(C92,REKAP[[#All],[ID
Barang]:[Stok Akhir]],6,FALSE),"")</f>
        <v>Mur &amp; Baut</v>
      </c>
      <c r="G92" s="17">
        <f>IFERROR(VLOOKUP(C92,REKAP[[#All],[ID
Barang]:[Stok Akhir]],8,FALSE),"")</f>
        <v>500</v>
      </c>
      <c r="H92" s="13">
        <v>14</v>
      </c>
      <c r="I92" s="13" t="s">
        <v>3842</v>
      </c>
      <c r="J92" s="69">
        <f>IFERROR(VLOOKUP(C92,REKAP[[#All],[ID
Barang]:[Stok Akhir]],14,FALSE),"")</f>
        <v>87</v>
      </c>
      <c r="K92" s="69"/>
      <c r="L92" s="13" t="s">
        <v>3849</v>
      </c>
      <c r="M92" s="17">
        <f>IFERROR(MASUK8[[#This Row],[Harga Satuan]]*MASUK8[[#This Row],[Jumlah Keluar]], "")</f>
        <v>7000</v>
      </c>
      <c r="N92" s="13"/>
    </row>
    <row r="93" spans="1:14" ht="16.5" thickTop="1" thickBot="1" x14ac:dyDescent="0.3">
      <c r="A93" s="33">
        <f t="shared" si="1"/>
        <v>87</v>
      </c>
      <c r="B93" s="9">
        <v>45358</v>
      </c>
      <c r="C93" s="10" t="s">
        <v>788</v>
      </c>
      <c r="D93" s="18" t="str">
        <f>IFERROR(VLOOKUP(C93,REKAP[[#All],[ID
Barang]:[Stok Akhir]],2,FALSE), "")</f>
        <v>Sarung Tangan kain</v>
      </c>
      <c r="E93" s="18">
        <f>IFERROR(VLOOKUP(C93,REKAP[[#All],[ID
Barang]:[Stok Akhir]],4,FALSE), "")</f>
        <v>0</v>
      </c>
      <c r="F93" s="18" t="str">
        <f>IFERROR(VLOOKUP(C93,REKAP[[#All],[ID
Barang]:[Stok Akhir]],6,FALSE),"")</f>
        <v>Bahan Pembantu</v>
      </c>
      <c r="G93" s="17">
        <f>IFERROR(VLOOKUP(C93,REKAP[[#All],[ID
Barang]:[Stok Akhir]],8,FALSE),"")</f>
        <v>2000</v>
      </c>
      <c r="H93" s="13">
        <v>2</v>
      </c>
      <c r="I93" s="13" t="s">
        <v>3730</v>
      </c>
      <c r="J93" s="69">
        <f>IFERROR(VLOOKUP(C93,REKAP[[#All],[ID
Barang]:[Stok Akhir]],14,FALSE),"")</f>
        <v>6</v>
      </c>
      <c r="K93" s="69"/>
      <c r="L93" s="13" t="s">
        <v>3731</v>
      </c>
      <c r="M93" s="17">
        <f>IFERROR(MASUK8[[#This Row],[Harga Satuan]]*MASUK8[[#This Row],[Jumlah Keluar]], "")</f>
        <v>4000</v>
      </c>
      <c r="N93" s="13" t="s">
        <v>3732</v>
      </c>
    </row>
    <row r="94" spans="1:14" ht="16.5" thickTop="1" thickBot="1" x14ac:dyDescent="0.3">
      <c r="A94" s="33">
        <f t="shared" si="1"/>
        <v>88</v>
      </c>
      <c r="B94" s="9">
        <v>45358</v>
      </c>
      <c r="C94" s="10" t="s">
        <v>710</v>
      </c>
      <c r="D94" s="18" t="str">
        <f>IFERROR(VLOOKUP(C94,REKAP[[#All],[ID
Barang]:[Stok Akhir]],2,FALSE), "")</f>
        <v>Auto Sealer</v>
      </c>
      <c r="E94" s="18" t="str">
        <f>IFERROR(VLOOKUP(C94,REKAP[[#All],[ID
Barang]:[Stok Akhir]],4,FALSE), "")</f>
        <v>@1pcs; merah</v>
      </c>
      <c r="F94" s="18" t="str">
        <f>IFERROR(VLOOKUP(C94,REKAP[[#All],[ID
Barang]:[Stok Akhir]],6,FALSE),"")</f>
        <v>Bahan Pembantu</v>
      </c>
      <c r="G94" s="17">
        <f>IFERROR(VLOOKUP(C94,REKAP[[#All],[ID
Barang]:[Stok Akhir]],8,FALSE),"")</f>
        <v>20000</v>
      </c>
      <c r="H94" s="13">
        <v>1</v>
      </c>
      <c r="I94" s="13" t="s">
        <v>3730</v>
      </c>
      <c r="J94" s="69">
        <f>IFERROR(VLOOKUP(C94,REKAP[[#All],[ID
Barang]:[Stok Akhir]],14,FALSE),"")</f>
        <v>4</v>
      </c>
      <c r="K94" s="69"/>
      <c r="L94" s="13" t="s">
        <v>3731</v>
      </c>
      <c r="M94" s="17">
        <f>IFERROR(MASUK8[[#This Row],[Harga Satuan]]*MASUK8[[#This Row],[Jumlah Keluar]], "")</f>
        <v>20000</v>
      </c>
      <c r="N94" s="13"/>
    </row>
    <row r="95" spans="1:14" ht="16.5" thickTop="1" thickBot="1" x14ac:dyDescent="0.3">
      <c r="A95" s="33">
        <f t="shared" si="1"/>
        <v>89</v>
      </c>
      <c r="B95" s="9">
        <v>45358</v>
      </c>
      <c r="C95" s="10" t="s">
        <v>513</v>
      </c>
      <c r="D95" s="18" t="str">
        <f>IFERROR(VLOOKUP(C95,REKAP[[#All],[ID
Barang]:[Stok Akhir]],2,FALSE), "")</f>
        <v>Baut Tanam</v>
      </c>
      <c r="E95" s="18" t="str">
        <f>IFERROR(VLOOKUP(C95,REKAP[[#All],[ID
Barang]:[Stok Akhir]],4,FALSE), "")</f>
        <v xml:space="preserve">M 6 X 10 </v>
      </c>
      <c r="F95" s="18" t="str">
        <f>IFERROR(VLOOKUP(C95,REKAP[[#All],[ID
Barang]:[Stok Akhir]],6,FALSE),"")</f>
        <v>Mur &amp; Baut</v>
      </c>
      <c r="G95" s="17">
        <f>IFERROR(VLOOKUP(C95,REKAP[[#All],[ID
Barang]:[Stok Akhir]],8,FALSE),"")</f>
        <v>600</v>
      </c>
      <c r="H95" s="13">
        <v>4</v>
      </c>
      <c r="I95" s="13" t="s">
        <v>3730</v>
      </c>
      <c r="J95" s="69">
        <f>IFERROR(VLOOKUP(C95,REKAP[[#All],[ID
Barang]:[Stok Akhir]],14,FALSE),"")</f>
        <v>21</v>
      </c>
      <c r="K95" s="69"/>
      <c r="L95" s="13" t="s">
        <v>3731</v>
      </c>
      <c r="M95" s="17">
        <f>IFERROR(MASUK8[[#This Row],[Harga Satuan]]*MASUK8[[#This Row],[Jumlah Keluar]], "")</f>
        <v>2400</v>
      </c>
      <c r="N95" s="13"/>
    </row>
    <row r="96" spans="1:14" ht="16.5" thickTop="1" thickBot="1" x14ac:dyDescent="0.3">
      <c r="A96" s="33">
        <f t="shared" si="1"/>
        <v>90</v>
      </c>
      <c r="B96" s="9">
        <v>45358</v>
      </c>
      <c r="C96" s="10" t="s">
        <v>788</v>
      </c>
      <c r="D96" s="18" t="str">
        <f>IFERROR(VLOOKUP(C96,REKAP[[#All],[ID
Barang]:[Stok Akhir]],2,FALSE), "")</f>
        <v>Sarung Tangan kain</v>
      </c>
      <c r="E96" s="18">
        <f>IFERROR(VLOOKUP(C96,REKAP[[#All],[ID
Barang]:[Stok Akhir]],4,FALSE), "")</f>
        <v>0</v>
      </c>
      <c r="F96" s="18" t="str">
        <f>IFERROR(VLOOKUP(C96,REKAP[[#All],[ID
Barang]:[Stok Akhir]],6,FALSE),"")</f>
        <v>Bahan Pembantu</v>
      </c>
      <c r="G96" s="17">
        <f>IFERROR(VLOOKUP(C96,REKAP[[#All],[ID
Barang]:[Stok Akhir]],8,FALSE),"")</f>
        <v>2000</v>
      </c>
      <c r="H96" s="13">
        <v>2</v>
      </c>
      <c r="I96" s="13" t="s">
        <v>3700</v>
      </c>
      <c r="J96" s="69">
        <f>IFERROR(VLOOKUP(C96,REKAP[[#All],[ID
Barang]:[Stok Akhir]],14,FALSE),"")</f>
        <v>6</v>
      </c>
      <c r="K96" s="69"/>
      <c r="L96" s="13" t="s">
        <v>3670</v>
      </c>
      <c r="M96" s="17">
        <f>IFERROR(MASUK8[[#This Row],[Harga Satuan]]*MASUK8[[#This Row],[Jumlah Keluar]], "")</f>
        <v>4000</v>
      </c>
      <c r="N96" s="13" t="s">
        <v>3733</v>
      </c>
    </row>
    <row r="97" spans="1:14" ht="16.5" thickTop="1" thickBot="1" x14ac:dyDescent="0.3">
      <c r="A97" s="33">
        <f t="shared" si="1"/>
        <v>91</v>
      </c>
      <c r="B97" s="9">
        <v>45358</v>
      </c>
      <c r="C97" s="10" t="s">
        <v>466</v>
      </c>
      <c r="D97" s="18" t="str">
        <f>IFERROR(VLOOKUP(C97,REKAP[[#All],[ID
Barang]:[Stok Akhir]],2,FALSE), "")</f>
        <v>Baut JFL</v>
      </c>
      <c r="E97" s="18" t="str">
        <f>IFERROR(VLOOKUP(C97,REKAP[[#All],[ID
Barang]:[Stok Akhir]],4,FALSE), "")</f>
        <v>M 6 X 30</v>
      </c>
      <c r="F97" s="18" t="str">
        <f>IFERROR(VLOOKUP(C97,REKAP[[#All],[ID
Barang]:[Stok Akhir]],6,FALSE),"")</f>
        <v>Mur &amp; Baut</v>
      </c>
      <c r="G97" s="17">
        <f>IFERROR(VLOOKUP(C97,REKAP[[#All],[ID
Barang]:[Stok Akhir]],8,FALSE),"")</f>
        <v>675</v>
      </c>
      <c r="H97" s="13">
        <v>4</v>
      </c>
      <c r="I97" s="13" t="s">
        <v>3698</v>
      </c>
      <c r="J97" s="69">
        <f>IFERROR(VLOOKUP(C97,REKAP[[#All],[ID
Barang]:[Stok Akhir]],14,FALSE),"")</f>
        <v>28</v>
      </c>
      <c r="K97" s="69"/>
      <c r="L97" s="13" t="s">
        <v>3722</v>
      </c>
      <c r="M97" s="17">
        <f>IFERROR(MASUK8[[#This Row],[Harga Satuan]]*MASUK8[[#This Row],[Jumlah Keluar]], "")</f>
        <v>2700</v>
      </c>
      <c r="N97" s="13"/>
    </row>
    <row r="98" spans="1:14" ht="16.5" thickTop="1" thickBot="1" x14ac:dyDescent="0.3">
      <c r="A98" s="33">
        <f t="shared" si="1"/>
        <v>92</v>
      </c>
      <c r="B98" s="9">
        <v>45358</v>
      </c>
      <c r="C98" s="10" t="s">
        <v>2916</v>
      </c>
      <c r="D98" s="18" t="str">
        <f>IFERROR(VLOOKUP(C98,REKAP[[#All],[ID
Barang]:[Stok Akhir]],2,FALSE), "")</f>
        <v>End Mill STS</v>
      </c>
      <c r="E98" s="18" t="str">
        <f>IFERROR(VLOOKUP(C98,REKAP[[#All],[ID
Barang]:[Stok Akhir]],4,FALSE), "")</f>
        <v>Ø6 OT-4HFR6</v>
      </c>
      <c r="F98" s="18" t="str">
        <f>IFERROR(VLOOKUP(C98,REKAP[[#All],[ID
Barang]:[Stok Akhir]],6,FALSE),"")</f>
        <v>Tools</v>
      </c>
      <c r="G98" s="17">
        <f>IFERROR(VLOOKUP(C98,REKAP[[#All],[ID
Barang]:[Stok Akhir]],8,FALSE),"")</f>
        <v>475800</v>
      </c>
      <c r="H98" s="13">
        <v>1</v>
      </c>
      <c r="I98" s="13" t="s">
        <v>3727</v>
      </c>
      <c r="J98" s="69">
        <f>IFERROR(VLOOKUP(C98,REKAP[[#All],[ID
Barang]:[Stok Akhir]],14,FALSE),"")</f>
        <v>4</v>
      </c>
      <c r="K98" s="69"/>
      <c r="L98" s="13" t="s">
        <v>3734</v>
      </c>
      <c r="M98" s="17">
        <f>IFERROR(MASUK8[[#This Row],[Harga Satuan]]*MASUK8[[#This Row],[Jumlah Keluar]], "")</f>
        <v>475800</v>
      </c>
      <c r="N98" s="13"/>
    </row>
    <row r="99" spans="1:14" ht="16.5" thickTop="1" thickBot="1" x14ac:dyDescent="0.3">
      <c r="A99" s="33">
        <f t="shared" si="1"/>
        <v>93</v>
      </c>
      <c r="B99" s="9">
        <v>45359</v>
      </c>
      <c r="C99" s="10" t="s">
        <v>324</v>
      </c>
      <c r="D99" s="18" t="str">
        <f>IFERROR(VLOOKUP(C99,REKAP[[#All],[ID
Barang]:[Stok Akhir]],2,FALSE), "")</f>
        <v>Baut LPK</v>
      </c>
      <c r="E99" s="18" t="str">
        <f>IFERROR(VLOOKUP(C99,REKAP[[#All],[ID
Barang]:[Stok Akhir]],4,FALSE), "")</f>
        <v>M 8 X 110</v>
      </c>
      <c r="F99" s="18" t="str">
        <f>IFERROR(VLOOKUP(C99,REKAP[[#All],[ID
Barang]:[Stok Akhir]],6,FALSE),"")</f>
        <v>Mur &amp; Baut</v>
      </c>
      <c r="G99" s="17">
        <f>IFERROR(VLOOKUP(C99,REKAP[[#All],[ID
Barang]:[Stok Akhir]],8,FALSE),"")</f>
        <v>7020</v>
      </c>
      <c r="H99" s="13">
        <v>2</v>
      </c>
      <c r="I99" s="13" t="s">
        <v>3721</v>
      </c>
      <c r="J99" s="69">
        <f>IFERROR(VLOOKUP(C99,REKAP[[#All],[ID
Barang]:[Stok Akhir]],14,FALSE),"")</f>
        <v>2</v>
      </c>
      <c r="K99" s="69"/>
      <c r="L99" s="13" t="s">
        <v>3674</v>
      </c>
      <c r="M99" s="17">
        <f>IFERROR(MASUK8[[#This Row],[Harga Satuan]]*MASUK8[[#This Row],[Jumlah Keluar]], "")</f>
        <v>14040</v>
      </c>
      <c r="N99" s="13"/>
    </row>
    <row r="100" spans="1:14" ht="16.5" thickTop="1" thickBot="1" x14ac:dyDescent="0.3">
      <c r="A100" s="33">
        <f t="shared" si="1"/>
        <v>94</v>
      </c>
      <c r="B100" s="9">
        <v>45359</v>
      </c>
      <c r="C100" s="10" t="s">
        <v>273</v>
      </c>
      <c r="D100" s="18" t="str">
        <f>IFERROR(VLOOKUP(C100,REKAP[[#All],[ID
Barang]:[Stok Akhir]],2,FALSE), "")</f>
        <v>Baut LPK</v>
      </c>
      <c r="E100" s="18" t="str">
        <f>IFERROR(VLOOKUP(C100,REKAP[[#All],[ID
Barang]:[Stok Akhir]],4,FALSE), "")</f>
        <v>M 5 X 45</v>
      </c>
      <c r="F100" s="18" t="str">
        <f>IFERROR(VLOOKUP(C100,REKAP[[#All],[ID
Barang]:[Stok Akhir]],6,FALSE),"")</f>
        <v>Mur &amp; Baut</v>
      </c>
      <c r="G100" s="17">
        <f>IFERROR(VLOOKUP(C100,REKAP[[#All],[ID
Barang]:[Stok Akhir]],8,FALSE),"")</f>
        <v>1050</v>
      </c>
      <c r="H100" s="13">
        <v>1</v>
      </c>
      <c r="I100" s="13" t="s">
        <v>3700</v>
      </c>
      <c r="J100" s="69">
        <f>IFERROR(VLOOKUP(C100,REKAP[[#All],[ID
Barang]:[Stok Akhir]],14,FALSE),"")</f>
        <v>29</v>
      </c>
      <c r="K100" s="69"/>
      <c r="L100" s="13" t="s">
        <v>3722</v>
      </c>
      <c r="M100" s="17">
        <f>IFERROR(MASUK8[[#This Row],[Harga Satuan]]*MASUK8[[#This Row],[Jumlah Keluar]], "")</f>
        <v>1050</v>
      </c>
      <c r="N100" s="13"/>
    </row>
    <row r="101" spans="1:14" ht="16.5" thickTop="1" thickBot="1" x14ac:dyDescent="0.3">
      <c r="A101" s="33">
        <f t="shared" si="1"/>
        <v>95</v>
      </c>
      <c r="B101" s="9">
        <v>45359</v>
      </c>
      <c r="C101" s="10" t="s">
        <v>587</v>
      </c>
      <c r="D101" s="18" t="str">
        <f>IFERROR(VLOOKUP(C101,REKAP[[#All],[ID
Barang]:[Stok Akhir]],2,FALSE), "")</f>
        <v>Mur</v>
      </c>
      <c r="E101" s="18" t="str">
        <f>IFERROR(VLOOKUP(C101,REKAP[[#All],[ID
Barang]:[Stok Akhir]],4,FALSE), "")</f>
        <v>M5</v>
      </c>
      <c r="F101" s="18" t="str">
        <f>IFERROR(VLOOKUP(C101,REKAP[[#All],[ID
Barang]:[Stok Akhir]],6,FALSE),"")</f>
        <v>Mur &amp; Baut</v>
      </c>
      <c r="G101" s="17">
        <f>IFERROR(VLOOKUP(C101,REKAP[[#All],[ID
Barang]:[Stok Akhir]],8,FALSE),"")</f>
        <v>100</v>
      </c>
      <c r="H101" s="13">
        <v>1</v>
      </c>
      <c r="I101" s="13" t="s">
        <v>3700</v>
      </c>
      <c r="J101" s="69">
        <f>IFERROR(VLOOKUP(C101,REKAP[[#All],[ID
Barang]:[Stok Akhir]],14,FALSE),"")</f>
        <v>29</v>
      </c>
      <c r="K101" s="69"/>
      <c r="L101" s="13" t="s">
        <v>3722</v>
      </c>
      <c r="M101" s="17">
        <f>IFERROR(MASUK8[[#This Row],[Harga Satuan]]*MASUK8[[#This Row],[Jumlah Keluar]], "")</f>
        <v>100</v>
      </c>
      <c r="N101" s="13"/>
    </row>
    <row r="102" spans="1:14" ht="16.5" thickTop="1" thickBot="1" x14ac:dyDescent="0.3">
      <c r="A102" s="33">
        <f t="shared" si="1"/>
        <v>96</v>
      </c>
      <c r="B102" s="9">
        <v>45359</v>
      </c>
      <c r="C102" s="10" t="s">
        <v>762</v>
      </c>
      <c r="D102" s="18" t="str">
        <f>IFERROR(VLOOKUP(C102,REKAP[[#All],[ID
Barang]:[Stok Akhir]],2,FALSE), "")</f>
        <v>Kuas Cat</v>
      </c>
      <c r="E102" s="18" t="str">
        <f>IFERROR(VLOOKUP(C102,REKAP[[#All],[ID
Barang]:[Stok Akhir]],4,FALSE), "")</f>
        <v>2"</v>
      </c>
      <c r="F102" s="18" t="str">
        <f>IFERROR(VLOOKUP(C102,REKAP[[#All],[ID
Barang]:[Stok Akhir]],6,FALSE),"")</f>
        <v>Bahan Pembantu</v>
      </c>
      <c r="G102" s="17">
        <f>IFERROR(VLOOKUP(C102,REKAP[[#All],[ID
Barang]:[Stok Akhir]],8,FALSE),"")</f>
        <v>15000</v>
      </c>
      <c r="H102" s="13">
        <v>1</v>
      </c>
      <c r="I102" s="13" t="s">
        <v>3700</v>
      </c>
      <c r="J102" s="69">
        <f>IFERROR(VLOOKUP(C102,REKAP[[#All],[ID
Barang]:[Stok Akhir]],14,FALSE),"")</f>
        <v>2</v>
      </c>
      <c r="K102" s="69"/>
      <c r="L102" s="13" t="s">
        <v>3722</v>
      </c>
      <c r="M102" s="17">
        <f>IFERROR(MASUK8[[#This Row],[Harga Satuan]]*MASUK8[[#This Row],[Jumlah Keluar]], "")</f>
        <v>15000</v>
      </c>
      <c r="N102" s="13"/>
    </row>
    <row r="103" spans="1:14" ht="16.5" thickTop="1" thickBot="1" x14ac:dyDescent="0.3">
      <c r="A103" s="33">
        <f t="shared" si="1"/>
        <v>97</v>
      </c>
      <c r="B103" s="9">
        <v>45359</v>
      </c>
      <c r="C103" s="10" t="s">
        <v>742</v>
      </c>
      <c r="D103" s="18" t="str">
        <f>IFERROR(VLOOKUP(C103,REKAP[[#All],[ID
Barang]:[Stok Akhir]],2,FALSE), "")</f>
        <v>Gerinda Potong  4"</v>
      </c>
      <c r="E103" s="18">
        <f>IFERROR(VLOOKUP(C103,REKAP[[#All],[ID
Barang]:[Stok Akhir]],4,FALSE), "")</f>
        <v>0</v>
      </c>
      <c r="F103" s="18" t="str">
        <f>IFERROR(VLOOKUP(C103,REKAP[[#All],[ID
Barang]:[Stok Akhir]],6,FALSE),"")</f>
        <v>Bahan Pembantu</v>
      </c>
      <c r="G103" s="17">
        <f>IFERROR(VLOOKUP(C103,REKAP[[#All],[ID
Barang]:[Stok Akhir]],8,FALSE),"")</f>
        <v>11500</v>
      </c>
      <c r="H103" s="13">
        <v>1</v>
      </c>
      <c r="I103" s="13" t="s">
        <v>3723</v>
      </c>
      <c r="J103" s="69">
        <f>IFERROR(VLOOKUP(C103,REKAP[[#All],[ID
Barang]:[Stok Akhir]],14,FALSE),"")</f>
        <v>2</v>
      </c>
      <c r="K103" s="69"/>
      <c r="L103" s="13" t="s">
        <v>3724</v>
      </c>
      <c r="M103" s="17">
        <f>IFERROR(MASUK8[[#This Row],[Harga Satuan]]*MASUK8[[#This Row],[Jumlah Keluar]], "")</f>
        <v>11500</v>
      </c>
      <c r="N103" s="13"/>
    </row>
    <row r="104" spans="1:14" ht="16.5" thickTop="1" thickBot="1" x14ac:dyDescent="0.3">
      <c r="A104" s="33">
        <f t="shared" si="1"/>
        <v>98</v>
      </c>
      <c r="B104" s="9">
        <v>45359</v>
      </c>
      <c r="C104" s="10" t="s">
        <v>769</v>
      </c>
      <c r="D104" s="18" t="str">
        <f>IFERROR(VLOOKUP(C104,REKAP[[#All],[ID
Barang]:[Stok Akhir]],2,FALSE), "")</f>
        <v>Masker Safety (Polytron)</v>
      </c>
      <c r="E104" s="18">
        <f>IFERROR(VLOOKUP(C104,REKAP[[#All],[ID
Barang]:[Stok Akhir]],4,FALSE), "")</f>
        <v>0</v>
      </c>
      <c r="F104" s="18" t="str">
        <f>IFERROR(VLOOKUP(C104,REKAP[[#All],[ID
Barang]:[Stok Akhir]],6,FALSE),"")</f>
        <v>Bahan Pembantu</v>
      </c>
      <c r="G104" s="17">
        <f>IFERROR(VLOOKUP(C104,REKAP[[#All],[ID
Barang]:[Stok Akhir]],8,FALSE),"")</f>
        <v>1455</v>
      </c>
      <c r="H104" s="13">
        <v>1</v>
      </c>
      <c r="I104" s="13" t="s">
        <v>3723</v>
      </c>
      <c r="J104" s="69">
        <f>IFERROR(VLOOKUP(C104,REKAP[[#All],[ID
Barang]:[Stok Akhir]],14,FALSE),"")</f>
        <v>176</v>
      </c>
      <c r="K104" s="69"/>
      <c r="L104" s="13" t="s">
        <v>3724</v>
      </c>
      <c r="M104" s="17">
        <f>IFERROR(MASUK8[[#This Row],[Harga Satuan]]*MASUK8[[#This Row],[Jumlah Keluar]], "")</f>
        <v>1455</v>
      </c>
      <c r="N104" s="13"/>
    </row>
    <row r="105" spans="1:14" ht="16.5" thickTop="1" thickBot="1" x14ac:dyDescent="0.3">
      <c r="A105" s="33">
        <f t="shared" si="1"/>
        <v>99</v>
      </c>
      <c r="B105" s="9">
        <v>45359</v>
      </c>
      <c r="C105" s="10" t="s">
        <v>2875</v>
      </c>
      <c r="D105" s="18" t="str">
        <f>IFERROR(VLOOKUP(C105,REKAP[[#All],[ID
Barang]:[Stok Akhir]],2,FALSE), "")</f>
        <v>End Mill STS</v>
      </c>
      <c r="E105" s="18" t="str">
        <f>IFERROR(VLOOKUP(C105,REKAP[[#All],[ID
Barang]:[Stok Akhir]],4,FALSE), "")</f>
        <v>Ø3 OT-4HELN 3x16</v>
      </c>
      <c r="F105" s="18" t="str">
        <f>IFERROR(VLOOKUP(C105,REKAP[[#All],[ID
Barang]:[Stok Akhir]],6,FALSE),"")</f>
        <v>Tools</v>
      </c>
      <c r="G105" s="17">
        <f>IFERROR(VLOOKUP(C105,REKAP[[#All],[ID
Barang]:[Stok Akhir]],8,FALSE),"")</f>
        <v>244800</v>
      </c>
      <c r="H105" s="13">
        <v>1</v>
      </c>
      <c r="I105" s="13" t="s">
        <v>3687</v>
      </c>
      <c r="J105" s="69">
        <f>IFERROR(VLOOKUP(C105,REKAP[[#All],[ID
Barang]:[Stok Akhir]],14,FALSE),"")</f>
        <v>3</v>
      </c>
      <c r="K105" s="69"/>
      <c r="L105" s="13" t="s">
        <v>3726</v>
      </c>
      <c r="M105" s="17">
        <f>IFERROR(MASUK8[[#This Row],[Harga Satuan]]*MASUK8[[#This Row],[Jumlah Keluar]], "")</f>
        <v>244800</v>
      </c>
      <c r="N105" s="13" t="s">
        <v>3725</v>
      </c>
    </row>
    <row r="106" spans="1:14" ht="16.5" thickTop="1" thickBot="1" x14ac:dyDescent="0.3">
      <c r="A106" s="33">
        <f t="shared" si="1"/>
        <v>100</v>
      </c>
      <c r="B106" s="9">
        <v>45359</v>
      </c>
      <c r="C106" s="10" t="s">
        <v>2917</v>
      </c>
      <c r="D106" s="18" t="str">
        <f>IFERROR(VLOOKUP(C106,REKAP[[#All],[ID
Barang]:[Stok Akhir]],2,FALSE), "")</f>
        <v>End Mill STS</v>
      </c>
      <c r="E106" s="18" t="str">
        <f>IFERROR(VLOOKUP(C106,REKAP[[#All],[ID
Barang]:[Stok Akhir]],4,FALSE), "")</f>
        <v>Ø20 OT-4EMM20</v>
      </c>
      <c r="F106" s="18" t="str">
        <f>IFERROR(VLOOKUP(C106,REKAP[[#All],[ID
Barang]:[Stok Akhir]],6,FALSE),"")</f>
        <v>Tools</v>
      </c>
      <c r="G106" s="17">
        <f>IFERROR(VLOOKUP(C106,REKAP[[#All],[ID
Barang]:[Stok Akhir]],8,FALSE),"")</f>
        <v>2370000</v>
      </c>
      <c r="H106" s="13">
        <v>1</v>
      </c>
      <c r="I106" s="13" t="s">
        <v>3687</v>
      </c>
      <c r="J106" s="69">
        <f>IFERROR(VLOOKUP(C106,REKAP[[#All],[ID
Barang]:[Stok Akhir]],14,FALSE),"")</f>
        <v>1</v>
      </c>
      <c r="K106" s="69"/>
      <c r="L106" s="13" t="s">
        <v>3726</v>
      </c>
      <c r="M106" s="17">
        <f>IFERROR(MASUK8[[#This Row],[Harga Satuan]]*MASUK8[[#This Row],[Jumlah Keluar]], "")</f>
        <v>2370000</v>
      </c>
      <c r="N106" s="13"/>
    </row>
    <row r="107" spans="1:14" ht="16.5" thickTop="1" thickBot="1" x14ac:dyDescent="0.3">
      <c r="A107" s="33">
        <f t="shared" si="1"/>
        <v>101</v>
      </c>
      <c r="B107" s="9">
        <v>45359</v>
      </c>
      <c r="C107" s="10" t="s">
        <v>769</v>
      </c>
      <c r="D107" s="18" t="str">
        <f>IFERROR(VLOOKUP(C107,REKAP[[#All],[ID
Barang]:[Stok Akhir]],2,FALSE), "")</f>
        <v>Masker Safety (Polytron)</v>
      </c>
      <c r="E107" s="18">
        <f>IFERROR(VLOOKUP(C107,REKAP[[#All],[ID
Barang]:[Stok Akhir]],4,FALSE), "")</f>
        <v>0</v>
      </c>
      <c r="F107" s="18" t="str">
        <f>IFERROR(VLOOKUP(C107,REKAP[[#All],[ID
Barang]:[Stok Akhir]],6,FALSE),"")</f>
        <v>Bahan Pembantu</v>
      </c>
      <c r="G107" s="17">
        <f>IFERROR(VLOOKUP(C107,REKAP[[#All],[ID
Barang]:[Stok Akhir]],8,FALSE),"")</f>
        <v>1455</v>
      </c>
      <c r="H107" s="13">
        <v>1</v>
      </c>
      <c r="I107" s="13" t="s">
        <v>3672</v>
      </c>
      <c r="J107" s="69">
        <f>IFERROR(VLOOKUP(C107,REKAP[[#All],[ID
Barang]:[Stok Akhir]],14,FALSE),"")</f>
        <v>176</v>
      </c>
      <c r="K107" s="69"/>
      <c r="L107" s="13"/>
      <c r="M107" s="17">
        <f>IFERROR(MASUK8[[#This Row],[Harga Satuan]]*MASUK8[[#This Row],[Jumlah Keluar]], "")</f>
        <v>1455</v>
      </c>
      <c r="N107" s="13"/>
    </row>
    <row r="108" spans="1:14" ht="16.5" thickTop="1" thickBot="1" x14ac:dyDescent="0.3">
      <c r="A108" s="33">
        <f t="shared" si="1"/>
        <v>102</v>
      </c>
      <c r="B108" s="9">
        <v>45359</v>
      </c>
      <c r="C108" s="10" t="s">
        <v>737</v>
      </c>
      <c r="D108" s="18" t="str">
        <f>IFERROR(VLOOKUP(C108,REKAP[[#All],[ID
Barang]:[Stok Akhir]],2,FALSE), "")</f>
        <v>Gerinda Ampelas 4"</v>
      </c>
      <c r="E108" s="18" t="str">
        <f>IFERROR(VLOOKUP(C108,REKAP[[#All],[ID
Barang]:[Stok Akhir]],4,FALSE), "")</f>
        <v>#240</v>
      </c>
      <c r="F108" s="18" t="str">
        <f>IFERROR(VLOOKUP(C108,REKAP[[#All],[ID
Barang]:[Stok Akhir]],6,FALSE),"")</f>
        <v>Bahan Pembantu</v>
      </c>
      <c r="G108" s="17">
        <f>IFERROR(VLOOKUP(C108,REKAP[[#All],[ID
Barang]:[Stok Akhir]],8,FALSE),"")</f>
        <v>15000</v>
      </c>
      <c r="H108" s="13">
        <v>1</v>
      </c>
      <c r="I108" s="13" t="s">
        <v>3693</v>
      </c>
      <c r="J108" s="69">
        <f>IFERROR(VLOOKUP(C108,REKAP[[#All],[ID
Barang]:[Stok Akhir]],14,FALSE),"")</f>
        <v>13</v>
      </c>
      <c r="K108" s="69"/>
      <c r="L108" s="13" t="s">
        <v>3673</v>
      </c>
      <c r="M108" s="17">
        <f>IFERROR(MASUK8[[#This Row],[Harga Satuan]]*MASUK8[[#This Row],[Jumlah Keluar]], "")</f>
        <v>15000</v>
      </c>
      <c r="N108" s="13"/>
    </row>
    <row r="109" spans="1:14" ht="16.5" thickTop="1" thickBot="1" x14ac:dyDescent="0.3">
      <c r="A109" s="33">
        <f t="shared" si="1"/>
        <v>103</v>
      </c>
      <c r="B109" s="9">
        <v>45359</v>
      </c>
      <c r="C109" s="10" t="s">
        <v>3044</v>
      </c>
      <c r="D109" s="18" t="str">
        <f>IFERROR(VLOOKUP(C109,REKAP[[#All],[ID
Barang]:[Stok Akhir]],2,FALSE), "")</f>
        <v>Insert Tungaloy</v>
      </c>
      <c r="E109" s="18" t="str">
        <f>IFERROR(VLOOKUP(C109,REKAP[[#All],[ID
Barang]:[Stok Akhir]],4,FALSE), "")</f>
        <v>LNMX 0405 R4-MJ AH3135</v>
      </c>
      <c r="F109" s="18" t="str">
        <f>IFERROR(VLOOKUP(C109,REKAP[[#All],[ID
Barang]:[Stok Akhir]],6,FALSE),"")</f>
        <v>Tools</v>
      </c>
      <c r="G109" s="17">
        <f>IFERROR(VLOOKUP(C109,REKAP[[#All],[ID
Barang]:[Stok Akhir]],8,FALSE),"")</f>
        <v>134000</v>
      </c>
      <c r="H109" s="13">
        <v>10</v>
      </c>
      <c r="I109" s="13" t="s">
        <v>3727</v>
      </c>
      <c r="J109" s="69">
        <f>IFERROR(VLOOKUP(C109,REKAP[[#All],[ID
Barang]:[Stok Akhir]],14,FALSE),"")</f>
        <v>0</v>
      </c>
      <c r="K109" s="69"/>
      <c r="L109" s="13" t="s">
        <v>3728</v>
      </c>
      <c r="M109" s="17">
        <f>IFERROR(MASUK8[[#This Row],[Harga Satuan]]*MASUK8[[#This Row],[Jumlah Keluar]], "")</f>
        <v>1340000</v>
      </c>
      <c r="N109" s="13"/>
    </row>
    <row r="110" spans="1:14" ht="16.5" thickTop="1" thickBot="1" x14ac:dyDescent="0.3">
      <c r="A110" s="33">
        <f t="shared" si="1"/>
        <v>104</v>
      </c>
      <c r="B110" s="9">
        <v>45359</v>
      </c>
      <c r="C110" s="10" t="s">
        <v>2783</v>
      </c>
      <c r="D110" s="18" t="str">
        <f>IFERROR(VLOOKUP(C110,REKAP[[#All],[ID
Barang]:[Stok Akhir]],2,FALSE), "")</f>
        <v>End Mill  OSG (3131403) 0.4x1.5</v>
      </c>
      <c r="E110" s="18" t="str">
        <f>IFERROR(VLOOKUP(C110,REKAP[[#All],[ID
Barang]:[Stok Akhir]],4,FALSE), "")</f>
        <v xml:space="preserve">Ø0.4-45 WXL-LN-EDS </v>
      </c>
      <c r="F110" s="18" t="str">
        <f>IFERROR(VLOOKUP(C110,REKAP[[#All],[ID
Barang]:[Stok Akhir]],6,FALSE),"")</f>
        <v>Tools</v>
      </c>
      <c r="G110" s="17">
        <f>IFERROR(VLOOKUP(C110,REKAP[[#All],[ID
Barang]:[Stok Akhir]],8,FALSE),"")</f>
        <v>280250</v>
      </c>
      <c r="H110" s="13">
        <v>2</v>
      </c>
      <c r="I110" s="13" t="s">
        <v>3711</v>
      </c>
      <c r="J110" s="69">
        <f>IFERROR(VLOOKUP(C110,REKAP[[#All],[ID
Barang]:[Stok Akhir]],14,FALSE),"")</f>
        <v>0</v>
      </c>
      <c r="K110" s="69"/>
      <c r="L110" s="13" t="s">
        <v>3729</v>
      </c>
      <c r="M110" s="17">
        <f>IFERROR(MASUK8[[#This Row],[Harga Satuan]]*MASUK8[[#This Row],[Jumlah Keluar]], "")</f>
        <v>560500</v>
      </c>
      <c r="N110" s="13" t="s">
        <v>3750</v>
      </c>
    </row>
    <row r="111" spans="1:14" ht="16.5" thickTop="1" thickBot="1" x14ac:dyDescent="0.3">
      <c r="A111" s="33">
        <f t="shared" si="1"/>
        <v>105</v>
      </c>
      <c r="B111" s="9">
        <v>45359</v>
      </c>
      <c r="C111" s="10" t="s">
        <v>2634</v>
      </c>
      <c r="D111" s="18" t="str">
        <f>IFERROR(VLOOKUP(C111,REKAP[[#All],[ID
Barang]:[Stok Akhir]],2,FALSE), "")</f>
        <v>BNC STS</v>
      </c>
      <c r="E111" s="18" t="str">
        <f>IFERROR(VLOOKUP(C111,REKAP[[#All],[ID
Barang]:[Stok Akhir]],4,FALSE), "")</f>
        <v>Ø0.5 OT-BLN-R0.25 X 2</v>
      </c>
      <c r="F111" s="18" t="str">
        <f>IFERROR(VLOOKUP(C111,REKAP[[#All],[ID
Barang]:[Stok Akhir]],6,FALSE),"")</f>
        <v>Tools</v>
      </c>
      <c r="G111" s="17">
        <f>IFERROR(VLOOKUP(C111,REKAP[[#All],[ID
Barang]:[Stok Akhir]],8,FALSE),"")</f>
        <v>232200</v>
      </c>
      <c r="H111" s="13">
        <v>2</v>
      </c>
      <c r="I111" s="13" t="s">
        <v>3711</v>
      </c>
      <c r="J111" s="69">
        <f>IFERROR(VLOOKUP(C111,REKAP[[#All],[ID
Barang]:[Stok Akhir]],14,FALSE),"")</f>
        <v>0</v>
      </c>
      <c r="K111" s="69"/>
      <c r="L111" s="13" t="s">
        <v>3729</v>
      </c>
      <c r="M111" s="17">
        <f>IFERROR(MASUK8[[#This Row],[Harga Satuan]]*MASUK8[[#This Row],[Jumlah Keluar]], "")</f>
        <v>464400</v>
      </c>
      <c r="N111" s="13" t="s">
        <v>3750</v>
      </c>
    </row>
    <row r="112" spans="1:14" ht="16.5" thickTop="1" thickBot="1" x14ac:dyDescent="0.3">
      <c r="A112" s="33">
        <f t="shared" si="1"/>
        <v>106</v>
      </c>
      <c r="B112" s="9">
        <v>45359</v>
      </c>
      <c r="C112" s="10" t="s">
        <v>743</v>
      </c>
      <c r="D112" s="18" t="str">
        <f>IFERROR(VLOOKUP(C112,REKAP[[#All],[ID
Barang]:[Stok Akhir]],2,FALSE), "")</f>
        <v>Gerinda Potong 4" 1X25"</v>
      </c>
      <c r="E112" s="18" t="str">
        <f>IFERROR(VLOOKUP(C112,REKAP[[#All],[ID
Barang]:[Stok Akhir]],4,FALSE), "")</f>
        <v>4x1,25</v>
      </c>
      <c r="F112" s="18" t="str">
        <f>IFERROR(VLOOKUP(C112,REKAP[[#All],[ID
Barang]:[Stok Akhir]],6,FALSE),"")</f>
        <v>Bahan Pembantu</v>
      </c>
      <c r="G112" s="17">
        <f>IFERROR(VLOOKUP(C112,REKAP[[#All],[ID
Barang]:[Stok Akhir]],8,FALSE),"")</f>
        <v>4000</v>
      </c>
      <c r="H112" s="13">
        <v>1</v>
      </c>
      <c r="I112" s="13" t="s">
        <v>3721</v>
      </c>
      <c r="J112" s="69">
        <f>IFERROR(VLOOKUP(C112,REKAP[[#All],[ID
Barang]:[Stok Akhir]],14,FALSE),"")</f>
        <v>7</v>
      </c>
      <c r="K112" s="69"/>
      <c r="L112" s="13" t="s">
        <v>3674</v>
      </c>
      <c r="M112" s="17">
        <f>IFERROR(MASUK8[[#This Row],[Harga Satuan]]*MASUK8[[#This Row],[Jumlah Keluar]], "")</f>
        <v>4000</v>
      </c>
      <c r="N112" s="13"/>
    </row>
    <row r="113" spans="1:14" ht="16.5" thickTop="1" thickBot="1" x14ac:dyDescent="0.3">
      <c r="A113" s="33">
        <f t="shared" si="1"/>
        <v>107</v>
      </c>
      <c r="B113" s="9">
        <v>45359</v>
      </c>
      <c r="C113" s="10" t="s">
        <v>769</v>
      </c>
      <c r="D113" s="18" t="str">
        <f>IFERROR(VLOOKUP(C113,REKAP[[#All],[ID
Barang]:[Stok Akhir]],2,FALSE), "")</f>
        <v>Masker Safety (Polytron)</v>
      </c>
      <c r="E113" s="18">
        <f>IFERROR(VLOOKUP(C113,REKAP[[#All],[ID
Barang]:[Stok Akhir]],4,FALSE), "")</f>
        <v>0</v>
      </c>
      <c r="F113" s="18" t="str">
        <f>IFERROR(VLOOKUP(C113,REKAP[[#All],[ID
Barang]:[Stok Akhir]],6,FALSE),"")</f>
        <v>Bahan Pembantu</v>
      </c>
      <c r="G113" s="17">
        <f>IFERROR(VLOOKUP(C113,REKAP[[#All],[ID
Barang]:[Stok Akhir]],8,FALSE),"")</f>
        <v>1455</v>
      </c>
      <c r="H113" s="13">
        <v>1</v>
      </c>
      <c r="I113" s="13" t="s">
        <v>3721</v>
      </c>
      <c r="J113" s="69">
        <f>IFERROR(VLOOKUP(C113,REKAP[[#All],[ID
Barang]:[Stok Akhir]],14,FALSE),"")</f>
        <v>176</v>
      </c>
      <c r="K113" s="69"/>
      <c r="L113" s="13" t="s">
        <v>3674</v>
      </c>
      <c r="M113" s="17">
        <f>IFERROR(MASUK8[[#This Row],[Harga Satuan]]*MASUK8[[#This Row],[Jumlah Keluar]], "")</f>
        <v>1455</v>
      </c>
      <c r="N113" s="13"/>
    </row>
    <row r="114" spans="1:14" ht="16.5" thickTop="1" thickBot="1" x14ac:dyDescent="0.3">
      <c r="A114" s="33">
        <f t="shared" si="1"/>
        <v>108</v>
      </c>
      <c r="B114" s="9">
        <v>45359</v>
      </c>
      <c r="C114" s="10" t="s">
        <v>3253</v>
      </c>
      <c r="D114" s="18" t="str">
        <f>IFERROR(VLOOKUP(C114,REKAP[[#All],[ID
Barang]:[Stok Akhir]],2,FALSE), "")</f>
        <v>BLOW NOZLE 2"</v>
      </c>
      <c r="E114" s="18">
        <f>IFERROR(VLOOKUP(C114,REKAP[[#All],[ID
Barang]:[Stok Akhir]],4,FALSE), "")</f>
        <v>0</v>
      </c>
      <c r="F114" s="18" t="str">
        <f>IFERROR(VLOOKUP(C114,REKAP[[#All],[ID
Barang]:[Stok Akhir]],6,FALSE),"")</f>
        <v>Barang Jadi</v>
      </c>
      <c r="G114" s="17">
        <f>IFERROR(VLOOKUP(C114,REKAP[[#All],[ID
Barang]:[Stok Akhir]],8,FALSE),"")</f>
        <v>430000</v>
      </c>
      <c r="H114" s="13">
        <v>2</v>
      </c>
      <c r="I114" s="13" t="s">
        <v>3842</v>
      </c>
      <c r="J114" s="69">
        <f>IFERROR(VLOOKUP(C114,REKAP[[#All],[ID
Barang]:[Stok Akhir]],14,FALSE),"")</f>
        <v>12</v>
      </c>
      <c r="K114" s="69"/>
      <c r="L114" s="13" t="s">
        <v>3846</v>
      </c>
      <c r="M114" s="17">
        <f>IFERROR(MASUK8[[#This Row],[Harga Satuan]]*MASUK8[[#This Row],[Jumlah Keluar]], "")</f>
        <v>860000</v>
      </c>
      <c r="N114" s="13"/>
    </row>
    <row r="115" spans="1:14" ht="16.5" thickTop="1" thickBot="1" x14ac:dyDescent="0.3">
      <c r="A115" s="33">
        <f t="shared" si="1"/>
        <v>109</v>
      </c>
      <c r="B115" s="9">
        <v>45359</v>
      </c>
      <c r="C115" s="10" t="s">
        <v>586</v>
      </c>
      <c r="D115" s="18" t="str">
        <f>IFERROR(VLOOKUP(C115,REKAP[[#All],[ID
Barang]:[Stok Akhir]],2,FALSE), "")</f>
        <v>Mur</v>
      </c>
      <c r="E115" s="18" t="str">
        <f>IFERROR(VLOOKUP(C115,REKAP[[#All],[ID
Barang]:[Stok Akhir]],4,FALSE), "")</f>
        <v>M4</v>
      </c>
      <c r="F115" s="18" t="str">
        <f>IFERROR(VLOOKUP(C115,REKAP[[#All],[ID
Barang]:[Stok Akhir]],6,FALSE),"")</f>
        <v>Mur &amp; Baut</v>
      </c>
      <c r="G115" s="17">
        <f>IFERROR(VLOOKUP(C115,REKAP[[#All],[ID
Barang]:[Stok Akhir]],8,FALSE),"")</f>
        <v>300</v>
      </c>
      <c r="H115" s="13">
        <v>4</v>
      </c>
      <c r="I115" s="13" t="s">
        <v>3842</v>
      </c>
      <c r="J115" s="69">
        <f>IFERROR(VLOOKUP(C115,REKAP[[#All],[ID
Barang]:[Stok Akhir]],14,FALSE),"")</f>
        <v>10</v>
      </c>
      <c r="K115" s="69"/>
      <c r="L115" s="13" t="s">
        <v>3850</v>
      </c>
      <c r="M115" s="17">
        <f>IFERROR(MASUK8[[#This Row],[Harga Satuan]]*MASUK8[[#This Row],[Jumlah Keluar]], "")</f>
        <v>1200</v>
      </c>
      <c r="N115" s="13"/>
    </row>
    <row r="116" spans="1:14" ht="16.5" thickTop="1" thickBot="1" x14ac:dyDescent="0.3">
      <c r="A116" s="33">
        <f t="shared" si="1"/>
        <v>110</v>
      </c>
      <c r="B116" s="9">
        <v>45359</v>
      </c>
      <c r="C116" s="10" t="s">
        <v>569</v>
      </c>
      <c r="D116" s="18" t="str">
        <f>IFERROR(VLOOKUP(C116,REKAP[[#All],[ID
Barang]:[Stok Akhir]],2,FALSE), "")</f>
        <v>Ring Plate</v>
      </c>
      <c r="E116" s="18" t="str">
        <f>IFERROR(VLOOKUP(C116,REKAP[[#All],[ID
Barang]:[Stok Akhir]],4,FALSE), "")</f>
        <v>M4</v>
      </c>
      <c r="F116" s="18" t="str">
        <f>IFERROR(VLOOKUP(C116,REKAP[[#All],[ID
Barang]:[Stok Akhir]],6,FALSE),"")</f>
        <v>Mur &amp; Baut</v>
      </c>
      <c r="G116" s="17">
        <f>IFERROR(VLOOKUP(C116,REKAP[[#All],[ID
Barang]:[Stok Akhir]],8,FALSE),"")</f>
        <v>200</v>
      </c>
      <c r="H116" s="13">
        <v>8</v>
      </c>
      <c r="I116" s="13" t="s">
        <v>3842</v>
      </c>
      <c r="J116" s="69">
        <f>IFERROR(VLOOKUP(C116,REKAP[[#All],[ID
Barang]:[Stok Akhir]],14,FALSE),"")</f>
        <v>8</v>
      </c>
      <c r="K116" s="69"/>
      <c r="L116" s="13" t="s">
        <v>3850</v>
      </c>
      <c r="M116" s="17">
        <f>IFERROR(MASUK8[[#This Row],[Harga Satuan]]*MASUK8[[#This Row],[Jumlah Keluar]], "")</f>
        <v>1600</v>
      </c>
      <c r="N116" s="13"/>
    </row>
    <row r="117" spans="1:14" ht="16.5" thickTop="1" thickBot="1" x14ac:dyDescent="0.3">
      <c r="A117" s="33">
        <f t="shared" si="1"/>
        <v>111</v>
      </c>
      <c r="B117" s="9">
        <v>45359</v>
      </c>
      <c r="C117" s="10" t="s">
        <v>259</v>
      </c>
      <c r="D117" s="18" t="str">
        <f>IFERROR(VLOOKUP(C117,REKAP[[#All],[ID
Barang]:[Stok Akhir]],2,FALSE), "")</f>
        <v>Baut LPK</v>
      </c>
      <c r="E117" s="18" t="str">
        <f>IFERROR(VLOOKUP(C117,REKAP[[#All],[ID
Barang]:[Stok Akhir]],4,FALSE), "")</f>
        <v>M 4 X 25</v>
      </c>
      <c r="F117" s="18" t="str">
        <f>IFERROR(VLOOKUP(C117,REKAP[[#All],[ID
Barang]:[Stok Akhir]],6,FALSE),"")</f>
        <v>Mur &amp; Baut</v>
      </c>
      <c r="G117" s="17">
        <f>IFERROR(VLOOKUP(C117,REKAP[[#All],[ID
Barang]:[Stok Akhir]],8,FALSE),"")</f>
        <v>600</v>
      </c>
      <c r="H117" s="13">
        <v>4</v>
      </c>
      <c r="I117" s="13" t="s">
        <v>3842</v>
      </c>
      <c r="J117" s="69">
        <f>IFERROR(VLOOKUP(C117,REKAP[[#All],[ID
Barang]:[Stok Akhir]],14,FALSE),"")</f>
        <v>28</v>
      </c>
      <c r="K117" s="69"/>
      <c r="L117" s="13" t="s">
        <v>3850</v>
      </c>
      <c r="M117" s="17">
        <f>IFERROR(MASUK8[[#This Row],[Harga Satuan]]*MASUK8[[#This Row],[Jumlah Keluar]], "")</f>
        <v>2400</v>
      </c>
      <c r="N117" s="13"/>
    </row>
    <row r="118" spans="1:14" ht="16.5" thickTop="1" thickBot="1" x14ac:dyDescent="0.3">
      <c r="A118" s="33">
        <f t="shared" si="1"/>
        <v>112</v>
      </c>
      <c r="B118" s="9">
        <v>45359</v>
      </c>
      <c r="C118" s="10" t="s">
        <v>454</v>
      </c>
      <c r="D118" s="18" t="str">
        <f>IFERROR(VLOOKUP(C118,REKAP[[#All],[ID
Barang]:[Stok Akhir]],2,FALSE), "")</f>
        <v>Baut JFL</v>
      </c>
      <c r="E118" s="18" t="str">
        <f>IFERROR(VLOOKUP(C118,REKAP[[#All],[ID
Barang]:[Stok Akhir]],4,FALSE), "")</f>
        <v>M 4 x 25</v>
      </c>
      <c r="F118" s="18" t="str">
        <f>IFERROR(VLOOKUP(C118,REKAP[[#All],[ID
Barang]:[Stok Akhir]],6,FALSE),"")</f>
        <v>Mur &amp; Baut</v>
      </c>
      <c r="G118" s="17">
        <f>IFERROR(VLOOKUP(C118,REKAP[[#All],[ID
Barang]:[Stok Akhir]],8,FALSE),"")</f>
        <v>550</v>
      </c>
      <c r="H118" s="13">
        <v>4</v>
      </c>
      <c r="I118" s="13" t="s">
        <v>3842</v>
      </c>
      <c r="J118" s="69">
        <f>IFERROR(VLOOKUP(C118,REKAP[[#All],[ID
Barang]:[Stok Akhir]],14,FALSE),"")</f>
        <v>56</v>
      </c>
      <c r="K118" s="69"/>
      <c r="L118" s="13" t="s">
        <v>3850</v>
      </c>
      <c r="M118" s="17">
        <f>IFERROR(MASUK8[[#This Row],[Harga Satuan]]*MASUK8[[#This Row],[Jumlah Keluar]], "")</f>
        <v>2200</v>
      </c>
      <c r="N118" s="13"/>
    </row>
    <row r="119" spans="1:14" ht="16.5" thickTop="1" thickBot="1" x14ac:dyDescent="0.3">
      <c r="A119" s="33">
        <f t="shared" si="1"/>
        <v>113</v>
      </c>
      <c r="B119" s="9">
        <v>45359</v>
      </c>
      <c r="C119" s="10" t="s">
        <v>587</v>
      </c>
      <c r="D119" s="18" t="str">
        <f>IFERROR(VLOOKUP(C119,REKAP[[#All],[ID
Barang]:[Stok Akhir]],2,FALSE), "")</f>
        <v>Mur</v>
      </c>
      <c r="E119" s="18" t="str">
        <f>IFERROR(VLOOKUP(C119,REKAP[[#All],[ID
Barang]:[Stok Akhir]],4,FALSE), "")</f>
        <v>M5</v>
      </c>
      <c r="F119" s="18" t="str">
        <f>IFERROR(VLOOKUP(C119,REKAP[[#All],[ID
Barang]:[Stok Akhir]],6,FALSE),"")</f>
        <v>Mur &amp; Baut</v>
      </c>
      <c r="G119" s="17">
        <f>IFERROR(VLOOKUP(C119,REKAP[[#All],[ID
Barang]:[Stok Akhir]],8,FALSE),"")</f>
        <v>100</v>
      </c>
      <c r="H119" s="13">
        <v>1</v>
      </c>
      <c r="I119" s="13" t="s">
        <v>3842</v>
      </c>
      <c r="J119" s="69">
        <f>IFERROR(VLOOKUP(C119,REKAP[[#All],[ID
Barang]:[Stok Akhir]],14,FALSE),"")</f>
        <v>29</v>
      </c>
      <c r="K119" s="69"/>
      <c r="L119" s="13" t="s">
        <v>3850</v>
      </c>
      <c r="M119" s="17">
        <f>IFERROR(MASUK8[[#This Row],[Harga Satuan]]*MASUK8[[#This Row],[Jumlah Keluar]], "")</f>
        <v>100</v>
      </c>
      <c r="N119" s="13"/>
    </row>
    <row r="120" spans="1:14" ht="16.5" thickTop="1" thickBot="1" x14ac:dyDescent="0.3">
      <c r="A120" s="33">
        <f t="shared" si="1"/>
        <v>114</v>
      </c>
      <c r="B120" s="9">
        <v>45359</v>
      </c>
      <c r="C120" s="10" t="s">
        <v>254</v>
      </c>
      <c r="D120" s="18" t="str">
        <f>IFERROR(VLOOKUP(C120,REKAP[[#All],[ID
Barang]:[Stok Akhir]],2,FALSE), "")</f>
        <v>Baut LPK</v>
      </c>
      <c r="E120" s="18" t="str">
        <f>IFERROR(VLOOKUP(C120,REKAP[[#All],[ID
Barang]:[Stok Akhir]],4,FALSE), "")</f>
        <v>M 3 X 25</v>
      </c>
      <c r="F120" s="18" t="str">
        <f>IFERROR(VLOOKUP(C120,REKAP[[#All],[ID
Barang]:[Stok Akhir]],6,FALSE),"")</f>
        <v>Mur &amp; Baut</v>
      </c>
      <c r="G120" s="17">
        <f>IFERROR(VLOOKUP(C120,REKAP[[#All],[ID
Barang]:[Stok Akhir]],8,FALSE),"")</f>
        <v>342</v>
      </c>
      <c r="H120" s="13">
        <v>2</v>
      </c>
      <c r="I120" s="13" t="s">
        <v>3842</v>
      </c>
      <c r="J120" s="69">
        <f>IFERROR(VLOOKUP(C120,REKAP[[#All],[ID
Barang]:[Stok Akhir]],14,FALSE),"")</f>
        <v>27</v>
      </c>
      <c r="K120" s="69"/>
      <c r="L120" s="13" t="s">
        <v>3851</v>
      </c>
      <c r="M120" s="17">
        <f>IFERROR(MASUK8[[#This Row],[Harga Satuan]]*MASUK8[[#This Row],[Jumlah Keluar]], "")</f>
        <v>684</v>
      </c>
      <c r="N120" s="13"/>
    </row>
    <row r="121" spans="1:14" ht="16.5" thickTop="1" thickBot="1" x14ac:dyDescent="0.3">
      <c r="A121" s="33">
        <f t="shared" si="1"/>
        <v>115</v>
      </c>
      <c r="B121" s="9">
        <v>45359</v>
      </c>
      <c r="C121" s="10" t="s">
        <v>769</v>
      </c>
      <c r="D121" s="18" t="str">
        <f>IFERROR(VLOOKUP(C121,REKAP[[#All],[ID
Barang]:[Stok Akhir]],2,FALSE), "")</f>
        <v>Masker Safety (Polytron)</v>
      </c>
      <c r="E121" s="18">
        <f>IFERROR(VLOOKUP(C121,REKAP[[#All],[ID
Barang]:[Stok Akhir]],4,FALSE), "")</f>
        <v>0</v>
      </c>
      <c r="F121" s="18" t="str">
        <f>IFERROR(VLOOKUP(C121,REKAP[[#All],[ID
Barang]:[Stok Akhir]],6,FALSE),"")</f>
        <v>Bahan Pembantu</v>
      </c>
      <c r="G121" s="17">
        <f>IFERROR(VLOOKUP(C121,REKAP[[#All],[ID
Barang]:[Stok Akhir]],8,FALSE),"")</f>
        <v>1455</v>
      </c>
      <c r="H121" s="13">
        <v>1</v>
      </c>
      <c r="I121" s="13" t="s">
        <v>3863</v>
      </c>
      <c r="J121" s="69">
        <f>IFERROR(VLOOKUP(C121,REKAP[[#All],[ID
Barang]:[Stok Akhir]],14,FALSE),"")</f>
        <v>176</v>
      </c>
      <c r="K121" s="69"/>
      <c r="L121" s="13" t="s">
        <v>3670</v>
      </c>
      <c r="M121" s="17">
        <f>IFERROR(MASUK8[[#This Row],[Harga Satuan]]*MASUK8[[#This Row],[Jumlah Keluar]], "")</f>
        <v>1455</v>
      </c>
      <c r="N121" s="13"/>
    </row>
    <row r="122" spans="1:14" ht="16.5" thickTop="1" thickBot="1" x14ac:dyDescent="0.3">
      <c r="A122" s="33">
        <f t="shared" si="1"/>
        <v>116</v>
      </c>
      <c r="B122" s="9">
        <v>45359</v>
      </c>
      <c r="C122" s="10" t="s">
        <v>743</v>
      </c>
      <c r="D122" s="18" t="str">
        <f>IFERROR(VLOOKUP(C122,REKAP[[#All],[ID
Barang]:[Stok Akhir]],2,FALSE), "")</f>
        <v>Gerinda Potong 4" 1X25"</v>
      </c>
      <c r="E122" s="18" t="str">
        <f>IFERROR(VLOOKUP(C122,REKAP[[#All],[ID
Barang]:[Stok Akhir]],4,FALSE), "")</f>
        <v>4x1,25</v>
      </c>
      <c r="F122" s="18" t="str">
        <f>IFERROR(VLOOKUP(C122,REKAP[[#All],[ID
Barang]:[Stok Akhir]],6,FALSE),"")</f>
        <v>Bahan Pembantu</v>
      </c>
      <c r="G122" s="17">
        <f>IFERROR(VLOOKUP(C122,REKAP[[#All],[ID
Barang]:[Stok Akhir]],8,FALSE),"")</f>
        <v>4000</v>
      </c>
      <c r="H122" s="13">
        <v>1</v>
      </c>
      <c r="I122" s="13" t="s">
        <v>3723</v>
      </c>
      <c r="J122" s="69">
        <f>IFERROR(VLOOKUP(C122,REKAP[[#All],[ID
Barang]:[Stok Akhir]],14,FALSE),"")</f>
        <v>7</v>
      </c>
      <c r="K122" s="69"/>
      <c r="L122" s="13" t="s">
        <v>3846</v>
      </c>
      <c r="M122" s="17">
        <f>IFERROR(MASUK8[[#This Row],[Harga Satuan]]*MASUK8[[#This Row],[Jumlah Keluar]], "")</f>
        <v>4000</v>
      </c>
      <c r="N122" s="13"/>
    </row>
    <row r="123" spans="1:14" ht="16.5" thickTop="1" thickBot="1" x14ac:dyDescent="0.3">
      <c r="A123" s="33">
        <f t="shared" si="1"/>
        <v>117</v>
      </c>
      <c r="B123" s="9">
        <v>45359</v>
      </c>
      <c r="C123" s="10" t="s">
        <v>769</v>
      </c>
      <c r="D123" s="18" t="str">
        <f>IFERROR(VLOOKUP(C123,REKAP[[#All],[ID
Barang]:[Stok Akhir]],2,FALSE), "")</f>
        <v>Masker Safety (Polytron)</v>
      </c>
      <c r="E123" s="18">
        <f>IFERROR(VLOOKUP(C123,REKAP[[#All],[ID
Barang]:[Stok Akhir]],4,FALSE), "")</f>
        <v>0</v>
      </c>
      <c r="F123" s="18" t="str">
        <f>IFERROR(VLOOKUP(C123,REKAP[[#All],[ID
Barang]:[Stok Akhir]],6,FALSE),"")</f>
        <v>Bahan Pembantu</v>
      </c>
      <c r="G123" s="17">
        <f>IFERROR(VLOOKUP(C123,REKAP[[#All],[ID
Barang]:[Stok Akhir]],8,FALSE),"")</f>
        <v>1455</v>
      </c>
      <c r="H123" s="13">
        <v>1</v>
      </c>
      <c r="I123" s="13" t="s">
        <v>3723</v>
      </c>
      <c r="J123" s="69">
        <f>IFERROR(VLOOKUP(C123,REKAP[[#All],[ID
Barang]:[Stok Akhir]],14,FALSE),"")</f>
        <v>176</v>
      </c>
      <c r="K123" s="69"/>
      <c r="L123" s="13" t="s">
        <v>3670</v>
      </c>
      <c r="M123" s="17">
        <f>IFERROR(MASUK8[[#This Row],[Harga Satuan]]*MASUK8[[#This Row],[Jumlah Keluar]], "")</f>
        <v>1455</v>
      </c>
      <c r="N123" s="13"/>
    </row>
    <row r="124" spans="1:14" ht="16.5" thickTop="1" thickBot="1" x14ac:dyDescent="0.3">
      <c r="A124" s="33">
        <f t="shared" si="1"/>
        <v>118</v>
      </c>
      <c r="B124" s="9">
        <v>45360</v>
      </c>
      <c r="C124" s="10" t="s">
        <v>789</v>
      </c>
      <c r="D124" s="18" t="str">
        <f>IFERROR(VLOOKUP(C124,REKAP[[#All],[ID
Barang]:[Stok Akhir]],2,FALSE), "")</f>
        <v>Sarung Tangan Karet</v>
      </c>
      <c r="E124" s="18">
        <f>IFERROR(VLOOKUP(C124,REKAP[[#All],[ID
Barang]:[Stok Akhir]],4,FALSE), "")</f>
        <v>0</v>
      </c>
      <c r="F124" s="18" t="str">
        <f>IFERROR(VLOOKUP(C124,REKAP[[#All],[ID
Barang]:[Stok Akhir]],6,FALSE),"")</f>
        <v>Bahan Pembantu</v>
      </c>
      <c r="G124" s="17">
        <f>IFERROR(VLOOKUP(C124,REKAP[[#All],[ID
Barang]:[Stok Akhir]],8,FALSE),"")</f>
        <v>1800</v>
      </c>
      <c r="H124" s="13">
        <v>2</v>
      </c>
      <c r="I124" s="13" t="s">
        <v>3714</v>
      </c>
      <c r="J124" s="69">
        <f>IFERROR(VLOOKUP(C124,REKAP[[#All],[ID
Barang]:[Stok Akhir]],14,FALSE),"")</f>
        <v>101</v>
      </c>
      <c r="K124" s="69"/>
      <c r="L124" s="13" t="s">
        <v>3715</v>
      </c>
      <c r="M124" s="17">
        <f>IFERROR(MASUK8[[#This Row],[Harga Satuan]]*MASUK8[[#This Row],[Jumlah Keluar]], "")</f>
        <v>3600</v>
      </c>
      <c r="N124" s="13"/>
    </row>
    <row r="125" spans="1:14" ht="16.5" thickTop="1" thickBot="1" x14ac:dyDescent="0.3">
      <c r="A125" s="33">
        <f t="shared" si="1"/>
        <v>119</v>
      </c>
      <c r="B125" s="9">
        <v>45360</v>
      </c>
      <c r="C125" s="10" t="s">
        <v>692</v>
      </c>
      <c r="D125" s="18" t="str">
        <f>IFERROR(VLOOKUP(C125,REKAP[[#All],[ID
Barang]:[Stok Akhir]],2,FALSE), "")</f>
        <v>Alteco / Lem Korea</v>
      </c>
      <c r="E125" s="18" t="str">
        <f>IFERROR(VLOOKUP(C125,REKAP[[#All],[ID
Barang]:[Stok Akhir]],4,FALSE), "")</f>
        <v>Alteco 110</v>
      </c>
      <c r="F125" s="18" t="str">
        <f>IFERROR(VLOOKUP(C125,REKAP[[#All],[ID
Barang]:[Stok Akhir]],6,FALSE),"")</f>
        <v>Bahan Pembantu</v>
      </c>
      <c r="G125" s="17">
        <f>IFERROR(VLOOKUP(C125,REKAP[[#All],[ID
Barang]:[Stok Akhir]],8,FALSE),"")</f>
        <v>5000</v>
      </c>
      <c r="H125" s="13">
        <v>2</v>
      </c>
      <c r="I125" s="13" t="s">
        <v>3672</v>
      </c>
      <c r="J125" s="69">
        <f>IFERROR(VLOOKUP(C125,REKAP[[#All],[ID
Barang]:[Stok Akhir]],14,FALSE),"")</f>
        <v>9</v>
      </c>
      <c r="K125" s="69"/>
      <c r="L125" s="13" t="s">
        <v>3716</v>
      </c>
      <c r="M125" s="17">
        <f>IFERROR(MASUK8[[#This Row],[Harga Satuan]]*MASUK8[[#This Row],[Jumlah Keluar]], "")</f>
        <v>10000</v>
      </c>
      <c r="N125" s="13"/>
    </row>
    <row r="126" spans="1:14" ht="16.5" thickTop="1" thickBot="1" x14ac:dyDescent="0.3">
      <c r="A126" s="33">
        <f t="shared" si="1"/>
        <v>120</v>
      </c>
      <c r="B126" s="9">
        <v>45360</v>
      </c>
      <c r="C126" s="10" t="s">
        <v>769</v>
      </c>
      <c r="D126" s="18" t="str">
        <f>IFERROR(VLOOKUP(C126,REKAP[[#All],[ID
Barang]:[Stok Akhir]],2,FALSE), "")</f>
        <v>Masker Safety (Polytron)</v>
      </c>
      <c r="E126" s="18">
        <f>IFERROR(VLOOKUP(C126,REKAP[[#All],[ID
Barang]:[Stok Akhir]],4,FALSE), "")</f>
        <v>0</v>
      </c>
      <c r="F126" s="18" t="str">
        <f>IFERROR(VLOOKUP(C126,REKAP[[#All],[ID
Barang]:[Stok Akhir]],6,FALSE),"")</f>
        <v>Bahan Pembantu</v>
      </c>
      <c r="G126" s="17">
        <f>IFERROR(VLOOKUP(C126,REKAP[[#All],[ID
Barang]:[Stok Akhir]],8,FALSE),"")</f>
        <v>1455</v>
      </c>
      <c r="H126" s="13">
        <v>2</v>
      </c>
      <c r="I126" s="13" t="s">
        <v>3698</v>
      </c>
      <c r="J126" s="69">
        <f>IFERROR(VLOOKUP(C126,REKAP[[#All],[ID
Barang]:[Stok Akhir]],14,FALSE),"")</f>
        <v>176</v>
      </c>
      <c r="K126" s="69"/>
      <c r="L126" s="13"/>
      <c r="M126" s="17">
        <f>IFERROR(MASUK8[[#This Row],[Harga Satuan]]*MASUK8[[#This Row],[Jumlah Keluar]], "")</f>
        <v>2910</v>
      </c>
      <c r="N126" s="13" t="s">
        <v>3717</v>
      </c>
    </row>
    <row r="127" spans="1:14" ht="16.5" thickTop="1" thickBot="1" x14ac:dyDescent="0.3">
      <c r="A127" s="33">
        <f t="shared" si="1"/>
        <v>121</v>
      </c>
      <c r="B127" s="9">
        <v>45360</v>
      </c>
      <c r="C127" s="10" t="s">
        <v>788</v>
      </c>
      <c r="D127" s="18" t="str">
        <f>IFERROR(VLOOKUP(C127,REKAP[[#All],[ID
Barang]:[Stok Akhir]],2,FALSE), "")</f>
        <v>Sarung Tangan kain</v>
      </c>
      <c r="E127" s="18">
        <f>IFERROR(VLOOKUP(C127,REKAP[[#All],[ID
Barang]:[Stok Akhir]],4,FALSE), "")</f>
        <v>0</v>
      </c>
      <c r="F127" s="18" t="str">
        <f>IFERROR(VLOOKUP(C127,REKAP[[#All],[ID
Barang]:[Stok Akhir]],6,FALSE),"")</f>
        <v>Bahan Pembantu</v>
      </c>
      <c r="G127" s="17">
        <f>IFERROR(VLOOKUP(C127,REKAP[[#All],[ID
Barang]:[Stok Akhir]],8,FALSE),"")</f>
        <v>2000</v>
      </c>
      <c r="H127" s="13">
        <v>1</v>
      </c>
      <c r="I127" s="13" t="s">
        <v>3684</v>
      </c>
      <c r="J127" s="69">
        <f>IFERROR(VLOOKUP(C127,REKAP[[#All],[ID
Barang]:[Stok Akhir]],14,FALSE),"")</f>
        <v>6</v>
      </c>
      <c r="K127" s="69"/>
      <c r="L127" s="13"/>
      <c r="M127" s="17">
        <f>IFERROR(MASUK8[[#This Row],[Harga Satuan]]*MASUK8[[#This Row],[Jumlah Keluar]], "")</f>
        <v>2000</v>
      </c>
      <c r="N127" s="13"/>
    </row>
    <row r="128" spans="1:14" ht="16.5" thickTop="1" thickBot="1" x14ac:dyDescent="0.3">
      <c r="A128" s="33">
        <f t="shared" si="1"/>
        <v>122</v>
      </c>
      <c r="B128" s="9">
        <v>45360</v>
      </c>
      <c r="C128" s="10" t="s">
        <v>2827</v>
      </c>
      <c r="D128" s="18" t="str">
        <f>IFERROR(VLOOKUP(C128,REKAP[[#All],[ID
Barang]:[Stok Akhir]],2,FALSE), "")</f>
        <v xml:space="preserve">End Mill Moldino </v>
      </c>
      <c r="E128" s="18" t="str">
        <f>IFERROR(VLOOKUP(C128,REKAP[[#All],[ID
Barang]:[Stok Akhir]],4,FALSE), "")</f>
        <v>ETRP4020-15-0905-TH</v>
      </c>
      <c r="F128" s="18" t="str">
        <f>IFERROR(VLOOKUP(C128,REKAP[[#All],[ID
Barang]:[Stok Akhir]],6,FALSE),"")</f>
        <v>Tools</v>
      </c>
      <c r="G128" s="17">
        <f>IFERROR(VLOOKUP(C128,REKAP[[#All],[ID
Barang]:[Stok Akhir]],8,FALSE),"")</f>
        <v>961000</v>
      </c>
      <c r="H128" s="13">
        <v>1</v>
      </c>
      <c r="I128" s="13" t="s">
        <v>3718</v>
      </c>
      <c r="J128" s="69">
        <f>IFERROR(VLOOKUP(C128,REKAP[[#All],[ID
Barang]:[Stok Akhir]],14,FALSE),"")</f>
        <v>1</v>
      </c>
      <c r="K128" s="69"/>
      <c r="L128" s="13" t="s">
        <v>3719</v>
      </c>
      <c r="M128" s="17">
        <f>IFERROR(MASUK8[[#This Row],[Harga Satuan]]*MASUK8[[#This Row],[Jumlah Keluar]], "")</f>
        <v>961000</v>
      </c>
      <c r="N128" s="13"/>
    </row>
    <row r="129" spans="1:14" ht="16.5" thickTop="1" thickBot="1" x14ac:dyDescent="0.3">
      <c r="A129" s="33">
        <f t="shared" si="1"/>
        <v>123</v>
      </c>
      <c r="B129" s="9">
        <v>45360</v>
      </c>
      <c r="C129" s="10" t="s">
        <v>2841</v>
      </c>
      <c r="D129" s="18" t="str">
        <f>IFERROR(VLOOKUP(C129,REKAP[[#All],[ID
Barang]:[Stok Akhir]],2,FALSE), "")</f>
        <v xml:space="preserve">End Mill Moldino </v>
      </c>
      <c r="E129" s="18" t="str">
        <f>IFERROR(VLOOKUP(C129,REKAP[[#All],[ID
Barang]:[Stok Akhir]],4,FALSE), "")</f>
        <v>ER5HS12-PN Ø12xR1x36x42</v>
      </c>
      <c r="F129" s="18" t="str">
        <f>IFERROR(VLOOKUP(C129,REKAP[[#All],[ID
Barang]:[Stok Akhir]],6,FALSE),"")</f>
        <v>Tools</v>
      </c>
      <c r="G129" s="17">
        <f>IFERROR(VLOOKUP(C129,REKAP[[#All],[ID
Barang]:[Stok Akhir]],8,FALSE),"")</f>
        <v>1565000</v>
      </c>
      <c r="H129" s="13">
        <v>1</v>
      </c>
      <c r="I129" s="13" t="s">
        <v>3689</v>
      </c>
      <c r="J129" s="69">
        <f>IFERROR(VLOOKUP(C129,REKAP[[#All],[ID
Barang]:[Stok Akhir]],14,FALSE),"")</f>
        <v>0</v>
      </c>
      <c r="K129" s="69"/>
      <c r="L129" s="13" t="s">
        <v>3720</v>
      </c>
      <c r="M129" s="17">
        <f>IFERROR(MASUK8[[#This Row],[Harga Satuan]]*MASUK8[[#This Row],[Jumlah Keluar]], "")</f>
        <v>1565000</v>
      </c>
      <c r="N129" s="13"/>
    </row>
    <row r="130" spans="1:14" ht="16.5" thickTop="1" thickBot="1" x14ac:dyDescent="0.3">
      <c r="A130" s="33">
        <f t="shared" si="1"/>
        <v>124</v>
      </c>
      <c r="B130" s="9">
        <v>45360</v>
      </c>
      <c r="C130" s="10" t="s">
        <v>1195</v>
      </c>
      <c r="D130" s="18" t="str">
        <f>IFERROR(VLOOKUP(C130,REKAP[[#All],[ID
Barang]:[Stok Akhir]],2,FALSE), "")</f>
        <v>Eye Bolt</v>
      </c>
      <c r="E130" s="18" t="str">
        <f>IFERROR(VLOOKUP(C130,REKAP[[#All],[ID
Barang]:[Stok Akhir]],4,FALSE), "")</f>
        <v>BLE-16</v>
      </c>
      <c r="F130" s="18" t="str">
        <f>IFERROR(VLOOKUP(C130,REKAP[[#All],[ID
Barang]:[Stok Akhir]],6,FALSE),"")</f>
        <v>Accessories Mold</v>
      </c>
      <c r="G130" s="17">
        <f>IFERROR(VLOOKUP(C130,REKAP[[#All],[ID
Barang]:[Stok Akhir]],8,FALSE),"")</f>
        <v>43000</v>
      </c>
      <c r="H130" s="13">
        <v>2</v>
      </c>
      <c r="I130" s="13" t="s">
        <v>3842</v>
      </c>
      <c r="J130" s="69">
        <f>IFERROR(VLOOKUP(C130,REKAP[[#All],[ID
Barang]:[Stok Akhir]],14,FALSE),"")</f>
        <v>0</v>
      </c>
      <c r="K130" s="69"/>
      <c r="L130" s="13" t="s">
        <v>3852</v>
      </c>
      <c r="M130" s="17">
        <f>IFERROR(MASUK8[[#This Row],[Harga Satuan]]*MASUK8[[#This Row],[Jumlah Keluar]], "")</f>
        <v>86000</v>
      </c>
      <c r="N130" s="13"/>
    </row>
    <row r="131" spans="1:14" ht="16.5" thickTop="1" thickBot="1" x14ac:dyDescent="0.3">
      <c r="A131" s="33">
        <f t="shared" si="1"/>
        <v>125</v>
      </c>
      <c r="B131" s="9">
        <v>45360</v>
      </c>
      <c r="C131" s="10" t="s">
        <v>1312</v>
      </c>
      <c r="D131" s="18" t="str">
        <f>IFERROR(VLOOKUP(C131,REKAP[[#All],[ID
Barang]:[Stok Akhir]],2,FALSE), "")</f>
        <v>Screw Plugs</v>
      </c>
      <c r="E131" s="18" t="str">
        <f>IFERROR(VLOOKUP(C131,REKAP[[#All],[ID
Barang]:[Stok Akhir]],4,FALSE), "")</f>
        <v>QPWA 020</v>
      </c>
      <c r="F131" s="18" t="str">
        <f>IFERROR(VLOOKUP(C131,REKAP[[#All],[ID
Barang]:[Stok Akhir]],6,FALSE),"")</f>
        <v>Accessories Mold</v>
      </c>
      <c r="G131" s="17">
        <f>IFERROR(VLOOKUP(C131,REKAP[[#All],[ID
Barang]:[Stok Akhir]],8,FALSE),"")</f>
        <v>6000</v>
      </c>
      <c r="H131" s="13">
        <v>24</v>
      </c>
      <c r="I131" s="13" t="s">
        <v>3842</v>
      </c>
      <c r="J131" s="69">
        <f>IFERROR(VLOOKUP(C131,REKAP[[#All],[ID
Barang]:[Stok Akhir]],14,FALSE),"")</f>
        <v>2</v>
      </c>
      <c r="K131" s="69"/>
      <c r="L131" s="13" t="s">
        <v>3852</v>
      </c>
      <c r="M131" s="17">
        <f>IFERROR(MASUK8[[#This Row],[Harga Satuan]]*MASUK8[[#This Row],[Jumlah Keluar]], "")</f>
        <v>144000</v>
      </c>
      <c r="N131" s="13"/>
    </row>
    <row r="132" spans="1:14" ht="16.5" thickTop="1" thickBot="1" x14ac:dyDescent="0.3">
      <c r="A132" s="33">
        <f t="shared" si="1"/>
        <v>126</v>
      </c>
      <c r="B132" s="9">
        <v>45360</v>
      </c>
      <c r="C132" s="10" t="s">
        <v>1311</v>
      </c>
      <c r="D132" s="18" t="str">
        <f>IFERROR(VLOOKUP(C132,REKAP[[#All],[ID
Barang]:[Stok Akhir]],2,FALSE), "")</f>
        <v>Screw Plugs</v>
      </c>
      <c r="E132" s="18" t="str">
        <f>IFERROR(VLOOKUP(C132,REKAP[[#All],[ID
Barang]:[Stok Akhir]],4,FALSE), "")</f>
        <v>QPWA 010</v>
      </c>
      <c r="F132" s="18" t="str">
        <f>IFERROR(VLOOKUP(C132,REKAP[[#All],[ID
Barang]:[Stok Akhir]],6,FALSE),"")</f>
        <v>Accessories Mold</v>
      </c>
      <c r="G132" s="17">
        <f>IFERROR(VLOOKUP(C132,REKAP[[#All],[ID
Barang]:[Stok Akhir]],8,FALSE),"")</f>
        <v>5500</v>
      </c>
      <c r="H132" s="13">
        <v>16</v>
      </c>
      <c r="I132" s="13" t="s">
        <v>3842</v>
      </c>
      <c r="J132" s="69">
        <f>IFERROR(VLOOKUP(C132,REKAP[[#All],[ID
Barang]:[Stok Akhir]],14,FALSE),"")</f>
        <v>13</v>
      </c>
      <c r="K132" s="69"/>
      <c r="L132" s="13" t="s">
        <v>3852</v>
      </c>
      <c r="M132" s="17">
        <f>IFERROR(MASUK8[[#This Row],[Harga Satuan]]*MASUK8[[#This Row],[Jumlah Keluar]], "")</f>
        <v>88000</v>
      </c>
      <c r="N132" s="13"/>
    </row>
    <row r="133" spans="1:14" ht="16.5" thickTop="1" thickBot="1" x14ac:dyDescent="0.3">
      <c r="A133" s="33">
        <f t="shared" si="1"/>
        <v>127</v>
      </c>
      <c r="B133" s="9">
        <v>45360</v>
      </c>
      <c r="C133" s="10" t="s">
        <v>954</v>
      </c>
      <c r="D133" s="18" t="str">
        <f>IFERROR(VLOOKUP(C133,REKAP[[#All],[ID
Barang]:[Stok Akhir]],2,FALSE), "")</f>
        <v>Dowel Pin</v>
      </c>
      <c r="E133" s="18" t="str">
        <f>IFERROR(VLOOKUP(C133,REKAP[[#All],[ID
Barang]:[Stok Akhir]],4,FALSE), "")</f>
        <v>DPND-5-20</v>
      </c>
      <c r="F133" s="18" t="str">
        <f>IFERROR(VLOOKUP(C133,REKAP[[#All],[ID
Barang]:[Stok Akhir]],6,FALSE),"")</f>
        <v>Accessories Mold</v>
      </c>
      <c r="G133" s="17">
        <f>IFERROR(VLOOKUP(C133,REKAP[[#All],[ID
Barang]:[Stok Akhir]],8,FALSE),"")</f>
        <v>2836</v>
      </c>
      <c r="H133" s="13">
        <v>2</v>
      </c>
      <c r="I133" s="13" t="s">
        <v>3842</v>
      </c>
      <c r="J133" s="69">
        <f>IFERROR(VLOOKUP(C133,REKAP[[#All],[ID
Barang]:[Stok Akhir]],14,FALSE),"")</f>
        <v>5</v>
      </c>
      <c r="K133" s="69"/>
      <c r="L133" s="13" t="s">
        <v>3853</v>
      </c>
      <c r="M133" s="17">
        <f>IFERROR(MASUK8[[#This Row],[Harga Satuan]]*MASUK8[[#This Row],[Jumlah Keluar]], "")</f>
        <v>5672</v>
      </c>
      <c r="N133" s="13"/>
    </row>
    <row r="134" spans="1:14" ht="16.5" thickTop="1" thickBot="1" x14ac:dyDescent="0.3">
      <c r="A134" s="33">
        <f t="shared" si="1"/>
        <v>128</v>
      </c>
      <c r="B134" s="9">
        <v>45360</v>
      </c>
      <c r="C134" s="10" t="s">
        <v>1030</v>
      </c>
      <c r="D134" s="18" t="str">
        <f>IFERROR(VLOOKUP(C134,REKAP[[#All],[ID
Barang]:[Stok Akhir]],2,FALSE), "")</f>
        <v>Ejector Pin</v>
      </c>
      <c r="E134" s="18" t="str">
        <f>IFERROR(VLOOKUP(C134,REKAP[[#All],[ID
Barang]:[Stok Akhir]],4,FALSE), "")</f>
        <v>EPC-3,5-100</v>
      </c>
      <c r="F134" s="18" t="str">
        <f>IFERROR(VLOOKUP(C134,REKAP[[#All],[ID
Barang]:[Stok Akhir]],6,FALSE),"")</f>
        <v>Accessories Mold</v>
      </c>
      <c r="G134" s="17">
        <f>IFERROR(VLOOKUP(C134,REKAP[[#All],[ID
Barang]:[Stok Akhir]],8,FALSE),"")</f>
        <v>5500</v>
      </c>
      <c r="H134" s="13">
        <v>2</v>
      </c>
      <c r="I134" s="13" t="s">
        <v>3842</v>
      </c>
      <c r="J134" s="69">
        <f>IFERROR(VLOOKUP(C134,REKAP[[#All],[ID
Barang]:[Stok Akhir]],14,FALSE),"")</f>
        <v>1</v>
      </c>
      <c r="K134" s="69"/>
      <c r="L134" s="13" t="s">
        <v>3854</v>
      </c>
      <c r="M134" s="17">
        <f>IFERROR(MASUK8[[#This Row],[Harga Satuan]]*MASUK8[[#This Row],[Jumlah Keluar]], "")</f>
        <v>11000</v>
      </c>
      <c r="N134" s="13"/>
    </row>
    <row r="135" spans="1:14" ht="16.5" thickTop="1" thickBot="1" x14ac:dyDescent="0.3">
      <c r="A135" s="33">
        <f t="shared" ref="A135:A198" si="2">ROW()-ROW($A$6)</f>
        <v>129</v>
      </c>
      <c r="B135" s="9">
        <v>45360</v>
      </c>
      <c r="C135" s="10" t="s">
        <v>2827</v>
      </c>
      <c r="D135" s="18" t="str">
        <f>IFERROR(VLOOKUP(C135,REKAP[[#All],[ID
Barang]:[Stok Akhir]],2,FALSE), "")</f>
        <v xml:space="preserve">End Mill Moldino </v>
      </c>
      <c r="E135" s="18" t="str">
        <f>IFERROR(VLOOKUP(C135,REKAP[[#All],[ID
Barang]:[Stok Akhir]],4,FALSE), "")</f>
        <v>ETRP4020-15-0905-TH</v>
      </c>
      <c r="F135" s="18" t="str">
        <f>IFERROR(VLOOKUP(C135,REKAP[[#All],[ID
Barang]:[Stok Akhir]],6,FALSE),"")</f>
        <v>Tools</v>
      </c>
      <c r="G135" s="17">
        <f>IFERROR(VLOOKUP(C135,REKAP[[#All],[ID
Barang]:[Stok Akhir]],8,FALSE),"")</f>
        <v>961000</v>
      </c>
      <c r="H135" s="13">
        <v>1</v>
      </c>
      <c r="I135" s="13" t="s">
        <v>3883</v>
      </c>
      <c r="J135" s="69">
        <f>IFERROR(VLOOKUP(C135,REKAP[[#All],[ID
Barang]:[Stok Akhir]],14,FALSE),"")</f>
        <v>1</v>
      </c>
      <c r="K135" s="69"/>
      <c r="L135" s="13" t="s">
        <v>3884</v>
      </c>
      <c r="M135" s="17">
        <f>IFERROR(MASUK8[[#This Row],[Harga Satuan]]*MASUK8[[#This Row],[Jumlah Keluar]], "")</f>
        <v>961000</v>
      </c>
      <c r="N135" s="13"/>
    </row>
    <row r="136" spans="1:14" ht="16.5" thickTop="1" thickBot="1" x14ac:dyDescent="0.3">
      <c r="A136" s="33">
        <f t="shared" si="2"/>
        <v>130</v>
      </c>
      <c r="B136" s="9">
        <v>45361</v>
      </c>
      <c r="C136" s="10" t="s">
        <v>788</v>
      </c>
      <c r="D136" s="18" t="str">
        <f>IFERROR(VLOOKUP(C136,REKAP[[#All],[ID
Barang]:[Stok Akhir]],2,FALSE), "")</f>
        <v>Sarung Tangan kain</v>
      </c>
      <c r="E136" s="18">
        <f>IFERROR(VLOOKUP(C136,REKAP[[#All],[ID
Barang]:[Stok Akhir]],4,FALSE), "")</f>
        <v>0</v>
      </c>
      <c r="F136" s="18" t="str">
        <f>IFERROR(VLOOKUP(C136,REKAP[[#All],[ID
Barang]:[Stok Akhir]],6,FALSE),"")</f>
        <v>Bahan Pembantu</v>
      </c>
      <c r="G136" s="17">
        <f>IFERROR(VLOOKUP(C136,REKAP[[#All],[ID
Barang]:[Stok Akhir]],8,FALSE),"")</f>
        <v>2000</v>
      </c>
      <c r="H136" s="13">
        <v>1</v>
      </c>
      <c r="I136" s="13" t="s">
        <v>3697</v>
      </c>
      <c r="J136" s="69">
        <f>IFERROR(VLOOKUP(C136,REKAP[[#All],[ID
Barang]:[Stok Akhir]],14,FALSE),"")</f>
        <v>6</v>
      </c>
      <c r="K136" s="69"/>
      <c r="L136" s="13" t="s">
        <v>3713</v>
      </c>
      <c r="M136" s="17">
        <f>IFERROR(MASUK8[[#This Row],[Harga Satuan]]*MASUK8[[#This Row],[Jumlah Keluar]], "")</f>
        <v>2000</v>
      </c>
      <c r="N136" s="13"/>
    </row>
    <row r="137" spans="1:14" ht="16.5" thickTop="1" thickBot="1" x14ac:dyDescent="0.3">
      <c r="A137" s="33">
        <f t="shared" si="2"/>
        <v>131</v>
      </c>
      <c r="B137" s="9">
        <v>45361</v>
      </c>
      <c r="C137" s="10" t="s">
        <v>2947</v>
      </c>
      <c r="D137" s="18" t="str">
        <f>IFERROR(VLOOKUP(C137,REKAP[[#All],[ID
Barang]:[Stok Akhir]],2,FALSE), "")</f>
        <v>Hand Tap NPT Yamawa, WG</v>
      </c>
      <c r="E137" s="18" t="str">
        <f>IFERROR(VLOOKUP(C137,REKAP[[#All],[ID
Barang]:[Stok Akhir]],4,FALSE), "")</f>
        <v>1/4-18</v>
      </c>
      <c r="F137" s="18" t="str">
        <f>IFERROR(VLOOKUP(C137,REKAP[[#All],[ID
Barang]:[Stok Akhir]],6,FALSE),"")</f>
        <v>Tools</v>
      </c>
      <c r="G137" s="17">
        <f>IFERROR(VLOOKUP(C137,REKAP[[#All],[ID
Barang]:[Stok Akhir]],8,FALSE),"")</f>
        <v>565000</v>
      </c>
      <c r="H137" s="13">
        <v>1</v>
      </c>
      <c r="I137" s="13" t="s">
        <v>3697</v>
      </c>
      <c r="J137" s="69">
        <f>IFERROR(VLOOKUP(C137,REKAP[[#All],[ID
Barang]:[Stok Akhir]],14,FALSE),"")</f>
        <v>5</v>
      </c>
      <c r="K137" s="69"/>
      <c r="L137" s="13" t="s">
        <v>3713</v>
      </c>
      <c r="M137" s="17">
        <f>IFERROR(MASUK8[[#This Row],[Harga Satuan]]*MASUK8[[#This Row],[Jumlah Keluar]], "")</f>
        <v>565000</v>
      </c>
      <c r="N137" s="13"/>
    </row>
    <row r="138" spans="1:14" ht="16.5" thickTop="1" thickBot="1" x14ac:dyDescent="0.3">
      <c r="A138" s="33">
        <f t="shared" si="2"/>
        <v>132</v>
      </c>
      <c r="B138" s="9">
        <v>45363</v>
      </c>
      <c r="C138" s="10" t="s">
        <v>2671</v>
      </c>
      <c r="D138" s="18" t="str">
        <f>IFERROR(VLOOKUP(C138,REKAP[[#All],[ID
Barang]:[Stok Akhir]],2,FALSE), "")</f>
        <v>Center Drill Yamawa</v>
      </c>
      <c r="E138" s="18" t="str">
        <f>IFERROR(VLOOKUP(C138,REKAP[[#All],[ID
Barang]:[Stok Akhir]],4,FALSE), "")</f>
        <v>2.5 x 60° x 7.7</v>
      </c>
      <c r="F138" s="18" t="str">
        <f>IFERROR(VLOOKUP(C138,REKAP[[#All],[ID
Barang]:[Stok Akhir]],6,FALSE),"")</f>
        <v>Tools</v>
      </c>
      <c r="G138" s="17">
        <f>IFERROR(VLOOKUP(C138,REKAP[[#All],[ID
Barang]:[Stok Akhir]],8,FALSE),"")</f>
        <v>138000</v>
      </c>
      <c r="H138" s="13">
        <v>1</v>
      </c>
      <c r="I138" s="13" t="s">
        <v>3681</v>
      </c>
      <c r="J138" s="69">
        <f>IFERROR(VLOOKUP(C138,REKAP[[#All],[ID
Barang]:[Stok Akhir]],14,FALSE),"")</f>
        <v>6</v>
      </c>
      <c r="K138" s="69"/>
      <c r="L138" s="13" t="s">
        <v>3708</v>
      </c>
      <c r="M138" s="17">
        <f>IFERROR(MASUK8[[#This Row],[Harga Satuan]]*MASUK8[[#This Row],[Jumlah Keluar]], "")</f>
        <v>138000</v>
      </c>
      <c r="N138" s="13" t="s">
        <v>3683</v>
      </c>
    </row>
    <row r="139" spans="1:14" ht="16.5" thickTop="1" thickBot="1" x14ac:dyDescent="0.3">
      <c r="A139" s="33">
        <f t="shared" si="2"/>
        <v>133</v>
      </c>
      <c r="B139" s="9">
        <v>45363</v>
      </c>
      <c r="C139" s="10" t="s">
        <v>3005</v>
      </c>
      <c r="D139" s="18" t="str">
        <f>IFERROR(VLOOKUP(C139,REKAP[[#All],[ID
Barang]:[Stok Akhir]],2,FALSE), "")</f>
        <v>Insert Kyocera</v>
      </c>
      <c r="E139" s="18" t="str">
        <f>IFERROR(VLOOKUP(C139,REKAP[[#All],[ID
Barang]:[Stok Akhir]],4,FALSE), "")</f>
        <v>CCMT09T304</v>
      </c>
      <c r="F139" s="18" t="str">
        <f>IFERROR(VLOOKUP(C139,REKAP[[#All],[ID
Barang]:[Stok Akhir]],6,FALSE),"")</f>
        <v>Tools</v>
      </c>
      <c r="G139" s="17">
        <f>IFERROR(VLOOKUP(C139,REKAP[[#All],[ID
Barang]:[Stok Akhir]],8,FALSE),"")</f>
        <v>100915</v>
      </c>
      <c r="H139" s="13">
        <v>2</v>
      </c>
      <c r="I139" s="13" t="s">
        <v>3681</v>
      </c>
      <c r="J139" s="69">
        <f>IFERROR(VLOOKUP(C139,REKAP[[#All],[ID
Barang]:[Stok Akhir]],14,FALSE),"")</f>
        <v>6</v>
      </c>
      <c r="K139" s="69"/>
      <c r="L139" s="13" t="s">
        <v>3708</v>
      </c>
      <c r="M139" s="17">
        <f>IFERROR(MASUK8[[#This Row],[Harga Satuan]]*MASUK8[[#This Row],[Jumlah Keluar]], "")</f>
        <v>201830</v>
      </c>
      <c r="N139" s="13" t="s">
        <v>3683</v>
      </c>
    </row>
    <row r="140" spans="1:14" ht="16.5" thickTop="1" thickBot="1" x14ac:dyDescent="0.3">
      <c r="A140" s="33">
        <f t="shared" si="2"/>
        <v>134</v>
      </c>
      <c r="B140" s="9">
        <v>45363</v>
      </c>
      <c r="C140" s="10" t="s">
        <v>3010</v>
      </c>
      <c r="D140" s="18" t="str">
        <f>IFERROR(VLOOKUP(C140,REKAP[[#All],[ID
Barang]:[Stok Akhir]],2,FALSE), "")</f>
        <v>Insert Mitshubishi</v>
      </c>
      <c r="E140" s="18" t="str">
        <f>IFERROR(VLOOKUP(C140,REKAP[[#All],[ID
Barang]:[Stok Akhir]],4,FALSE), "")</f>
        <v>CCMT 060204 UE6020</v>
      </c>
      <c r="F140" s="18" t="str">
        <f>IFERROR(VLOOKUP(C140,REKAP[[#All],[ID
Barang]:[Stok Akhir]],6,FALSE),"")</f>
        <v>Tools</v>
      </c>
      <c r="G140" s="17">
        <f>IFERROR(VLOOKUP(C140,REKAP[[#All],[ID
Barang]:[Stok Akhir]],8,FALSE),"")</f>
        <v>46500</v>
      </c>
      <c r="H140" s="13">
        <v>2</v>
      </c>
      <c r="I140" s="13" t="s">
        <v>3681</v>
      </c>
      <c r="J140" s="69">
        <f>IFERROR(VLOOKUP(C140,REKAP[[#All],[ID
Barang]:[Stok Akhir]],14,FALSE),"")</f>
        <v>8</v>
      </c>
      <c r="K140" s="69"/>
      <c r="L140" s="13" t="s">
        <v>3708</v>
      </c>
      <c r="M140" s="17">
        <f>IFERROR(MASUK8[[#This Row],[Harga Satuan]]*MASUK8[[#This Row],[Jumlah Keluar]], "")</f>
        <v>93000</v>
      </c>
      <c r="N140" s="13" t="s">
        <v>3683</v>
      </c>
    </row>
    <row r="141" spans="1:14" ht="16.5" thickTop="1" thickBot="1" x14ac:dyDescent="0.3">
      <c r="A141" s="33">
        <f t="shared" si="2"/>
        <v>135</v>
      </c>
      <c r="B141" s="9">
        <v>45363</v>
      </c>
      <c r="C141" s="10" t="s">
        <v>3096</v>
      </c>
      <c r="D141" s="18" t="str">
        <f>IFERROR(VLOOKUP(C141,REKAP[[#All],[ID
Barang]:[Stok Akhir]],2,FALSE), "")</f>
        <v>Tap Mesin Yamawa,YG1</v>
      </c>
      <c r="E141" s="18" t="str">
        <f>IFERROR(VLOOKUP(C141,REKAP[[#All],[ID
Barang]:[Stok Akhir]],4,FALSE), "")</f>
        <v>M5 x 0.8</v>
      </c>
      <c r="F141" s="18" t="str">
        <f>IFERROR(VLOOKUP(C141,REKAP[[#All],[ID
Barang]:[Stok Akhir]],6,FALSE),"")</f>
        <v>Tools</v>
      </c>
      <c r="G141" s="17">
        <f>IFERROR(VLOOKUP(C141,REKAP[[#All],[ID
Barang]:[Stok Akhir]],8,FALSE),"")</f>
        <v>110000</v>
      </c>
      <c r="H141" s="13">
        <v>1</v>
      </c>
      <c r="I141" s="13" t="s">
        <v>3684</v>
      </c>
      <c r="J141" s="69">
        <f>IFERROR(VLOOKUP(C141,REKAP[[#All],[ID
Barang]:[Stok Akhir]],14,FALSE),"")</f>
        <v>4</v>
      </c>
      <c r="K141" s="69"/>
      <c r="L141" s="13" t="s">
        <v>3709</v>
      </c>
      <c r="M141" s="17">
        <f>IFERROR(MASUK8[[#This Row],[Harga Satuan]]*MASUK8[[#This Row],[Jumlah Keluar]], "")</f>
        <v>110000</v>
      </c>
      <c r="N141" s="13"/>
    </row>
    <row r="142" spans="1:14" ht="16.5" thickTop="1" thickBot="1" x14ac:dyDescent="0.3">
      <c r="A142" s="33">
        <f t="shared" si="2"/>
        <v>136</v>
      </c>
      <c r="B142" s="9">
        <v>45363</v>
      </c>
      <c r="C142" s="10" t="s">
        <v>2729</v>
      </c>
      <c r="D142" s="18" t="str">
        <f>IFERROR(VLOOKUP(C142,REKAP[[#All],[ID
Barang]:[Stok Akhir]],2,FALSE), "")</f>
        <v>Drill Nachi HSS</v>
      </c>
      <c r="E142" s="18" t="str">
        <f>IFERROR(VLOOKUP(C142,REKAP[[#All],[ID
Barang]:[Stok Akhir]],4,FALSE), "")</f>
        <v>Ø8</v>
      </c>
      <c r="F142" s="18" t="str">
        <f>IFERROR(VLOOKUP(C142,REKAP[[#All],[ID
Barang]:[Stok Akhir]],6,FALSE),"")</f>
        <v>Tools</v>
      </c>
      <c r="G142" s="17">
        <f>IFERROR(VLOOKUP(C142,REKAP[[#All],[ID
Barang]:[Stok Akhir]],8,FALSE),"")</f>
        <v>57500</v>
      </c>
      <c r="H142" s="13">
        <v>1</v>
      </c>
      <c r="I142" s="13" t="s">
        <v>3697</v>
      </c>
      <c r="J142" s="69">
        <f>IFERROR(VLOOKUP(C142,REKAP[[#All],[ID
Barang]:[Stok Akhir]],14,FALSE),"")</f>
        <v>1</v>
      </c>
      <c r="K142" s="69"/>
      <c r="L142" s="13" t="s">
        <v>3710</v>
      </c>
      <c r="M142" s="17">
        <f>IFERROR(MASUK8[[#This Row],[Harga Satuan]]*MASUK8[[#This Row],[Jumlah Keluar]], "")</f>
        <v>57500</v>
      </c>
      <c r="N142" s="13"/>
    </row>
    <row r="143" spans="1:14" ht="16.5" thickTop="1" thickBot="1" x14ac:dyDescent="0.3">
      <c r="A143" s="33">
        <f t="shared" si="2"/>
        <v>137</v>
      </c>
      <c r="B143" s="9">
        <v>45363</v>
      </c>
      <c r="C143" s="10" t="s">
        <v>692</v>
      </c>
      <c r="D143" s="18" t="str">
        <f>IFERROR(VLOOKUP(C143,REKAP[[#All],[ID
Barang]:[Stok Akhir]],2,FALSE), "")</f>
        <v>Alteco / Lem Korea</v>
      </c>
      <c r="E143" s="18" t="str">
        <f>IFERROR(VLOOKUP(C143,REKAP[[#All],[ID
Barang]:[Stok Akhir]],4,FALSE), "")</f>
        <v>Alteco 110</v>
      </c>
      <c r="F143" s="18" t="str">
        <f>IFERROR(VLOOKUP(C143,REKAP[[#All],[ID
Barang]:[Stok Akhir]],6,FALSE),"")</f>
        <v>Bahan Pembantu</v>
      </c>
      <c r="G143" s="17">
        <f>IFERROR(VLOOKUP(C143,REKAP[[#All],[ID
Barang]:[Stok Akhir]],8,FALSE),"")</f>
        <v>5000</v>
      </c>
      <c r="H143" s="13">
        <v>2</v>
      </c>
      <c r="I143" s="13" t="s">
        <v>3677</v>
      </c>
      <c r="J143" s="69">
        <f>IFERROR(VLOOKUP(C143,REKAP[[#All],[ID
Barang]:[Stok Akhir]],14,FALSE),"")</f>
        <v>9</v>
      </c>
      <c r="K143" s="69"/>
      <c r="L143" s="13" t="s">
        <v>3708</v>
      </c>
      <c r="M143" s="17">
        <f>IFERROR(MASUK8[[#This Row],[Harga Satuan]]*MASUK8[[#This Row],[Jumlah Keluar]], "")</f>
        <v>10000</v>
      </c>
      <c r="N143" s="13"/>
    </row>
    <row r="144" spans="1:14" ht="16.5" thickTop="1" thickBot="1" x14ac:dyDescent="0.3">
      <c r="A144" s="33">
        <f t="shared" si="2"/>
        <v>138</v>
      </c>
      <c r="B144" s="9">
        <v>45363</v>
      </c>
      <c r="C144" s="10" t="s">
        <v>703</v>
      </c>
      <c r="D144" s="18" t="str">
        <f>IFERROR(VLOOKUP(C144,REKAP[[#All],[ID
Barang]:[Stok Akhir]],2,FALSE), "")</f>
        <v>Ampelas</v>
      </c>
      <c r="E144" s="18" t="str">
        <f>IFERROR(VLOOKUP(C144,REKAP[[#All],[ID
Barang]:[Stok Akhir]],4,FALSE), "")</f>
        <v>Grit 800</v>
      </c>
      <c r="F144" s="18" t="str">
        <f>IFERROR(VLOOKUP(C144,REKAP[[#All],[ID
Barang]:[Stok Akhir]],6,FALSE),"")</f>
        <v>Bahan Pembantu</v>
      </c>
      <c r="G144" s="17">
        <f>IFERROR(VLOOKUP(C144,REKAP[[#All],[ID
Barang]:[Stok Akhir]],8,FALSE),"")</f>
        <v>4000</v>
      </c>
      <c r="H144" s="13">
        <v>2</v>
      </c>
      <c r="I144" s="13" t="s">
        <v>3677</v>
      </c>
      <c r="J144" s="69">
        <f>IFERROR(VLOOKUP(C144,REKAP[[#All],[ID
Barang]:[Stok Akhir]],14,FALSE),"")</f>
        <v>-1</v>
      </c>
      <c r="K144" s="69"/>
      <c r="L144" s="13" t="s">
        <v>3708</v>
      </c>
      <c r="M144" s="17">
        <f>IFERROR(MASUK8[[#This Row],[Harga Satuan]]*MASUK8[[#This Row],[Jumlah Keluar]], "")</f>
        <v>8000</v>
      </c>
      <c r="N144" s="13"/>
    </row>
    <row r="145" spans="1:14" ht="16.5" thickTop="1" thickBot="1" x14ac:dyDescent="0.3">
      <c r="A145" s="33">
        <f t="shared" si="2"/>
        <v>139</v>
      </c>
      <c r="B145" s="9">
        <v>45363</v>
      </c>
      <c r="C145" s="10" t="s">
        <v>2598</v>
      </c>
      <c r="D145" s="18" t="str">
        <f>IFERROR(VLOOKUP(C145,REKAP[[#All],[ID
Barang]:[Stok Akhir]],2,FALSE), "")</f>
        <v>BNC Moldino (R0.5x10)</v>
      </c>
      <c r="E145" s="18" t="str">
        <f>IFERROR(VLOOKUP(C145,REKAP[[#All],[ID
Barang]:[Stok Akhir]],4,FALSE), "")</f>
        <v>EPDBE2010-10-ATH</v>
      </c>
      <c r="F145" s="18" t="str">
        <f>IFERROR(VLOOKUP(C145,REKAP[[#All],[ID
Barang]:[Stok Akhir]],6,FALSE),"")</f>
        <v>Tools</v>
      </c>
      <c r="G145" s="17">
        <f>IFERROR(VLOOKUP(C145,REKAP[[#All],[ID
Barang]:[Stok Akhir]],8,FALSE),"")</f>
        <v>423000</v>
      </c>
      <c r="H145" s="13">
        <v>1</v>
      </c>
      <c r="I145" s="13" t="s">
        <v>3711</v>
      </c>
      <c r="J145" s="69">
        <f>IFERROR(VLOOKUP(C145,REKAP[[#All],[ID
Barang]:[Stok Akhir]],14,FALSE),"")</f>
        <v>2</v>
      </c>
      <c r="K145" s="69"/>
      <c r="L145" s="13" t="s">
        <v>3712</v>
      </c>
      <c r="M145" s="17">
        <f>IFERROR(MASUK8[[#This Row],[Harga Satuan]]*MASUK8[[#This Row],[Jumlah Keluar]], "")</f>
        <v>423000</v>
      </c>
      <c r="N145" s="13"/>
    </row>
    <row r="146" spans="1:14" ht="16.5" thickTop="1" thickBot="1" x14ac:dyDescent="0.3">
      <c r="A146" s="33">
        <f t="shared" si="2"/>
        <v>140</v>
      </c>
      <c r="B146" s="9">
        <v>45363</v>
      </c>
      <c r="C146" s="10" t="s">
        <v>3838</v>
      </c>
      <c r="D146" s="18" t="str">
        <f>IFERROR(VLOOKUP(C146,REKAP[[#All],[ID
Barang]:[Stok Akhir]],2,FALSE), "")</f>
        <v>BNC STS</v>
      </c>
      <c r="E146" s="18" t="str">
        <f>IFERROR(VLOOKUP(C146,REKAP[[#All],[ID
Barang]:[Stok Akhir]],4,FALSE), "")</f>
        <v>OT-BLN R0.5X10</v>
      </c>
      <c r="F146" s="18">
        <f>IFERROR(VLOOKUP(C146,REKAP[[#All],[ID
Barang]:[Stok Akhir]],6,FALSE),"")</f>
        <v>0</v>
      </c>
      <c r="G146" s="17">
        <f>IFERROR(VLOOKUP(C146,REKAP[[#All],[ID
Barang]:[Stok Akhir]],8,FALSE),"")</f>
        <v>0</v>
      </c>
      <c r="H146" s="13">
        <v>1</v>
      </c>
      <c r="I146" s="13" t="s">
        <v>3711</v>
      </c>
      <c r="J146" s="69">
        <f>IFERROR(VLOOKUP(C146,REKAP[[#All],[ID
Barang]:[Stok Akhir]],14,FALSE),"")</f>
        <v>3</v>
      </c>
      <c r="K146" s="69"/>
      <c r="L146" s="13" t="s">
        <v>3712</v>
      </c>
      <c r="M146" s="17">
        <f>IFERROR(MASUK8[[#This Row],[Harga Satuan]]*MASUK8[[#This Row],[Jumlah Keluar]], "")</f>
        <v>0</v>
      </c>
      <c r="N146" s="13"/>
    </row>
    <row r="147" spans="1:14" ht="16.5" thickTop="1" thickBot="1" x14ac:dyDescent="0.3">
      <c r="A147" s="33">
        <f t="shared" si="2"/>
        <v>141</v>
      </c>
      <c r="B147" s="9">
        <v>45363</v>
      </c>
      <c r="C147" s="10" t="s">
        <v>731</v>
      </c>
      <c r="D147" s="18" t="str">
        <f>IFERROR(VLOOKUP(C147,REKAP[[#All],[ID
Barang]:[Stok Akhir]],2,FALSE), "")</f>
        <v xml:space="preserve">EDM WIRE </v>
      </c>
      <c r="E147" s="18" t="str">
        <f>IFERROR(VLOOKUP(C147,REKAP[[#All],[ID
Barang]:[Stok Akhir]],4,FALSE), "")</f>
        <v>0.25mm</v>
      </c>
      <c r="F147" s="18" t="str">
        <f>IFERROR(VLOOKUP(C147,REKAP[[#All],[ID
Barang]:[Stok Akhir]],6,FALSE),"")</f>
        <v>Bahan Pembantu</v>
      </c>
      <c r="G147" s="17">
        <f>IFERROR(VLOOKUP(C147,REKAP[[#All],[ID
Barang]:[Stok Akhir]],8,FALSE),"")</f>
        <v>160000</v>
      </c>
      <c r="H147" s="13">
        <v>1</v>
      </c>
      <c r="I147" s="13" t="s">
        <v>3723</v>
      </c>
      <c r="J147" s="69">
        <f>IFERROR(VLOOKUP(C147,REKAP[[#All],[ID
Barang]:[Stok Akhir]],14,FALSE),"")</f>
        <v>11</v>
      </c>
      <c r="K147" s="69"/>
      <c r="L147" s="13"/>
      <c r="M147" s="17">
        <f>IFERROR(MASUK8[[#This Row],[Harga Satuan]]*MASUK8[[#This Row],[Jumlah Keluar]], "")</f>
        <v>160000</v>
      </c>
      <c r="N147" s="13"/>
    </row>
    <row r="148" spans="1:14" ht="16.5" thickTop="1" thickBot="1" x14ac:dyDescent="0.3">
      <c r="A148" s="33">
        <f t="shared" si="2"/>
        <v>142</v>
      </c>
      <c r="B148" s="9">
        <v>45363</v>
      </c>
      <c r="C148" s="10" t="s">
        <v>3834</v>
      </c>
      <c r="D148" s="18" t="str">
        <f>IFERROR(VLOOKUP(C148,REKAP[[#All],[ID
Barang]:[Stok Akhir]],2,FALSE), "")</f>
        <v>RETTURN PIN</v>
      </c>
      <c r="E148" s="18" t="str">
        <f>IFERROR(VLOOKUP(C148,REKAP[[#All],[ID
Barang]:[Stok Akhir]],4,FALSE), "")</f>
        <v>MERPSTH 20-280</v>
      </c>
      <c r="F148" s="18">
        <f>IFERROR(VLOOKUP(C148,REKAP[[#All],[ID
Barang]:[Stok Akhir]],6,FALSE),"")</f>
        <v>0</v>
      </c>
      <c r="G148" s="17">
        <f>IFERROR(VLOOKUP(C148,REKAP[[#All],[ID
Barang]:[Stok Akhir]],8,FALSE),"")</f>
        <v>0</v>
      </c>
      <c r="H148" s="13">
        <v>4</v>
      </c>
      <c r="I148" s="13" t="s">
        <v>3842</v>
      </c>
      <c r="J148" s="69">
        <f>IFERROR(VLOOKUP(C148,REKAP[[#All],[ID
Barang]:[Stok Akhir]],14,FALSE),"")</f>
        <v>0</v>
      </c>
      <c r="K148" s="69"/>
      <c r="L148" s="13" t="s">
        <v>3855</v>
      </c>
      <c r="M148" s="17">
        <f>IFERROR(MASUK8[[#This Row],[Harga Satuan]]*MASUK8[[#This Row],[Jumlah Keluar]], "")</f>
        <v>0</v>
      </c>
      <c r="N148" s="13"/>
    </row>
    <row r="149" spans="1:14" ht="16.5" thickTop="1" thickBot="1" x14ac:dyDescent="0.3">
      <c r="A149" s="33">
        <f t="shared" si="2"/>
        <v>143</v>
      </c>
      <c r="B149" s="9">
        <v>45363</v>
      </c>
      <c r="C149" s="10" t="s">
        <v>1264</v>
      </c>
      <c r="D149" s="18" t="str">
        <f>IFERROR(VLOOKUP(C149,REKAP[[#All],[ID
Barang]:[Stok Akhir]],2,FALSE), "")</f>
        <v>Guide Pin Top B</v>
      </c>
      <c r="E149" s="18" t="str">
        <f>IFERROR(VLOOKUP(C149,REKAP[[#All],[ID
Barang]:[Stok Akhir]],4,FALSE), "")</f>
        <v>GPEB/EGH 25-100</v>
      </c>
      <c r="F149" s="18" t="str">
        <f>IFERROR(VLOOKUP(C149,REKAP[[#All],[ID
Barang]:[Stok Akhir]],6,FALSE),"")</f>
        <v>Accessories Mold</v>
      </c>
      <c r="G149" s="17">
        <f>IFERROR(VLOOKUP(C149,REKAP[[#All],[ID
Barang]:[Stok Akhir]],8,FALSE),"")</f>
        <v>220000</v>
      </c>
      <c r="H149" s="13">
        <v>2</v>
      </c>
      <c r="I149" s="13" t="s">
        <v>3842</v>
      </c>
      <c r="J149" s="69">
        <f>IFERROR(VLOOKUP(C149,REKAP[[#All],[ID
Barang]:[Stok Akhir]],14,FALSE),"")</f>
        <v>0</v>
      </c>
      <c r="K149" s="69"/>
      <c r="L149" s="13" t="s">
        <v>3855</v>
      </c>
      <c r="M149" s="17">
        <f>IFERROR(MASUK8[[#This Row],[Harga Satuan]]*MASUK8[[#This Row],[Jumlah Keluar]], "")</f>
        <v>440000</v>
      </c>
      <c r="N149" s="13"/>
    </row>
    <row r="150" spans="1:14" ht="16.5" thickTop="1" thickBot="1" x14ac:dyDescent="0.3">
      <c r="A150" s="33">
        <f t="shared" si="2"/>
        <v>144</v>
      </c>
      <c r="B150" s="9">
        <v>45363</v>
      </c>
      <c r="C150" s="10" t="s">
        <v>1069</v>
      </c>
      <c r="D150" s="18" t="str">
        <f>IFERROR(VLOOKUP(C150,REKAP[[#All],[ID
Barang]:[Stok Akhir]],2,FALSE), "")</f>
        <v>Ejector Pin</v>
      </c>
      <c r="E150" s="18" t="str">
        <f>IFERROR(VLOOKUP(C150,REKAP[[#All],[ID
Barang]:[Stok Akhir]],4,FALSE), "")</f>
        <v>EPC-10-150</v>
      </c>
      <c r="F150" s="18" t="str">
        <f>IFERROR(VLOOKUP(C150,REKAP[[#All],[ID
Barang]:[Stok Akhir]],6,FALSE),"")</f>
        <v>Accessories Mold</v>
      </c>
      <c r="G150" s="17">
        <f>IFERROR(VLOOKUP(C150,REKAP[[#All],[ID
Barang]:[Stok Akhir]],8,FALSE),"")</f>
        <v>24790</v>
      </c>
      <c r="H150" s="13">
        <v>48</v>
      </c>
      <c r="I150" s="13" t="s">
        <v>3842</v>
      </c>
      <c r="J150" s="69">
        <f>IFERROR(VLOOKUP(C150,REKAP[[#All],[ID
Barang]:[Stok Akhir]],14,FALSE),"")</f>
        <v>1</v>
      </c>
      <c r="K150" s="69"/>
      <c r="L150" s="13" t="s">
        <v>3852</v>
      </c>
      <c r="M150" s="17">
        <f>IFERROR(MASUK8[[#This Row],[Harga Satuan]]*MASUK8[[#This Row],[Jumlah Keluar]], "")</f>
        <v>1189920</v>
      </c>
      <c r="N150" s="13"/>
    </row>
    <row r="151" spans="1:14" ht="16.5" thickTop="1" thickBot="1" x14ac:dyDescent="0.3">
      <c r="A151" s="33">
        <f t="shared" si="2"/>
        <v>145</v>
      </c>
      <c r="B151" s="9">
        <v>45363</v>
      </c>
      <c r="C151" s="10" t="s">
        <v>3829</v>
      </c>
      <c r="D151" s="18" t="str">
        <f>IFERROR(VLOOKUP(C151,REKAP[[#All],[ID
Barang]:[Stok Akhir]],2,FALSE), "")</f>
        <v>GUIDE PIN</v>
      </c>
      <c r="E151" s="18" t="str">
        <f>IFERROR(VLOOKUP(C151,REKAP[[#All],[ID
Barang]:[Stok Akhir]],4,FALSE), "")</f>
        <v>SPWS 10-60</v>
      </c>
      <c r="F151" s="18">
        <f>IFERROR(VLOOKUP(C151,REKAP[[#All],[ID
Barang]:[Stok Akhir]],6,FALSE),"")</f>
        <v>0</v>
      </c>
      <c r="G151" s="17">
        <f>IFERROR(VLOOKUP(C151,REKAP[[#All],[ID
Barang]:[Stok Akhir]],8,FALSE),"")</f>
        <v>0</v>
      </c>
      <c r="H151" s="13">
        <v>4</v>
      </c>
      <c r="I151" s="13" t="s">
        <v>3842</v>
      </c>
      <c r="J151" s="69">
        <f>IFERROR(VLOOKUP(C151,REKAP[[#All],[ID
Barang]:[Stok Akhir]],14,FALSE),"")</f>
        <v>0</v>
      </c>
      <c r="K151" s="69"/>
      <c r="L151" s="13" t="s">
        <v>3856</v>
      </c>
      <c r="M151" s="17">
        <f>IFERROR(MASUK8[[#This Row],[Harga Satuan]]*MASUK8[[#This Row],[Jumlah Keluar]], "")</f>
        <v>0</v>
      </c>
      <c r="N151" s="13"/>
    </row>
    <row r="152" spans="1:14" ht="16.5" thickTop="1" thickBot="1" x14ac:dyDescent="0.3">
      <c r="A152" s="33">
        <f t="shared" si="2"/>
        <v>146</v>
      </c>
      <c r="B152" s="9">
        <v>45363</v>
      </c>
      <c r="C152" s="10" t="s">
        <v>3832</v>
      </c>
      <c r="D152" s="18" t="str">
        <f>IFERROR(VLOOKUP(C152,REKAP[[#All],[ID
Barang]:[Stok Akhir]],2,FALSE), "")</f>
        <v>GUIDE PIN</v>
      </c>
      <c r="E152" s="18" t="str">
        <f>IFERROR(VLOOKUP(C152,REKAP[[#All],[ID
Barang]:[Stok Akhir]],4,FALSE), "")</f>
        <v>SPWS 12-60</v>
      </c>
      <c r="F152" s="18">
        <f>IFERROR(VLOOKUP(C152,REKAP[[#All],[ID
Barang]:[Stok Akhir]],6,FALSE),"")</f>
        <v>0</v>
      </c>
      <c r="G152" s="17">
        <f>IFERROR(VLOOKUP(C152,REKAP[[#All],[ID
Barang]:[Stok Akhir]],8,FALSE),"")</f>
        <v>0</v>
      </c>
      <c r="H152" s="13">
        <v>4</v>
      </c>
      <c r="I152" s="13" t="s">
        <v>3842</v>
      </c>
      <c r="J152" s="69">
        <f>IFERROR(VLOOKUP(C152,REKAP[[#All],[ID
Barang]:[Stok Akhir]],14,FALSE),"")</f>
        <v>0</v>
      </c>
      <c r="K152" s="69"/>
      <c r="L152" s="13" t="s">
        <v>3856</v>
      </c>
      <c r="M152" s="17">
        <f>IFERROR(MASUK8[[#This Row],[Harga Satuan]]*MASUK8[[#This Row],[Jumlah Keluar]], "")</f>
        <v>0</v>
      </c>
      <c r="N152" s="13"/>
    </row>
    <row r="153" spans="1:14" ht="16.5" thickTop="1" thickBot="1" x14ac:dyDescent="0.3">
      <c r="A153" s="33">
        <f t="shared" si="2"/>
        <v>147</v>
      </c>
      <c r="B153" s="9">
        <v>45363</v>
      </c>
      <c r="C153" s="10" t="s">
        <v>1227</v>
      </c>
      <c r="D153" s="18" t="str">
        <f>IFERROR(VLOOKUP(C153,REKAP[[#All],[ID
Barang]:[Stok Akhir]],2,FALSE), "")</f>
        <v>Guide Bush</v>
      </c>
      <c r="E153" s="18" t="str">
        <f>IFERROR(VLOOKUP(C153,REKAP[[#All],[ID
Barang]:[Stok Akhir]],4,FALSE), "")</f>
        <v>GBST-20-20</v>
      </c>
      <c r="F153" s="18" t="str">
        <f>IFERROR(VLOOKUP(C153,REKAP[[#All],[ID
Barang]:[Stok Akhir]],6,FALSE),"")</f>
        <v>Accessories Mold</v>
      </c>
      <c r="G153" s="17">
        <f>IFERROR(VLOOKUP(C153,REKAP[[#All],[ID
Barang]:[Stok Akhir]],8,FALSE),"")</f>
        <v>37329</v>
      </c>
      <c r="H153" s="13">
        <v>4</v>
      </c>
      <c r="I153" s="13" t="s">
        <v>3842</v>
      </c>
      <c r="J153" s="69">
        <f>IFERROR(VLOOKUP(C153,REKAP[[#All],[ID
Barang]:[Stok Akhir]],14,FALSE),"")</f>
        <v>5</v>
      </c>
      <c r="K153" s="69"/>
      <c r="L153" s="13" t="s">
        <v>3856</v>
      </c>
      <c r="M153" s="17">
        <f>IFERROR(MASUK8[[#This Row],[Harga Satuan]]*MASUK8[[#This Row],[Jumlah Keluar]], "")</f>
        <v>149316</v>
      </c>
      <c r="N153" s="13"/>
    </row>
    <row r="154" spans="1:14" ht="16.5" thickTop="1" thickBot="1" x14ac:dyDescent="0.3">
      <c r="A154" s="33">
        <f t="shared" si="2"/>
        <v>148</v>
      </c>
      <c r="B154" s="9">
        <v>45363</v>
      </c>
      <c r="C154" s="10" t="s">
        <v>3251</v>
      </c>
      <c r="D154" s="18" t="str">
        <f>IFERROR(VLOOKUP(C154,REKAP[[#All],[ID
Barang]:[Stok Akhir]],2,FALSE), "")</f>
        <v>BLOW NOZLE 1 1/2"</v>
      </c>
      <c r="E154" s="18">
        <f>IFERROR(VLOOKUP(C154,REKAP[[#All],[ID
Barang]:[Stok Akhir]],4,FALSE), "")</f>
        <v>0</v>
      </c>
      <c r="F154" s="18" t="str">
        <f>IFERROR(VLOOKUP(C154,REKAP[[#All],[ID
Barang]:[Stok Akhir]],6,FALSE),"")</f>
        <v>Barang Jadi</v>
      </c>
      <c r="G154" s="17">
        <f>IFERROR(VLOOKUP(C154,REKAP[[#All],[ID
Barang]:[Stok Akhir]],8,FALSE),"")</f>
        <v>400000</v>
      </c>
      <c r="H154" s="13">
        <v>1</v>
      </c>
      <c r="I154" s="13" t="s">
        <v>3842</v>
      </c>
      <c r="J154" s="69">
        <f>IFERROR(VLOOKUP(C154,REKAP[[#All],[ID
Barang]:[Stok Akhir]],14,FALSE),"")</f>
        <v>4</v>
      </c>
      <c r="K154" s="69"/>
      <c r="L154" s="13" t="s">
        <v>3852</v>
      </c>
      <c r="M154" s="17">
        <f>IFERROR(MASUK8[[#This Row],[Harga Satuan]]*MASUK8[[#This Row],[Jumlah Keluar]], "")</f>
        <v>400000</v>
      </c>
      <c r="N154" s="13"/>
    </row>
    <row r="155" spans="1:14" ht="16.5" thickTop="1" thickBot="1" x14ac:dyDescent="0.3">
      <c r="A155" s="33">
        <f t="shared" si="2"/>
        <v>149</v>
      </c>
      <c r="B155" s="9">
        <v>45363</v>
      </c>
      <c r="C155" s="10" t="s">
        <v>3261</v>
      </c>
      <c r="D155" s="18" t="str">
        <f>IFERROR(VLOOKUP(C155,REKAP[[#All],[ID
Barang]:[Stok Akhir]],2,FALSE), "")</f>
        <v>Bush A</v>
      </c>
      <c r="E155" s="18">
        <f>IFERROR(VLOOKUP(C155,REKAP[[#All],[ID
Barang]:[Stok Akhir]],4,FALSE), "")</f>
        <v>0</v>
      </c>
      <c r="F155" s="18" t="str">
        <f>IFERROR(VLOOKUP(C155,REKAP[[#All],[ID
Barang]:[Stok Akhir]],6,FALSE),"")</f>
        <v>Barang Jadi</v>
      </c>
      <c r="G155" s="17">
        <f>IFERROR(VLOOKUP(C155,REKAP[[#All],[ID
Barang]:[Stok Akhir]],8,FALSE),"")</f>
        <v>220000</v>
      </c>
      <c r="H155" s="13">
        <v>8</v>
      </c>
      <c r="I155" s="13" t="s">
        <v>3842</v>
      </c>
      <c r="J155" s="69">
        <f>IFERROR(VLOOKUP(C155,REKAP[[#All],[ID
Barang]:[Stok Akhir]],14,FALSE),"")</f>
        <v>16</v>
      </c>
      <c r="K155" s="69"/>
      <c r="L155" s="13" t="s">
        <v>3763</v>
      </c>
      <c r="M155" s="17">
        <f>IFERROR(MASUK8[[#This Row],[Harga Satuan]]*MASUK8[[#This Row],[Jumlah Keluar]], "")</f>
        <v>1760000</v>
      </c>
      <c r="N155" s="13"/>
    </row>
    <row r="156" spans="1:14" ht="16.5" thickTop="1" thickBot="1" x14ac:dyDescent="0.3">
      <c r="A156" s="33">
        <f t="shared" si="2"/>
        <v>150</v>
      </c>
      <c r="B156" s="9">
        <v>45363</v>
      </c>
      <c r="C156" s="10" t="s">
        <v>3263</v>
      </c>
      <c r="D156" s="18" t="str">
        <f>IFERROR(VLOOKUP(C156,REKAP[[#All],[ID
Barang]:[Stok Akhir]],2,FALSE), "")</f>
        <v>Bush B</v>
      </c>
      <c r="E156" s="18">
        <f>IFERROR(VLOOKUP(C156,REKAP[[#All],[ID
Barang]:[Stok Akhir]],4,FALSE), "")</f>
        <v>0</v>
      </c>
      <c r="F156" s="18" t="str">
        <f>IFERROR(VLOOKUP(C156,REKAP[[#All],[ID
Barang]:[Stok Akhir]],6,FALSE),"")</f>
        <v>Barang Jadi</v>
      </c>
      <c r="G156" s="17">
        <f>IFERROR(VLOOKUP(C156,REKAP[[#All],[ID
Barang]:[Stok Akhir]],8,FALSE),"")</f>
        <v>220000</v>
      </c>
      <c r="H156" s="13">
        <v>4</v>
      </c>
      <c r="I156" s="13" t="s">
        <v>3842</v>
      </c>
      <c r="J156" s="69">
        <f>IFERROR(VLOOKUP(C156,REKAP[[#All],[ID
Barang]:[Stok Akhir]],14,FALSE),"")</f>
        <v>11</v>
      </c>
      <c r="K156" s="69"/>
      <c r="L156" s="13" t="s">
        <v>3763</v>
      </c>
      <c r="M156" s="17">
        <f>IFERROR(MASUK8[[#This Row],[Harga Satuan]]*MASUK8[[#This Row],[Jumlah Keluar]], "")</f>
        <v>880000</v>
      </c>
      <c r="N156" s="13"/>
    </row>
    <row r="157" spans="1:14" ht="16.5" thickTop="1" thickBot="1" x14ac:dyDescent="0.3">
      <c r="A157" s="33">
        <f t="shared" si="2"/>
        <v>151</v>
      </c>
      <c r="B157" s="9">
        <v>45363</v>
      </c>
      <c r="C157" s="10" t="s">
        <v>3294</v>
      </c>
      <c r="D157" s="18" t="str">
        <f>IFERROR(VLOOKUP(C157,REKAP[[#All],[ID
Barang]:[Stok Akhir]],2,FALSE), "")</f>
        <v>Sliding Block</v>
      </c>
      <c r="E157" s="18">
        <f>IFERROR(VLOOKUP(C157,REKAP[[#All],[ID
Barang]:[Stok Akhir]],4,FALSE), "")</f>
        <v>0</v>
      </c>
      <c r="F157" s="18" t="str">
        <f>IFERROR(VLOOKUP(C157,REKAP[[#All],[ID
Barang]:[Stok Akhir]],6,FALSE),"")</f>
        <v>Barang Jadi</v>
      </c>
      <c r="G157" s="17">
        <f>IFERROR(VLOOKUP(C157,REKAP[[#All],[ID
Barang]:[Stok Akhir]],8,FALSE),"")</f>
        <v>200000</v>
      </c>
      <c r="H157" s="13">
        <v>8</v>
      </c>
      <c r="I157" s="13" t="s">
        <v>3842</v>
      </c>
      <c r="J157" s="69">
        <f>IFERROR(VLOOKUP(C157,REKAP[[#All],[ID
Barang]:[Stok Akhir]],14,FALSE),"")</f>
        <v>8</v>
      </c>
      <c r="K157" s="69"/>
      <c r="L157" s="13" t="s">
        <v>3763</v>
      </c>
      <c r="M157" s="17">
        <f>IFERROR(MASUK8[[#This Row],[Harga Satuan]]*MASUK8[[#This Row],[Jumlah Keluar]], "")</f>
        <v>1600000</v>
      </c>
      <c r="N157" s="13"/>
    </row>
    <row r="158" spans="1:14" ht="16.5" thickTop="1" thickBot="1" x14ac:dyDescent="0.3">
      <c r="A158" s="33">
        <f t="shared" si="2"/>
        <v>152</v>
      </c>
      <c r="B158" s="9">
        <v>45363</v>
      </c>
      <c r="C158" s="10" t="s">
        <v>446</v>
      </c>
      <c r="D158" s="18" t="str">
        <f>IFERROR(VLOOKUP(C158,REKAP[[#All],[ID
Barang]:[Stok Akhir]],2,FALSE), "")</f>
        <v>Baut JFL</v>
      </c>
      <c r="E158" s="18" t="str">
        <f>IFERROR(VLOOKUP(C158,REKAP[[#All],[ID
Barang]:[Stok Akhir]],4,FALSE), "")</f>
        <v>M 3 x 10</v>
      </c>
      <c r="F158" s="18" t="str">
        <f>IFERROR(VLOOKUP(C158,REKAP[[#All],[ID
Barang]:[Stok Akhir]],6,FALSE),"")</f>
        <v>Mur &amp; Baut</v>
      </c>
      <c r="G158" s="17">
        <f>IFERROR(VLOOKUP(C158,REKAP[[#All],[ID
Barang]:[Stok Akhir]],8,FALSE),"")</f>
        <v>500</v>
      </c>
      <c r="H158" s="13">
        <v>8</v>
      </c>
      <c r="I158" s="13" t="s">
        <v>3842</v>
      </c>
      <c r="J158" s="69">
        <f>IFERROR(VLOOKUP(C158,REKAP[[#All],[ID
Barang]:[Stok Akhir]],14,FALSE),"")</f>
        <v>50</v>
      </c>
      <c r="K158" s="69"/>
      <c r="L158" s="13" t="s">
        <v>3857</v>
      </c>
      <c r="M158" s="17">
        <f>IFERROR(MASUK8[[#This Row],[Harga Satuan]]*MASUK8[[#This Row],[Jumlah Keluar]], "")</f>
        <v>4000</v>
      </c>
      <c r="N158" s="13"/>
    </row>
    <row r="159" spans="1:14" ht="16.5" thickTop="1" thickBot="1" x14ac:dyDescent="0.3">
      <c r="A159" s="33">
        <f t="shared" si="2"/>
        <v>153</v>
      </c>
      <c r="B159" s="9">
        <v>45363</v>
      </c>
      <c r="C159" s="10" t="s">
        <v>359</v>
      </c>
      <c r="D159" s="18" t="str">
        <f>IFERROR(VLOOKUP(C159,REKAP[[#All],[ID
Barang]:[Stok Akhir]],2,FALSE), "")</f>
        <v>Baut LPK</v>
      </c>
      <c r="E159" s="18" t="str">
        <f>IFERROR(VLOOKUP(C159,REKAP[[#All],[ID
Barang]:[Stok Akhir]],4,FALSE), "")</f>
        <v>M 12 X 35</v>
      </c>
      <c r="F159" s="18" t="str">
        <f>IFERROR(VLOOKUP(C159,REKAP[[#All],[ID
Barang]:[Stok Akhir]],6,FALSE),"")</f>
        <v>Mur &amp; Baut</v>
      </c>
      <c r="G159" s="17">
        <f>IFERROR(VLOOKUP(C159,REKAP[[#All],[ID
Barang]:[Stok Akhir]],8,FALSE),"")</f>
        <v>3200</v>
      </c>
      <c r="H159" s="13">
        <v>12</v>
      </c>
      <c r="I159" s="13" t="s">
        <v>3842</v>
      </c>
      <c r="J159" s="69">
        <f>IFERROR(VLOOKUP(C159,REKAP[[#All],[ID
Barang]:[Stok Akhir]],14,FALSE),"")</f>
        <v>25</v>
      </c>
      <c r="K159" s="69"/>
      <c r="L159" s="13" t="s">
        <v>3852</v>
      </c>
      <c r="M159" s="17">
        <f>IFERROR(MASUK8[[#This Row],[Harga Satuan]]*MASUK8[[#This Row],[Jumlah Keluar]], "")</f>
        <v>38400</v>
      </c>
      <c r="N159" s="13"/>
    </row>
    <row r="160" spans="1:14" ht="16.5" thickTop="1" thickBot="1" x14ac:dyDescent="0.3">
      <c r="A160" s="33">
        <f t="shared" si="2"/>
        <v>154</v>
      </c>
      <c r="B160" s="9">
        <v>45363</v>
      </c>
      <c r="C160" s="10" t="s">
        <v>358</v>
      </c>
      <c r="D160" s="18" t="str">
        <f>IFERROR(VLOOKUP(C160,REKAP[[#All],[ID
Barang]:[Stok Akhir]],2,FALSE), "")</f>
        <v>Baut LPK</v>
      </c>
      <c r="E160" s="18" t="str">
        <f>IFERROR(VLOOKUP(C160,REKAP[[#All],[ID
Barang]:[Stok Akhir]],4,FALSE), "")</f>
        <v>M 12 X 30</v>
      </c>
      <c r="F160" s="18" t="str">
        <f>IFERROR(VLOOKUP(C160,REKAP[[#All],[ID
Barang]:[Stok Akhir]],6,FALSE),"")</f>
        <v>Mur &amp; Baut</v>
      </c>
      <c r="G160" s="17">
        <f>IFERROR(VLOOKUP(C160,REKAP[[#All],[ID
Barang]:[Stok Akhir]],8,FALSE),"")</f>
        <v>3100</v>
      </c>
      <c r="H160" s="13">
        <v>8</v>
      </c>
      <c r="I160" s="13" t="s">
        <v>3842</v>
      </c>
      <c r="J160" s="69">
        <f>IFERROR(VLOOKUP(C160,REKAP[[#All],[ID
Barang]:[Stok Akhir]],14,FALSE),"")</f>
        <v>4</v>
      </c>
      <c r="K160" s="69"/>
      <c r="L160" s="13" t="s">
        <v>3852</v>
      </c>
      <c r="M160" s="17">
        <f>IFERROR(MASUK8[[#This Row],[Harga Satuan]]*MASUK8[[#This Row],[Jumlah Keluar]], "")</f>
        <v>24800</v>
      </c>
      <c r="N160" s="13"/>
    </row>
    <row r="161" spans="1:14" ht="16.5" thickTop="1" thickBot="1" x14ac:dyDescent="0.3">
      <c r="A161" s="33">
        <f t="shared" si="2"/>
        <v>155</v>
      </c>
      <c r="B161" s="9">
        <v>45363</v>
      </c>
      <c r="C161" s="10" t="s">
        <v>360</v>
      </c>
      <c r="D161" s="18" t="str">
        <f>IFERROR(VLOOKUP(C161,REKAP[[#All],[ID
Barang]:[Stok Akhir]],2,FALSE), "")</f>
        <v>Baut LPK</v>
      </c>
      <c r="E161" s="18" t="str">
        <f>IFERROR(VLOOKUP(C161,REKAP[[#All],[ID
Barang]:[Stok Akhir]],4,FALSE), "")</f>
        <v>M 12 X 40</v>
      </c>
      <c r="F161" s="18" t="str">
        <f>IFERROR(VLOOKUP(C161,REKAP[[#All],[ID
Barang]:[Stok Akhir]],6,FALSE),"")</f>
        <v>Mur &amp; Baut</v>
      </c>
      <c r="G161" s="17">
        <f>IFERROR(VLOOKUP(C161,REKAP[[#All],[ID
Barang]:[Stok Akhir]],8,FALSE),"")</f>
        <v>3750</v>
      </c>
      <c r="H161" s="13">
        <v>16</v>
      </c>
      <c r="I161" s="13" t="s">
        <v>3842</v>
      </c>
      <c r="J161" s="69">
        <f>IFERROR(VLOOKUP(C161,REKAP[[#All],[ID
Barang]:[Stok Akhir]],14,FALSE),"")</f>
        <v>7</v>
      </c>
      <c r="K161" s="69"/>
      <c r="L161" s="13" t="s">
        <v>3852</v>
      </c>
      <c r="M161" s="17">
        <f>IFERROR(MASUK8[[#This Row],[Harga Satuan]]*MASUK8[[#This Row],[Jumlah Keluar]], "")</f>
        <v>60000</v>
      </c>
      <c r="N161" s="13"/>
    </row>
    <row r="162" spans="1:14" ht="16.5" thickTop="1" thickBot="1" x14ac:dyDescent="0.3">
      <c r="A162" s="33">
        <f t="shared" si="2"/>
        <v>156</v>
      </c>
      <c r="B162" s="9">
        <v>45363</v>
      </c>
      <c r="C162" s="10" t="s">
        <v>394</v>
      </c>
      <c r="D162" s="18" t="str">
        <f>IFERROR(VLOOKUP(C162,REKAP[[#All],[ID
Barang]:[Stok Akhir]],2,FALSE), "")</f>
        <v>Baut LPK</v>
      </c>
      <c r="E162" s="18" t="str">
        <f>IFERROR(VLOOKUP(C162,REKAP[[#All],[ID
Barang]:[Stok Akhir]],4,FALSE), "")</f>
        <v>M 16 X 55</v>
      </c>
      <c r="F162" s="18" t="str">
        <f>IFERROR(VLOOKUP(C162,REKAP[[#All],[ID
Barang]:[Stok Akhir]],6,FALSE),"")</f>
        <v>Mur &amp; Baut</v>
      </c>
      <c r="G162" s="17">
        <f>IFERROR(VLOOKUP(C162,REKAP[[#All],[ID
Barang]:[Stok Akhir]],8,FALSE),"")</f>
        <v>4515</v>
      </c>
      <c r="H162" s="13">
        <v>4</v>
      </c>
      <c r="I162" s="13" t="s">
        <v>3842</v>
      </c>
      <c r="J162" s="69">
        <f>IFERROR(VLOOKUP(C162,REKAP[[#All],[ID
Barang]:[Stok Akhir]],14,FALSE),"")</f>
        <v>8</v>
      </c>
      <c r="K162" s="69"/>
      <c r="L162" s="13" t="s">
        <v>3852</v>
      </c>
      <c r="M162" s="17">
        <f>IFERROR(MASUK8[[#This Row],[Harga Satuan]]*MASUK8[[#This Row],[Jumlah Keluar]], "")</f>
        <v>18060</v>
      </c>
      <c r="N162" s="13"/>
    </row>
    <row r="163" spans="1:14" ht="16.5" thickTop="1" thickBot="1" x14ac:dyDescent="0.3">
      <c r="A163" s="33">
        <f t="shared" si="2"/>
        <v>157</v>
      </c>
      <c r="B163" s="9">
        <v>45363</v>
      </c>
      <c r="C163" s="10" t="s">
        <v>308</v>
      </c>
      <c r="D163" s="18" t="str">
        <f>IFERROR(VLOOKUP(C163,REKAP[[#All],[ID
Barang]:[Stok Akhir]],2,FALSE), "")</f>
        <v>Baut LPK</v>
      </c>
      <c r="E163" s="18" t="str">
        <f>IFERROR(VLOOKUP(C163,REKAP[[#All],[ID
Barang]:[Stok Akhir]],4,FALSE), "")</f>
        <v xml:space="preserve">M 8 X 20 </v>
      </c>
      <c r="F163" s="18" t="str">
        <f>IFERROR(VLOOKUP(C163,REKAP[[#All],[ID
Barang]:[Stok Akhir]],6,FALSE),"")</f>
        <v>Mur &amp; Baut</v>
      </c>
      <c r="G163" s="17">
        <f>IFERROR(VLOOKUP(C163,REKAP[[#All],[ID
Barang]:[Stok Akhir]],8,FALSE),"")</f>
        <v>1300</v>
      </c>
      <c r="H163" s="13">
        <v>4</v>
      </c>
      <c r="I163" s="13" t="s">
        <v>3842</v>
      </c>
      <c r="J163" s="69">
        <f>IFERROR(VLOOKUP(C163,REKAP[[#All],[ID
Barang]:[Stok Akhir]],14,FALSE),"")</f>
        <v>31</v>
      </c>
      <c r="K163" s="69"/>
      <c r="L163" s="13" t="s">
        <v>3852</v>
      </c>
      <c r="M163" s="17">
        <f>IFERROR(MASUK8[[#This Row],[Harga Satuan]]*MASUK8[[#This Row],[Jumlah Keluar]], "")</f>
        <v>5200</v>
      </c>
      <c r="N163" s="13"/>
    </row>
    <row r="164" spans="1:14" ht="16.5" thickTop="1" thickBot="1" x14ac:dyDescent="0.3">
      <c r="A164" s="33">
        <f t="shared" si="2"/>
        <v>158</v>
      </c>
      <c r="B164" s="9">
        <v>45363</v>
      </c>
      <c r="C164" s="10" t="s">
        <v>297</v>
      </c>
      <c r="D164" s="18" t="str">
        <f>IFERROR(VLOOKUP(C164,REKAP[[#All],[ID
Barang]:[Stok Akhir]],2,FALSE), "")</f>
        <v>Baut LPK</v>
      </c>
      <c r="E164" s="18" t="str">
        <f>IFERROR(VLOOKUP(C164,REKAP[[#All],[ID
Barang]:[Stok Akhir]],4,FALSE), "")</f>
        <v>M 6 X 70</v>
      </c>
      <c r="F164" s="18" t="str">
        <f>IFERROR(VLOOKUP(C164,REKAP[[#All],[ID
Barang]:[Stok Akhir]],6,FALSE),"")</f>
        <v>Mur &amp; Baut</v>
      </c>
      <c r="G164" s="17">
        <f>IFERROR(VLOOKUP(C164,REKAP[[#All],[ID
Barang]:[Stok Akhir]],8,FALSE),"")</f>
        <v>1600</v>
      </c>
      <c r="H164" s="13">
        <v>6</v>
      </c>
      <c r="I164" s="13" t="s">
        <v>3842</v>
      </c>
      <c r="J164" s="69">
        <f>IFERROR(VLOOKUP(C164,REKAP[[#All],[ID
Barang]:[Stok Akhir]],14,FALSE),"")</f>
        <v>29</v>
      </c>
      <c r="K164" s="69"/>
      <c r="L164" s="13" t="s">
        <v>3852</v>
      </c>
      <c r="M164" s="17">
        <f>IFERROR(MASUK8[[#This Row],[Harga Satuan]]*MASUK8[[#This Row],[Jumlah Keluar]], "")</f>
        <v>9600</v>
      </c>
      <c r="N164" s="13"/>
    </row>
    <row r="165" spans="1:14" ht="16.5" thickTop="1" thickBot="1" x14ac:dyDescent="0.3">
      <c r="A165" s="33">
        <f t="shared" si="2"/>
        <v>159</v>
      </c>
      <c r="B165" s="9">
        <v>45363</v>
      </c>
      <c r="C165" s="10" t="s">
        <v>288</v>
      </c>
      <c r="D165" s="18" t="str">
        <f>IFERROR(VLOOKUP(C165,REKAP[[#All],[ID
Barang]:[Stok Akhir]],2,FALSE), "")</f>
        <v>Baut LPK</v>
      </c>
      <c r="E165" s="18" t="str">
        <f>IFERROR(VLOOKUP(C165,REKAP[[#All],[ID
Barang]:[Stok Akhir]],4,FALSE), "")</f>
        <v>M 6 X 25</v>
      </c>
      <c r="F165" s="18" t="str">
        <f>IFERROR(VLOOKUP(C165,REKAP[[#All],[ID
Barang]:[Stok Akhir]],6,FALSE),"")</f>
        <v>Mur &amp; Baut</v>
      </c>
      <c r="G165" s="17">
        <f>IFERROR(VLOOKUP(C165,REKAP[[#All],[ID
Barang]:[Stok Akhir]],8,FALSE),"")</f>
        <v>750</v>
      </c>
      <c r="H165" s="13">
        <v>4</v>
      </c>
      <c r="I165" s="13" t="s">
        <v>3842</v>
      </c>
      <c r="J165" s="69">
        <f>IFERROR(VLOOKUP(C165,REKAP[[#All],[ID
Barang]:[Stok Akhir]],14,FALSE),"")</f>
        <v>32</v>
      </c>
      <c r="K165" s="69"/>
      <c r="L165" s="13" t="s">
        <v>3852</v>
      </c>
      <c r="M165" s="17">
        <f>IFERROR(MASUK8[[#This Row],[Harga Satuan]]*MASUK8[[#This Row],[Jumlah Keluar]], "")</f>
        <v>3000</v>
      </c>
      <c r="N165" s="13"/>
    </row>
    <row r="166" spans="1:14" ht="16.5" thickTop="1" thickBot="1" x14ac:dyDescent="0.3">
      <c r="A166" s="33">
        <f t="shared" si="2"/>
        <v>160</v>
      </c>
      <c r="B166" s="9">
        <v>45363</v>
      </c>
      <c r="C166" s="10" t="s">
        <v>333</v>
      </c>
      <c r="D166" s="18" t="str">
        <f>IFERROR(VLOOKUP(C166,REKAP[[#All],[ID
Barang]:[Stok Akhir]],2,FALSE), "")</f>
        <v>Baut LPK</v>
      </c>
      <c r="E166" s="18" t="str">
        <f>IFERROR(VLOOKUP(C166,REKAP[[#All],[ID
Barang]:[Stok Akhir]],4,FALSE), "")</f>
        <v>M 10 X 35</v>
      </c>
      <c r="F166" s="18" t="str">
        <f>IFERROR(VLOOKUP(C166,REKAP[[#All],[ID
Barang]:[Stok Akhir]],6,FALSE),"")</f>
        <v>Mur &amp; Baut</v>
      </c>
      <c r="G166" s="17">
        <f>IFERROR(VLOOKUP(C166,REKAP[[#All],[ID
Barang]:[Stok Akhir]],8,FALSE),"")</f>
        <v>2500</v>
      </c>
      <c r="H166" s="13">
        <v>4</v>
      </c>
      <c r="I166" s="13" t="s">
        <v>3842</v>
      </c>
      <c r="J166" s="69">
        <f>IFERROR(VLOOKUP(C166,REKAP[[#All],[ID
Barang]:[Stok Akhir]],14,FALSE),"")</f>
        <v>22</v>
      </c>
      <c r="K166" s="69"/>
      <c r="L166" s="13" t="s">
        <v>3852</v>
      </c>
      <c r="M166" s="17">
        <f>IFERROR(MASUK8[[#This Row],[Harga Satuan]]*MASUK8[[#This Row],[Jumlah Keluar]], "")</f>
        <v>10000</v>
      </c>
      <c r="N166" s="13"/>
    </row>
    <row r="167" spans="1:14" ht="16.5" thickTop="1" thickBot="1" x14ac:dyDescent="0.3">
      <c r="A167" s="33">
        <f t="shared" si="2"/>
        <v>161</v>
      </c>
      <c r="B167" s="9">
        <v>45363</v>
      </c>
      <c r="C167" s="10" t="s">
        <v>451</v>
      </c>
      <c r="D167" s="18" t="str">
        <f>IFERROR(VLOOKUP(C167,REKAP[[#All],[ID
Barang]:[Stok Akhir]],2,FALSE), "")</f>
        <v>Baut JFL</v>
      </c>
      <c r="E167" s="18" t="str">
        <f>IFERROR(VLOOKUP(C167,REKAP[[#All],[ID
Barang]:[Stok Akhir]],4,FALSE), "")</f>
        <v>M 4 x 10</v>
      </c>
      <c r="F167" s="18" t="str">
        <f>IFERROR(VLOOKUP(C167,REKAP[[#All],[ID
Barang]:[Stok Akhir]],6,FALSE),"")</f>
        <v>Mur &amp; Baut</v>
      </c>
      <c r="G167" s="17">
        <f>IFERROR(VLOOKUP(C167,REKAP[[#All],[ID
Barang]:[Stok Akhir]],8,FALSE),"")</f>
        <v>600</v>
      </c>
      <c r="H167" s="13">
        <v>8</v>
      </c>
      <c r="I167" s="13" t="s">
        <v>3842</v>
      </c>
      <c r="J167" s="69">
        <f>IFERROR(VLOOKUP(C167,REKAP[[#All],[ID
Barang]:[Stok Akhir]],14,FALSE),"")</f>
        <v>19</v>
      </c>
      <c r="K167" s="69"/>
      <c r="L167" s="13" t="s">
        <v>3852</v>
      </c>
      <c r="M167" s="17">
        <f>IFERROR(MASUK8[[#This Row],[Harga Satuan]]*MASUK8[[#This Row],[Jumlah Keluar]], "")</f>
        <v>4800</v>
      </c>
      <c r="N167" s="13"/>
    </row>
    <row r="168" spans="1:14" ht="16.5" thickTop="1" thickBot="1" x14ac:dyDescent="0.3">
      <c r="A168" s="33">
        <f t="shared" si="2"/>
        <v>162</v>
      </c>
      <c r="B168" s="9">
        <v>45363</v>
      </c>
      <c r="C168" s="10" t="s">
        <v>463</v>
      </c>
      <c r="D168" s="18" t="str">
        <f>IFERROR(VLOOKUP(C168,REKAP[[#All],[ID
Barang]:[Stok Akhir]],2,FALSE), "")</f>
        <v>Baut JFL</v>
      </c>
      <c r="E168" s="18" t="str">
        <f>IFERROR(VLOOKUP(C168,REKAP[[#All],[ID
Barang]:[Stok Akhir]],4,FALSE), "")</f>
        <v>M 6 X 15</v>
      </c>
      <c r="F168" s="18" t="str">
        <f>IFERROR(VLOOKUP(C168,REKAP[[#All],[ID
Barang]:[Stok Akhir]],6,FALSE),"")</f>
        <v>Mur &amp; Baut</v>
      </c>
      <c r="G168" s="17">
        <f>IFERROR(VLOOKUP(C168,REKAP[[#All],[ID
Barang]:[Stok Akhir]],8,FALSE),"")</f>
        <v>1000</v>
      </c>
      <c r="H168" s="13">
        <v>4</v>
      </c>
      <c r="I168" s="13" t="s">
        <v>3842</v>
      </c>
      <c r="J168" s="69">
        <f>IFERROR(VLOOKUP(C168,REKAP[[#All],[ID
Barang]:[Stok Akhir]],14,FALSE),"")</f>
        <v>52</v>
      </c>
      <c r="K168" s="69"/>
      <c r="L168" s="13" t="s">
        <v>3852</v>
      </c>
      <c r="M168" s="17">
        <f>IFERROR(MASUK8[[#This Row],[Harga Satuan]]*MASUK8[[#This Row],[Jumlah Keluar]], "")</f>
        <v>4000</v>
      </c>
      <c r="N168" s="13"/>
    </row>
    <row r="169" spans="1:14" ht="16.5" thickTop="1" thickBot="1" x14ac:dyDescent="0.3">
      <c r="A169" s="33">
        <f t="shared" si="2"/>
        <v>163</v>
      </c>
      <c r="B169" s="9">
        <v>45363</v>
      </c>
      <c r="C169" s="10" t="s">
        <v>473</v>
      </c>
      <c r="D169" s="18" t="str">
        <f>IFERROR(VLOOKUP(C169,REKAP[[#All],[ID
Barang]:[Stok Akhir]],2,FALSE), "")</f>
        <v>Baut JFL</v>
      </c>
      <c r="E169" s="18" t="str">
        <f>IFERROR(VLOOKUP(C169,REKAP[[#All],[ID
Barang]:[Stok Akhir]],4,FALSE), "")</f>
        <v xml:space="preserve">M 8 X 25  </v>
      </c>
      <c r="F169" s="18" t="str">
        <f>IFERROR(VLOOKUP(C169,REKAP[[#All],[ID
Barang]:[Stok Akhir]],6,FALSE),"")</f>
        <v>Mur &amp; Baut</v>
      </c>
      <c r="G169" s="17">
        <f>IFERROR(VLOOKUP(C169,REKAP[[#All],[ID
Barang]:[Stok Akhir]],8,FALSE),"")</f>
        <v>1500</v>
      </c>
      <c r="H169" s="13">
        <v>8</v>
      </c>
      <c r="I169" s="13" t="s">
        <v>3842</v>
      </c>
      <c r="J169" s="69">
        <f>IFERROR(VLOOKUP(C169,REKAP[[#All],[ID
Barang]:[Stok Akhir]],14,FALSE),"")</f>
        <v>31</v>
      </c>
      <c r="K169" s="69"/>
      <c r="L169" s="13" t="s">
        <v>3856</v>
      </c>
      <c r="M169" s="17">
        <f>IFERROR(MASUK8[[#This Row],[Harga Satuan]]*MASUK8[[#This Row],[Jumlah Keluar]], "")</f>
        <v>12000</v>
      </c>
      <c r="N169" s="13"/>
    </row>
    <row r="170" spans="1:14" ht="16.5" thickTop="1" thickBot="1" x14ac:dyDescent="0.3">
      <c r="A170" s="33">
        <f t="shared" si="2"/>
        <v>164</v>
      </c>
      <c r="B170" s="9">
        <v>45363</v>
      </c>
      <c r="C170" s="10" t="s">
        <v>309</v>
      </c>
      <c r="D170" s="18" t="str">
        <f>IFERROR(VLOOKUP(C170,REKAP[[#All],[ID
Barang]:[Stok Akhir]],2,FALSE), "")</f>
        <v>Baut LPK</v>
      </c>
      <c r="E170" s="18" t="str">
        <f>IFERROR(VLOOKUP(C170,REKAP[[#All],[ID
Barang]:[Stok Akhir]],4,FALSE), "")</f>
        <v>M 8 X 25</v>
      </c>
      <c r="F170" s="18" t="str">
        <f>IFERROR(VLOOKUP(C170,REKAP[[#All],[ID
Barang]:[Stok Akhir]],6,FALSE),"")</f>
        <v>Mur &amp; Baut</v>
      </c>
      <c r="G170" s="17">
        <f>IFERROR(VLOOKUP(C170,REKAP[[#All],[ID
Barang]:[Stok Akhir]],8,FALSE),"")</f>
        <v>1500</v>
      </c>
      <c r="H170" s="13">
        <v>4</v>
      </c>
      <c r="I170" s="13" t="s">
        <v>3842</v>
      </c>
      <c r="J170" s="69">
        <f>IFERROR(VLOOKUP(C170,REKAP[[#All],[ID
Barang]:[Stok Akhir]],14,FALSE),"")</f>
        <v>12</v>
      </c>
      <c r="K170" s="69"/>
      <c r="L170" s="13" t="s">
        <v>3856</v>
      </c>
      <c r="M170" s="17">
        <f>IFERROR(MASUK8[[#This Row],[Harga Satuan]]*MASUK8[[#This Row],[Jumlah Keluar]], "")</f>
        <v>6000</v>
      </c>
      <c r="N170" s="13"/>
    </row>
    <row r="171" spans="1:14" ht="16.5" thickTop="1" thickBot="1" x14ac:dyDescent="0.3">
      <c r="A171" s="33">
        <f t="shared" si="2"/>
        <v>165</v>
      </c>
      <c r="B171" s="9">
        <v>45363</v>
      </c>
      <c r="C171" s="10" t="s">
        <v>513</v>
      </c>
      <c r="D171" s="18" t="str">
        <f>IFERROR(VLOOKUP(C171,REKAP[[#All],[ID
Barang]:[Stok Akhir]],2,FALSE), "")</f>
        <v>Baut Tanam</v>
      </c>
      <c r="E171" s="18" t="str">
        <f>IFERROR(VLOOKUP(C171,REKAP[[#All],[ID
Barang]:[Stok Akhir]],4,FALSE), "")</f>
        <v xml:space="preserve">M 6 X 10 </v>
      </c>
      <c r="F171" s="18" t="str">
        <f>IFERROR(VLOOKUP(C171,REKAP[[#All],[ID
Barang]:[Stok Akhir]],6,FALSE),"")</f>
        <v>Mur &amp; Baut</v>
      </c>
      <c r="G171" s="17">
        <f>IFERROR(VLOOKUP(C171,REKAP[[#All],[ID
Barang]:[Stok Akhir]],8,FALSE),"")</f>
        <v>600</v>
      </c>
      <c r="H171" s="13">
        <v>4</v>
      </c>
      <c r="I171" s="13" t="s">
        <v>3842</v>
      </c>
      <c r="J171" s="69">
        <f>IFERROR(VLOOKUP(C171,REKAP[[#All],[ID
Barang]:[Stok Akhir]],14,FALSE),"")</f>
        <v>21</v>
      </c>
      <c r="K171" s="69"/>
      <c r="L171" s="13" t="s">
        <v>3856</v>
      </c>
      <c r="M171" s="17">
        <f>IFERROR(MASUK8[[#This Row],[Harga Satuan]]*MASUK8[[#This Row],[Jumlah Keluar]], "")</f>
        <v>2400</v>
      </c>
      <c r="N171" s="13"/>
    </row>
    <row r="172" spans="1:14" ht="16.5" thickTop="1" thickBot="1" x14ac:dyDescent="0.3">
      <c r="A172" s="33">
        <f t="shared" si="2"/>
        <v>166</v>
      </c>
      <c r="B172" s="9">
        <v>45364</v>
      </c>
      <c r="C172" s="10" t="s">
        <v>270</v>
      </c>
      <c r="D172" s="18" t="str">
        <f>IFERROR(VLOOKUP(C172,REKAP[[#All],[ID
Barang]:[Stok Akhir]],2,FALSE), "")</f>
        <v>Baut LPK</v>
      </c>
      <c r="E172" s="18" t="str">
        <f>IFERROR(VLOOKUP(C172,REKAP[[#All],[ID
Barang]:[Stok Akhir]],4,FALSE), "")</f>
        <v>M 5 X 30</v>
      </c>
      <c r="F172" s="18" t="str">
        <f>IFERROR(VLOOKUP(C172,REKAP[[#All],[ID
Barang]:[Stok Akhir]],6,FALSE),"")</f>
        <v>Mur &amp; Baut</v>
      </c>
      <c r="G172" s="17">
        <f>IFERROR(VLOOKUP(C172,REKAP[[#All],[ID
Barang]:[Stok Akhir]],8,FALSE),"")</f>
        <v>725</v>
      </c>
      <c r="H172" s="13">
        <v>1</v>
      </c>
      <c r="I172" s="13" t="s">
        <v>3693</v>
      </c>
      <c r="J172" s="69">
        <f>IFERROR(VLOOKUP(C172,REKAP[[#All],[ID
Barang]:[Stok Akhir]],14,FALSE),"")</f>
        <v>33</v>
      </c>
      <c r="K172" s="69"/>
      <c r="L172" s="13" t="s">
        <v>3702</v>
      </c>
      <c r="M172" s="17">
        <f>IFERROR(MASUK8[[#This Row],[Harga Satuan]]*MASUK8[[#This Row],[Jumlah Keluar]], "")</f>
        <v>725</v>
      </c>
      <c r="N172" s="13"/>
    </row>
    <row r="173" spans="1:14" ht="16.5" thickTop="1" thickBot="1" x14ac:dyDescent="0.3">
      <c r="A173" s="33">
        <f t="shared" si="2"/>
        <v>167</v>
      </c>
      <c r="B173" s="9">
        <v>45364</v>
      </c>
      <c r="C173" s="10" t="s">
        <v>788</v>
      </c>
      <c r="D173" s="18" t="str">
        <f>IFERROR(VLOOKUP(C173,REKAP[[#All],[ID
Barang]:[Stok Akhir]],2,FALSE), "")</f>
        <v>Sarung Tangan kain</v>
      </c>
      <c r="E173" s="18">
        <f>IFERROR(VLOOKUP(C173,REKAP[[#All],[ID
Barang]:[Stok Akhir]],4,FALSE), "")</f>
        <v>0</v>
      </c>
      <c r="F173" s="18" t="str">
        <f>IFERROR(VLOOKUP(C173,REKAP[[#All],[ID
Barang]:[Stok Akhir]],6,FALSE),"")</f>
        <v>Bahan Pembantu</v>
      </c>
      <c r="G173" s="17">
        <f>IFERROR(VLOOKUP(C173,REKAP[[#All],[ID
Barang]:[Stok Akhir]],8,FALSE),"")</f>
        <v>2000</v>
      </c>
      <c r="H173" s="13">
        <v>2</v>
      </c>
      <c r="I173" s="13" t="s">
        <v>3888</v>
      </c>
      <c r="J173" s="69">
        <f>IFERROR(VLOOKUP(C173,REKAP[[#All],[ID
Barang]:[Stok Akhir]],14,FALSE),"")</f>
        <v>6</v>
      </c>
      <c r="K173" s="69"/>
      <c r="L173" s="13" t="s">
        <v>3703</v>
      </c>
      <c r="M173" s="17">
        <f>IFERROR(MASUK8[[#This Row],[Harga Satuan]]*MASUK8[[#This Row],[Jumlah Keluar]], "")</f>
        <v>4000</v>
      </c>
      <c r="N173" s="13"/>
    </row>
    <row r="174" spans="1:14" ht="16.5" thickTop="1" thickBot="1" x14ac:dyDescent="0.3">
      <c r="A174" s="33">
        <f t="shared" si="2"/>
        <v>168</v>
      </c>
      <c r="B174" s="9">
        <v>45364</v>
      </c>
      <c r="C174" s="10" t="s">
        <v>761</v>
      </c>
      <c r="D174" s="18" t="str">
        <f>IFERROR(VLOOKUP(C174,REKAP[[#All],[ID
Barang]:[Stok Akhir]],2,FALSE), "")</f>
        <v>Kuas Cat</v>
      </c>
      <c r="E174" s="18" t="str">
        <f>IFERROR(VLOOKUP(C174,REKAP[[#All],[ID
Barang]:[Stok Akhir]],4,FALSE), "")</f>
        <v>1"</v>
      </c>
      <c r="F174" s="18" t="str">
        <f>IFERROR(VLOOKUP(C174,REKAP[[#All],[ID
Barang]:[Stok Akhir]],6,FALSE),"")</f>
        <v>Bahan Pembantu</v>
      </c>
      <c r="G174" s="17">
        <f>IFERROR(VLOOKUP(C174,REKAP[[#All],[ID
Barang]:[Stok Akhir]],8,FALSE),"")</f>
        <v>4000</v>
      </c>
      <c r="H174" s="13">
        <v>1</v>
      </c>
      <c r="I174" s="13" t="s">
        <v>3704</v>
      </c>
      <c r="J174" s="69">
        <f>IFERROR(VLOOKUP(C174,REKAP[[#All],[ID
Barang]:[Stok Akhir]],14,FALSE),"")</f>
        <v>2</v>
      </c>
      <c r="K174" s="69"/>
      <c r="L174" s="13" t="s">
        <v>3705</v>
      </c>
      <c r="M174" s="17">
        <f>IFERROR(MASUK8[[#This Row],[Harga Satuan]]*MASUK8[[#This Row],[Jumlah Keluar]], "")</f>
        <v>4000</v>
      </c>
      <c r="N174" s="13"/>
    </row>
    <row r="175" spans="1:14" ht="16.5" thickTop="1" thickBot="1" x14ac:dyDescent="0.3">
      <c r="A175" s="33">
        <f t="shared" si="2"/>
        <v>169</v>
      </c>
      <c r="B175" s="9">
        <v>45364</v>
      </c>
      <c r="C175" s="10" t="s">
        <v>769</v>
      </c>
      <c r="D175" s="18" t="str">
        <f>IFERROR(VLOOKUP(C175,REKAP[[#All],[ID
Barang]:[Stok Akhir]],2,FALSE), "")</f>
        <v>Masker Safety (Polytron)</v>
      </c>
      <c r="E175" s="18">
        <f>IFERROR(VLOOKUP(C175,REKAP[[#All],[ID
Barang]:[Stok Akhir]],4,FALSE), "")</f>
        <v>0</v>
      </c>
      <c r="F175" s="18" t="str">
        <f>IFERROR(VLOOKUP(C175,REKAP[[#All],[ID
Barang]:[Stok Akhir]],6,FALSE),"")</f>
        <v>Bahan Pembantu</v>
      </c>
      <c r="G175" s="17">
        <f>IFERROR(VLOOKUP(C175,REKAP[[#All],[ID
Barang]:[Stok Akhir]],8,FALSE),"")</f>
        <v>1455</v>
      </c>
      <c r="H175" s="13">
        <v>1</v>
      </c>
      <c r="I175" s="13" t="s">
        <v>3704</v>
      </c>
      <c r="J175" s="69">
        <f>IFERROR(VLOOKUP(C175,REKAP[[#All],[ID
Barang]:[Stok Akhir]],14,FALSE),"")</f>
        <v>176</v>
      </c>
      <c r="K175" s="69"/>
      <c r="L175" s="13" t="s">
        <v>3705</v>
      </c>
      <c r="M175" s="17">
        <f>IFERROR(MASUK8[[#This Row],[Harga Satuan]]*MASUK8[[#This Row],[Jumlah Keluar]], "")</f>
        <v>1455</v>
      </c>
      <c r="N175" s="13"/>
    </row>
    <row r="176" spans="1:14" ht="16.5" thickTop="1" thickBot="1" x14ac:dyDescent="0.3">
      <c r="A176" s="33">
        <f t="shared" si="2"/>
        <v>170</v>
      </c>
      <c r="B176" s="9">
        <v>45364</v>
      </c>
      <c r="C176" s="10" t="s">
        <v>788</v>
      </c>
      <c r="D176" s="18" t="str">
        <f>IFERROR(VLOOKUP(C176,REKAP[[#All],[ID
Barang]:[Stok Akhir]],2,FALSE), "")</f>
        <v>Sarung Tangan kain</v>
      </c>
      <c r="E176" s="18">
        <f>IFERROR(VLOOKUP(C176,REKAP[[#All],[ID
Barang]:[Stok Akhir]],4,FALSE), "")</f>
        <v>0</v>
      </c>
      <c r="F176" s="18" t="str">
        <f>IFERROR(VLOOKUP(C176,REKAP[[#All],[ID
Barang]:[Stok Akhir]],6,FALSE),"")</f>
        <v>Bahan Pembantu</v>
      </c>
      <c r="G176" s="17">
        <f>IFERROR(VLOOKUP(C176,REKAP[[#All],[ID
Barang]:[Stok Akhir]],8,FALSE),"")</f>
        <v>2000</v>
      </c>
      <c r="H176" s="13">
        <v>1</v>
      </c>
      <c r="I176" s="13" t="s">
        <v>3706</v>
      </c>
      <c r="J176" s="69">
        <f>IFERROR(VLOOKUP(C176,REKAP[[#All],[ID
Barang]:[Stok Akhir]],14,FALSE),"")</f>
        <v>6</v>
      </c>
      <c r="K176" s="69"/>
      <c r="L176" s="13" t="s">
        <v>3707</v>
      </c>
      <c r="M176" s="17">
        <f>IFERROR(MASUK8[[#This Row],[Harga Satuan]]*MASUK8[[#This Row],[Jumlah Keluar]], "")</f>
        <v>2000</v>
      </c>
      <c r="N176" s="13"/>
    </row>
    <row r="177" spans="1:14" ht="16.5" thickTop="1" thickBot="1" x14ac:dyDescent="0.3">
      <c r="A177" s="33">
        <f t="shared" si="2"/>
        <v>171</v>
      </c>
      <c r="B177" s="9">
        <v>45365</v>
      </c>
      <c r="C177" s="10" t="s">
        <v>788</v>
      </c>
      <c r="D177" s="18" t="str">
        <f>IFERROR(VLOOKUP(C177,REKAP[[#All],[ID
Barang]:[Stok Akhir]],2,FALSE), "")</f>
        <v>Sarung Tangan kain</v>
      </c>
      <c r="E177" s="18">
        <f>IFERROR(VLOOKUP(C177,REKAP[[#All],[ID
Barang]:[Stok Akhir]],4,FALSE), "")</f>
        <v>0</v>
      </c>
      <c r="F177" s="18" t="str">
        <f>IFERROR(VLOOKUP(C177,REKAP[[#All],[ID
Barang]:[Stok Akhir]],6,FALSE),"")</f>
        <v>Bahan Pembantu</v>
      </c>
      <c r="G177" s="17">
        <f>IFERROR(VLOOKUP(C177,REKAP[[#All],[ID
Barang]:[Stok Akhir]],8,FALSE),"")</f>
        <v>2000</v>
      </c>
      <c r="H177" s="13">
        <v>1</v>
      </c>
      <c r="I177" s="13" t="s">
        <v>3730</v>
      </c>
      <c r="J177" s="69">
        <f>IFERROR(VLOOKUP(C177,REKAP[[#All],[ID
Barang]:[Stok Akhir]],14,FALSE),"")</f>
        <v>6</v>
      </c>
      <c r="K177" s="69"/>
      <c r="L177" s="13"/>
      <c r="M177" s="17">
        <f>IFERROR(MASUK8[[#This Row],[Harga Satuan]]*MASUK8[[#This Row],[Jumlah Keluar]], "")</f>
        <v>2000</v>
      </c>
      <c r="N177" s="13"/>
    </row>
    <row r="178" spans="1:14" ht="16.5" thickTop="1" thickBot="1" x14ac:dyDescent="0.3">
      <c r="A178" s="33">
        <f t="shared" si="2"/>
        <v>172</v>
      </c>
      <c r="B178" s="9">
        <v>45365</v>
      </c>
      <c r="C178" s="10" t="s">
        <v>769</v>
      </c>
      <c r="D178" s="18" t="str">
        <f>IFERROR(VLOOKUP(C178,REKAP[[#All],[ID
Barang]:[Stok Akhir]],2,FALSE), "")</f>
        <v>Masker Safety (Polytron)</v>
      </c>
      <c r="E178" s="18">
        <f>IFERROR(VLOOKUP(C178,REKAP[[#All],[ID
Barang]:[Stok Akhir]],4,FALSE), "")</f>
        <v>0</v>
      </c>
      <c r="F178" s="18" t="str">
        <f>IFERROR(VLOOKUP(C178,REKAP[[#All],[ID
Barang]:[Stok Akhir]],6,FALSE),"")</f>
        <v>Bahan Pembantu</v>
      </c>
      <c r="G178" s="17">
        <f>IFERROR(VLOOKUP(C178,REKAP[[#All],[ID
Barang]:[Stok Akhir]],8,FALSE),"")</f>
        <v>1455</v>
      </c>
      <c r="H178" s="13">
        <v>2</v>
      </c>
      <c r="I178" s="13" t="s">
        <v>3887</v>
      </c>
      <c r="J178" s="69">
        <f>IFERROR(VLOOKUP(C178,REKAP[[#All],[ID
Barang]:[Stok Akhir]],14,FALSE),"")</f>
        <v>176</v>
      </c>
      <c r="K178" s="69"/>
      <c r="L178" s="13"/>
      <c r="M178" s="17">
        <f>IFERROR(MASUK8[[#This Row],[Harga Satuan]]*MASUK8[[#This Row],[Jumlah Keluar]], "")</f>
        <v>2910</v>
      </c>
      <c r="N178" s="13"/>
    </row>
    <row r="179" spans="1:14" ht="16.5" thickTop="1" thickBot="1" x14ac:dyDescent="0.3">
      <c r="A179" s="33">
        <f t="shared" si="2"/>
        <v>173</v>
      </c>
      <c r="B179" s="9">
        <v>45365</v>
      </c>
      <c r="C179" s="10" t="s">
        <v>580</v>
      </c>
      <c r="D179" s="18" t="str">
        <f>IFERROR(VLOOKUP(C179,REKAP[[#All],[ID
Barang]:[Stok Akhir]],2,FALSE), "")</f>
        <v>Ring Per</v>
      </c>
      <c r="E179" s="18" t="str">
        <f>IFERROR(VLOOKUP(C179,REKAP[[#All],[ID
Barang]:[Stok Akhir]],4,FALSE), "")</f>
        <v>M8</v>
      </c>
      <c r="F179" s="18" t="str">
        <f>IFERROR(VLOOKUP(C179,REKAP[[#All],[ID
Barang]:[Stok Akhir]],6,FALSE),"")</f>
        <v>Mur &amp; Baut</v>
      </c>
      <c r="G179" s="17">
        <f>IFERROR(VLOOKUP(C179,REKAP[[#All],[ID
Barang]:[Stok Akhir]],8,FALSE),"")</f>
        <v>100</v>
      </c>
      <c r="H179" s="13">
        <v>16</v>
      </c>
      <c r="I179" s="13" t="s">
        <v>3700</v>
      </c>
      <c r="J179" s="69">
        <f>IFERROR(VLOOKUP(C179,REKAP[[#All],[ID
Barang]:[Stok Akhir]],14,FALSE),"")</f>
        <v>36</v>
      </c>
      <c r="K179" s="69"/>
      <c r="L179" s="13" t="s">
        <v>3701</v>
      </c>
      <c r="M179" s="17">
        <f>IFERROR(MASUK8[[#This Row],[Harga Satuan]]*MASUK8[[#This Row],[Jumlah Keluar]], "")</f>
        <v>1600</v>
      </c>
      <c r="N179" s="13"/>
    </row>
    <row r="180" spans="1:14" ht="16.5" thickTop="1" thickBot="1" x14ac:dyDescent="0.3">
      <c r="A180" s="33">
        <f t="shared" si="2"/>
        <v>174</v>
      </c>
      <c r="B180" s="9">
        <v>45365</v>
      </c>
      <c r="C180" s="10" t="s">
        <v>769</v>
      </c>
      <c r="D180" s="18" t="str">
        <f>IFERROR(VLOOKUP(C180,REKAP[[#All],[ID
Barang]:[Stok Akhir]],2,FALSE), "")</f>
        <v>Masker Safety (Polytron)</v>
      </c>
      <c r="E180" s="18">
        <f>IFERROR(VLOOKUP(C180,REKAP[[#All],[ID
Barang]:[Stok Akhir]],4,FALSE), "")</f>
        <v>0</v>
      </c>
      <c r="F180" s="18" t="str">
        <f>IFERROR(VLOOKUP(C180,REKAP[[#All],[ID
Barang]:[Stok Akhir]],6,FALSE),"")</f>
        <v>Bahan Pembantu</v>
      </c>
      <c r="G180" s="17">
        <f>IFERROR(VLOOKUP(C180,REKAP[[#All],[ID
Barang]:[Stok Akhir]],8,FALSE),"")</f>
        <v>1455</v>
      </c>
      <c r="H180" s="13">
        <v>1</v>
      </c>
      <c r="I180" s="13" t="s">
        <v>3747</v>
      </c>
      <c r="J180" s="69">
        <f>IFERROR(VLOOKUP(C180,REKAP[[#All],[ID
Barang]:[Stok Akhir]],14,FALSE),"")</f>
        <v>176</v>
      </c>
      <c r="K180" s="69"/>
      <c r="L180" s="13" t="s">
        <v>3751</v>
      </c>
      <c r="M180" s="17">
        <f>IFERROR(MASUK8[[#This Row],[Harga Satuan]]*MASUK8[[#This Row],[Jumlah Keluar]], "")</f>
        <v>1455</v>
      </c>
      <c r="N180" s="13"/>
    </row>
    <row r="181" spans="1:14" ht="16.5" thickTop="1" thickBot="1" x14ac:dyDescent="0.3">
      <c r="A181" s="33">
        <f t="shared" si="2"/>
        <v>175</v>
      </c>
      <c r="B181" s="9">
        <v>45366</v>
      </c>
      <c r="C181" s="10" t="s">
        <v>797</v>
      </c>
      <c r="D181" s="18" t="str">
        <f>IFERROR(VLOOKUP(C181,REKAP[[#All],[ID
Barang]:[Stok Akhir]],2,FALSE), "")</f>
        <v>Thinner Laba - Laba</v>
      </c>
      <c r="E181" s="18">
        <f>IFERROR(VLOOKUP(C181,REKAP[[#All],[ID
Barang]:[Stok Akhir]],4,FALSE), "")</f>
        <v>0</v>
      </c>
      <c r="F181" s="18" t="str">
        <f>IFERROR(VLOOKUP(C181,REKAP[[#All],[ID
Barang]:[Stok Akhir]],6,FALSE),"")</f>
        <v>Bahan Pembantu</v>
      </c>
      <c r="G181" s="17">
        <f>IFERROR(VLOOKUP(C181,REKAP[[#All],[ID
Barang]:[Stok Akhir]],8,FALSE),"")</f>
        <v>145000</v>
      </c>
      <c r="H181" s="13">
        <v>1</v>
      </c>
      <c r="I181" s="13" t="s">
        <v>3698</v>
      </c>
      <c r="J181" s="69">
        <f>IFERROR(VLOOKUP(C181,REKAP[[#All],[ID
Barang]:[Stok Akhir]],14,FALSE),"")</f>
        <v>1</v>
      </c>
      <c r="K181" s="69"/>
      <c r="L181" s="13"/>
      <c r="M181" s="17">
        <f>IFERROR(MASUK8[[#This Row],[Harga Satuan]]*MASUK8[[#This Row],[Jumlah Keluar]], "")</f>
        <v>145000</v>
      </c>
      <c r="N181" s="13" t="s">
        <v>3699</v>
      </c>
    </row>
    <row r="182" spans="1:14" ht="16.5" thickTop="1" thickBot="1" x14ac:dyDescent="0.3">
      <c r="A182" s="33">
        <f t="shared" si="2"/>
        <v>176</v>
      </c>
      <c r="B182" s="9">
        <v>45366</v>
      </c>
      <c r="C182" s="10" t="s">
        <v>788</v>
      </c>
      <c r="D182" s="18" t="str">
        <f>IFERROR(VLOOKUP(C182,REKAP[[#All],[ID
Barang]:[Stok Akhir]],2,FALSE), "")</f>
        <v>Sarung Tangan kain</v>
      </c>
      <c r="E182" s="18">
        <f>IFERROR(VLOOKUP(C182,REKAP[[#All],[ID
Barang]:[Stok Akhir]],4,FALSE), "")</f>
        <v>0</v>
      </c>
      <c r="F182" s="18" t="str">
        <f>IFERROR(VLOOKUP(C182,REKAP[[#All],[ID
Barang]:[Stok Akhir]],6,FALSE),"")</f>
        <v>Bahan Pembantu</v>
      </c>
      <c r="G182" s="17">
        <f>IFERROR(VLOOKUP(C182,REKAP[[#All],[ID
Barang]:[Stok Akhir]],8,FALSE),"")</f>
        <v>2000</v>
      </c>
      <c r="H182" s="13">
        <v>1</v>
      </c>
      <c r="I182" s="13" t="s">
        <v>3698</v>
      </c>
      <c r="J182" s="69">
        <f>IFERROR(VLOOKUP(C182,REKAP[[#All],[ID
Barang]:[Stok Akhir]],14,FALSE),"")</f>
        <v>6</v>
      </c>
      <c r="K182" s="69"/>
      <c r="L182" s="13"/>
      <c r="M182" s="17">
        <f>IFERROR(MASUK8[[#This Row],[Harga Satuan]]*MASUK8[[#This Row],[Jumlah Keluar]], "")</f>
        <v>2000</v>
      </c>
      <c r="N182" s="13"/>
    </row>
    <row r="183" spans="1:14" ht="16.5" thickTop="1" thickBot="1" x14ac:dyDescent="0.3">
      <c r="A183" s="33">
        <f t="shared" si="2"/>
        <v>177</v>
      </c>
      <c r="B183" s="9">
        <v>45366</v>
      </c>
      <c r="C183" s="10" t="s">
        <v>788</v>
      </c>
      <c r="D183" s="18" t="str">
        <f>IFERROR(VLOOKUP(C183,REKAP[[#All],[ID
Barang]:[Stok Akhir]],2,FALSE), "")</f>
        <v>Sarung Tangan kain</v>
      </c>
      <c r="E183" s="18">
        <f>IFERROR(VLOOKUP(C183,REKAP[[#All],[ID
Barang]:[Stok Akhir]],4,FALSE), "")</f>
        <v>0</v>
      </c>
      <c r="F183" s="18" t="str">
        <f>IFERROR(VLOOKUP(C183,REKAP[[#All],[ID
Barang]:[Stok Akhir]],6,FALSE),"")</f>
        <v>Bahan Pembantu</v>
      </c>
      <c r="G183" s="17">
        <f>IFERROR(VLOOKUP(C183,REKAP[[#All],[ID
Barang]:[Stok Akhir]],8,FALSE),"")</f>
        <v>2000</v>
      </c>
      <c r="H183" s="13">
        <v>1</v>
      </c>
      <c r="I183" s="13" t="s">
        <v>3671</v>
      </c>
      <c r="J183" s="69">
        <f>IFERROR(VLOOKUP(C183,REKAP[[#All],[ID
Barang]:[Stok Akhir]],14,FALSE),"")</f>
        <v>6</v>
      </c>
      <c r="K183" s="69"/>
      <c r="L183" s="13"/>
      <c r="M183" s="17">
        <f>IFERROR(MASUK8[[#This Row],[Harga Satuan]]*MASUK8[[#This Row],[Jumlah Keluar]], "")</f>
        <v>2000</v>
      </c>
      <c r="N183" s="13"/>
    </row>
    <row r="184" spans="1:14" ht="16.5" thickTop="1" thickBot="1" x14ac:dyDescent="0.3">
      <c r="A184" s="33">
        <f t="shared" si="2"/>
        <v>178</v>
      </c>
      <c r="B184" s="9">
        <v>45366</v>
      </c>
      <c r="C184" s="10" t="s">
        <v>731</v>
      </c>
      <c r="D184" s="18" t="str">
        <f>IFERROR(VLOOKUP(C184,REKAP[[#All],[ID
Barang]:[Stok Akhir]],2,FALSE), "")</f>
        <v xml:space="preserve">EDM WIRE </v>
      </c>
      <c r="E184" s="18" t="str">
        <f>IFERROR(VLOOKUP(C184,REKAP[[#All],[ID
Barang]:[Stok Akhir]],4,FALSE), "")</f>
        <v>0.25mm</v>
      </c>
      <c r="F184" s="18" t="str">
        <f>IFERROR(VLOOKUP(C184,REKAP[[#All],[ID
Barang]:[Stok Akhir]],6,FALSE),"")</f>
        <v>Bahan Pembantu</v>
      </c>
      <c r="G184" s="17">
        <f>IFERROR(VLOOKUP(C184,REKAP[[#All],[ID
Barang]:[Stok Akhir]],8,FALSE),"")</f>
        <v>160000</v>
      </c>
      <c r="H184" s="13">
        <v>1</v>
      </c>
      <c r="I184" s="13" t="s">
        <v>3723</v>
      </c>
      <c r="J184" s="69">
        <f>IFERROR(VLOOKUP(C184,REKAP[[#All],[ID
Barang]:[Stok Akhir]],14,FALSE),"")</f>
        <v>11</v>
      </c>
      <c r="K184" s="69"/>
      <c r="L184" s="13"/>
      <c r="M184" s="17">
        <f>IFERROR(MASUK8[[#This Row],[Harga Satuan]]*MASUK8[[#This Row],[Jumlah Keluar]], "")</f>
        <v>160000</v>
      </c>
      <c r="N184" s="13"/>
    </row>
    <row r="185" spans="1:14" ht="16.5" thickTop="1" thickBot="1" x14ac:dyDescent="0.3">
      <c r="A185" s="33">
        <f t="shared" si="2"/>
        <v>179</v>
      </c>
      <c r="B185" s="9">
        <v>45366</v>
      </c>
      <c r="C185" s="10" t="s">
        <v>293</v>
      </c>
      <c r="D185" s="18" t="str">
        <f>IFERROR(VLOOKUP(C185,REKAP[[#All],[ID
Barang]:[Stok Akhir]],2,FALSE), "")</f>
        <v>Baut LPK</v>
      </c>
      <c r="E185" s="18" t="str">
        <f>IFERROR(VLOOKUP(C185,REKAP[[#All],[ID
Barang]:[Stok Akhir]],4,FALSE), "")</f>
        <v>M 6 X 50</v>
      </c>
      <c r="F185" s="18" t="str">
        <f>IFERROR(VLOOKUP(C185,REKAP[[#All],[ID
Barang]:[Stok Akhir]],6,FALSE),"")</f>
        <v>Mur &amp; Baut</v>
      </c>
      <c r="G185" s="17">
        <f>IFERROR(VLOOKUP(C185,REKAP[[#All],[ID
Barang]:[Stok Akhir]],8,FALSE),"")</f>
        <v>1500</v>
      </c>
      <c r="H185" s="13">
        <v>2</v>
      </c>
      <c r="I185" s="13" t="s">
        <v>3842</v>
      </c>
      <c r="J185" s="69">
        <f>IFERROR(VLOOKUP(C185,REKAP[[#All],[ID
Barang]:[Stok Akhir]],14,FALSE),"")</f>
        <v>9</v>
      </c>
      <c r="K185" s="69"/>
      <c r="L185" s="13" t="s">
        <v>3813</v>
      </c>
      <c r="M185" s="17">
        <f>IFERROR(MASUK8[[#This Row],[Harga Satuan]]*MASUK8[[#This Row],[Jumlah Keluar]], "")</f>
        <v>3000</v>
      </c>
      <c r="N185" s="13"/>
    </row>
    <row r="186" spans="1:14" ht="16.5" thickTop="1" thickBot="1" x14ac:dyDescent="0.3">
      <c r="A186" s="33">
        <f t="shared" si="2"/>
        <v>180</v>
      </c>
      <c r="B186" s="9">
        <v>45366</v>
      </c>
      <c r="C186" s="10" t="s">
        <v>372</v>
      </c>
      <c r="D186" s="18" t="str">
        <f>IFERROR(VLOOKUP(C186,REKAP[[#All],[ID
Barang]:[Stok Akhir]],2,FALSE), "")</f>
        <v>Baut LPK</v>
      </c>
      <c r="E186" s="18" t="str">
        <f>IFERROR(VLOOKUP(C186,REKAP[[#All],[ID
Barang]:[Stok Akhir]],4,FALSE), "")</f>
        <v>M 12 X 120</v>
      </c>
      <c r="F186" s="18" t="str">
        <f>IFERROR(VLOOKUP(C186,REKAP[[#All],[ID
Barang]:[Stok Akhir]],6,FALSE),"")</f>
        <v>Mur &amp; Baut</v>
      </c>
      <c r="G186" s="17">
        <f>IFERROR(VLOOKUP(C186,REKAP[[#All],[ID
Barang]:[Stok Akhir]],8,FALSE),"")</f>
        <v>13500</v>
      </c>
      <c r="H186" s="13">
        <v>4</v>
      </c>
      <c r="I186" s="13" t="s">
        <v>3842</v>
      </c>
      <c r="J186" s="69">
        <f>IFERROR(VLOOKUP(C186,REKAP[[#All],[ID
Barang]:[Stok Akhir]],14,FALSE),"")</f>
        <v>3</v>
      </c>
      <c r="K186" s="69"/>
      <c r="L186" s="13" t="s">
        <v>3813</v>
      </c>
      <c r="M186" s="17">
        <f>IFERROR(MASUK8[[#This Row],[Harga Satuan]]*MASUK8[[#This Row],[Jumlah Keluar]], "")</f>
        <v>54000</v>
      </c>
      <c r="N186" s="13"/>
    </row>
    <row r="187" spans="1:14" ht="16.5" thickTop="1" thickBot="1" x14ac:dyDescent="0.3">
      <c r="A187" s="33">
        <f t="shared" si="2"/>
        <v>181</v>
      </c>
      <c r="B187" s="9">
        <v>45366</v>
      </c>
      <c r="C187" s="10" t="s">
        <v>292</v>
      </c>
      <c r="D187" s="18" t="str">
        <f>IFERROR(VLOOKUP(C187,REKAP[[#All],[ID
Barang]:[Stok Akhir]],2,FALSE), "")</f>
        <v>Baut LPK</v>
      </c>
      <c r="E187" s="18" t="str">
        <f>IFERROR(VLOOKUP(C187,REKAP[[#All],[ID
Barang]:[Stok Akhir]],4,FALSE), "")</f>
        <v>M 6 X 45</v>
      </c>
      <c r="F187" s="18" t="str">
        <f>IFERROR(VLOOKUP(C187,REKAP[[#All],[ID
Barang]:[Stok Akhir]],6,FALSE),"")</f>
        <v>Mur &amp; Baut</v>
      </c>
      <c r="G187" s="17">
        <f>IFERROR(VLOOKUP(C187,REKAP[[#All],[ID
Barang]:[Stok Akhir]],8,FALSE),"")</f>
        <v>1000</v>
      </c>
      <c r="H187" s="13">
        <v>4</v>
      </c>
      <c r="I187" s="13" t="s">
        <v>3842</v>
      </c>
      <c r="J187" s="69">
        <f>IFERROR(VLOOKUP(C187,REKAP[[#All],[ID
Barang]:[Stok Akhir]],14,FALSE),"")</f>
        <v>56</v>
      </c>
      <c r="K187" s="69"/>
      <c r="L187" s="13" t="s">
        <v>3813</v>
      </c>
      <c r="M187" s="17">
        <f>IFERROR(MASUK8[[#This Row],[Harga Satuan]]*MASUK8[[#This Row],[Jumlah Keluar]], "")</f>
        <v>4000</v>
      </c>
      <c r="N187" s="13"/>
    </row>
    <row r="188" spans="1:14" ht="16.5" thickTop="1" thickBot="1" x14ac:dyDescent="0.3">
      <c r="A188" s="33">
        <f t="shared" si="2"/>
        <v>182</v>
      </c>
      <c r="B188" s="9">
        <v>45366</v>
      </c>
      <c r="C188" s="10" t="s">
        <v>601</v>
      </c>
      <c r="D188" s="18" t="str">
        <f>IFERROR(VLOOKUP(C188,REKAP[[#All],[ID
Barang]:[Stok Akhir]],2,FALSE), "")</f>
        <v>Mur</v>
      </c>
      <c r="E188" s="18" t="str">
        <f>IFERROR(VLOOKUP(C188,REKAP[[#All],[ID
Barang]:[Stok Akhir]],4,FALSE), "")</f>
        <v>M24</v>
      </c>
      <c r="F188" s="18" t="str">
        <f>IFERROR(VLOOKUP(C188,REKAP[[#All],[ID
Barang]:[Stok Akhir]],6,FALSE),"")</f>
        <v>Mur &amp; Baut</v>
      </c>
      <c r="G188" s="17">
        <f>IFERROR(VLOOKUP(C188,REKAP[[#All],[ID
Barang]:[Stok Akhir]],8,FALSE),"")</f>
        <v>6500</v>
      </c>
      <c r="H188" s="13">
        <v>1</v>
      </c>
      <c r="I188" s="13" t="s">
        <v>3842</v>
      </c>
      <c r="J188" s="69">
        <f>IFERROR(VLOOKUP(C188,REKAP[[#All],[ID
Barang]:[Stok Akhir]],14,FALSE),"")</f>
        <v>29</v>
      </c>
      <c r="K188" s="69"/>
      <c r="L188" s="13" t="s">
        <v>3813</v>
      </c>
      <c r="M188" s="17">
        <f>IFERROR(MASUK8[[#This Row],[Harga Satuan]]*MASUK8[[#This Row],[Jumlah Keluar]], "")</f>
        <v>6500</v>
      </c>
      <c r="N188" s="13"/>
    </row>
    <row r="189" spans="1:14" ht="16.5" thickTop="1" thickBot="1" x14ac:dyDescent="0.3">
      <c r="A189" s="33">
        <f t="shared" si="2"/>
        <v>183</v>
      </c>
      <c r="B189" s="9">
        <v>45366</v>
      </c>
      <c r="C189" s="10" t="s">
        <v>577</v>
      </c>
      <c r="D189" s="18" t="str">
        <f>IFERROR(VLOOKUP(C189,REKAP[[#All],[ID
Barang]:[Stok Akhir]],2,FALSE), "")</f>
        <v>Ring Plate</v>
      </c>
      <c r="E189" s="18" t="str">
        <f>IFERROR(VLOOKUP(C189,REKAP[[#All],[ID
Barang]:[Stok Akhir]],4,FALSE), "")</f>
        <v>M24</v>
      </c>
      <c r="F189" s="18" t="str">
        <f>IFERROR(VLOOKUP(C189,REKAP[[#All],[ID
Barang]:[Stok Akhir]],6,FALSE),"")</f>
        <v>Mur &amp; Baut</v>
      </c>
      <c r="G189" s="17">
        <f>IFERROR(VLOOKUP(C189,REKAP[[#All],[ID
Barang]:[Stok Akhir]],8,FALSE),"")</f>
        <v>1100</v>
      </c>
      <c r="H189" s="13">
        <v>1</v>
      </c>
      <c r="I189" s="13" t="s">
        <v>3842</v>
      </c>
      <c r="J189" s="69">
        <f>IFERROR(VLOOKUP(C189,REKAP[[#All],[ID
Barang]:[Stok Akhir]],14,FALSE),"")</f>
        <v>34</v>
      </c>
      <c r="K189" s="69"/>
      <c r="L189" s="13" t="s">
        <v>3813</v>
      </c>
      <c r="M189" s="17">
        <f>IFERROR(MASUK8[[#This Row],[Harga Satuan]]*MASUK8[[#This Row],[Jumlah Keluar]], "")</f>
        <v>1100</v>
      </c>
      <c r="N189" s="13"/>
    </row>
    <row r="190" spans="1:14" ht="16.5" thickTop="1" thickBot="1" x14ac:dyDescent="0.3">
      <c r="A190" s="33">
        <f t="shared" si="2"/>
        <v>184</v>
      </c>
      <c r="B190" s="9">
        <v>45367</v>
      </c>
      <c r="C190" s="10" t="s">
        <v>2703</v>
      </c>
      <c r="D190" s="18" t="str">
        <f>IFERROR(VLOOKUP(C190,REKAP[[#All],[ID
Barang]:[Stok Akhir]],2,FALSE), "")</f>
        <v>Drill Nachi HSS</v>
      </c>
      <c r="E190" s="18" t="str">
        <f>IFERROR(VLOOKUP(C190,REKAP[[#All],[ID
Barang]:[Stok Akhir]],4,FALSE), "")</f>
        <v>Ø4.5</v>
      </c>
      <c r="F190" s="18" t="str">
        <f>IFERROR(VLOOKUP(C190,REKAP[[#All],[ID
Barang]:[Stok Akhir]],6,FALSE),"")</f>
        <v>Tools</v>
      </c>
      <c r="G190" s="17">
        <f>IFERROR(VLOOKUP(C190,REKAP[[#All],[ID
Barang]:[Stok Akhir]],8,FALSE),"")</f>
        <v>23800</v>
      </c>
      <c r="H190" s="13">
        <v>1</v>
      </c>
      <c r="I190" s="13" t="s">
        <v>3697</v>
      </c>
      <c r="J190" s="69">
        <f>IFERROR(VLOOKUP(C190,REKAP[[#All],[ID
Barang]:[Stok Akhir]],14,FALSE),"")</f>
        <v>4</v>
      </c>
      <c r="K190" s="69"/>
      <c r="L190" s="13"/>
      <c r="M190" s="17">
        <f>IFERROR(MASUK8[[#This Row],[Harga Satuan]]*MASUK8[[#This Row],[Jumlah Keluar]], "")</f>
        <v>23800</v>
      </c>
      <c r="N190" s="13"/>
    </row>
    <row r="191" spans="1:14" ht="16.5" thickTop="1" thickBot="1" x14ac:dyDescent="0.3">
      <c r="A191" s="33">
        <f t="shared" si="2"/>
        <v>185</v>
      </c>
      <c r="B191" s="9">
        <v>45367</v>
      </c>
      <c r="C191" s="10" t="s">
        <v>2601</v>
      </c>
      <c r="D191" s="18" t="str">
        <f>IFERROR(VLOOKUP(C191,REKAP[[#All],[ID
Barang]:[Stok Akhir]],2,FALSE), "")</f>
        <v>BNC Moldino (R1x12)</v>
      </c>
      <c r="E191" s="18" t="str">
        <f>IFERROR(VLOOKUP(C191,REKAP[[#All],[ID
Barang]:[Stok Akhir]],4,FALSE), "")</f>
        <v>EPDBE2020-12-ATH</v>
      </c>
      <c r="F191" s="18" t="str">
        <f>IFERROR(VLOOKUP(C191,REKAP[[#All],[ID
Barang]:[Stok Akhir]],6,FALSE),"")</f>
        <v>Tools</v>
      </c>
      <c r="G191" s="17">
        <f>IFERROR(VLOOKUP(C191,REKAP[[#All],[ID
Barang]:[Stok Akhir]],8,FALSE),"")</f>
        <v>423000</v>
      </c>
      <c r="H191" s="13">
        <v>1</v>
      </c>
      <c r="I191" s="13" t="s">
        <v>3756</v>
      </c>
      <c r="J191" s="69">
        <f>IFERROR(VLOOKUP(C191,REKAP[[#All],[ID
Barang]:[Stok Akhir]],14,FALSE),"")</f>
        <v>0</v>
      </c>
      <c r="K191" s="69"/>
      <c r="L191" s="13" t="s">
        <v>3757</v>
      </c>
      <c r="M191" s="17">
        <f>IFERROR(MASUK8[[#This Row],[Harga Satuan]]*MASUK8[[#This Row],[Jumlah Keluar]], "")</f>
        <v>423000</v>
      </c>
      <c r="N191" s="13"/>
    </row>
    <row r="192" spans="1:14" ht="16.5" thickTop="1" thickBot="1" x14ac:dyDescent="0.3">
      <c r="A192" s="33">
        <f t="shared" si="2"/>
        <v>186</v>
      </c>
      <c r="B192" s="9">
        <v>45367</v>
      </c>
      <c r="C192" s="10" t="s">
        <v>318</v>
      </c>
      <c r="D192" s="18" t="str">
        <f>IFERROR(VLOOKUP(C192,REKAP[[#All],[ID
Barang]:[Stok Akhir]],2,FALSE), "")</f>
        <v>Baut LPK</v>
      </c>
      <c r="E192" s="18" t="str">
        <f>IFERROR(VLOOKUP(C192,REKAP[[#All],[ID
Barang]:[Stok Akhir]],4,FALSE), "")</f>
        <v>M 8 X 70</v>
      </c>
      <c r="F192" s="18" t="str">
        <f>IFERROR(VLOOKUP(C192,REKAP[[#All],[ID
Barang]:[Stok Akhir]],6,FALSE),"")</f>
        <v>Mur &amp; Baut</v>
      </c>
      <c r="G192" s="17">
        <f>IFERROR(VLOOKUP(C192,REKAP[[#All],[ID
Barang]:[Stok Akhir]],8,FALSE),"")</f>
        <v>2600</v>
      </c>
      <c r="H192" s="13">
        <v>2</v>
      </c>
      <c r="I192" s="13" t="s">
        <v>3842</v>
      </c>
      <c r="J192" s="69">
        <f>IFERROR(VLOOKUP(C192,REKAP[[#All],[ID
Barang]:[Stok Akhir]],14,FALSE),"")</f>
        <v>11</v>
      </c>
      <c r="K192" s="69"/>
      <c r="L192" s="13" t="s">
        <v>3858</v>
      </c>
      <c r="M192" s="17">
        <f>IFERROR(MASUK8[[#This Row],[Harga Satuan]]*MASUK8[[#This Row],[Jumlah Keluar]], "")</f>
        <v>5200</v>
      </c>
      <c r="N192" s="13"/>
    </row>
    <row r="193" spans="1:14" ht="16.5" thickTop="1" thickBot="1" x14ac:dyDescent="0.3">
      <c r="A193" s="33">
        <f t="shared" si="2"/>
        <v>187</v>
      </c>
      <c r="B193" s="9">
        <v>45367</v>
      </c>
      <c r="C193" s="10" t="s">
        <v>286</v>
      </c>
      <c r="D193" s="18" t="str">
        <f>IFERROR(VLOOKUP(C193,REKAP[[#All],[ID
Barang]:[Stok Akhir]],2,FALSE), "")</f>
        <v>Baut LPK</v>
      </c>
      <c r="E193" s="18" t="str">
        <f>IFERROR(VLOOKUP(C193,REKAP[[#All],[ID
Barang]:[Stok Akhir]],4,FALSE), "")</f>
        <v>M 6 X 15/16</v>
      </c>
      <c r="F193" s="18" t="str">
        <f>IFERROR(VLOOKUP(C193,REKAP[[#All],[ID
Barang]:[Stok Akhir]],6,FALSE),"")</f>
        <v>Mur &amp; Baut</v>
      </c>
      <c r="G193" s="17">
        <f>IFERROR(VLOOKUP(C193,REKAP[[#All],[ID
Barang]:[Stok Akhir]],8,FALSE),"")</f>
        <v>600</v>
      </c>
      <c r="H193" s="13">
        <v>2</v>
      </c>
      <c r="I193" s="13" t="s">
        <v>3842</v>
      </c>
      <c r="J193" s="69">
        <f>IFERROR(VLOOKUP(C193,REKAP[[#All],[ID
Barang]:[Stok Akhir]],14,FALSE),"")</f>
        <v>1</v>
      </c>
      <c r="K193" s="69"/>
      <c r="L193" s="13" t="s">
        <v>3853</v>
      </c>
      <c r="M193" s="17">
        <f>IFERROR(MASUK8[[#This Row],[Harga Satuan]]*MASUK8[[#This Row],[Jumlah Keluar]], "")</f>
        <v>1200</v>
      </c>
      <c r="N193" s="13"/>
    </row>
    <row r="194" spans="1:14" ht="16.5" thickTop="1" thickBot="1" x14ac:dyDescent="0.3">
      <c r="A194" s="33">
        <f t="shared" si="2"/>
        <v>188</v>
      </c>
      <c r="B194" s="9">
        <v>45369</v>
      </c>
      <c r="C194" s="10" t="s">
        <v>765</v>
      </c>
      <c r="D194" s="18" t="str">
        <f>IFERROR(VLOOKUP(C194,REKAP[[#All],[ID
Barang]:[Stok Akhir]],2,FALSE), "")</f>
        <v>Lipstik</v>
      </c>
      <c r="E194" s="18">
        <f>IFERROR(VLOOKUP(C194,REKAP[[#All],[ID
Barang]:[Stok Akhir]],4,FALSE), "")</f>
        <v>0</v>
      </c>
      <c r="F194" s="18" t="str">
        <f>IFERROR(VLOOKUP(C194,REKAP[[#All],[ID
Barang]:[Stok Akhir]],6,FALSE),"")</f>
        <v>Bahan Pembantu</v>
      </c>
      <c r="G194" s="17">
        <f>IFERROR(VLOOKUP(C194,REKAP[[#All],[ID
Barang]:[Stok Akhir]],8,FALSE),"")</f>
        <v>12258</v>
      </c>
      <c r="H194" s="13">
        <v>1</v>
      </c>
      <c r="I194" s="13" t="s">
        <v>3693</v>
      </c>
      <c r="J194" s="69">
        <f>IFERROR(VLOOKUP(C194,REKAP[[#All],[ID
Barang]:[Stok Akhir]],14,FALSE),"")</f>
        <v>6</v>
      </c>
      <c r="K194" s="69"/>
      <c r="L194" s="13" t="s">
        <v>3692</v>
      </c>
      <c r="M194" s="17">
        <f>IFERROR(MASUK8[[#This Row],[Harga Satuan]]*MASUK8[[#This Row],[Jumlah Keluar]], "")</f>
        <v>12258</v>
      </c>
      <c r="N194" s="13"/>
    </row>
    <row r="195" spans="1:14" ht="16.5" thickTop="1" thickBot="1" x14ac:dyDescent="0.3">
      <c r="A195" s="33">
        <f t="shared" si="2"/>
        <v>189</v>
      </c>
      <c r="B195" s="9">
        <v>45369</v>
      </c>
      <c r="C195" s="10" t="s">
        <v>788</v>
      </c>
      <c r="D195" s="18" t="str">
        <f>IFERROR(VLOOKUP(C195,REKAP[[#All],[ID
Barang]:[Stok Akhir]],2,FALSE), "")</f>
        <v>Sarung Tangan kain</v>
      </c>
      <c r="E195" s="18">
        <f>IFERROR(VLOOKUP(C195,REKAP[[#All],[ID
Barang]:[Stok Akhir]],4,FALSE), "")</f>
        <v>0</v>
      </c>
      <c r="F195" s="18" t="str">
        <f>IFERROR(VLOOKUP(C195,REKAP[[#All],[ID
Barang]:[Stok Akhir]],6,FALSE),"")</f>
        <v>Bahan Pembantu</v>
      </c>
      <c r="G195" s="17">
        <f>IFERROR(VLOOKUP(C195,REKAP[[#All],[ID
Barang]:[Stok Akhir]],8,FALSE),"")</f>
        <v>2000</v>
      </c>
      <c r="H195" s="13">
        <v>1</v>
      </c>
      <c r="I195" s="13" t="s">
        <v>3694</v>
      </c>
      <c r="J195" s="69">
        <f>IFERROR(VLOOKUP(C195,REKAP[[#All],[ID
Barang]:[Stok Akhir]],14,FALSE),"")</f>
        <v>6</v>
      </c>
      <c r="K195" s="69"/>
      <c r="L195" s="13" t="s">
        <v>3749</v>
      </c>
      <c r="M195" s="17">
        <f>IFERROR(MASUK8[[#This Row],[Harga Satuan]]*MASUK8[[#This Row],[Jumlah Keluar]], "")</f>
        <v>2000</v>
      </c>
      <c r="N195" s="13" t="s">
        <v>3670</v>
      </c>
    </row>
    <row r="196" spans="1:14" ht="16.5" thickTop="1" thickBot="1" x14ac:dyDescent="0.3">
      <c r="A196" s="33">
        <f t="shared" si="2"/>
        <v>190</v>
      </c>
      <c r="B196" s="9">
        <v>45369</v>
      </c>
      <c r="C196" s="10" t="s">
        <v>692</v>
      </c>
      <c r="D196" s="18" t="str">
        <f>IFERROR(VLOOKUP(C196,REKAP[[#All],[ID
Barang]:[Stok Akhir]],2,FALSE), "")</f>
        <v>Alteco / Lem Korea</v>
      </c>
      <c r="E196" s="18" t="str">
        <f>IFERROR(VLOOKUP(C196,REKAP[[#All],[ID
Barang]:[Stok Akhir]],4,FALSE), "")</f>
        <v>Alteco 110</v>
      </c>
      <c r="F196" s="18" t="str">
        <f>IFERROR(VLOOKUP(C196,REKAP[[#All],[ID
Barang]:[Stok Akhir]],6,FALSE),"")</f>
        <v>Bahan Pembantu</v>
      </c>
      <c r="G196" s="17">
        <f>IFERROR(VLOOKUP(C196,REKAP[[#All],[ID
Barang]:[Stok Akhir]],8,FALSE),"")</f>
        <v>5000</v>
      </c>
      <c r="H196" s="13">
        <v>1</v>
      </c>
      <c r="I196" s="13" t="s">
        <v>3695</v>
      </c>
      <c r="J196" s="69">
        <f>IFERROR(VLOOKUP(C196,REKAP[[#All],[ID
Barang]:[Stok Akhir]],14,FALSE),"")</f>
        <v>9</v>
      </c>
      <c r="K196" s="69"/>
      <c r="L196" s="13"/>
      <c r="M196" s="17">
        <f>IFERROR(MASUK8[[#This Row],[Harga Satuan]]*MASUK8[[#This Row],[Jumlah Keluar]], "")</f>
        <v>5000</v>
      </c>
      <c r="N196" s="13"/>
    </row>
    <row r="197" spans="1:14" ht="16.5" thickTop="1" thickBot="1" x14ac:dyDescent="0.3">
      <c r="A197" s="33">
        <f t="shared" si="2"/>
        <v>191</v>
      </c>
      <c r="B197" s="9">
        <v>45369</v>
      </c>
      <c r="C197" s="10" t="s">
        <v>2619</v>
      </c>
      <c r="D197" s="18" t="str">
        <f>IFERROR(VLOOKUP(C197,REKAP[[#All],[ID
Barang]:[Stok Akhir]],2,FALSE), "")</f>
        <v>BNC Moldino (R3x30)</v>
      </c>
      <c r="E197" s="18" t="str">
        <f>IFERROR(VLOOKUP(C197,REKAP[[#All],[ID
Barang]:[Stok Akhir]],4,FALSE), "")</f>
        <v xml:space="preserve">Ø6 EPDBE2060-30-ATH </v>
      </c>
      <c r="F197" s="18" t="str">
        <f>IFERROR(VLOOKUP(C197,REKAP[[#All],[ID
Barang]:[Stok Akhir]],6,FALSE),"")</f>
        <v>Tools</v>
      </c>
      <c r="G197" s="17">
        <f>IFERROR(VLOOKUP(C197,REKAP[[#All],[ID
Barang]:[Stok Akhir]],8,FALSE),"")</f>
        <v>574000</v>
      </c>
      <c r="H197" s="13">
        <v>1</v>
      </c>
      <c r="I197" s="13" t="s">
        <v>3689</v>
      </c>
      <c r="J197" s="69">
        <f>IFERROR(VLOOKUP(C197,REKAP[[#All],[ID
Barang]:[Stok Akhir]],14,FALSE),"")</f>
        <v>17</v>
      </c>
      <c r="K197" s="69"/>
      <c r="L197" s="13"/>
      <c r="M197" s="17">
        <f>IFERROR(MASUK8[[#This Row],[Harga Satuan]]*MASUK8[[#This Row],[Jumlah Keluar]], "")</f>
        <v>574000</v>
      </c>
      <c r="N197" s="13"/>
    </row>
    <row r="198" spans="1:14" ht="16.5" thickTop="1" thickBot="1" x14ac:dyDescent="0.3">
      <c r="A198" s="33">
        <f t="shared" si="2"/>
        <v>192</v>
      </c>
      <c r="B198" s="9">
        <v>45369</v>
      </c>
      <c r="C198" s="10" t="s">
        <v>769</v>
      </c>
      <c r="D198" s="18" t="str">
        <f>IFERROR(VLOOKUP(C198,REKAP[[#All],[ID
Barang]:[Stok Akhir]],2,FALSE), "")</f>
        <v>Masker Safety (Polytron)</v>
      </c>
      <c r="E198" s="18">
        <f>IFERROR(VLOOKUP(C198,REKAP[[#All],[ID
Barang]:[Stok Akhir]],4,FALSE), "")</f>
        <v>0</v>
      </c>
      <c r="F198" s="18" t="str">
        <f>IFERROR(VLOOKUP(C198,REKAP[[#All],[ID
Barang]:[Stok Akhir]],6,FALSE),"")</f>
        <v>Bahan Pembantu</v>
      </c>
      <c r="G198" s="17">
        <f>IFERROR(VLOOKUP(C198,REKAP[[#All],[ID
Barang]:[Stok Akhir]],8,FALSE),"")</f>
        <v>1455</v>
      </c>
      <c r="H198" s="13">
        <v>2</v>
      </c>
      <c r="I198" s="13" t="s">
        <v>3672</v>
      </c>
      <c r="J198" s="69">
        <f>IFERROR(VLOOKUP(C198,REKAP[[#All],[ID
Barang]:[Stok Akhir]],14,FALSE),"")</f>
        <v>176</v>
      </c>
      <c r="K198" s="69"/>
      <c r="L198" s="13"/>
      <c r="M198" s="17">
        <f>IFERROR(MASUK8[[#This Row],[Harga Satuan]]*MASUK8[[#This Row],[Jumlah Keluar]], "")</f>
        <v>2910</v>
      </c>
      <c r="N198" s="13" t="s">
        <v>3696</v>
      </c>
    </row>
    <row r="199" spans="1:14" ht="16.5" thickTop="1" thickBot="1" x14ac:dyDescent="0.3">
      <c r="A199" s="33">
        <f t="shared" ref="A199:A262" si="3">ROW()-ROW($A$6)</f>
        <v>193</v>
      </c>
      <c r="B199" s="9">
        <v>45369</v>
      </c>
      <c r="C199" s="10" t="s">
        <v>769</v>
      </c>
      <c r="D199" s="18" t="str">
        <f>IFERROR(VLOOKUP(C199,REKAP[[#All],[ID
Barang]:[Stok Akhir]],2,FALSE), "")</f>
        <v>Masker Safety (Polytron)</v>
      </c>
      <c r="E199" s="18">
        <f>IFERROR(VLOOKUP(C199,REKAP[[#All],[ID
Barang]:[Stok Akhir]],4,FALSE), "")</f>
        <v>0</v>
      </c>
      <c r="F199" s="18" t="str">
        <f>IFERROR(VLOOKUP(C199,REKAP[[#All],[ID
Barang]:[Stok Akhir]],6,FALSE),"")</f>
        <v>Bahan Pembantu</v>
      </c>
      <c r="G199" s="17">
        <f>IFERROR(VLOOKUP(C199,REKAP[[#All],[ID
Barang]:[Stok Akhir]],8,FALSE),"")</f>
        <v>1455</v>
      </c>
      <c r="H199" s="13">
        <v>1</v>
      </c>
      <c r="I199" s="13" t="s">
        <v>3681</v>
      </c>
      <c r="J199" s="69">
        <f>IFERROR(VLOOKUP(C199,REKAP[[#All],[ID
Barang]:[Stok Akhir]],14,FALSE),"")</f>
        <v>176</v>
      </c>
      <c r="K199" s="69"/>
      <c r="L199" s="13" t="s">
        <v>3752</v>
      </c>
      <c r="M199" s="17">
        <f>IFERROR(MASUK8[[#This Row],[Harga Satuan]]*MASUK8[[#This Row],[Jumlah Keluar]], "")</f>
        <v>1455</v>
      </c>
      <c r="N199" s="13"/>
    </row>
    <row r="200" spans="1:14" ht="16.5" thickTop="1" thickBot="1" x14ac:dyDescent="0.3">
      <c r="A200" s="33">
        <f t="shared" si="3"/>
        <v>194</v>
      </c>
      <c r="B200" s="9">
        <v>45369</v>
      </c>
      <c r="C200" s="10" t="s">
        <v>757</v>
      </c>
      <c r="D200" s="18" t="str">
        <f>IFERROR(VLOOKUP(C200,REKAP[[#All],[ID
Barang]:[Stok Akhir]],2,FALSE), "")</f>
        <v>Kawat Mesin Gerinding</v>
      </c>
      <c r="E200" s="18" t="str">
        <f>IFERROR(VLOOKUP(C200,REKAP[[#All],[ID
Barang]:[Stok Akhir]],4,FALSE), "")</f>
        <v>Dia. 3</v>
      </c>
      <c r="F200" s="18" t="str">
        <f>IFERROR(VLOOKUP(C200,REKAP[[#All],[ID
Barang]:[Stok Akhir]],6,FALSE),"")</f>
        <v>Bahan Pembantu</v>
      </c>
      <c r="G200" s="17">
        <f>IFERROR(VLOOKUP(C200,REKAP[[#All],[ID
Barang]:[Stok Akhir]],8,FALSE),"")</f>
        <v>4100</v>
      </c>
      <c r="H200" s="13">
        <v>1</v>
      </c>
      <c r="I200" s="13" t="s">
        <v>3693</v>
      </c>
      <c r="J200" s="69">
        <f>IFERROR(VLOOKUP(C200,REKAP[[#All],[ID
Barang]:[Stok Akhir]],14,FALSE),"")</f>
        <v>3</v>
      </c>
      <c r="K200" s="69"/>
      <c r="L200" s="13"/>
      <c r="M200" s="17">
        <f>IFERROR(MASUK8[[#This Row],[Harga Satuan]]*MASUK8[[#This Row],[Jumlah Keluar]], "")</f>
        <v>4100</v>
      </c>
      <c r="N200" s="13"/>
    </row>
    <row r="201" spans="1:14" ht="16.5" thickTop="1" thickBot="1" x14ac:dyDescent="0.3">
      <c r="A201" s="33">
        <f t="shared" si="3"/>
        <v>195</v>
      </c>
      <c r="B201" s="9">
        <v>45369</v>
      </c>
      <c r="C201" s="10" t="s">
        <v>731</v>
      </c>
      <c r="D201" s="18" t="str">
        <f>IFERROR(VLOOKUP(C201,REKAP[[#All],[ID
Barang]:[Stok Akhir]],2,FALSE), "")</f>
        <v xml:space="preserve">EDM WIRE </v>
      </c>
      <c r="E201" s="18" t="str">
        <f>IFERROR(VLOOKUP(C201,REKAP[[#All],[ID
Barang]:[Stok Akhir]],4,FALSE), "")</f>
        <v>0.25mm</v>
      </c>
      <c r="F201" s="18" t="str">
        <f>IFERROR(VLOOKUP(C201,REKAP[[#All],[ID
Barang]:[Stok Akhir]],6,FALSE),"")</f>
        <v>Bahan Pembantu</v>
      </c>
      <c r="G201" s="17">
        <f>IFERROR(VLOOKUP(C201,REKAP[[#All],[ID
Barang]:[Stok Akhir]],8,FALSE),"")</f>
        <v>160000</v>
      </c>
      <c r="H201" s="13">
        <v>1</v>
      </c>
      <c r="I201" s="13" t="s">
        <v>3723</v>
      </c>
      <c r="J201" s="69">
        <f>IFERROR(VLOOKUP(C201,REKAP[[#All],[ID
Barang]:[Stok Akhir]],14,FALSE),"")</f>
        <v>11</v>
      </c>
      <c r="K201" s="69"/>
      <c r="L201" s="13"/>
      <c r="M201" s="17">
        <f>IFERROR(MASUK8[[#This Row],[Harga Satuan]]*MASUK8[[#This Row],[Jumlah Keluar]], "")</f>
        <v>160000</v>
      </c>
      <c r="N201" s="13"/>
    </row>
    <row r="202" spans="1:14" ht="16.5" thickTop="1" thickBot="1" x14ac:dyDescent="0.3">
      <c r="A202" s="33">
        <f t="shared" si="3"/>
        <v>196</v>
      </c>
      <c r="B202" s="9">
        <v>45369</v>
      </c>
      <c r="C202" s="10" t="s">
        <v>1048</v>
      </c>
      <c r="D202" s="18" t="str">
        <f>IFERROR(VLOOKUP(C202,REKAP[[#All],[ID
Barang]:[Stok Akhir]],2,FALSE), "")</f>
        <v>Ejector Pin</v>
      </c>
      <c r="E202" s="18" t="str">
        <f>IFERROR(VLOOKUP(C202,REKAP[[#All],[ID
Barang]:[Stok Akhir]],4,FALSE), "")</f>
        <v>EPC-6-250</v>
      </c>
      <c r="F202" s="18" t="str">
        <f>IFERROR(VLOOKUP(C202,REKAP[[#All],[ID
Barang]:[Stok Akhir]],6,FALSE),"")</f>
        <v>Accessories Mold</v>
      </c>
      <c r="G202" s="17">
        <f>IFERROR(VLOOKUP(C202,REKAP[[#All],[ID
Barang]:[Stok Akhir]],8,FALSE),"")</f>
        <v>15832</v>
      </c>
      <c r="H202" s="13">
        <v>24</v>
      </c>
      <c r="I202" s="13" t="s">
        <v>3842</v>
      </c>
      <c r="J202" s="69">
        <f>IFERROR(VLOOKUP(C202,REKAP[[#All],[ID
Barang]:[Stok Akhir]],14,FALSE),"")</f>
        <v>0</v>
      </c>
      <c r="K202" s="69"/>
      <c r="L202" s="13" t="s">
        <v>3859</v>
      </c>
      <c r="M202" s="17">
        <f>IFERROR(MASUK8[[#This Row],[Harga Satuan]]*MASUK8[[#This Row],[Jumlah Keluar]], "")</f>
        <v>379968</v>
      </c>
      <c r="N202" s="13"/>
    </row>
    <row r="203" spans="1:14" ht="16.5" thickTop="1" thickBot="1" x14ac:dyDescent="0.3">
      <c r="A203" s="33">
        <f t="shared" si="3"/>
        <v>197</v>
      </c>
      <c r="B203" s="9">
        <v>45369</v>
      </c>
      <c r="C203" s="10" t="s">
        <v>1294</v>
      </c>
      <c r="D203" s="18" t="str">
        <f>IFERROR(VLOOKUP(C203,REKAP[[#All],[ID
Barang]:[Stok Akhir]],2,FALSE), "")</f>
        <v>Po-Lock</v>
      </c>
      <c r="E203" s="18" t="str">
        <f>IFERROR(VLOOKUP(C203,REKAP[[#All],[ID
Barang]:[Stok Akhir]],4,FALSE), "")</f>
        <v>PN-16</v>
      </c>
      <c r="F203" s="18" t="str">
        <f>IFERROR(VLOOKUP(C203,REKAP[[#All],[ID
Barang]:[Stok Akhir]],6,FALSE),"")</f>
        <v>Accessories Mold</v>
      </c>
      <c r="G203" s="17">
        <f>IFERROR(VLOOKUP(C203,REKAP[[#All],[ID
Barang]:[Stok Akhir]],8,FALSE),"")</f>
        <v>18240</v>
      </c>
      <c r="H203" s="13">
        <v>4</v>
      </c>
      <c r="I203" s="13" t="s">
        <v>3842</v>
      </c>
      <c r="J203" s="69">
        <f>IFERROR(VLOOKUP(C203,REKAP[[#All],[ID
Barang]:[Stok Akhir]],14,FALSE),"")</f>
        <v>0</v>
      </c>
      <c r="K203" s="69"/>
      <c r="L203" s="13" t="s">
        <v>3860</v>
      </c>
      <c r="M203" s="17">
        <f>IFERROR(MASUK8[[#This Row],[Harga Satuan]]*MASUK8[[#This Row],[Jumlah Keluar]], "")</f>
        <v>72960</v>
      </c>
      <c r="N203" s="13"/>
    </row>
    <row r="204" spans="1:14" ht="16.5" thickTop="1" thickBot="1" x14ac:dyDescent="0.3">
      <c r="A204" s="33">
        <f t="shared" si="3"/>
        <v>198</v>
      </c>
      <c r="B204" s="9">
        <v>45369</v>
      </c>
      <c r="C204" s="10" t="s">
        <v>1009</v>
      </c>
      <c r="D204" s="18" t="str">
        <f>IFERROR(VLOOKUP(C204,REKAP[[#All],[ID
Barang]:[Stok Akhir]],2,FALSE), "")</f>
        <v>Ejector Pin</v>
      </c>
      <c r="E204" s="18" t="str">
        <f>IFERROR(VLOOKUP(C204,REKAP[[#All],[ID
Barang]:[Stok Akhir]],4,FALSE), "")</f>
        <v>EPC-1-100</v>
      </c>
      <c r="F204" s="18" t="str">
        <f>IFERROR(VLOOKUP(C204,REKAP[[#All],[ID
Barang]:[Stok Akhir]],6,FALSE),"")</f>
        <v>Accessories Mold</v>
      </c>
      <c r="G204" s="17">
        <f>IFERROR(VLOOKUP(C204,REKAP[[#All],[ID
Barang]:[Stok Akhir]],8,FALSE),"")</f>
        <v>6463</v>
      </c>
      <c r="H204" s="13">
        <v>6</v>
      </c>
      <c r="I204" s="13" t="s">
        <v>3842</v>
      </c>
      <c r="J204" s="69">
        <f>IFERROR(VLOOKUP(C204,REKAP[[#All],[ID
Barang]:[Stok Akhir]],14,FALSE),"")</f>
        <v>0</v>
      </c>
      <c r="K204" s="69"/>
      <c r="L204" s="13" t="s">
        <v>3861</v>
      </c>
      <c r="M204" s="17">
        <f>IFERROR(MASUK8[[#This Row],[Harga Satuan]]*MASUK8[[#This Row],[Jumlah Keluar]], "")</f>
        <v>38778</v>
      </c>
      <c r="N204" s="13"/>
    </row>
    <row r="205" spans="1:14" ht="16.5" thickTop="1" thickBot="1" x14ac:dyDescent="0.3">
      <c r="A205" s="33">
        <f t="shared" si="3"/>
        <v>199</v>
      </c>
      <c r="B205" s="9">
        <v>45369</v>
      </c>
      <c r="C205" s="10" t="s">
        <v>995</v>
      </c>
      <c r="D205" s="18" t="str">
        <f>IFERROR(VLOOKUP(C205,REKAP[[#All],[ID
Barang]:[Stok Akhir]],2,FALSE), "")</f>
        <v>Dowel Pin</v>
      </c>
      <c r="E205" s="18" t="str">
        <f>IFERROR(VLOOKUP(C205,REKAP[[#All],[ID
Barang]:[Stok Akhir]],4,FALSE), "")</f>
        <v>DPTM-10-25</v>
      </c>
      <c r="F205" s="18" t="str">
        <f>IFERROR(VLOOKUP(C205,REKAP[[#All],[ID
Barang]:[Stok Akhir]],6,FALSE),"")</f>
        <v>Accessories Mold</v>
      </c>
      <c r="G205" s="17">
        <f>IFERROR(VLOOKUP(C205,REKAP[[#All],[ID
Barang]:[Stok Akhir]],8,FALSE),"")</f>
        <v>11564</v>
      </c>
      <c r="H205" s="13">
        <v>16</v>
      </c>
      <c r="I205" s="13" t="s">
        <v>3842</v>
      </c>
      <c r="J205" s="69">
        <f>IFERROR(VLOOKUP(C205,REKAP[[#All],[ID
Barang]:[Stok Akhir]],14,FALSE),"")</f>
        <v>0</v>
      </c>
      <c r="K205" s="69"/>
      <c r="L205" s="13" t="s">
        <v>3862</v>
      </c>
      <c r="M205" s="17">
        <f>IFERROR(MASUK8[[#This Row],[Harga Satuan]]*MASUK8[[#This Row],[Jumlah Keluar]], "")</f>
        <v>185024</v>
      </c>
      <c r="N205" s="13"/>
    </row>
    <row r="206" spans="1:14" ht="16.5" thickTop="1" thickBot="1" x14ac:dyDescent="0.3">
      <c r="A206" s="33">
        <f t="shared" si="3"/>
        <v>200</v>
      </c>
      <c r="B206" s="9">
        <v>45369</v>
      </c>
      <c r="C206" s="10" t="s">
        <v>985</v>
      </c>
      <c r="D206" s="18" t="str">
        <f>IFERROR(VLOOKUP(C206,REKAP[[#All],[ID
Barang]:[Stok Akhir]],2,FALSE), "")</f>
        <v>Dowel Pin</v>
      </c>
      <c r="E206" s="18" t="str">
        <f>IFERROR(VLOOKUP(C206,REKAP[[#All],[ID
Barang]:[Stok Akhir]],4,FALSE), "")</f>
        <v>DPTM-8-20</v>
      </c>
      <c r="F206" s="18" t="str">
        <f>IFERROR(VLOOKUP(C206,REKAP[[#All],[ID
Barang]:[Stok Akhir]],6,FALSE),"")</f>
        <v>Accessories Mold</v>
      </c>
      <c r="G206" s="17">
        <f>IFERROR(VLOOKUP(C206,REKAP[[#All],[ID
Barang]:[Stok Akhir]],8,FALSE),"")</f>
        <v>8622</v>
      </c>
      <c r="H206" s="13">
        <v>8</v>
      </c>
      <c r="I206" s="13" t="s">
        <v>3863</v>
      </c>
      <c r="J206" s="69">
        <f>IFERROR(VLOOKUP(C206,REKAP[[#All],[ID
Barang]:[Stok Akhir]],14,FALSE),"")</f>
        <v>0</v>
      </c>
      <c r="K206" s="69"/>
      <c r="L206" s="13" t="s">
        <v>3862</v>
      </c>
      <c r="M206" s="17">
        <f>IFERROR(MASUK8[[#This Row],[Harga Satuan]]*MASUK8[[#This Row],[Jumlah Keluar]], "")</f>
        <v>68976</v>
      </c>
      <c r="N206" s="13"/>
    </row>
    <row r="207" spans="1:14" ht="16.5" thickTop="1" thickBot="1" x14ac:dyDescent="0.3">
      <c r="A207" s="33">
        <f t="shared" si="3"/>
        <v>201</v>
      </c>
      <c r="B207" s="9">
        <v>45369</v>
      </c>
      <c r="C207" s="10" t="s">
        <v>950</v>
      </c>
      <c r="D207" s="18" t="str">
        <f>IFERROR(VLOOKUP(C207,REKAP[[#All],[ID
Barang]:[Stok Akhir]],2,FALSE), "")</f>
        <v>Dowel Pin</v>
      </c>
      <c r="E207" s="18" t="str">
        <f>IFERROR(VLOOKUP(C207,REKAP[[#All],[ID
Barang]:[Stok Akhir]],4,FALSE), "")</f>
        <v>DPND-4-25</v>
      </c>
      <c r="F207" s="18" t="str">
        <f>IFERROR(VLOOKUP(C207,REKAP[[#All],[ID
Barang]:[Stok Akhir]],6,FALSE),"")</f>
        <v>Accessories Mold</v>
      </c>
      <c r="G207" s="17">
        <f>IFERROR(VLOOKUP(C207,REKAP[[#All],[ID
Barang]:[Stok Akhir]],8,FALSE),"")</f>
        <v>2421</v>
      </c>
      <c r="H207" s="13">
        <v>8</v>
      </c>
      <c r="I207" s="13" t="s">
        <v>3842</v>
      </c>
      <c r="J207" s="69">
        <f>IFERROR(VLOOKUP(C207,REKAP[[#All],[ID
Barang]:[Stok Akhir]],14,FALSE),"")</f>
        <v>1</v>
      </c>
      <c r="K207" s="69"/>
      <c r="L207" s="13" t="s">
        <v>3862</v>
      </c>
      <c r="M207" s="17">
        <f>IFERROR(MASUK8[[#This Row],[Harga Satuan]]*MASUK8[[#This Row],[Jumlah Keluar]], "")</f>
        <v>19368</v>
      </c>
      <c r="N207" s="13"/>
    </row>
    <row r="208" spans="1:14" ht="16.5" thickTop="1" thickBot="1" x14ac:dyDescent="0.3">
      <c r="A208" s="33">
        <f t="shared" si="3"/>
        <v>202</v>
      </c>
      <c r="B208" s="9">
        <v>45369</v>
      </c>
      <c r="C208" s="10" t="s">
        <v>945</v>
      </c>
      <c r="D208" s="18" t="str">
        <f>IFERROR(VLOOKUP(C208,REKAP[[#All],[ID
Barang]:[Stok Akhir]],2,FALSE), "")</f>
        <v>Dowel Pin</v>
      </c>
      <c r="E208" s="18" t="str">
        <f>IFERROR(VLOOKUP(C208,REKAP[[#All],[ID
Barang]:[Stok Akhir]],4,FALSE), "")</f>
        <v>DPND-3-10</v>
      </c>
      <c r="F208" s="18" t="str">
        <f>IFERROR(VLOOKUP(C208,REKAP[[#All],[ID
Barang]:[Stok Akhir]],6,FALSE),"")</f>
        <v>Accessories Mold</v>
      </c>
      <c r="G208" s="17">
        <f>IFERROR(VLOOKUP(C208,REKAP[[#All],[ID
Barang]:[Stok Akhir]],8,FALSE),"")</f>
        <v>2421</v>
      </c>
      <c r="H208" s="13">
        <v>8</v>
      </c>
      <c r="I208" s="13" t="s">
        <v>3863</v>
      </c>
      <c r="J208" s="69">
        <f>IFERROR(VLOOKUP(C208,REKAP[[#All],[ID
Barang]:[Stok Akhir]],14,FALSE),"")</f>
        <v>0</v>
      </c>
      <c r="K208" s="69"/>
      <c r="L208" s="13" t="s">
        <v>3862</v>
      </c>
      <c r="M208" s="17">
        <f>IFERROR(MASUK8[[#This Row],[Harga Satuan]]*MASUK8[[#This Row],[Jumlah Keluar]], "")</f>
        <v>19368</v>
      </c>
      <c r="N208" s="13"/>
    </row>
    <row r="209" spans="1:14" ht="16.5" thickTop="1" thickBot="1" x14ac:dyDescent="0.3">
      <c r="A209" s="33">
        <f t="shared" si="3"/>
        <v>203</v>
      </c>
      <c r="B209" s="9">
        <v>45369</v>
      </c>
      <c r="C209" s="10" t="s">
        <v>947</v>
      </c>
      <c r="D209" s="18" t="str">
        <f>IFERROR(VLOOKUP(C209,REKAP[[#All],[ID
Barang]:[Stok Akhir]],2,FALSE), "")</f>
        <v>Dowel Pin</v>
      </c>
      <c r="E209" s="18" t="str">
        <f>IFERROR(VLOOKUP(C209,REKAP[[#All],[ID
Barang]:[Stok Akhir]],4,FALSE), "")</f>
        <v>DPND-4-10</v>
      </c>
      <c r="F209" s="18" t="str">
        <f>IFERROR(VLOOKUP(C209,REKAP[[#All],[ID
Barang]:[Stok Akhir]],6,FALSE),"")</f>
        <v>Accessories Mold</v>
      </c>
      <c r="G209" s="17">
        <f>IFERROR(VLOOKUP(C209,REKAP[[#All],[ID
Barang]:[Stok Akhir]],8,FALSE),"")</f>
        <v>2421</v>
      </c>
      <c r="H209" s="13">
        <v>29</v>
      </c>
      <c r="I209" s="13" t="s">
        <v>3842</v>
      </c>
      <c r="J209" s="69">
        <f>IFERROR(VLOOKUP(C209,REKAP[[#All],[ID
Barang]:[Stok Akhir]],14,FALSE),"")</f>
        <v>0</v>
      </c>
      <c r="K209" s="69"/>
      <c r="L209" s="13" t="s">
        <v>3862</v>
      </c>
      <c r="M209" s="17">
        <f>IFERROR(MASUK8[[#This Row],[Harga Satuan]]*MASUK8[[#This Row],[Jumlah Keluar]], "")</f>
        <v>70209</v>
      </c>
      <c r="N209" s="13"/>
    </row>
    <row r="210" spans="1:14" ht="16.5" thickTop="1" thickBot="1" x14ac:dyDescent="0.3">
      <c r="A210" s="33">
        <f t="shared" si="3"/>
        <v>204</v>
      </c>
      <c r="B210" s="9">
        <v>45369</v>
      </c>
      <c r="C210" s="10" t="s">
        <v>947</v>
      </c>
      <c r="D210" s="18" t="str">
        <f>IFERROR(VLOOKUP(C210,REKAP[[#All],[ID
Barang]:[Stok Akhir]],2,FALSE), "")</f>
        <v>Dowel Pin</v>
      </c>
      <c r="E210" s="18" t="str">
        <f>IFERROR(VLOOKUP(C210,REKAP[[#All],[ID
Barang]:[Stok Akhir]],4,FALSE), "")</f>
        <v>DPND-4-10</v>
      </c>
      <c r="F210" s="18" t="str">
        <f>IFERROR(VLOOKUP(C210,REKAP[[#All],[ID
Barang]:[Stok Akhir]],6,FALSE),"")</f>
        <v>Accessories Mold</v>
      </c>
      <c r="G210" s="17">
        <f>IFERROR(VLOOKUP(C210,REKAP[[#All],[ID
Barang]:[Stok Akhir]],8,FALSE),"")</f>
        <v>2421</v>
      </c>
      <c r="H210" s="13">
        <v>7</v>
      </c>
      <c r="I210" s="13" t="s">
        <v>3863</v>
      </c>
      <c r="J210" s="69">
        <f>IFERROR(VLOOKUP(C210,REKAP[[#All],[ID
Barang]:[Stok Akhir]],14,FALSE),"")</f>
        <v>0</v>
      </c>
      <c r="K210" s="69"/>
      <c r="L210" s="13" t="s">
        <v>3862</v>
      </c>
      <c r="M210" s="17">
        <f>IFERROR(MASUK8[[#This Row],[Harga Satuan]]*MASUK8[[#This Row],[Jumlah Keluar]], "")</f>
        <v>16947</v>
      </c>
      <c r="N210" s="13"/>
    </row>
    <row r="211" spans="1:14" ht="16.5" thickTop="1" thickBot="1" x14ac:dyDescent="0.3">
      <c r="A211" s="33">
        <f t="shared" si="3"/>
        <v>205</v>
      </c>
      <c r="B211" s="9">
        <v>45369</v>
      </c>
      <c r="C211" s="10" t="s">
        <v>288</v>
      </c>
      <c r="D211" s="18" t="str">
        <f>IFERROR(VLOOKUP(C211,REKAP[[#All],[ID
Barang]:[Stok Akhir]],2,FALSE), "")</f>
        <v>Baut LPK</v>
      </c>
      <c r="E211" s="18" t="str">
        <f>IFERROR(VLOOKUP(C211,REKAP[[#All],[ID
Barang]:[Stok Akhir]],4,FALSE), "")</f>
        <v>M 6 X 25</v>
      </c>
      <c r="F211" s="18" t="str">
        <f>IFERROR(VLOOKUP(C211,REKAP[[#All],[ID
Barang]:[Stok Akhir]],6,FALSE),"")</f>
        <v>Mur &amp; Baut</v>
      </c>
      <c r="G211" s="17">
        <f>IFERROR(VLOOKUP(C211,REKAP[[#All],[ID
Barang]:[Stok Akhir]],8,FALSE),"")</f>
        <v>750</v>
      </c>
      <c r="H211" s="13">
        <v>4</v>
      </c>
      <c r="I211" s="13" t="s">
        <v>3842</v>
      </c>
      <c r="J211" s="69">
        <f>IFERROR(VLOOKUP(C211,REKAP[[#All],[ID
Barang]:[Stok Akhir]],14,FALSE),"")</f>
        <v>32</v>
      </c>
      <c r="K211" s="69"/>
      <c r="L211" s="13" t="s">
        <v>3853</v>
      </c>
      <c r="M211" s="17">
        <f>IFERROR(MASUK8[[#This Row],[Harga Satuan]]*MASUK8[[#This Row],[Jumlah Keluar]], "")</f>
        <v>3000</v>
      </c>
      <c r="N211" s="13"/>
    </row>
    <row r="212" spans="1:14" ht="16.5" thickTop="1" thickBot="1" x14ac:dyDescent="0.3">
      <c r="A212" s="33">
        <f t="shared" si="3"/>
        <v>206</v>
      </c>
      <c r="B212" s="9">
        <v>45369</v>
      </c>
      <c r="C212" s="10" t="s">
        <v>286</v>
      </c>
      <c r="D212" s="18" t="str">
        <f>IFERROR(VLOOKUP(C212,REKAP[[#All],[ID
Barang]:[Stok Akhir]],2,FALSE), "")</f>
        <v>Baut LPK</v>
      </c>
      <c r="E212" s="18" t="str">
        <f>IFERROR(VLOOKUP(C212,REKAP[[#All],[ID
Barang]:[Stok Akhir]],4,FALSE), "")</f>
        <v>M 6 X 15/16</v>
      </c>
      <c r="F212" s="18" t="str">
        <f>IFERROR(VLOOKUP(C212,REKAP[[#All],[ID
Barang]:[Stok Akhir]],6,FALSE),"")</f>
        <v>Mur &amp; Baut</v>
      </c>
      <c r="G212" s="17">
        <f>IFERROR(VLOOKUP(C212,REKAP[[#All],[ID
Barang]:[Stok Akhir]],8,FALSE),"")</f>
        <v>600</v>
      </c>
      <c r="H212" s="13">
        <v>1</v>
      </c>
      <c r="I212" s="13" t="s">
        <v>3842</v>
      </c>
      <c r="J212" s="69">
        <f>IFERROR(VLOOKUP(C212,REKAP[[#All],[ID
Barang]:[Stok Akhir]],14,FALSE),"")</f>
        <v>1</v>
      </c>
      <c r="K212" s="69"/>
      <c r="L212" s="13" t="s">
        <v>3853</v>
      </c>
      <c r="M212" s="17">
        <f>IFERROR(MASUK8[[#This Row],[Harga Satuan]]*MASUK8[[#This Row],[Jumlah Keluar]], "")</f>
        <v>600</v>
      </c>
      <c r="N212" s="13"/>
    </row>
    <row r="213" spans="1:14" ht="16.5" thickTop="1" thickBot="1" x14ac:dyDescent="0.3">
      <c r="A213" s="33">
        <f t="shared" si="3"/>
        <v>207</v>
      </c>
      <c r="B213" s="9">
        <v>45369</v>
      </c>
      <c r="C213" s="10" t="s">
        <v>265</v>
      </c>
      <c r="D213" s="18" t="str">
        <f>IFERROR(VLOOKUP(C213,REKAP[[#All],[ID
Barang]:[Stok Akhir]],2,FALSE), "")</f>
        <v>Baut LPK</v>
      </c>
      <c r="E213" s="18" t="str">
        <f>IFERROR(VLOOKUP(C213,REKAP[[#All],[ID
Barang]:[Stok Akhir]],4,FALSE), "")</f>
        <v>M 5 X 10</v>
      </c>
      <c r="F213" s="18" t="str">
        <f>IFERROR(VLOOKUP(C213,REKAP[[#All],[ID
Barang]:[Stok Akhir]],6,FALSE),"")</f>
        <v>Mur &amp; Baut</v>
      </c>
      <c r="G213" s="17">
        <f>IFERROR(VLOOKUP(C213,REKAP[[#All],[ID
Barang]:[Stok Akhir]],8,FALSE),"")</f>
        <v>450</v>
      </c>
      <c r="H213" s="13">
        <v>4</v>
      </c>
      <c r="I213" s="13" t="s">
        <v>3842</v>
      </c>
      <c r="J213" s="69">
        <f>IFERROR(VLOOKUP(C213,REKAP[[#All],[ID
Barang]:[Stok Akhir]],14,FALSE),"")</f>
        <v>26</v>
      </c>
      <c r="K213" s="69"/>
      <c r="L213" s="13" t="s">
        <v>3867</v>
      </c>
      <c r="M213" s="17">
        <f>IFERROR(MASUK8[[#This Row],[Harga Satuan]]*MASUK8[[#This Row],[Jumlah Keluar]], "")</f>
        <v>1800</v>
      </c>
      <c r="N213" s="13"/>
    </row>
    <row r="214" spans="1:14" ht="16.5" thickTop="1" thickBot="1" x14ac:dyDescent="0.3">
      <c r="A214" s="33">
        <f t="shared" si="3"/>
        <v>208</v>
      </c>
      <c r="B214" s="9">
        <v>45369</v>
      </c>
      <c r="C214" s="10" t="s">
        <v>953</v>
      </c>
      <c r="D214" s="18" t="str">
        <f>IFERROR(VLOOKUP(C214,REKAP[[#All],[ID
Barang]:[Stok Akhir]],2,FALSE), "")</f>
        <v>Dowel Pin</v>
      </c>
      <c r="E214" s="18" t="str">
        <f>IFERROR(VLOOKUP(C214,REKAP[[#All],[ID
Barang]:[Stok Akhir]],4,FALSE), "")</f>
        <v>DPND-5-15</v>
      </c>
      <c r="F214" s="18" t="str">
        <f>IFERROR(VLOOKUP(C214,REKAP[[#All],[ID
Barang]:[Stok Akhir]],6,FALSE),"")</f>
        <v>Accessories Mold</v>
      </c>
      <c r="G214" s="17">
        <f>IFERROR(VLOOKUP(C214,REKAP[[#All],[ID
Barang]:[Stok Akhir]],8,FALSE),"")</f>
        <v>2618</v>
      </c>
      <c r="H214" s="13">
        <v>2</v>
      </c>
      <c r="I214" s="13" t="s">
        <v>3842</v>
      </c>
      <c r="J214" s="69">
        <f>IFERROR(VLOOKUP(C214,REKAP[[#All],[ID
Barang]:[Stok Akhir]],14,FALSE),"")</f>
        <v>19</v>
      </c>
      <c r="K214" s="69"/>
      <c r="L214" s="13" t="s">
        <v>3862</v>
      </c>
      <c r="M214" s="17">
        <f>IFERROR(MASUK8[[#This Row],[Harga Satuan]]*MASUK8[[#This Row],[Jumlah Keluar]], "")</f>
        <v>5236</v>
      </c>
      <c r="N214" s="13"/>
    </row>
    <row r="215" spans="1:14" ht="16.5" thickTop="1" thickBot="1" x14ac:dyDescent="0.3">
      <c r="A215" s="33">
        <f t="shared" si="3"/>
        <v>209</v>
      </c>
      <c r="B215" s="9">
        <v>45369</v>
      </c>
      <c r="C215" s="10" t="s">
        <v>954</v>
      </c>
      <c r="D215" s="18" t="str">
        <f>IFERROR(VLOOKUP(C215,REKAP[[#All],[ID
Barang]:[Stok Akhir]],2,FALSE), "")</f>
        <v>Dowel Pin</v>
      </c>
      <c r="E215" s="18" t="str">
        <f>IFERROR(VLOOKUP(C215,REKAP[[#All],[ID
Barang]:[Stok Akhir]],4,FALSE), "")</f>
        <v>DPND-5-20</v>
      </c>
      <c r="F215" s="18" t="str">
        <f>IFERROR(VLOOKUP(C215,REKAP[[#All],[ID
Barang]:[Stok Akhir]],6,FALSE),"")</f>
        <v>Accessories Mold</v>
      </c>
      <c r="G215" s="17">
        <f>IFERROR(VLOOKUP(C215,REKAP[[#All],[ID
Barang]:[Stok Akhir]],8,FALSE),"")</f>
        <v>2836</v>
      </c>
      <c r="H215" s="13">
        <v>2</v>
      </c>
      <c r="I215" s="13" t="s">
        <v>3842</v>
      </c>
      <c r="J215" s="69">
        <f>IFERROR(VLOOKUP(C215,REKAP[[#All],[ID
Barang]:[Stok Akhir]],14,FALSE),"")</f>
        <v>5</v>
      </c>
      <c r="K215" s="69"/>
      <c r="L215" s="13" t="s">
        <v>3862</v>
      </c>
      <c r="M215" s="17">
        <f>IFERROR(MASUK8[[#This Row],[Harga Satuan]]*MASUK8[[#This Row],[Jumlah Keluar]], "")</f>
        <v>5672</v>
      </c>
      <c r="N215" s="13"/>
    </row>
    <row r="216" spans="1:14" ht="16.5" thickTop="1" thickBot="1" x14ac:dyDescent="0.3">
      <c r="A216" s="33">
        <f t="shared" si="3"/>
        <v>210</v>
      </c>
      <c r="B216" s="9">
        <v>45369</v>
      </c>
      <c r="C216" s="10" t="s">
        <v>955</v>
      </c>
      <c r="D216" s="18" t="str">
        <f>IFERROR(VLOOKUP(C216,REKAP[[#All],[ID
Barang]:[Stok Akhir]],2,FALSE), "")</f>
        <v>Dowel Pin</v>
      </c>
      <c r="E216" s="18" t="str">
        <f>IFERROR(VLOOKUP(C216,REKAP[[#All],[ID
Barang]:[Stok Akhir]],4,FALSE), "")</f>
        <v>DPND-5-25</v>
      </c>
      <c r="F216" s="18" t="str">
        <f>IFERROR(VLOOKUP(C216,REKAP[[#All],[ID
Barang]:[Stok Akhir]],6,FALSE),"")</f>
        <v>Accessories Mold</v>
      </c>
      <c r="G216" s="17">
        <f>IFERROR(VLOOKUP(C216,REKAP[[#All],[ID
Barang]:[Stok Akhir]],8,FALSE),"")</f>
        <v>10000</v>
      </c>
      <c r="H216" s="13">
        <v>2</v>
      </c>
      <c r="I216" s="13" t="s">
        <v>3842</v>
      </c>
      <c r="J216" s="69">
        <f>IFERROR(VLOOKUP(C216,REKAP[[#All],[ID
Barang]:[Stok Akhir]],14,FALSE),"")</f>
        <v>5</v>
      </c>
      <c r="K216" s="69"/>
      <c r="L216" s="13" t="s">
        <v>3862</v>
      </c>
      <c r="M216" s="17">
        <f>IFERROR(MASUK8[[#This Row],[Harga Satuan]]*MASUK8[[#This Row],[Jumlah Keluar]], "")</f>
        <v>20000</v>
      </c>
      <c r="N216" s="13"/>
    </row>
    <row r="217" spans="1:14" ht="16.5" thickTop="1" thickBot="1" x14ac:dyDescent="0.3">
      <c r="A217" s="33">
        <f t="shared" si="3"/>
        <v>211</v>
      </c>
      <c r="B217" s="9">
        <v>45370</v>
      </c>
      <c r="C217" s="10" t="s">
        <v>2887</v>
      </c>
      <c r="D217" s="18" t="str">
        <f>IFERROR(VLOOKUP(C217,REKAP[[#All],[ID
Barang]:[Stok Akhir]],2,FALSE), "")</f>
        <v>End Mill STS</v>
      </c>
      <c r="E217" s="18" t="str">
        <f>IFERROR(VLOOKUP(C217,REKAP[[#All],[ID
Barang]:[Stok Akhir]],4,FALSE), "")</f>
        <v>Ø6 OT-4RHFR-6 R0.5</v>
      </c>
      <c r="F217" s="18" t="str">
        <f>IFERROR(VLOOKUP(C217,REKAP[[#All],[ID
Barang]:[Stok Akhir]],6,FALSE),"")</f>
        <v>Tools</v>
      </c>
      <c r="G217" s="17">
        <f>IFERROR(VLOOKUP(C217,REKAP[[#All],[ID
Barang]:[Stok Akhir]],8,FALSE),"")</f>
        <v>570000</v>
      </c>
      <c r="H217" s="13">
        <v>1</v>
      </c>
      <c r="I217" s="13" t="s">
        <v>3687</v>
      </c>
      <c r="J217" s="69">
        <f>IFERROR(VLOOKUP(C217,REKAP[[#All],[ID
Barang]:[Stok Akhir]],14,FALSE),"")</f>
        <v>1</v>
      </c>
      <c r="K217" s="69"/>
      <c r="L217" s="13" t="s">
        <v>3686</v>
      </c>
      <c r="M217" s="17">
        <f>IFERROR(MASUK8[[#This Row],[Harga Satuan]]*MASUK8[[#This Row],[Jumlah Keluar]], "")</f>
        <v>570000</v>
      </c>
      <c r="N217" s="13"/>
    </row>
    <row r="218" spans="1:14" ht="16.5" thickTop="1" thickBot="1" x14ac:dyDescent="0.3">
      <c r="A218" s="33">
        <f t="shared" si="3"/>
        <v>212</v>
      </c>
      <c r="B218" s="9">
        <v>45370</v>
      </c>
      <c r="C218" s="10" t="s">
        <v>2671</v>
      </c>
      <c r="D218" s="18" t="str">
        <f>IFERROR(VLOOKUP(C218,REKAP[[#All],[ID
Barang]:[Stok Akhir]],2,FALSE), "")</f>
        <v>Center Drill Yamawa</v>
      </c>
      <c r="E218" s="18" t="str">
        <f>IFERROR(VLOOKUP(C218,REKAP[[#All],[ID
Barang]:[Stok Akhir]],4,FALSE), "")</f>
        <v>2.5 x 60° x 7.7</v>
      </c>
      <c r="F218" s="18" t="str">
        <f>IFERROR(VLOOKUP(C218,REKAP[[#All],[ID
Barang]:[Stok Akhir]],6,FALSE),"")</f>
        <v>Tools</v>
      </c>
      <c r="G218" s="17">
        <f>IFERROR(VLOOKUP(C218,REKAP[[#All],[ID
Barang]:[Stok Akhir]],8,FALSE),"")</f>
        <v>138000</v>
      </c>
      <c r="H218" s="13">
        <v>1</v>
      </c>
      <c r="I218" s="13" t="s">
        <v>3681</v>
      </c>
      <c r="J218" s="69">
        <f>IFERROR(VLOOKUP(C218,REKAP[[#All],[ID
Barang]:[Stok Akhir]],14,FALSE),"")</f>
        <v>6</v>
      </c>
      <c r="K218" s="69"/>
      <c r="L218" s="13" t="s">
        <v>3688</v>
      </c>
      <c r="M218" s="17">
        <f>IFERROR(MASUK8[[#This Row],[Harga Satuan]]*MASUK8[[#This Row],[Jumlah Keluar]], "")</f>
        <v>138000</v>
      </c>
      <c r="N218" s="13" t="s">
        <v>3683</v>
      </c>
    </row>
    <row r="219" spans="1:14" ht="16.5" thickTop="1" thickBot="1" x14ac:dyDescent="0.3">
      <c r="A219" s="33">
        <f t="shared" si="3"/>
        <v>213</v>
      </c>
      <c r="B219" s="9">
        <v>45370</v>
      </c>
      <c r="C219" s="10" t="s">
        <v>2619</v>
      </c>
      <c r="D219" s="18" t="str">
        <f>IFERROR(VLOOKUP(C219,REKAP[[#All],[ID
Barang]:[Stok Akhir]],2,FALSE), "")</f>
        <v>BNC Moldino (R3x30)</v>
      </c>
      <c r="E219" s="18" t="str">
        <f>IFERROR(VLOOKUP(C219,REKAP[[#All],[ID
Barang]:[Stok Akhir]],4,FALSE), "")</f>
        <v xml:space="preserve">Ø6 EPDBE2060-30-ATH </v>
      </c>
      <c r="F219" s="18" t="str">
        <f>IFERROR(VLOOKUP(C219,REKAP[[#All],[ID
Barang]:[Stok Akhir]],6,FALSE),"")</f>
        <v>Tools</v>
      </c>
      <c r="G219" s="17">
        <f>IFERROR(VLOOKUP(C219,REKAP[[#All],[ID
Barang]:[Stok Akhir]],8,FALSE),"")</f>
        <v>574000</v>
      </c>
      <c r="H219" s="13">
        <v>1</v>
      </c>
      <c r="I219" s="13" t="s">
        <v>3689</v>
      </c>
      <c r="J219" s="69">
        <f>IFERROR(VLOOKUP(C219,REKAP[[#All],[ID
Barang]:[Stok Akhir]],14,FALSE),"")</f>
        <v>17</v>
      </c>
      <c r="K219" s="69"/>
      <c r="L219" s="13" t="s">
        <v>3690</v>
      </c>
      <c r="M219" s="17">
        <f>IFERROR(MASUK8[[#This Row],[Harga Satuan]]*MASUK8[[#This Row],[Jumlah Keluar]], "")</f>
        <v>574000</v>
      </c>
      <c r="N219" s="13"/>
    </row>
    <row r="220" spans="1:14" ht="16.5" thickTop="1" thickBot="1" x14ac:dyDescent="0.3">
      <c r="A220" s="33">
        <f t="shared" si="3"/>
        <v>214</v>
      </c>
      <c r="B220" s="9">
        <v>45370</v>
      </c>
      <c r="C220" s="10" t="s">
        <v>2831</v>
      </c>
      <c r="D220" s="18" t="str">
        <f>IFERROR(VLOOKUP(C220,REKAP[[#All],[ID
Barang]:[Stok Akhir]],2,FALSE), "")</f>
        <v xml:space="preserve">End Mill Moldino </v>
      </c>
      <c r="E220" s="18" t="str">
        <f>IFERROR(VLOOKUP(C220,REKAP[[#All],[ID
Barang]:[Stok Akhir]],4,FALSE), "")</f>
        <v>ETRP4030-30-0908-TH</v>
      </c>
      <c r="F220" s="18" t="str">
        <f>IFERROR(VLOOKUP(C220,REKAP[[#All],[ID
Barang]:[Stok Akhir]],6,FALSE),"")</f>
        <v>Tools</v>
      </c>
      <c r="G220" s="17">
        <f>IFERROR(VLOOKUP(C220,REKAP[[#All],[ID
Barang]:[Stok Akhir]],8,FALSE),"")</f>
        <v>1348000</v>
      </c>
      <c r="H220" s="13">
        <v>1</v>
      </c>
      <c r="I220" s="13" t="s">
        <v>3687</v>
      </c>
      <c r="J220" s="69">
        <f>IFERROR(VLOOKUP(C220,REKAP[[#All],[ID
Barang]:[Stok Akhir]],14,FALSE),"")</f>
        <v>1</v>
      </c>
      <c r="K220" s="69"/>
      <c r="L220" s="13"/>
      <c r="M220" s="17">
        <f>IFERROR(MASUK8[[#This Row],[Harga Satuan]]*MASUK8[[#This Row],[Jumlah Keluar]], "")</f>
        <v>1348000</v>
      </c>
      <c r="N220" s="13"/>
    </row>
    <row r="221" spans="1:14" ht="16.5" thickTop="1" thickBot="1" x14ac:dyDescent="0.3">
      <c r="A221" s="33">
        <f t="shared" si="3"/>
        <v>215</v>
      </c>
      <c r="B221" s="9">
        <v>45370</v>
      </c>
      <c r="C221" s="10" t="s">
        <v>2861</v>
      </c>
      <c r="D221" s="18" t="str">
        <f>IFERROR(VLOOKUP(C221,REKAP[[#All],[ID
Barang]:[Stok Akhir]],2,FALSE), "")</f>
        <v>End Mill STS</v>
      </c>
      <c r="E221" s="18" t="str">
        <f>IFERROR(VLOOKUP(C221,REKAP[[#All],[ID
Barang]:[Stok Akhir]],4,FALSE), "")</f>
        <v>Ø1 OT-4HELN-1x6</v>
      </c>
      <c r="F221" s="18" t="str">
        <f>IFERROR(VLOOKUP(C221,REKAP[[#All],[ID
Barang]:[Stok Akhir]],6,FALSE),"")</f>
        <v>Tools</v>
      </c>
      <c r="G221" s="17">
        <f>IFERROR(VLOOKUP(C221,REKAP[[#All],[ID
Barang]:[Stok Akhir]],8,FALSE),"")</f>
        <v>175200</v>
      </c>
      <c r="H221" s="13">
        <v>1</v>
      </c>
      <c r="I221" s="13" t="s">
        <v>3687</v>
      </c>
      <c r="J221" s="69">
        <f>IFERROR(VLOOKUP(C221,REKAP[[#All],[ID
Barang]:[Stok Akhir]],14,FALSE),"")</f>
        <v>3</v>
      </c>
      <c r="K221" s="69"/>
      <c r="L221" s="13"/>
      <c r="M221" s="17">
        <f>IFERROR(MASUK8[[#This Row],[Harga Satuan]]*MASUK8[[#This Row],[Jumlah Keluar]], "")</f>
        <v>175200</v>
      </c>
      <c r="N221" s="13"/>
    </row>
    <row r="222" spans="1:14" ht="16.5" thickTop="1" thickBot="1" x14ac:dyDescent="0.3">
      <c r="A222" s="33">
        <f t="shared" si="3"/>
        <v>216</v>
      </c>
      <c r="B222" s="9">
        <v>45370</v>
      </c>
      <c r="C222" s="10" t="s">
        <v>2810</v>
      </c>
      <c r="D222" s="18" t="str">
        <f>IFERROR(VLOOKUP(C222,REKAP[[#All],[ID
Barang]:[Stok Akhir]],2,FALSE), "")</f>
        <v xml:space="preserve">End Mill Moldino </v>
      </c>
      <c r="E222" s="18" t="str">
        <f>IFERROR(VLOOKUP(C222,REKAP[[#All],[ID
Barang]:[Stok Akhir]],4,FALSE), "")</f>
        <v>ETM4100-20-TH</v>
      </c>
      <c r="F222" s="18" t="str">
        <f>IFERROR(VLOOKUP(C222,REKAP[[#All],[ID
Barang]:[Stok Akhir]],6,FALSE),"")</f>
        <v>Tools</v>
      </c>
      <c r="G222" s="17">
        <f>IFERROR(VLOOKUP(C222,REKAP[[#All],[ID
Barang]:[Stok Akhir]],8,FALSE),"")</f>
        <v>1471000</v>
      </c>
      <c r="H222" s="13">
        <v>1</v>
      </c>
      <c r="I222" s="13" t="s">
        <v>3687</v>
      </c>
      <c r="J222" s="69">
        <f>IFERROR(VLOOKUP(C222,REKAP[[#All],[ID
Barang]:[Stok Akhir]],14,FALSE),"")</f>
        <v>1</v>
      </c>
      <c r="K222" s="69"/>
      <c r="L222" s="13"/>
      <c r="M222" s="17">
        <f>IFERROR(MASUK8[[#This Row],[Harga Satuan]]*MASUK8[[#This Row],[Jumlah Keluar]], "")</f>
        <v>1471000</v>
      </c>
      <c r="N222" s="13"/>
    </row>
    <row r="223" spans="1:14" ht="16.5" thickTop="1" thickBot="1" x14ac:dyDescent="0.3">
      <c r="A223" s="33">
        <f t="shared" si="3"/>
        <v>217</v>
      </c>
      <c r="B223" s="9">
        <v>45370</v>
      </c>
      <c r="C223" s="10" t="s">
        <v>911</v>
      </c>
      <c r="D223" s="18" t="str">
        <f>IFERROR(VLOOKUP(C223,REKAP[[#All],[ID
Barang]:[Stok Akhir]],2,FALSE), "")</f>
        <v>Ball Bearing NTN</v>
      </c>
      <c r="E223" s="18" t="str">
        <f>IFERROR(VLOOKUP(C223,REKAP[[#All],[ID
Barang]:[Stok Akhir]],4,FALSE), "")</f>
        <v>4T-32004</v>
      </c>
      <c r="F223" s="18" t="str">
        <f>IFERROR(VLOOKUP(C223,REKAP[[#All],[ID
Barang]:[Stok Akhir]],6,FALSE),"")</f>
        <v>Accessories Mold</v>
      </c>
      <c r="G223" s="17">
        <f>IFERROR(VLOOKUP(C223,REKAP[[#All],[ID
Barang]:[Stok Akhir]],8,FALSE),"")</f>
        <v>60000</v>
      </c>
      <c r="H223" s="13">
        <v>3</v>
      </c>
      <c r="I223" s="13" t="s">
        <v>3842</v>
      </c>
      <c r="J223" s="69">
        <f>IFERROR(VLOOKUP(C223,REKAP[[#All],[ID
Barang]:[Stok Akhir]],14,FALSE),"")</f>
        <v>0</v>
      </c>
      <c r="K223" s="69"/>
      <c r="L223" s="13" t="s">
        <v>3862</v>
      </c>
      <c r="M223" s="17">
        <f>IFERROR(MASUK8[[#This Row],[Harga Satuan]]*MASUK8[[#This Row],[Jumlah Keluar]], "")</f>
        <v>180000</v>
      </c>
      <c r="N223" s="13"/>
    </row>
    <row r="224" spans="1:14" ht="16.5" thickTop="1" thickBot="1" x14ac:dyDescent="0.3">
      <c r="A224" s="33">
        <f t="shared" si="3"/>
        <v>218</v>
      </c>
      <c r="B224" s="9">
        <v>45370</v>
      </c>
      <c r="C224" s="10" t="s">
        <v>912</v>
      </c>
      <c r="D224" s="18" t="str">
        <f>IFERROR(VLOOKUP(C224,REKAP[[#All],[ID
Barang]:[Stok Akhir]],2,FALSE), "")</f>
        <v>Ball Bearing NTN</v>
      </c>
      <c r="E224" s="18" t="str">
        <f>IFERROR(VLOOKUP(C224,REKAP[[#All],[ID
Barang]:[Stok Akhir]],4,FALSE), "")</f>
        <v>4T-32204</v>
      </c>
      <c r="F224" s="18" t="str">
        <f>IFERROR(VLOOKUP(C224,REKAP[[#All],[ID
Barang]:[Stok Akhir]],6,FALSE),"")</f>
        <v>Accessories Mold</v>
      </c>
      <c r="G224" s="17">
        <f>IFERROR(VLOOKUP(C224,REKAP[[#All],[ID
Barang]:[Stok Akhir]],8,FALSE),"")</f>
        <v>55000</v>
      </c>
      <c r="H224" s="13">
        <v>3</v>
      </c>
      <c r="I224" s="13" t="s">
        <v>3842</v>
      </c>
      <c r="J224" s="69">
        <f>IFERROR(VLOOKUP(C224,REKAP[[#All],[ID
Barang]:[Stok Akhir]],14,FALSE),"")</f>
        <v>0</v>
      </c>
      <c r="K224" s="69"/>
      <c r="L224" s="13" t="s">
        <v>3862</v>
      </c>
      <c r="M224" s="17">
        <f>IFERROR(MASUK8[[#This Row],[Harga Satuan]]*MASUK8[[#This Row],[Jumlah Keluar]], "")</f>
        <v>165000</v>
      </c>
      <c r="N224" s="13"/>
    </row>
    <row r="225" spans="1:14" ht="16.5" thickTop="1" thickBot="1" x14ac:dyDescent="0.3">
      <c r="A225" s="33">
        <f t="shared" si="3"/>
        <v>219</v>
      </c>
      <c r="B225" s="9">
        <v>45370</v>
      </c>
      <c r="C225" s="10" t="s">
        <v>910</v>
      </c>
      <c r="D225" s="18" t="str">
        <f>IFERROR(VLOOKUP(C225,REKAP[[#All],[ID
Barang]:[Stok Akhir]],2,FALSE), "")</f>
        <v>Ball Bearing NTN</v>
      </c>
      <c r="E225" s="18" t="str">
        <f>IFERROR(VLOOKUP(C225,REKAP[[#All],[ID
Barang]:[Stok Akhir]],4,FALSE), "")</f>
        <v>4T-32203R</v>
      </c>
      <c r="F225" s="18" t="str">
        <f>IFERROR(VLOOKUP(C225,REKAP[[#All],[ID
Barang]:[Stok Akhir]],6,FALSE),"")</f>
        <v>Accessories Mold</v>
      </c>
      <c r="G225" s="17">
        <f>IFERROR(VLOOKUP(C225,REKAP[[#All],[ID
Barang]:[Stok Akhir]],8,FALSE),"")</f>
        <v>41000</v>
      </c>
      <c r="H225" s="13">
        <v>6</v>
      </c>
      <c r="I225" s="13" t="s">
        <v>3842</v>
      </c>
      <c r="J225" s="69">
        <f>IFERROR(VLOOKUP(C225,REKAP[[#All],[ID
Barang]:[Stok Akhir]],14,FALSE),"")</f>
        <v>0</v>
      </c>
      <c r="K225" s="69"/>
      <c r="L225" s="13" t="s">
        <v>3862</v>
      </c>
      <c r="M225" s="17">
        <f>IFERROR(MASUK8[[#This Row],[Harga Satuan]]*MASUK8[[#This Row],[Jumlah Keluar]], "")</f>
        <v>246000</v>
      </c>
      <c r="N225" s="13"/>
    </row>
    <row r="226" spans="1:14" ht="16.5" thickTop="1" thickBot="1" x14ac:dyDescent="0.3">
      <c r="A226" s="33">
        <f t="shared" si="3"/>
        <v>220</v>
      </c>
      <c r="B226" s="9">
        <v>45370</v>
      </c>
      <c r="C226" s="10" t="s">
        <v>913</v>
      </c>
      <c r="D226" s="18" t="str">
        <f>IFERROR(VLOOKUP(C226,REKAP[[#All],[ID
Barang]:[Stok Akhir]],2,FALSE), "")</f>
        <v>Ball Bearing NTN</v>
      </c>
      <c r="E226" s="18" t="str">
        <f>IFERROR(VLOOKUP(C226,REKAP[[#All],[ID
Barang]:[Stok Akhir]],4,FALSE), "")</f>
        <v>6202- ZZ C3</v>
      </c>
      <c r="F226" s="18" t="str">
        <f>IFERROR(VLOOKUP(C226,REKAP[[#All],[ID
Barang]:[Stok Akhir]],6,FALSE),"")</f>
        <v>Accessories Mold</v>
      </c>
      <c r="G226" s="17">
        <f>IFERROR(VLOOKUP(C226,REKAP[[#All],[ID
Barang]:[Stok Akhir]],8,FALSE),"")</f>
        <v>21000</v>
      </c>
      <c r="H226" s="13">
        <v>16</v>
      </c>
      <c r="I226" s="13" t="s">
        <v>3842</v>
      </c>
      <c r="J226" s="69">
        <f>IFERROR(VLOOKUP(C226,REKAP[[#All],[ID
Barang]:[Stok Akhir]],14,FALSE),"")</f>
        <v>0</v>
      </c>
      <c r="K226" s="69"/>
      <c r="L226" s="13" t="s">
        <v>3862</v>
      </c>
      <c r="M226" s="17">
        <f>IFERROR(MASUK8[[#This Row],[Harga Satuan]]*MASUK8[[#This Row],[Jumlah Keluar]], "")</f>
        <v>336000</v>
      </c>
      <c r="N226" s="13"/>
    </row>
    <row r="227" spans="1:14" ht="16.5" thickTop="1" thickBot="1" x14ac:dyDescent="0.3">
      <c r="A227" s="33">
        <f t="shared" si="3"/>
        <v>221</v>
      </c>
      <c r="B227" s="9">
        <v>45370</v>
      </c>
      <c r="C227" s="10" t="s">
        <v>917</v>
      </c>
      <c r="D227" s="18" t="str">
        <f>IFERROR(VLOOKUP(C227,REKAP[[#All],[ID
Barang]:[Stok Akhir]],2,FALSE), "")</f>
        <v>Ball Bearing Transfer</v>
      </c>
      <c r="E227" s="18" t="str">
        <f>IFERROR(VLOOKUP(C227,REKAP[[#All],[ID
Barang]:[Stok Akhir]],4,FALSE), "")</f>
        <v>1 INCH</v>
      </c>
      <c r="F227" s="18" t="str">
        <f>IFERROR(VLOOKUP(C227,REKAP[[#All],[ID
Barang]:[Stok Akhir]],6,FALSE),"")</f>
        <v>Accessories Mold</v>
      </c>
      <c r="G227" s="17">
        <f>IFERROR(VLOOKUP(C227,REKAP[[#All],[ID
Barang]:[Stok Akhir]],8,FALSE),"")</f>
        <v>40000</v>
      </c>
      <c r="H227" s="13">
        <v>21</v>
      </c>
      <c r="I227" s="13" t="s">
        <v>3842</v>
      </c>
      <c r="J227" s="69">
        <f>IFERROR(VLOOKUP(C227,REKAP[[#All],[ID
Barang]:[Stok Akhir]],14,FALSE),"")</f>
        <v>0</v>
      </c>
      <c r="K227" s="69"/>
      <c r="L227" s="13" t="s">
        <v>3862</v>
      </c>
      <c r="M227" s="17">
        <f>IFERROR(MASUK8[[#This Row],[Harga Satuan]]*MASUK8[[#This Row],[Jumlah Keluar]], "")</f>
        <v>840000</v>
      </c>
      <c r="N227" s="13"/>
    </row>
    <row r="228" spans="1:14" ht="16.5" thickTop="1" thickBot="1" x14ac:dyDescent="0.3">
      <c r="A228" s="33">
        <f t="shared" si="3"/>
        <v>222</v>
      </c>
      <c r="B228" s="9">
        <v>45370</v>
      </c>
      <c r="C228" s="10" t="s">
        <v>1302</v>
      </c>
      <c r="D228" s="18" t="str">
        <f>IFERROR(VLOOKUP(C228,REKAP[[#All],[ID
Barang]:[Stok Akhir]],2,FALSE), "")</f>
        <v>Quick Fitting</v>
      </c>
      <c r="E228" s="18" t="str">
        <f>IFERROR(VLOOKUP(C228,REKAP[[#All],[ID
Barang]:[Stok Akhir]],4,FALSE), "")</f>
        <v>QFT 02-10</v>
      </c>
      <c r="F228" s="18" t="str">
        <f>IFERROR(VLOOKUP(C228,REKAP[[#All],[ID
Barang]:[Stok Akhir]],6,FALSE),"")</f>
        <v>Accessories Mold</v>
      </c>
      <c r="G228" s="17">
        <f>IFERROR(VLOOKUP(C228,REKAP[[#All],[ID
Barang]:[Stok Akhir]],8,FALSE),"")</f>
        <v>25000</v>
      </c>
      <c r="H228" s="13">
        <v>12</v>
      </c>
      <c r="I228" s="13" t="s">
        <v>3842</v>
      </c>
      <c r="J228" s="69">
        <f>IFERROR(VLOOKUP(C228,REKAP[[#All],[ID
Barang]:[Stok Akhir]],14,FALSE),"")</f>
        <v>1</v>
      </c>
      <c r="K228" s="69"/>
      <c r="L228" s="13" t="s">
        <v>3868</v>
      </c>
      <c r="M228" s="17">
        <f>IFERROR(MASUK8[[#This Row],[Harga Satuan]]*MASUK8[[#This Row],[Jumlah Keluar]], "")</f>
        <v>300000</v>
      </c>
      <c r="N228" s="13"/>
    </row>
    <row r="229" spans="1:14" ht="16.5" thickTop="1" thickBot="1" x14ac:dyDescent="0.3">
      <c r="A229" s="33">
        <f t="shared" si="3"/>
        <v>223</v>
      </c>
      <c r="B229" s="9">
        <v>45370</v>
      </c>
      <c r="C229" s="10" t="s">
        <v>1197</v>
      </c>
      <c r="D229" s="18" t="str">
        <f>IFERROR(VLOOKUP(C229,REKAP[[#All],[ID
Barang]:[Stok Akhir]],2,FALSE), "")</f>
        <v>Eye Bolt</v>
      </c>
      <c r="E229" s="18" t="str">
        <f>IFERROR(VLOOKUP(C229,REKAP[[#All],[ID
Barang]:[Stok Akhir]],4,FALSE), "")</f>
        <v>BLE-24</v>
      </c>
      <c r="F229" s="18" t="str">
        <f>IFERROR(VLOOKUP(C229,REKAP[[#All],[ID
Barang]:[Stok Akhir]],6,FALSE),"")</f>
        <v>Accessories Mold</v>
      </c>
      <c r="G229" s="17">
        <f>IFERROR(VLOOKUP(C229,REKAP[[#All],[ID
Barang]:[Stok Akhir]],8,FALSE),"")</f>
        <v>170000</v>
      </c>
      <c r="H229" s="13">
        <v>2</v>
      </c>
      <c r="I229" s="13" t="s">
        <v>3842</v>
      </c>
      <c r="J229" s="69">
        <f>IFERROR(VLOOKUP(C229,REKAP[[#All],[ID
Barang]:[Stok Akhir]],14,FALSE),"")</f>
        <v>0</v>
      </c>
      <c r="K229" s="69"/>
      <c r="L229" s="13" t="s">
        <v>3868</v>
      </c>
      <c r="M229" s="17">
        <f>IFERROR(MASUK8[[#This Row],[Harga Satuan]]*MASUK8[[#This Row],[Jumlah Keluar]], "")</f>
        <v>340000</v>
      </c>
      <c r="N229" s="13"/>
    </row>
    <row r="230" spans="1:14" ht="16.5" thickTop="1" thickBot="1" x14ac:dyDescent="0.3">
      <c r="A230" s="33">
        <f t="shared" si="3"/>
        <v>224</v>
      </c>
      <c r="B230" s="9">
        <v>45370</v>
      </c>
      <c r="C230" s="10" t="s">
        <v>1140</v>
      </c>
      <c r="D230" s="18" t="str">
        <f>IFERROR(VLOOKUP(C230,REKAP[[#All],[ID
Barang]:[Stok Akhir]],2,FALSE), "")</f>
        <v>Ejector Pin</v>
      </c>
      <c r="E230" s="18" t="str">
        <f>IFERROR(VLOOKUP(C230,REKAP[[#All],[ID
Barang]:[Stok Akhir]],4,FALSE), "")</f>
        <v>EPD-6-100</v>
      </c>
      <c r="F230" s="18" t="str">
        <f>IFERROR(VLOOKUP(C230,REKAP[[#All],[ID
Barang]:[Stok Akhir]],6,FALSE),"")</f>
        <v>Accessories Mold</v>
      </c>
      <c r="G230" s="17">
        <f>IFERROR(VLOOKUP(C230,REKAP[[#All],[ID
Barang]:[Stok Akhir]],8,FALSE),"")</f>
        <v>21500</v>
      </c>
      <c r="H230" s="13">
        <v>8</v>
      </c>
      <c r="I230" s="13" t="s">
        <v>3842</v>
      </c>
      <c r="J230" s="69">
        <f>IFERROR(VLOOKUP(C230,REKAP[[#All],[ID
Barang]:[Stok Akhir]],14,FALSE),"")</f>
        <v>1</v>
      </c>
      <c r="K230" s="69"/>
      <c r="L230" s="13" t="s">
        <v>3868</v>
      </c>
      <c r="M230" s="17">
        <f>IFERROR(MASUK8[[#This Row],[Harga Satuan]]*MASUK8[[#This Row],[Jumlah Keluar]], "")</f>
        <v>172000</v>
      </c>
      <c r="N230" s="13"/>
    </row>
    <row r="231" spans="1:14" ht="16.5" thickTop="1" thickBot="1" x14ac:dyDescent="0.3">
      <c r="A231" s="33">
        <f t="shared" si="3"/>
        <v>225</v>
      </c>
      <c r="B231" s="9">
        <v>45370</v>
      </c>
      <c r="C231" s="10" t="s">
        <v>1326</v>
      </c>
      <c r="D231" s="18" t="str">
        <f>IFERROR(VLOOKUP(C231,REKAP[[#All],[ID
Barang]:[Stok Akhir]],2,FALSE), "")</f>
        <v>Spring</v>
      </c>
      <c r="E231" s="18" t="str">
        <f>IFERROR(VLOOKUP(C231,REKAP[[#All],[ID
Barang]:[Stok Akhir]],4,FALSE), "")</f>
        <v>CSF 14-35</v>
      </c>
      <c r="F231" s="18" t="str">
        <f>IFERROR(VLOOKUP(C231,REKAP[[#All],[ID
Barang]:[Stok Akhir]],6,FALSE),"")</f>
        <v>Accessories Mold</v>
      </c>
      <c r="G231" s="17">
        <f>IFERROR(VLOOKUP(C231,REKAP[[#All],[ID
Barang]:[Stok Akhir]],8,FALSE),"")</f>
        <v>27000</v>
      </c>
      <c r="H231" s="13">
        <v>2</v>
      </c>
      <c r="I231" s="13" t="s">
        <v>3842</v>
      </c>
      <c r="J231" s="69">
        <f>IFERROR(VLOOKUP(C231,REKAP[[#All],[ID
Barang]:[Stok Akhir]],14,FALSE),"")</f>
        <v>0</v>
      </c>
      <c r="K231" s="69"/>
      <c r="L231" s="13" t="s">
        <v>3868</v>
      </c>
      <c r="M231" s="17">
        <f>IFERROR(MASUK8[[#This Row],[Harga Satuan]]*MASUK8[[#This Row],[Jumlah Keluar]], "")</f>
        <v>54000</v>
      </c>
      <c r="N231" s="13"/>
    </row>
    <row r="232" spans="1:14" ht="16.5" thickTop="1" thickBot="1" x14ac:dyDescent="0.3">
      <c r="A232" s="33">
        <f t="shared" si="3"/>
        <v>226</v>
      </c>
      <c r="B232" s="9">
        <v>45370</v>
      </c>
      <c r="C232" s="10" t="s">
        <v>1361</v>
      </c>
      <c r="D232" s="18" t="str">
        <f>IFERROR(VLOOKUP(C232,REKAP[[#All],[ID
Barang]:[Stok Akhir]],2,FALSE), "")</f>
        <v>Spring</v>
      </c>
      <c r="E232" s="18" t="str">
        <f>IFERROR(VLOOKUP(C232,REKAP[[#All],[ID
Barang]:[Stok Akhir]],4,FALSE), "")</f>
        <v>CWR 31-40</v>
      </c>
      <c r="F232" s="18" t="str">
        <f>IFERROR(VLOOKUP(C232,REKAP[[#All],[ID
Barang]:[Stok Akhir]],6,FALSE),"")</f>
        <v>Accessories Mold</v>
      </c>
      <c r="G232" s="17">
        <f>IFERROR(VLOOKUP(C232,REKAP[[#All],[ID
Barang]:[Stok Akhir]],8,FALSE),"")</f>
        <v>43000</v>
      </c>
      <c r="H232" s="13">
        <v>4</v>
      </c>
      <c r="I232" s="13" t="s">
        <v>3842</v>
      </c>
      <c r="J232" s="69">
        <f>IFERROR(VLOOKUP(C232,REKAP[[#All],[ID
Barang]:[Stok Akhir]],14,FALSE),"")</f>
        <v>0</v>
      </c>
      <c r="K232" s="69"/>
      <c r="L232" s="13" t="s">
        <v>3868</v>
      </c>
      <c r="M232" s="17">
        <f>IFERROR(MASUK8[[#This Row],[Harga Satuan]]*MASUK8[[#This Row],[Jumlah Keluar]], "")</f>
        <v>172000</v>
      </c>
      <c r="N232" s="13"/>
    </row>
    <row r="233" spans="1:14" ht="16.5" thickTop="1" thickBot="1" x14ac:dyDescent="0.3">
      <c r="A233" s="33">
        <f t="shared" si="3"/>
        <v>227</v>
      </c>
      <c r="B233" s="9">
        <v>45370</v>
      </c>
      <c r="C233" s="10" t="s">
        <v>1347</v>
      </c>
      <c r="D233" s="18" t="str">
        <f>IFERROR(VLOOKUP(C233,REKAP[[#All],[ID
Barang]:[Stok Akhir]],2,FALSE), "")</f>
        <v>Spring</v>
      </c>
      <c r="E233" s="18" t="str">
        <f>IFERROR(VLOOKUP(C233,REKAP[[#All],[ID
Barang]:[Stok Akhir]],4,FALSE), "")</f>
        <v>CSF 50-100</v>
      </c>
      <c r="F233" s="18" t="str">
        <f>IFERROR(VLOOKUP(C233,REKAP[[#All],[ID
Barang]:[Stok Akhir]],6,FALSE),"")</f>
        <v>Accessories Mold</v>
      </c>
      <c r="G233" s="17">
        <f>IFERROR(VLOOKUP(C233,REKAP[[#All],[ID
Barang]:[Stok Akhir]],8,FALSE),"")</f>
        <v>117000</v>
      </c>
      <c r="H233" s="13">
        <v>4</v>
      </c>
      <c r="I233" s="13" t="s">
        <v>3842</v>
      </c>
      <c r="J233" s="69">
        <f>IFERROR(VLOOKUP(C233,REKAP[[#All],[ID
Barang]:[Stok Akhir]],14,FALSE),"")</f>
        <v>0</v>
      </c>
      <c r="K233" s="69"/>
      <c r="L233" s="13" t="s">
        <v>3868</v>
      </c>
      <c r="M233" s="17">
        <f>IFERROR(MASUK8[[#This Row],[Harga Satuan]]*MASUK8[[#This Row],[Jumlah Keluar]], "")</f>
        <v>468000</v>
      </c>
      <c r="N233" s="13"/>
    </row>
    <row r="234" spans="1:14" ht="16.5" thickTop="1" thickBot="1" x14ac:dyDescent="0.3">
      <c r="A234" s="33">
        <f t="shared" si="3"/>
        <v>228</v>
      </c>
      <c r="B234" s="9">
        <v>45370</v>
      </c>
      <c r="C234" s="10" t="s">
        <v>1195</v>
      </c>
      <c r="D234" s="18" t="str">
        <f>IFERROR(VLOOKUP(C234,REKAP[[#All],[ID
Barang]:[Stok Akhir]],2,FALSE), "")</f>
        <v>Eye Bolt</v>
      </c>
      <c r="E234" s="18" t="str">
        <f>IFERROR(VLOOKUP(C234,REKAP[[#All],[ID
Barang]:[Stok Akhir]],4,FALSE), "")</f>
        <v>BLE-16</v>
      </c>
      <c r="F234" s="18" t="str">
        <f>IFERROR(VLOOKUP(C234,REKAP[[#All],[ID
Barang]:[Stok Akhir]],6,FALSE),"")</f>
        <v>Accessories Mold</v>
      </c>
      <c r="G234" s="17">
        <f>IFERROR(VLOOKUP(C234,REKAP[[#All],[ID
Barang]:[Stok Akhir]],8,FALSE),"")</f>
        <v>43000</v>
      </c>
      <c r="H234" s="13">
        <v>2</v>
      </c>
      <c r="I234" s="13" t="s">
        <v>3842</v>
      </c>
      <c r="J234" s="69">
        <f>IFERROR(VLOOKUP(C234,REKAP[[#All],[ID
Barang]:[Stok Akhir]],14,FALSE),"")</f>
        <v>0</v>
      </c>
      <c r="K234" s="69"/>
      <c r="L234" s="13" t="s">
        <v>3862</v>
      </c>
      <c r="M234" s="17">
        <f>IFERROR(MASUK8[[#This Row],[Harga Satuan]]*MASUK8[[#This Row],[Jumlah Keluar]], "")</f>
        <v>86000</v>
      </c>
      <c r="N234" s="13"/>
    </row>
    <row r="235" spans="1:14" ht="16.5" thickTop="1" thickBot="1" x14ac:dyDescent="0.3">
      <c r="A235" s="33">
        <f t="shared" si="3"/>
        <v>229</v>
      </c>
      <c r="B235" s="9">
        <v>45370</v>
      </c>
      <c r="C235" s="10" t="s">
        <v>1333</v>
      </c>
      <c r="D235" s="18" t="str">
        <f>IFERROR(VLOOKUP(C235,REKAP[[#All],[ID
Barang]:[Stok Akhir]],2,FALSE), "")</f>
        <v>Spring</v>
      </c>
      <c r="E235" s="18" t="str">
        <f>IFERROR(VLOOKUP(C235,REKAP[[#All],[ID
Barang]:[Stok Akhir]],4,FALSE), "")</f>
        <v>CSF 20-125</v>
      </c>
      <c r="F235" s="18" t="str">
        <f>IFERROR(VLOOKUP(C235,REKAP[[#All],[ID
Barang]:[Stok Akhir]],6,FALSE),"")</f>
        <v>Accessories Mold</v>
      </c>
      <c r="G235" s="17">
        <f>IFERROR(VLOOKUP(C235,REKAP[[#All],[ID
Barang]:[Stok Akhir]],8,FALSE),"")</f>
        <v>53000</v>
      </c>
      <c r="H235" s="13">
        <v>3</v>
      </c>
      <c r="I235" s="13" t="s">
        <v>3842</v>
      </c>
      <c r="J235" s="69">
        <f>IFERROR(VLOOKUP(C235,REKAP[[#All],[ID
Barang]:[Stok Akhir]],14,FALSE),"")</f>
        <v>0</v>
      </c>
      <c r="K235" s="69"/>
      <c r="L235" s="13" t="s">
        <v>3862</v>
      </c>
      <c r="M235" s="17">
        <f>IFERROR(MASUK8[[#This Row],[Harga Satuan]]*MASUK8[[#This Row],[Jumlah Keluar]], "")</f>
        <v>159000</v>
      </c>
      <c r="N235" s="13"/>
    </row>
    <row r="236" spans="1:14" ht="16.5" thickTop="1" thickBot="1" x14ac:dyDescent="0.3">
      <c r="A236" s="33">
        <f t="shared" si="3"/>
        <v>230</v>
      </c>
      <c r="B236" s="9">
        <v>45370</v>
      </c>
      <c r="C236" s="10" t="s">
        <v>989</v>
      </c>
      <c r="D236" s="18" t="str">
        <f>IFERROR(VLOOKUP(C236,REKAP[[#All],[ID
Barang]:[Stok Akhir]],2,FALSE), "")</f>
        <v>Dowel Pin</v>
      </c>
      <c r="E236" s="18" t="str">
        <f>IFERROR(VLOOKUP(C236,REKAP[[#All],[ID
Barang]:[Stok Akhir]],4,FALSE), "")</f>
        <v>DPTM-8-40</v>
      </c>
      <c r="F236" s="18" t="str">
        <f>IFERROR(VLOOKUP(C236,REKAP[[#All],[ID
Barang]:[Stok Akhir]],6,FALSE),"")</f>
        <v>Accessories Mold</v>
      </c>
      <c r="G236" s="17">
        <f>IFERROR(VLOOKUP(C236,REKAP[[#All],[ID
Barang]:[Stok Akhir]],8,FALSE),"")</f>
        <v>9383</v>
      </c>
      <c r="H236" s="13">
        <v>16</v>
      </c>
      <c r="I236" s="13" t="s">
        <v>3842</v>
      </c>
      <c r="J236" s="69">
        <f>IFERROR(VLOOKUP(C236,REKAP[[#All],[ID
Barang]:[Stok Akhir]],14,FALSE),"")</f>
        <v>7</v>
      </c>
      <c r="K236" s="69"/>
      <c r="L236" s="13" t="s">
        <v>3862</v>
      </c>
      <c r="M236" s="17">
        <f>IFERROR(MASUK8[[#This Row],[Harga Satuan]]*MASUK8[[#This Row],[Jumlah Keluar]], "")</f>
        <v>150128</v>
      </c>
      <c r="N236" s="13"/>
    </row>
    <row r="237" spans="1:14" ht="16.5" thickTop="1" thickBot="1" x14ac:dyDescent="0.3">
      <c r="A237" s="33">
        <f t="shared" si="3"/>
        <v>231</v>
      </c>
      <c r="B237" s="9">
        <v>45370</v>
      </c>
      <c r="C237" s="10" t="s">
        <v>979</v>
      </c>
      <c r="D237" s="18" t="str">
        <f>IFERROR(VLOOKUP(C237,REKAP[[#All],[ID
Barang]:[Stok Akhir]],2,FALSE), "")</f>
        <v>Dowel Pin</v>
      </c>
      <c r="E237" s="18" t="str">
        <f>IFERROR(VLOOKUP(C237,REKAP[[#All],[ID
Barang]:[Stok Akhir]],4,FALSE), "")</f>
        <v>DPTM-6-20</v>
      </c>
      <c r="F237" s="18" t="str">
        <f>IFERROR(VLOOKUP(C237,REKAP[[#All],[ID
Barang]:[Stok Akhir]],6,FALSE),"")</f>
        <v>Accessories Mold</v>
      </c>
      <c r="G237" s="17">
        <f>IFERROR(VLOOKUP(C237,REKAP[[#All],[ID
Barang]:[Stok Akhir]],8,FALSE),"")</f>
        <v>9000</v>
      </c>
      <c r="H237" s="13">
        <v>24</v>
      </c>
      <c r="I237" s="13" t="s">
        <v>3842</v>
      </c>
      <c r="J237" s="69">
        <f>IFERROR(VLOOKUP(C237,REKAP[[#All],[ID
Barang]:[Stok Akhir]],14,FALSE),"")</f>
        <v>1</v>
      </c>
      <c r="K237" s="69"/>
      <c r="L237" s="13" t="s">
        <v>3862</v>
      </c>
      <c r="M237" s="17">
        <f>IFERROR(MASUK8[[#This Row],[Harga Satuan]]*MASUK8[[#This Row],[Jumlah Keluar]], "")</f>
        <v>216000</v>
      </c>
      <c r="N237" s="13"/>
    </row>
    <row r="238" spans="1:14" ht="16.5" thickTop="1" thickBot="1" x14ac:dyDescent="0.3">
      <c r="A238" s="33">
        <f t="shared" si="3"/>
        <v>232</v>
      </c>
      <c r="B238" s="9">
        <v>45370</v>
      </c>
      <c r="C238" s="10" t="s">
        <v>956</v>
      </c>
      <c r="D238" s="18" t="str">
        <f>IFERROR(VLOOKUP(C238,REKAP[[#All],[ID
Barang]:[Stok Akhir]],2,FALSE), "")</f>
        <v>Dowel Pin</v>
      </c>
      <c r="E238" s="18" t="str">
        <f>IFERROR(VLOOKUP(C238,REKAP[[#All],[ID
Barang]:[Stok Akhir]],4,FALSE), "")</f>
        <v>DPND-6-10</v>
      </c>
      <c r="F238" s="18" t="str">
        <f>IFERROR(VLOOKUP(C238,REKAP[[#All],[ID
Barang]:[Stok Akhir]],6,FALSE),"")</f>
        <v>Accessories Mold</v>
      </c>
      <c r="G238" s="17">
        <f>IFERROR(VLOOKUP(C238,REKAP[[#All],[ID
Barang]:[Stok Akhir]],8,FALSE),"")</f>
        <v>2943</v>
      </c>
      <c r="H238" s="13">
        <v>8</v>
      </c>
      <c r="I238" s="13" t="s">
        <v>3842</v>
      </c>
      <c r="J238" s="69">
        <f>IFERROR(VLOOKUP(C238,REKAP[[#All],[ID
Barang]:[Stok Akhir]],14,FALSE),"")</f>
        <v>0</v>
      </c>
      <c r="K238" s="69"/>
      <c r="L238" s="13" t="s">
        <v>3862</v>
      </c>
      <c r="M238" s="17">
        <f>IFERROR(MASUK8[[#This Row],[Harga Satuan]]*MASUK8[[#This Row],[Jumlah Keluar]], "")</f>
        <v>23544</v>
      </c>
      <c r="N238" s="13"/>
    </row>
    <row r="239" spans="1:14" ht="16.5" thickTop="1" thickBot="1" x14ac:dyDescent="0.3">
      <c r="A239" s="33">
        <f t="shared" si="3"/>
        <v>233</v>
      </c>
      <c r="B239" s="9">
        <v>45370</v>
      </c>
      <c r="C239" s="10" t="s">
        <v>1292</v>
      </c>
      <c r="D239" s="18" t="str">
        <f>IFERROR(VLOOKUP(C239,REKAP[[#All],[ID
Barang]:[Stok Akhir]],2,FALSE), "")</f>
        <v>Paralel Keys</v>
      </c>
      <c r="E239" s="18" t="str">
        <f>IFERROR(VLOOKUP(C239,REKAP[[#All],[ID
Barang]:[Stok Akhir]],4,FALSE), "")</f>
        <v>KES-5-20</v>
      </c>
      <c r="F239" s="18" t="str">
        <f>IFERROR(VLOOKUP(C239,REKAP[[#All],[ID
Barang]:[Stok Akhir]],6,FALSE),"")</f>
        <v>Accessories Mold</v>
      </c>
      <c r="G239" s="17">
        <f>IFERROR(VLOOKUP(C239,REKAP[[#All],[ID
Barang]:[Stok Akhir]],8,FALSE),"")</f>
        <v>53400</v>
      </c>
      <c r="H239" s="13">
        <v>3</v>
      </c>
      <c r="I239" s="13" t="s">
        <v>3842</v>
      </c>
      <c r="J239" s="69">
        <f>IFERROR(VLOOKUP(C239,REKAP[[#All],[ID
Barang]:[Stok Akhir]],14,FALSE),"")</f>
        <v>0</v>
      </c>
      <c r="K239" s="69"/>
      <c r="L239" s="13" t="s">
        <v>3862</v>
      </c>
      <c r="M239" s="17">
        <f>IFERROR(MASUK8[[#This Row],[Harga Satuan]]*MASUK8[[#This Row],[Jumlah Keluar]], "")</f>
        <v>160200</v>
      </c>
      <c r="N239" s="13"/>
    </row>
    <row r="240" spans="1:14" ht="16.5" thickTop="1" thickBot="1" x14ac:dyDescent="0.3">
      <c r="A240" s="33">
        <f t="shared" si="3"/>
        <v>234</v>
      </c>
      <c r="B240" s="9">
        <v>45370</v>
      </c>
      <c r="C240" s="10" t="s">
        <v>1293</v>
      </c>
      <c r="D240" s="18" t="str">
        <f>IFERROR(VLOOKUP(C240,REKAP[[#All],[ID
Barang]:[Stok Akhir]],2,FALSE), "")</f>
        <v>Paralel Keys</v>
      </c>
      <c r="E240" s="18" t="str">
        <f>IFERROR(VLOOKUP(C240,REKAP[[#All],[ID
Barang]:[Stok Akhir]],4,FALSE), "")</f>
        <v>KEG-5-20</v>
      </c>
      <c r="F240" s="18" t="str">
        <f>IFERROR(VLOOKUP(C240,REKAP[[#All],[ID
Barang]:[Stok Akhir]],6,FALSE),"")</f>
        <v>Accessories Mold</v>
      </c>
      <c r="G240" s="17">
        <f>IFERROR(VLOOKUP(C240,REKAP[[#All],[ID
Barang]:[Stok Akhir]],8,FALSE),"")</f>
        <v>71200</v>
      </c>
      <c r="H240" s="13">
        <v>3</v>
      </c>
      <c r="I240" s="13" t="s">
        <v>3842</v>
      </c>
      <c r="J240" s="69">
        <f>IFERROR(VLOOKUP(C240,REKAP[[#All],[ID
Barang]:[Stok Akhir]],14,FALSE),"")</f>
        <v>0</v>
      </c>
      <c r="K240" s="69"/>
      <c r="L240" s="13" t="s">
        <v>3862</v>
      </c>
      <c r="M240" s="17">
        <f>IFERROR(MASUK8[[#This Row],[Harga Satuan]]*MASUK8[[#This Row],[Jumlah Keluar]], "")</f>
        <v>213600</v>
      </c>
      <c r="N240" s="13"/>
    </row>
    <row r="241" spans="1:14" ht="16.5" thickTop="1" thickBot="1" x14ac:dyDescent="0.3">
      <c r="A241" s="33">
        <f t="shared" si="3"/>
        <v>235</v>
      </c>
      <c r="B241" s="9">
        <v>45370</v>
      </c>
      <c r="C241" s="10" t="s">
        <v>1200</v>
      </c>
      <c r="D241" s="18" t="str">
        <f>IFERROR(VLOOKUP(C241,REKAP[[#All],[ID
Barang]:[Stok Akhir]],2,FALSE), "")</f>
        <v>Grease Niple</v>
      </c>
      <c r="E241" s="18" t="str">
        <f>IFERROR(VLOOKUP(C241,REKAP[[#All],[ID
Barang]:[Stok Akhir]],4,FALSE), "")</f>
        <v>GPA-6</v>
      </c>
      <c r="F241" s="18" t="str">
        <f>IFERROR(VLOOKUP(C241,REKAP[[#All],[ID
Barang]:[Stok Akhir]],6,FALSE),"")</f>
        <v>Accessories Mold</v>
      </c>
      <c r="G241" s="17">
        <f>IFERROR(VLOOKUP(C241,REKAP[[#All],[ID
Barang]:[Stok Akhir]],8,FALSE),"")</f>
        <v>15900</v>
      </c>
      <c r="H241" s="13">
        <v>19</v>
      </c>
      <c r="I241" s="13" t="s">
        <v>3842</v>
      </c>
      <c r="J241" s="69">
        <f>IFERROR(VLOOKUP(C241,REKAP[[#All],[ID
Barang]:[Stok Akhir]],14,FALSE),"")</f>
        <v>0</v>
      </c>
      <c r="K241" s="69"/>
      <c r="L241" s="13" t="s">
        <v>3862</v>
      </c>
      <c r="M241" s="17">
        <f>IFERROR(MASUK8[[#This Row],[Harga Satuan]]*MASUK8[[#This Row],[Jumlah Keluar]], "")</f>
        <v>302100</v>
      </c>
      <c r="N241" s="13"/>
    </row>
    <row r="242" spans="1:14" ht="16.5" thickTop="1" thickBot="1" x14ac:dyDescent="0.3">
      <c r="A242" s="33">
        <f t="shared" si="3"/>
        <v>236</v>
      </c>
      <c r="B242" s="9">
        <v>45370</v>
      </c>
      <c r="C242" s="10" t="s">
        <v>286</v>
      </c>
      <c r="D242" s="18" t="str">
        <f>IFERROR(VLOOKUP(C242,REKAP[[#All],[ID
Barang]:[Stok Akhir]],2,FALSE), "")</f>
        <v>Baut LPK</v>
      </c>
      <c r="E242" s="18" t="str">
        <f>IFERROR(VLOOKUP(C242,REKAP[[#All],[ID
Barang]:[Stok Akhir]],4,FALSE), "")</f>
        <v>M 6 X 15/16</v>
      </c>
      <c r="F242" s="18" t="str">
        <f>IFERROR(VLOOKUP(C242,REKAP[[#All],[ID
Barang]:[Stok Akhir]],6,FALSE),"")</f>
        <v>Mur &amp; Baut</v>
      </c>
      <c r="G242" s="17">
        <f>IFERROR(VLOOKUP(C242,REKAP[[#All],[ID
Barang]:[Stok Akhir]],8,FALSE),"")</f>
        <v>600</v>
      </c>
      <c r="H242" s="13">
        <v>96</v>
      </c>
      <c r="I242" s="13" t="s">
        <v>3842</v>
      </c>
      <c r="J242" s="69">
        <f>IFERROR(VLOOKUP(C242,REKAP[[#All],[ID
Barang]:[Stok Akhir]],14,FALSE),"")</f>
        <v>1</v>
      </c>
      <c r="K242" s="69"/>
      <c r="L242" s="13" t="s">
        <v>3844</v>
      </c>
      <c r="M242" s="70" t="s">
        <v>3844</v>
      </c>
      <c r="N242" s="13"/>
    </row>
    <row r="243" spans="1:14" ht="16.5" thickTop="1" thickBot="1" x14ac:dyDescent="0.3">
      <c r="A243" s="33">
        <f t="shared" si="3"/>
        <v>237</v>
      </c>
      <c r="B243" s="9">
        <v>45370</v>
      </c>
      <c r="C243" s="10" t="s">
        <v>339</v>
      </c>
      <c r="D243" s="18" t="str">
        <f>IFERROR(VLOOKUP(C243,REKAP[[#All],[ID
Barang]:[Stok Akhir]],2,FALSE), "")</f>
        <v>Baut LPK</v>
      </c>
      <c r="E243" s="18" t="str">
        <f>IFERROR(VLOOKUP(C243,REKAP[[#All],[ID
Barang]:[Stok Akhir]],4,FALSE), "")</f>
        <v>M 10 X 65</v>
      </c>
      <c r="F243" s="18" t="str">
        <f>IFERROR(VLOOKUP(C243,REKAP[[#All],[ID
Barang]:[Stok Akhir]],6,FALSE),"")</f>
        <v>Mur &amp; Baut</v>
      </c>
      <c r="G243" s="17">
        <f>IFERROR(VLOOKUP(C243,REKAP[[#All],[ID
Barang]:[Stok Akhir]],8,FALSE),"")</f>
        <v>3600</v>
      </c>
      <c r="H243" s="13">
        <v>2</v>
      </c>
      <c r="I243" s="13" t="s">
        <v>3842</v>
      </c>
      <c r="J243" s="69">
        <f>IFERROR(VLOOKUP(C243,REKAP[[#All],[ID
Barang]:[Stok Akhir]],14,FALSE),"")</f>
        <v>1</v>
      </c>
      <c r="K243" s="69"/>
      <c r="L243" s="13" t="s">
        <v>3844</v>
      </c>
      <c r="M243" s="17">
        <f>IFERROR(MASUK8[[#This Row],[Harga Satuan]]*MASUK8[[#This Row],[Jumlah Keluar]], "")</f>
        <v>7200</v>
      </c>
      <c r="N243" s="13"/>
    </row>
    <row r="244" spans="1:14" ht="16.5" thickTop="1" thickBot="1" x14ac:dyDescent="0.3">
      <c r="A244" s="33">
        <f t="shared" si="3"/>
        <v>238</v>
      </c>
      <c r="B244" s="9">
        <v>45370</v>
      </c>
      <c r="C244" s="10" t="s">
        <v>515</v>
      </c>
      <c r="D244" s="18" t="str">
        <f>IFERROR(VLOOKUP(C244,REKAP[[#All],[ID
Barang]:[Stok Akhir]],2,FALSE), "")</f>
        <v>Baut Tanam</v>
      </c>
      <c r="E244" s="18" t="str">
        <f>IFERROR(VLOOKUP(C244,REKAP[[#All],[ID
Barang]:[Stok Akhir]],4,FALSE), "")</f>
        <v xml:space="preserve">M 6 X 15 </v>
      </c>
      <c r="F244" s="18" t="str">
        <f>IFERROR(VLOOKUP(C244,REKAP[[#All],[ID
Barang]:[Stok Akhir]],6,FALSE),"")</f>
        <v>Mur &amp; Baut</v>
      </c>
      <c r="G244" s="17">
        <f>IFERROR(VLOOKUP(C244,REKAP[[#All],[ID
Barang]:[Stok Akhir]],8,FALSE),"")</f>
        <v>600</v>
      </c>
      <c r="H244" s="13">
        <v>40</v>
      </c>
      <c r="I244" s="13" t="s">
        <v>3863</v>
      </c>
      <c r="J244" s="69">
        <f>IFERROR(VLOOKUP(C244,REKAP[[#All],[ID
Barang]:[Stok Akhir]],14,FALSE),"")</f>
        <v>22</v>
      </c>
      <c r="K244" s="69"/>
      <c r="L244" s="13" t="s">
        <v>3856</v>
      </c>
      <c r="M244" s="17">
        <f>IFERROR(MASUK8[[#This Row],[Harga Satuan]]*MASUK8[[#This Row],[Jumlah Keluar]], "")</f>
        <v>24000</v>
      </c>
      <c r="N244" s="13"/>
    </row>
    <row r="245" spans="1:14" ht="16.5" thickTop="1" thickBot="1" x14ac:dyDescent="0.3">
      <c r="A245" s="33">
        <f t="shared" si="3"/>
        <v>239</v>
      </c>
      <c r="B245" s="9">
        <v>45370</v>
      </c>
      <c r="C245" s="10" t="s">
        <v>788</v>
      </c>
      <c r="D245" s="18" t="str">
        <f>IFERROR(VLOOKUP(C245,REKAP[[#All],[ID
Barang]:[Stok Akhir]],2,FALSE), "")</f>
        <v>Sarung Tangan kain</v>
      </c>
      <c r="E245" s="18">
        <f>IFERROR(VLOOKUP(C245,REKAP[[#All],[ID
Barang]:[Stok Akhir]],4,FALSE), "")</f>
        <v>0</v>
      </c>
      <c r="F245" s="18" t="str">
        <f>IFERROR(VLOOKUP(C245,REKAP[[#All],[ID
Barang]:[Stok Akhir]],6,FALSE),"")</f>
        <v>Bahan Pembantu</v>
      </c>
      <c r="G245" s="17">
        <f>IFERROR(VLOOKUP(C245,REKAP[[#All],[ID
Barang]:[Stok Akhir]],8,FALSE),"")</f>
        <v>2000</v>
      </c>
      <c r="H245" s="13">
        <v>1</v>
      </c>
      <c r="I245" s="13" t="s">
        <v>3889</v>
      </c>
      <c r="J245" s="69">
        <f>IFERROR(VLOOKUP(C245,REKAP[[#All],[ID
Barang]:[Stok Akhir]],14,FALSE),"")</f>
        <v>6</v>
      </c>
      <c r="K245" s="69"/>
      <c r="L245" s="13" t="s">
        <v>3670</v>
      </c>
      <c r="M245" s="17">
        <f>IFERROR(MASUK8[[#This Row],[Harga Satuan]]*MASUK8[[#This Row],[Jumlah Keluar]], "")</f>
        <v>2000</v>
      </c>
      <c r="N245" s="13"/>
    </row>
    <row r="246" spans="1:14" ht="16.5" thickTop="1" thickBot="1" x14ac:dyDescent="0.3">
      <c r="A246" s="33">
        <f t="shared" si="3"/>
        <v>240</v>
      </c>
      <c r="B246" s="9">
        <v>45370</v>
      </c>
      <c r="C246" s="10" t="s">
        <v>769</v>
      </c>
      <c r="D246" s="18" t="str">
        <f>IFERROR(VLOOKUP(C246,REKAP[[#All],[ID
Barang]:[Stok Akhir]],2,FALSE), "")</f>
        <v>Masker Safety (Polytron)</v>
      </c>
      <c r="E246" s="18">
        <f>IFERROR(VLOOKUP(C246,REKAP[[#All],[ID
Barang]:[Stok Akhir]],4,FALSE), "")</f>
        <v>0</v>
      </c>
      <c r="F246" s="18" t="str">
        <f>IFERROR(VLOOKUP(C246,REKAP[[#All],[ID
Barang]:[Stok Akhir]],6,FALSE),"")</f>
        <v>Bahan Pembantu</v>
      </c>
      <c r="G246" s="17">
        <f>IFERROR(VLOOKUP(C246,REKAP[[#All],[ID
Barang]:[Stok Akhir]],8,FALSE),"")</f>
        <v>1455</v>
      </c>
      <c r="H246" s="13">
        <v>1</v>
      </c>
      <c r="I246" s="13" t="s">
        <v>3890</v>
      </c>
      <c r="J246" s="69">
        <f>IFERROR(VLOOKUP(C246,REKAP[[#All],[ID
Barang]:[Stok Akhir]],14,FALSE),"")</f>
        <v>176</v>
      </c>
      <c r="K246" s="69"/>
      <c r="L246" s="13" t="s">
        <v>3670</v>
      </c>
      <c r="M246" s="17">
        <f>IFERROR(MASUK8[[#This Row],[Harga Satuan]]*MASUK8[[#This Row],[Jumlah Keluar]], "")</f>
        <v>1455</v>
      </c>
      <c r="N246" s="13"/>
    </row>
    <row r="247" spans="1:14" ht="16.5" thickTop="1" thickBot="1" x14ac:dyDescent="0.3">
      <c r="A247" s="33">
        <f t="shared" si="3"/>
        <v>241</v>
      </c>
      <c r="B247" s="9">
        <v>45371</v>
      </c>
      <c r="C247" s="10" t="s">
        <v>2904</v>
      </c>
      <c r="D247" s="18" t="str">
        <f>IFERROR(VLOOKUP(C247,REKAP[[#All],[ID
Barang]:[Stok Akhir]],2,FALSE), "")</f>
        <v>End Mill STS</v>
      </c>
      <c r="E247" s="18" t="str">
        <f>IFERROR(VLOOKUP(C247,REKAP[[#All],[ID
Barang]:[Stok Akhir]],4,FALSE), "")</f>
        <v>Ø12 OT-4HFR-12</v>
      </c>
      <c r="F247" s="18" t="str">
        <f>IFERROR(VLOOKUP(C247,REKAP[[#All],[ID
Barang]:[Stok Akhir]],6,FALSE),"")</f>
        <v>Tools</v>
      </c>
      <c r="G247" s="17">
        <f>IFERROR(VLOOKUP(C247,REKAP[[#All],[ID
Barang]:[Stok Akhir]],8,FALSE),"")</f>
        <v>1008600</v>
      </c>
      <c r="H247" s="13">
        <v>1</v>
      </c>
      <c r="I247" s="13" t="s">
        <v>3687</v>
      </c>
      <c r="J247" s="69">
        <f>IFERROR(VLOOKUP(C247,REKAP[[#All],[ID
Barang]:[Stok Akhir]],14,FALSE),"")</f>
        <v>5</v>
      </c>
      <c r="K247" s="69"/>
      <c r="L247" s="13" t="s">
        <v>3691</v>
      </c>
      <c r="M247" s="17">
        <f>IFERROR(MASUK8[[#This Row],[Harga Satuan]]*MASUK8[[#This Row],[Jumlah Keluar]], "")</f>
        <v>1008600</v>
      </c>
      <c r="N247" s="13"/>
    </row>
    <row r="248" spans="1:14" ht="16.5" thickTop="1" thickBot="1" x14ac:dyDescent="0.3">
      <c r="A248" s="33">
        <f t="shared" si="3"/>
        <v>242</v>
      </c>
      <c r="B248" s="9">
        <v>45371</v>
      </c>
      <c r="C248" s="10" t="s">
        <v>2868</v>
      </c>
      <c r="D248" s="18" t="str">
        <f>IFERROR(VLOOKUP(C248,REKAP[[#All],[ID
Barang]:[Stok Akhir]],2,FALSE), "")</f>
        <v>End Mill STS</v>
      </c>
      <c r="E248" s="18" t="str">
        <f>IFERROR(VLOOKUP(C248,REKAP[[#All],[ID
Barang]:[Stok Akhir]],4,FALSE), "")</f>
        <v>Ø2 OT-4HELN 2x12</v>
      </c>
      <c r="F248" s="18" t="str">
        <f>IFERROR(VLOOKUP(C248,REKAP[[#All],[ID
Barang]:[Stok Akhir]],6,FALSE),"")</f>
        <v>Tools</v>
      </c>
      <c r="G248" s="17">
        <f>IFERROR(VLOOKUP(C248,REKAP[[#All],[ID
Barang]:[Stok Akhir]],8,FALSE),"")</f>
        <v>175200</v>
      </c>
      <c r="H248" s="13">
        <v>1</v>
      </c>
      <c r="I248" s="13" t="s">
        <v>3687</v>
      </c>
      <c r="J248" s="69">
        <f>IFERROR(VLOOKUP(C248,REKAP[[#All],[ID
Barang]:[Stok Akhir]],14,FALSE),"")</f>
        <v>0</v>
      </c>
      <c r="K248" s="69"/>
      <c r="L248" s="13" t="s">
        <v>3691</v>
      </c>
      <c r="M248" s="71">
        <f>IFERROR(MASUK8[[#This Row],[Harga Satuan]]*MASUK8[[#This Row],[Jumlah Keluar]], "")</f>
        <v>175200</v>
      </c>
      <c r="N248" s="13"/>
    </row>
    <row r="249" spans="1:14" ht="16.5" thickTop="1" thickBot="1" x14ac:dyDescent="0.3">
      <c r="A249" s="33">
        <f t="shared" si="3"/>
        <v>243</v>
      </c>
      <c r="B249" s="9">
        <v>45371</v>
      </c>
      <c r="C249" s="10" t="s">
        <v>3082</v>
      </c>
      <c r="D249" s="18" t="str">
        <f>IFERROR(VLOOKUP(C249,REKAP[[#All],[ID
Barang]:[Stok Akhir]],2,FALSE), "")</f>
        <v>Reamer YG1,SOMTA</v>
      </c>
      <c r="E249" s="18" t="str">
        <f>IFERROR(VLOOKUP(C249,REKAP[[#All],[ID
Barang]:[Stok Akhir]],4,FALSE), "")</f>
        <v>Ø3x3x15x61</v>
      </c>
      <c r="F249" s="18" t="str">
        <f>IFERROR(VLOOKUP(C249,REKAP[[#All],[ID
Barang]:[Stok Akhir]],6,FALSE),"")</f>
        <v>Tools</v>
      </c>
      <c r="G249" s="17">
        <f>IFERROR(VLOOKUP(C249,REKAP[[#All],[ID
Barang]:[Stok Akhir]],8,FALSE),"")</f>
        <v>205000</v>
      </c>
      <c r="H249" s="13">
        <v>1</v>
      </c>
      <c r="I249" s="13" t="s">
        <v>3687</v>
      </c>
      <c r="J249" s="69">
        <f>IFERROR(VLOOKUP(C249,REKAP[[#All],[ID
Barang]:[Stok Akhir]],14,FALSE),"")</f>
        <v>3</v>
      </c>
      <c r="K249" s="69"/>
      <c r="L249" s="13" t="s">
        <v>3691</v>
      </c>
      <c r="M249" s="17">
        <f>IFERROR(MASUK8[[#This Row],[Harga Satuan]]*MASUK8[[#This Row],[Jumlah Keluar]], "")</f>
        <v>205000</v>
      </c>
      <c r="N249" s="13"/>
    </row>
    <row r="250" spans="1:14" ht="16.5" thickTop="1" thickBot="1" x14ac:dyDescent="0.3">
      <c r="A250" s="33">
        <f t="shared" si="3"/>
        <v>244</v>
      </c>
      <c r="B250" s="9">
        <v>45371</v>
      </c>
      <c r="C250" s="10" t="s">
        <v>3774</v>
      </c>
      <c r="D250" s="18" t="str">
        <f>IFERROR(VLOOKUP(C250,REKAP[[#All],[ID
Barang]:[Stok Akhir]],2,FALSE), "")</f>
        <v>LINEAR BUSHING</v>
      </c>
      <c r="E250" s="18" t="str">
        <f>IFERROR(VLOOKUP(C250,REKAP[[#All],[ID
Barang]:[Stok Akhir]],4,FALSE), "")</f>
        <v>ASB YL LM 30 UU-OP</v>
      </c>
      <c r="F250" s="18">
        <f>IFERROR(VLOOKUP(C250,REKAP[[#All],[ID
Barang]:[Stok Akhir]],6,FALSE),"")</f>
        <v>0</v>
      </c>
      <c r="G250" s="17">
        <f>IFERROR(VLOOKUP(C250,REKAP[[#All],[ID
Barang]:[Stok Akhir]],8,FALSE),"")</f>
        <v>0</v>
      </c>
      <c r="H250" s="13">
        <v>16</v>
      </c>
      <c r="I250" s="13" t="s">
        <v>3842</v>
      </c>
      <c r="J250" s="69">
        <f>IFERROR(VLOOKUP(C250,REKAP[[#All],[ID
Barang]:[Stok Akhir]],14,FALSE),"")</f>
        <v>0</v>
      </c>
      <c r="K250" s="69"/>
      <c r="L250" s="13" t="s">
        <v>3862</v>
      </c>
      <c r="M250" s="17">
        <f>IFERROR(MASUK8[[#This Row],[Harga Satuan]]*MASUK8[[#This Row],[Jumlah Keluar]], "")</f>
        <v>0</v>
      </c>
      <c r="N250" s="13"/>
    </row>
    <row r="251" spans="1:14" ht="16.5" thickTop="1" thickBot="1" x14ac:dyDescent="0.3">
      <c r="A251" s="33">
        <f t="shared" si="3"/>
        <v>245</v>
      </c>
      <c r="B251" s="9">
        <v>45371</v>
      </c>
      <c r="C251" s="10" t="s">
        <v>3777</v>
      </c>
      <c r="D251" s="18" t="str">
        <f>IFERROR(VLOOKUP(C251,REKAP[[#All],[ID
Barang]:[Stok Akhir]],2,FALSE), "")</f>
        <v>LOCK NUT</v>
      </c>
      <c r="E251" s="18" t="str">
        <f>IFERROR(VLOOKUP(C251,REKAP[[#All],[ID
Barang]:[Stok Akhir]],4,FALSE), "")</f>
        <v>AN 01</v>
      </c>
      <c r="F251" s="18">
        <f>IFERROR(VLOOKUP(C251,REKAP[[#All],[ID
Barang]:[Stok Akhir]],6,FALSE),"")</f>
        <v>0</v>
      </c>
      <c r="G251" s="17">
        <f>IFERROR(VLOOKUP(C251,REKAP[[#All],[ID
Barang]:[Stok Akhir]],8,FALSE),"")</f>
        <v>0</v>
      </c>
      <c r="H251" s="13">
        <v>8</v>
      </c>
      <c r="I251" s="13" t="s">
        <v>3863</v>
      </c>
      <c r="J251" s="69">
        <f>IFERROR(VLOOKUP(C251,REKAP[[#All],[ID
Barang]:[Stok Akhir]],14,FALSE),"")</f>
        <v>0</v>
      </c>
      <c r="K251" s="69"/>
      <c r="L251" s="13" t="s">
        <v>3862</v>
      </c>
      <c r="M251" s="17">
        <f>IFERROR(MASUK8[[#This Row],[Harga Satuan]]*MASUK8[[#This Row],[Jumlah Keluar]], "")</f>
        <v>0</v>
      </c>
      <c r="N251" s="13"/>
    </row>
    <row r="252" spans="1:14" ht="16.5" thickTop="1" thickBot="1" x14ac:dyDescent="0.3">
      <c r="A252" s="33">
        <f t="shared" si="3"/>
        <v>246</v>
      </c>
      <c r="B252" s="9">
        <v>45371</v>
      </c>
      <c r="C252" s="10" t="s">
        <v>3784</v>
      </c>
      <c r="D252" s="18" t="str">
        <f>IFERROR(VLOOKUP(C252,REKAP[[#All],[ID
Barang]:[Stok Akhir]],2,FALSE), "")</f>
        <v>LOCK WASHER</v>
      </c>
      <c r="E252" s="18" t="str">
        <f>IFERROR(VLOOKUP(C252,REKAP[[#All],[ID
Barang]:[Stok Akhir]],4,FALSE), "")</f>
        <v>AW 01</v>
      </c>
      <c r="F252" s="18">
        <f>IFERROR(VLOOKUP(C252,REKAP[[#All],[ID
Barang]:[Stok Akhir]],6,FALSE),"")</f>
        <v>0</v>
      </c>
      <c r="G252" s="17">
        <f>IFERROR(VLOOKUP(C252,REKAP[[#All],[ID
Barang]:[Stok Akhir]],8,FALSE),"")</f>
        <v>0</v>
      </c>
      <c r="H252" s="13">
        <v>8</v>
      </c>
      <c r="I252" s="13" t="s">
        <v>3842</v>
      </c>
      <c r="J252" s="69">
        <f>IFERROR(VLOOKUP(C252,REKAP[[#All],[ID
Barang]:[Stok Akhir]],14,FALSE),"")</f>
        <v>0</v>
      </c>
      <c r="K252" s="69"/>
      <c r="L252" s="13" t="s">
        <v>3862</v>
      </c>
      <c r="M252" s="17">
        <f>IFERROR(MASUK8[[#This Row],[Harga Satuan]]*MASUK8[[#This Row],[Jumlah Keluar]], "")</f>
        <v>0</v>
      </c>
      <c r="N252" s="13"/>
    </row>
    <row r="253" spans="1:14" ht="16.5" thickTop="1" thickBot="1" x14ac:dyDescent="0.3">
      <c r="A253" s="33">
        <f t="shared" si="3"/>
        <v>247</v>
      </c>
      <c r="B253" s="9">
        <v>45371</v>
      </c>
      <c r="C253" s="10" t="s">
        <v>3783</v>
      </c>
      <c r="D253" s="18" t="str">
        <f>IFERROR(VLOOKUP(C253,REKAP[[#All],[ID
Barang]:[Stok Akhir]],2,FALSE), "")</f>
        <v>LOCK NUT</v>
      </c>
      <c r="E253" s="18" t="str">
        <f>IFERROR(VLOOKUP(C253,REKAP[[#All],[ID
Barang]:[Stok Akhir]],4,FALSE), "")</f>
        <v>AN 04</v>
      </c>
      <c r="F253" s="18">
        <f>IFERROR(VLOOKUP(C253,REKAP[[#All],[ID
Barang]:[Stok Akhir]],6,FALSE),"")</f>
        <v>0</v>
      </c>
      <c r="G253" s="17">
        <f>IFERROR(VLOOKUP(C253,REKAP[[#All],[ID
Barang]:[Stok Akhir]],8,FALSE),"")</f>
        <v>0</v>
      </c>
      <c r="H253" s="13">
        <v>3</v>
      </c>
      <c r="I253" s="13" t="s">
        <v>3863</v>
      </c>
      <c r="J253" s="69">
        <f>IFERROR(VLOOKUP(C253,REKAP[[#All],[ID
Barang]:[Stok Akhir]],14,FALSE),"")</f>
        <v>1</v>
      </c>
      <c r="K253" s="69"/>
      <c r="L253" s="13" t="s">
        <v>3862</v>
      </c>
      <c r="M253" s="17">
        <f>IFERROR(MASUK8[[#This Row],[Harga Satuan]]*MASUK8[[#This Row],[Jumlah Keluar]], "")</f>
        <v>0</v>
      </c>
      <c r="N253" s="13"/>
    </row>
    <row r="254" spans="1:14" ht="16.5" thickTop="1" thickBot="1" x14ac:dyDescent="0.3">
      <c r="A254" s="33">
        <f t="shared" si="3"/>
        <v>248</v>
      </c>
      <c r="B254" s="9">
        <v>45371</v>
      </c>
      <c r="C254" s="10" t="s">
        <v>3787</v>
      </c>
      <c r="D254" s="18" t="str">
        <f>IFERROR(VLOOKUP(C254,REKAP[[#All],[ID
Barang]:[Stok Akhir]],2,FALSE), "")</f>
        <v>LOCK WASHER</v>
      </c>
      <c r="E254" s="18" t="str">
        <f>IFERROR(VLOOKUP(C254,REKAP[[#All],[ID
Barang]:[Stok Akhir]],4,FALSE), "")</f>
        <v>AW 04</v>
      </c>
      <c r="F254" s="18">
        <f>IFERROR(VLOOKUP(C254,REKAP[[#All],[ID
Barang]:[Stok Akhir]],6,FALSE),"")</f>
        <v>0</v>
      </c>
      <c r="G254" s="17">
        <f>IFERROR(VLOOKUP(C254,REKAP[[#All],[ID
Barang]:[Stok Akhir]],8,FALSE),"")</f>
        <v>0</v>
      </c>
      <c r="H254" s="13">
        <v>3</v>
      </c>
      <c r="I254" s="13" t="s">
        <v>3842</v>
      </c>
      <c r="J254" s="69">
        <f>IFERROR(VLOOKUP(C254,REKAP[[#All],[ID
Barang]:[Stok Akhir]],14,FALSE),"")</f>
        <v>1</v>
      </c>
      <c r="K254" s="69"/>
      <c r="L254" s="13" t="s">
        <v>3862</v>
      </c>
      <c r="M254" s="17">
        <f>IFERROR(MASUK8[[#This Row],[Harga Satuan]]*MASUK8[[#This Row],[Jumlah Keluar]], "")</f>
        <v>0</v>
      </c>
      <c r="N254" s="13"/>
    </row>
    <row r="255" spans="1:14" ht="16.5" thickTop="1" thickBot="1" x14ac:dyDescent="0.3">
      <c r="A255" s="33">
        <f t="shared" si="3"/>
        <v>249</v>
      </c>
      <c r="B255" s="9">
        <v>45371</v>
      </c>
      <c r="C255" s="10" t="s">
        <v>3780</v>
      </c>
      <c r="D255" s="18" t="str">
        <f>IFERROR(VLOOKUP(C255,REKAP[[#All],[ID
Barang]:[Stok Akhir]],2,FALSE), "")</f>
        <v>LOCK NUT</v>
      </c>
      <c r="E255" s="18" t="str">
        <f>IFERROR(VLOOKUP(C255,REKAP[[#All],[ID
Barang]:[Stok Akhir]],4,FALSE), "")</f>
        <v>AN 03</v>
      </c>
      <c r="F255" s="18">
        <f>IFERROR(VLOOKUP(C255,REKAP[[#All],[ID
Barang]:[Stok Akhir]],6,FALSE),"")</f>
        <v>0</v>
      </c>
      <c r="G255" s="17">
        <f>IFERROR(VLOOKUP(C255,REKAP[[#All],[ID
Barang]:[Stok Akhir]],8,FALSE),"")</f>
        <v>0</v>
      </c>
      <c r="H255" s="13">
        <v>3</v>
      </c>
      <c r="I255" s="13" t="s">
        <v>3863</v>
      </c>
      <c r="J255" s="69">
        <f>IFERROR(VLOOKUP(C255,REKAP[[#All],[ID
Barang]:[Stok Akhir]],14,FALSE),"")</f>
        <v>0</v>
      </c>
      <c r="K255" s="69"/>
      <c r="L255" s="13" t="s">
        <v>3862</v>
      </c>
      <c r="M255" s="17">
        <f>IFERROR(MASUK8[[#This Row],[Harga Satuan]]*MASUK8[[#This Row],[Jumlah Keluar]], "")</f>
        <v>0</v>
      </c>
      <c r="N255" s="13"/>
    </row>
    <row r="256" spans="1:14" ht="16.5" thickTop="1" thickBot="1" x14ac:dyDescent="0.3">
      <c r="A256" s="33">
        <f t="shared" si="3"/>
        <v>250</v>
      </c>
      <c r="B256" s="9">
        <v>45371</v>
      </c>
      <c r="C256" s="10" t="s">
        <v>786</v>
      </c>
      <c r="D256" s="18" t="str">
        <f>IFERROR(VLOOKUP(C256,REKAP[[#All],[ID
Barang]:[Stok Akhir]],2,FALSE), "")</f>
        <v>RESIN FOR WIRE CUT</v>
      </c>
      <c r="E256" s="18">
        <f>IFERROR(VLOOKUP(C256,REKAP[[#All],[ID
Barang]:[Stok Akhir]],4,FALSE), "")</f>
        <v>0</v>
      </c>
      <c r="F256" s="18" t="str">
        <f>IFERROR(VLOOKUP(C256,REKAP[[#All],[ID
Barang]:[Stok Akhir]],6,FALSE),"")</f>
        <v>Bahan Pembantu</v>
      </c>
      <c r="G256" s="17">
        <f>IFERROR(VLOOKUP(C256,REKAP[[#All],[ID
Barang]:[Stok Akhir]],8,FALSE),"")</f>
        <v>75000</v>
      </c>
      <c r="H256" s="13">
        <v>1</v>
      </c>
      <c r="I256" s="13" t="s">
        <v>3723</v>
      </c>
      <c r="J256" s="69">
        <f>IFERROR(VLOOKUP(C256,REKAP[[#All],[ID
Barang]:[Stok Akhir]],14,FALSE),"")</f>
        <v>5</v>
      </c>
      <c r="K256" s="69"/>
      <c r="L256" s="13" t="s">
        <v>3891</v>
      </c>
      <c r="M256" s="17">
        <f>IFERROR(MASUK8[[#This Row],[Harga Satuan]]*MASUK8[[#This Row],[Jumlah Keluar]], "")</f>
        <v>75000</v>
      </c>
      <c r="N256" s="13"/>
    </row>
    <row r="257" spans="1:14" ht="16.5" thickTop="1" thickBot="1" x14ac:dyDescent="0.3">
      <c r="A257" s="33">
        <f t="shared" si="3"/>
        <v>251</v>
      </c>
      <c r="B257" s="9">
        <v>45371</v>
      </c>
      <c r="C257" s="10" t="s">
        <v>2616</v>
      </c>
      <c r="D257" s="18" t="str">
        <f>IFERROR(VLOOKUP(C257,REKAP[[#All],[ID
Barang]:[Stok Akhir]],2,FALSE), "")</f>
        <v>BNC Moldino (R2x35)</v>
      </c>
      <c r="E257" s="18" t="str">
        <f>IFERROR(VLOOKUP(C257,REKAP[[#All],[ID
Barang]:[Stok Akhir]],4,FALSE), "")</f>
        <v xml:space="preserve">Ø4 EPDBE2040-35-ATH </v>
      </c>
      <c r="F257" s="18" t="str">
        <f>IFERROR(VLOOKUP(C257,REKAP[[#All],[ID
Barang]:[Stok Akhir]],6,FALSE),"")</f>
        <v>Tools</v>
      </c>
      <c r="G257" s="17">
        <f>IFERROR(VLOOKUP(C257,REKAP[[#All],[ID
Barang]:[Stok Akhir]],8,FALSE),"")</f>
        <v>515000</v>
      </c>
      <c r="H257" s="13">
        <v>1</v>
      </c>
      <c r="I257" s="13" t="s">
        <v>3687</v>
      </c>
      <c r="J257" s="69">
        <f>IFERROR(VLOOKUP(C257,REKAP[[#All],[ID
Barang]:[Stok Akhir]],14,FALSE),"")</f>
        <v>36</v>
      </c>
      <c r="K257" s="69"/>
      <c r="L257" s="13" t="s">
        <v>3859</v>
      </c>
      <c r="M257" s="17">
        <f>IFERROR(MASUK8[[#This Row],[Harga Satuan]]*MASUK8[[#This Row],[Jumlah Keluar]], "")</f>
        <v>515000</v>
      </c>
      <c r="N257" s="13"/>
    </row>
    <row r="258" spans="1:14" ht="16.5" thickTop="1" thickBot="1" x14ac:dyDescent="0.3">
      <c r="A258" s="33">
        <f t="shared" si="3"/>
        <v>252</v>
      </c>
      <c r="B258" s="9">
        <v>45371</v>
      </c>
      <c r="C258" s="10" t="s">
        <v>372</v>
      </c>
      <c r="D258" s="18" t="str">
        <f>IFERROR(VLOOKUP(C258,REKAP[[#All],[ID
Barang]:[Stok Akhir]],2,FALSE), "")</f>
        <v>Baut LPK</v>
      </c>
      <c r="E258" s="18" t="str">
        <f>IFERROR(VLOOKUP(C258,REKAP[[#All],[ID
Barang]:[Stok Akhir]],4,FALSE), "")</f>
        <v>M 12 X 120</v>
      </c>
      <c r="F258" s="18" t="str">
        <f>IFERROR(VLOOKUP(C258,REKAP[[#All],[ID
Barang]:[Stok Akhir]],6,FALSE),"")</f>
        <v>Mur &amp; Baut</v>
      </c>
      <c r="G258" s="17">
        <f>IFERROR(VLOOKUP(C258,REKAP[[#All],[ID
Barang]:[Stok Akhir]],8,FALSE),"")</f>
        <v>13500</v>
      </c>
      <c r="H258" s="13">
        <v>4</v>
      </c>
      <c r="I258" s="13" t="s">
        <v>3687</v>
      </c>
      <c r="J258" s="69">
        <f>IFERROR(VLOOKUP(C258,REKAP[[#All],[ID
Barang]:[Stok Akhir]],14,FALSE),"")</f>
        <v>3</v>
      </c>
      <c r="K258" s="69"/>
      <c r="L258" s="13" t="s">
        <v>3859</v>
      </c>
      <c r="M258" s="17">
        <f>IFERROR(MASUK8[[#This Row],[Harga Satuan]]*MASUK8[[#This Row],[Jumlah Keluar]], "")</f>
        <v>54000</v>
      </c>
      <c r="N258" s="13"/>
    </row>
    <row r="259" spans="1:14" ht="16.5" thickTop="1" thickBot="1" x14ac:dyDescent="0.3">
      <c r="A259" s="33">
        <f t="shared" si="3"/>
        <v>253</v>
      </c>
      <c r="B259" s="9">
        <v>45371</v>
      </c>
      <c r="C259" s="10" t="s">
        <v>692</v>
      </c>
      <c r="D259" s="18" t="str">
        <f>IFERROR(VLOOKUP(C259,REKAP[[#All],[ID
Barang]:[Stok Akhir]],2,FALSE), "")</f>
        <v>Alteco / Lem Korea</v>
      </c>
      <c r="E259" s="18" t="str">
        <f>IFERROR(VLOOKUP(C259,REKAP[[#All],[ID
Barang]:[Stok Akhir]],4,FALSE), "")</f>
        <v>Alteco 110</v>
      </c>
      <c r="F259" s="18" t="str">
        <f>IFERROR(VLOOKUP(C259,REKAP[[#All],[ID
Barang]:[Stok Akhir]],6,FALSE),"")</f>
        <v>Bahan Pembantu</v>
      </c>
      <c r="G259" s="17">
        <f>IFERROR(VLOOKUP(C259,REKAP[[#All],[ID
Barang]:[Stok Akhir]],8,FALSE),"")</f>
        <v>5000</v>
      </c>
      <c r="H259" s="13">
        <v>2</v>
      </c>
      <c r="I259" s="13" t="s">
        <v>3671</v>
      </c>
      <c r="J259" s="69">
        <f>IFERROR(VLOOKUP(C259,REKAP[[#All],[ID
Barang]:[Stok Akhir]],14,FALSE),"")</f>
        <v>9</v>
      </c>
      <c r="K259" s="69"/>
      <c r="L259" s="13" t="s">
        <v>3892</v>
      </c>
      <c r="M259" s="17">
        <f>IFERROR(MASUK8[[#This Row],[Harga Satuan]]*MASUK8[[#This Row],[Jumlah Keluar]], "")</f>
        <v>10000</v>
      </c>
      <c r="N259" s="13"/>
    </row>
    <row r="260" spans="1:14" ht="16.5" thickTop="1" thickBot="1" x14ac:dyDescent="0.3">
      <c r="A260" s="33">
        <f t="shared" si="3"/>
        <v>254</v>
      </c>
      <c r="B260" s="9">
        <v>45371</v>
      </c>
      <c r="C260" s="10" t="s">
        <v>769</v>
      </c>
      <c r="D260" s="18" t="str">
        <f>IFERROR(VLOOKUP(C260,REKAP[[#All],[ID
Barang]:[Stok Akhir]],2,FALSE), "")</f>
        <v>Masker Safety (Polytron)</v>
      </c>
      <c r="E260" s="18">
        <f>IFERROR(VLOOKUP(C260,REKAP[[#All],[ID
Barang]:[Stok Akhir]],4,FALSE), "")</f>
        <v>0</v>
      </c>
      <c r="F260" s="18" t="str">
        <f>IFERROR(VLOOKUP(C260,REKAP[[#All],[ID
Barang]:[Stok Akhir]],6,FALSE),"")</f>
        <v>Bahan Pembantu</v>
      </c>
      <c r="G260" s="17">
        <f>IFERROR(VLOOKUP(C260,REKAP[[#All],[ID
Barang]:[Stok Akhir]],8,FALSE),"")</f>
        <v>1455</v>
      </c>
      <c r="H260" s="13">
        <v>1</v>
      </c>
      <c r="I260" s="13" t="s">
        <v>3672</v>
      </c>
      <c r="J260" s="69">
        <f>IFERROR(VLOOKUP(C260,REKAP[[#All],[ID
Barang]:[Stok Akhir]],14,FALSE),"")</f>
        <v>176</v>
      </c>
      <c r="K260" s="69"/>
      <c r="L260" s="13" t="s">
        <v>3674</v>
      </c>
      <c r="M260" s="17">
        <f>IFERROR(MASUK8[[#This Row],[Harga Satuan]]*MASUK8[[#This Row],[Jumlah Keluar]], "")</f>
        <v>1455</v>
      </c>
      <c r="N260" s="13"/>
    </row>
    <row r="261" spans="1:14" ht="16.5" thickTop="1" thickBot="1" x14ac:dyDescent="0.3">
      <c r="A261" s="33">
        <f t="shared" si="3"/>
        <v>255</v>
      </c>
      <c r="B261" s="9">
        <v>45371</v>
      </c>
      <c r="C261" s="10" t="s">
        <v>692</v>
      </c>
      <c r="D261" s="18" t="str">
        <f>IFERROR(VLOOKUP(C261,REKAP[[#All],[ID
Barang]:[Stok Akhir]],2,FALSE), "")</f>
        <v>Alteco / Lem Korea</v>
      </c>
      <c r="E261" s="18" t="str">
        <f>IFERROR(VLOOKUP(C261,REKAP[[#All],[ID
Barang]:[Stok Akhir]],4,FALSE), "")</f>
        <v>Alteco 110</v>
      </c>
      <c r="F261" s="18" t="str">
        <f>IFERROR(VLOOKUP(C261,REKAP[[#All],[ID
Barang]:[Stok Akhir]],6,FALSE),"")</f>
        <v>Bahan Pembantu</v>
      </c>
      <c r="G261" s="17">
        <f>IFERROR(VLOOKUP(C261,REKAP[[#All],[ID
Barang]:[Stok Akhir]],8,FALSE),"")</f>
        <v>5000</v>
      </c>
      <c r="H261" s="13">
        <v>2</v>
      </c>
      <c r="I261" s="13" t="s">
        <v>3672</v>
      </c>
      <c r="J261" s="69">
        <f>IFERROR(VLOOKUP(C261,REKAP[[#All],[ID
Barang]:[Stok Akhir]],14,FALSE),"")</f>
        <v>9</v>
      </c>
      <c r="K261" s="69"/>
      <c r="L261" s="13" t="s">
        <v>3674</v>
      </c>
      <c r="M261" s="17">
        <f>IFERROR(MASUK8[[#This Row],[Harga Satuan]]*MASUK8[[#This Row],[Jumlah Keluar]], "")</f>
        <v>10000</v>
      </c>
      <c r="N261" s="13"/>
    </row>
    <row r="262" spans="1:14" ht="16.5" thickTop="1" thickBot="1" x14ac:dyDescent="0.3">
      <c r="A262" s="33">
        <f t="shared" si="3"/>
        <v>256</v>
      </c>
      <c r="B262" s="9">
        <v>45372</v>
      </c>
      <c r="C262" s="10" t="s">
        <v>3281</v>
      </c>
      <c r="D262" s="18" t="str">
        <f>IFERROR(VLOOKUP(C262,REKAP[[#All],[ID
Barang]:[Stok Akhir]],2,FALSE), "")</f>
        <v>Knie 3/8" UAP</v>
      </c>
      <c r="E262" s="18">
        <f>IFERROR(VLOOKUP(C262,REKAP[[#All],[ID
Barang]:[Stok Akhir]],4,FALSE), "")</f>
        <v>0</v>
      </c>
      <c r="F262" s="18" t="str">
        <f>IFERROR(VLOOKUP(C262,REKAP[[#All],[ID
Barang]:[Stok Akhir]],6,FALSE),"")</f>
        <v>Barang Jadi</v>
      </c>
      <c r="G262" s="17">
        <f>IFERROR(VLOOKUP(C262,REKAP[[#All],[ID
Barang]:[Stok Akhir]],8,FALSE),"")</f>
        <v>13000</v>
      </c>
      <c r="H262" s="13">
        <v>2</v>
      </c>
      <c r="I262" s="13" t="s">
        <v>3842</v>
      </c>
      <c r="J262" s="69">
        <f>IFERROR(VLOOKUP(C262,REKAP[[#All],[ID
Barang]:[Stok Akhir]],14,FALSE),"")</f>
        <v>0</v>
      </c>
      <c r="K262" s="69"/>
      <c r="L262" s="13" t="s">
        <v>3844</v>
      </c>
      <c r="M262" s="17">
        <f>IFERROR(MASUK8[[#This Row],[Harga Satuan]]*MASUK8[[#This Row],[Jumlah Keluar]], "")</f>
        <v>26000</v>
      </c>
      <c r="N262" s="13"/>
    </row>
    <row r="263" spans="1:14" ht="16.5" thickTop="1" thickBot="1" x14ac:dyDescent="0.3">
      <c r="A263" s="33">
        <f t="shared" ref="A263:A326" si="4">ROW()-ROW($A$6)</f>
        <v>257</v>
      </c>
      <c r="B263" s="9">
        <v>45372</v>
      </c>
      <c r="C263" s="10" t="s">
        <v>3279</v>
      </c>
      <c r="D263" s="18" t="str">
        <f>IFERROR(VLOOKUP(C263,REKAP[[#All],[ID
Barang]:[Stok Akhir]],2,FALSE), "")</f>
        <v>Knie 1/2" UAP</v>
      </c>
      <c r="E263" s="18">
        <f>IFERROR(VLOOKUP(C263,REKAP[[#All],[ID
Barang]:[Stok Akhir]],4,FALSE), "")</f>
        <v>0</v>
      </c>
      <c r="F263" s="18" t="str">
        <f>IFERROR(VLOOKUP(C263,REKAP[[#All],[ID
Barang]:[Stok Akhir]],6,FALSE),"")</f>
        <v>Barang Jadi</v>
      </c>
      <c r="G263" s="17">
        <f>IFERROR(VLOOKUP(C263,REKAP[[#All],[ID
Barang]:[Stok Akhir]],8,FALSE),"")</f>
        <v>7000</v>
      </c>
      <c r="H263" s="13">
        <v>2</v>
      </c>
      <c r="I263" s="13" t="s">
        <v>3842</v>
      </c>
      <c r="J263" s="69">
        <f>IFERROR(VLOOKUP(C263,REKAP[[#All],[ID
Barang]:[Stok Akhir]],14,FALSE),"")</f>
        <v>0</v>
      </c>
      <c r="K263" s="69"/>
      <c r="L263" s="13" t="s">
        <v>3844</v>
      </c>
      <c r="M263" s="17">
        <f>IFERROR(MASUK8[[#This Row],[Harga Satuan]]*MASUK8[[#This Row],[Jumlah Keluar]], "")</f>
        <v>14000</v>
      </c>
      <c r="N263" s="13"/>
    </row>
    <row r="264" spans="1:14" ht="16.5" thickTop="1" thickBot="1" x14ac:dyDescent="0.3">
      <c r="A264" s="33">
        <f t="shared" si="4"/>
        <v>258</v>
      </c>
      <c r="B264" s="9">
        <v>45372</v>
      </c>
      <c r="C264" s="10" t="s">
        <v>3271</v>
      </c>
      <c r="D264" s="18" t="str">
        <f>IFERROR(VLOOKUP(C264,REKAP[[#All],[ID
Barang]:[Stok Akhir]],2,FALSE), "")</f>
        <v>Double Naple 3/8</v>
      </c>
      <c r="E264" s="18">
        <f>IFERROR(VLOOKUP(C264,REKAP[[#All],[ID
Barang]:[Stok Akhir]],4,FALSE), "")</f>
        <v>0</v>
      </c>
      <c r="F264" s="18" t="str">
        <f>IFERROR(VLOOKUP(C264,REKAP[[#All],[ID
Barang]:[Stok Akhir]],6,FALSE),"")</f>
        <v>Barang Jadi</v>
      </c>
      <c r="G264" s="17">
        <f>IFERROR(VLOOKUP(C264,REKAP[[#All],[ID
Barang]:[Stok Akhir]],8,FALSE),"")</f>
        <v>10000</v>
      </c>
      <c r="H264" s="13">
        <v>4</v>
      </c>
      <c r="I264" s="13" t="s">
        <v>3842</v>
      </c>
      <c r="J264" s="69">
        <f>IFERROR(VLOOKUP(C264,REKAP[[#All],[ID
Barang]:[Stok Akhir]],14,FALSE),"")</f>
        <v>0</v>
      </c>
      <c r="K264" s="69"/>
      <c r="L264" s="13" t="s">
        <v>3844</v>
      </c>
      <c r="M264" s="17">
        <f>IFERROR(MASUK8[[#This Row],[Harga Satuan]]*MASUK8[[#This Row],[Jumlah Keluar]], "")</f>
        <v>40000</v>
      </c>
      <c r="N264" s="13"/>
    </row>
    <row r="265" spans="1:14" ht="16.5" thickTop="1" thickBot="1" x14ac:dyDescent="0.3">
      <c r="A265" s="33">
        <f t="shared" si="4"/>
        <v>259</v>
      </c>
      <c r="B265" s="9">
        <v>45372</v>
      </c>
      <c r="C265" s="10" t="s">
        <v>2809</v>
      </c>
      <c r="D265" s="18" t="str">
        <f>IFERROR(VLOOKUP(C265,REKAP[[#All],[ID
Barang]:[Stok Akhir]],2,FALSE), "")</f>
        <v>End Mill Moldino Ø6xR1.5</v>
      </c>
      <c r="E265" s="18" t="str">
        <f>IFERROR(VLOOKUP(C265,REKAP[[#All],[ID
Barang]:[Stok Akhir]],4,FALSE), "")</f>
        <v>ETM4060-15-TH</v>
      </c>
      <c r="F265" s="18" t="str">
        <f>IFERROR(VLOOKUP(C265,REKAP[[#All],[ID
Barang]:[Stok Akhir]],6,FALSE),"")</f>
        <v>Tools</v>
      </c>
      <c r="G265" s="17">
        <f>IFERROR(VLOOKUP(C265,REKAP[[#All],[ID
Barang]:[Stok Akhir]],8,FALSE),"")</f>
        <v>964000</v>
      </c>
      <c r="H265" s="13">
        <v>1</v>
      </c>
      <c r="I265" s="13" t="s">
        <v>3893</v>
      </c>
      <c r="J265" s="69">
        <f>IFERROR(VLOOKUP(C265,REKAP[[#All],[ID
Barang]:[Stok Akhir]],14,FALSE),"")</f>
        <v>0</v>
      </c>
      <c r="K265" s="69"/>
      <c r="L265" s="13" t="s">
        <v>3728</v>
      </c>
      <c r="M265" s="17">
        <f>IFERROR(MASUK8[[#This Row],[Harga Satuan]]*MASUK8[[#This Row],[Jumlah Keluar]], "")</f>
        <v>964000</v>
      </c>
      <c r="N265" s="13"/>
    </row>
    <row r="266" spans="1:14" ht="16.5" thickTop="1" thickBot="1" x14ac:dyDescent="0.3">
      <c r="A266" s="33">
        <f t="shared" si="4"/>
        <v>260</v>
      </c>
      <c r="B266" s="9">
        <v>45372</v>
      </c>
      <c r="C266" s="10" t="s">
        <v>788</v>
      </c>
      <c r="D266" s="18" t="str">
        <f>IFERROR(VLOOKUP(C266,REKAP[[#All],[ID
Barang]:[Stok Akhir]],2,FALSE), "")</f>
        <v>Sarung Tangan kain</v>
      </c>
      <c r="E266" s="18">
        <f>IFERROR(VLOOKUP(C266,REKAP[[#All],[ID
Barang]:[Stok Akhir]],4,FALSE), "")</f>
        <v>0</v>
      </c>
      <c r="F266" s="18" t="str">
        <f>IFERROR(VLOOKUP(C266,REKAP[[#All],[ID
Barang]:[Stok Akhir]],6,FALSE),"")</f>
        <v>Bahan Pembantu</v>
      </c>
      <c r="G266" s="17">
        <f>IFERROR(VLOOKUP(C266,REKAP[[#All],[ID
Barang]:[Stok Akhir]],8,FALSE),"")</f>
        <v>2000</v>
      </c>
      <c r="H266" s="13">
        <v>1</v>
      </c>
      <c r="I266" s="13" t="s">
        <v>3693</v>
      </c>
      <c r="J266" s="69">
        <f>IFERROR(VLOOKUP(C266,REKAP[[#All],[ID
Barang]:[Stok Akhir]],14,FALSE),"")</f>
        <v>6</v>
      </c>
      <c r="K266" s="69"/>
      <c r="L266" s="13" t="s">
        <v>3670</v>
      </c>
      <c r="M266" s="17">
        <f>IFERROR(MASUK8[[#This Row],[Harga Satuan]]*MASUK8[[#This Row],[Jumlah Keluar]], "")</f>
        <v>2000</v>
      </c>
      <c r="N266" s="13"/>
    </row>
    <row r="267" spans="1:14" ht="16.5" thickTop="1" thickBot="1" x14ac:dyDescent="0.3">
      <c r="A267" s="33">
        <f t="shared" si="4"/>
        <v>261</v>
      </c>
      <c r="B267" s="9">
        <v>45372</v>
      </c>
      <c r="C267" s="10" t="s">
        <v>3007</v>
      </c>
      <c r="D267" s="18" t="str">
        <f>IFERROR(VLOOKUP(C267,REKAP[[#All],[ID
Barang]:[Stok Akhir]],2,FALSE), "")</f>
        <v>Insert Mitshubishi</v>
      </c>
      <c r="E267" s="18" t="str">
        <f>IFERROR(VLOOKUP(C267,REKAP[[#All],[ID
Barang]:[Stok Akhir]],4,FALSE), "")</f>
        <v>TNMG 160404-MA VE 6020</v>
      </c>
      <c r="F267" s="18" t="str">
        <f>IFERROR(VLOOKUP(C267,REKAP[[#All],[ID
Barang]:[Stok Akhir]],6,FALSE),"")</f>
        <v>Tools</v>
      </c>
      <c r="G267" s="17">
        <f>IFERROR(VLOOKUP(C267,REKAP[[#All],[ID
Barang]:[Stok Akhir]],8,FALSE),"")</f>
        <v>59800</v>
      </c>
      <c r="H267" s="13">
        <v>3</v>
      </c>
      <c r="I267" s="13" t="s">
        <v>3681</v>
      </c>
      <c r="J267" s="69">
        <f>IFERROR(VLOOKUP(C267,REKAP[[#All],[ID
Barang]:[Stok Akhir]],14,FALSE),"")</f>
        <v>4</v>
      </c>
      <c r="K267" s="69"/>
      <c r="L267" s="13" t="s">
        <v>3844</v>
      </c>
      <c r="M267" s="17">
        <f>IFERROR(MASUK8[[#This Row],[Harga Satuan]]*MASUK8[[#This Row],[Jumlah Keluar]], "")</f>
        <v>179400</v>
      </c>
      <c r="N267" s="13"/>
    </row>
    <row r="268" spans="1:14" ht="16.5" thickTop="1" thickBot="1" x14ac:dyDescent="0.3">
      <c r="A268" s="33">
        <f t="shared" si="4"/>
        <v>262</v>
      </c>
      <c r="B268" s="9">
        <v>45372</v>
      </c>
      <c r="C268" s="10" t="s">
        <v>2709</v>
      </c>
      <c r="D268" s="18" t="str">
        <f>IFERROR(VLOOKUP(C268,REKAP[[#All],[ID
Barang]:[Stok Akhir]],2,FALSE), "")</f>
        <v>Drill Nachi HSS</v>
      </c>
      <c r="E268" s="18" t="str">
        <f>IFERROR(VLOOKUP(C268,REKAP[[#All],[ID
Barang]:[Stok Akhir]],4,FALSE), "")</f>
        <v>Ø5.2</v>
      </c>
      <c r="F268" s="18" t="str">
        <f>IFERROR(VLOOKUP(C268,REKAP[[#All],[ID
Barang]:[Stok Akhir]],6,FALSE),"")</f>
        <v>Tools</v>
      </c>
      <c r="G268" s="17">
        <f>IFERROR(VLOOKUP(C268,REKAP[[#All],[ID
Barang]:[Stok Akhir]],8,FALSE),"")</f>
        <v>35000</v>
      </c>
      <c r="H268" s="13">
        <v>1</v>
      </c>
      <c r="I268" s="13" t="s">
        <v>3697</v>
      </c>
      <c r="J268" s="69">
        <f>IFERROR(VLOOKUP(C268,REKAP[[#All],[ID
Barang]:[Stok Akhir]],14,FALSE),"")</f>
        <v>2</v>
      </c>
      <c r="K268" s="69"/>
      <c r="L268" s="13" t="s">
        <v>3844</v>
      </c>
      <c r="M268" s="17">
        <f>IFERROR(MASUK8[[#This Row],[Harga Satuan]]*MASUK8[[#This Row],[Jumlah Keluar]], "")</f>
        <v>35000</v>
      </c>
      <c r="N268" s="13"/>
    </row>
    <row r="269" spans="1:14" ht="16.5" thickTop="1" thickBot="1" x14ac:dyDescent="0.3">
      <c r="A269" s="33">
        <f t="shared" si="4"/>
        <v>263</v>
      </c>
      <c r="B269" s="9">
        <v>45372</v>
      </c>
      <c r="C269" s="10" t="s">
        <v>743</v>
      </c>
      <c r="D269" s="18" t="str">
        <f>IFERROR(VLOOKUP(C269,REKAP[[#All],[ID
Barang]:[Stok Akhir]],2,FALSE), "")</f>
        <v>Gerinda Potong 4" 1X25"</v>
      </c>
      <c r="E269" s="18" t="str">
        <f>IFERROR(VLOOKUP(C269,REKAP[[#All],[ID
Barang]:[Stok Akhir]],4,FALSE), "")</f>
        <v>4x1,25</v>
      </c>
      <c r="F269" s="18" t="str">
        <f>IFERROR(VLOOKUP(C269,REKAP[[#All],[ID
Barang]:[Stok Akhir]],6,FALSE),"")</f>
        <v>Bahan Pembantu</v>
      </c>
      <c r="G269" s="17">
        <f>IFERROR(VLOOKUP(C269,REKAP[[#All],[ID
Barang]:[Stok Akhir]],8,FALSE),"")</f>
        <v>4000</v>
      </c>
      <c r="H269" s="13">
        <v>1</v>
      </c>
      <c r="I269" s="13" t="s">
        <v>3894</v>
      </c>
      <c r="J269" s="69">
        <f>IFERROR(VLOOKUP(C269,REKAP[[#All],[ID
Barang]:[Stok Akhir]],14,FALSE),"")</f>
        <v>7</v>
      </c>
      <c r="K269" s="69"/>
      <c r="L269" s="13" t="s">
        <v>3844</v>
      </c>
      <c r="M269" s="17">
        <f>IFERROR(MASUK8[[#This Row],[Harga Satuan]]*MASUK8[[#This Row],[Jumlah Keluar]], "")</f>
        <v>4000</v>
      </c>
      <c r="N269" s="13"/>
    </row>
    <row r="270" spans="1:14" ht="16.5" thickTop="1" thickBot="1" x14ac:dyDescent="0.3">
      <c r="A270" s="33">
        <f t="shared" si="4"/>
        <v>264</v>
      </c>
      <c r="B270" s="9">
        <v>45372</v>
      </c>
      <c r="C270" s="10" t="s">
        <v>737</v>
      </c>
      <c r="D270" s="18" t="str">
        <f>IFERROR(VLOOKUP(C270,REKAP[[#All],[ID
Barang]:[Stok Akhir]],2,FALSE), "")</f>
        <v>Gerinda Ampelas 4"</v>
      </c>
      <c r="E270" s="18" t="str">
        <f>IFERROR(VLOOKUP(C270,REKAP[[#All],[ID
Barang]:[Stok Akhir]],4,FALSE), "")</f>
        <v>#240</v>
      </c>
      <c r="F270" s="18" t="str">
        <f>IFERROR(VLOOKUP(C270,REKAP[[#All],[ID
Barang]:[Stok Akhir]],6,FALSE),"")</f>
        <v>Bahan Pembantu</v>
      </c>
      <c r="G270" s="17">
        <f>IFERROR(VLOOKUP(C270,REKAP[[#All],[ID
Barang]:[Stok Akhir]],8,FALSE),"")</f>
        <v>15000</v>
      </c>
      <c r="H270" s="13">
        <v>1</v>
      </c>
      <c r="I270" s="13" t="s">
        <v>3894</v>
      </c>
      <c r="J270" s="69">
        <f>IFERROR(VLOOKUP(C270,REKAP[[#All],[ID
Barang]:[Stok Akhir]],14,FALSE),"")</f>
        <v>13</v>
      </c>
      <c r="K270" s="69"/>
      <c r="L270" s="13" t="s">
        <v>3844</v>
      </c>
      <c r="M270" s="17">
        <f>IFERROR(MASUK8[[#This Row],[Harga Satuan]]*MASUK8[[#This Row],[Jumlah Keluar]], "")</f>
        <v>15000</v>
      </c>
      <c r="N270" s="13"/>
    </row>
    <row r="271" spans="1:14" ht="16.5" thickTop="1" thickBot="1" x14ac:dyDescent="0.3">
      <c r="A271" s="33">
        <f t="shared" si="4"/>
        <v>265</v>
      </c>
      <c r="B271" s="9">
        <v>45372</v>
      </c>
      <c r="C271" s="10" t="s">
        <v>736</v>
      </c>
      <c r="D271" s="18" t="str">
        <f>IFERROR(VLOOKUP(C271,REKAP[[#All],[ID
Barang]:[Stok Akhir]],2,FALSE), "")</f>
        <v>Gergaji  Tangan</v>
      </c>
      <c r="E271" s="18">
        <f>IFERROR(VLOOKUP(C271,REKAP[[#All],[ID
Barang]:[Stok Akhir]],4,FALSE), "")</f>
        <v>0</v>
      </c>
      <c r="F271" s="18" t="str">
        <f>IFERROR(VLOOKUP(C271,REKAP[[#All],[ID
Barang]:[Stok Akhir]],6,FALSE),"")</f>
        <v>Bahan Pembantu</v>
      </c>
      <c r="G271" s="17">
        <f>IFERROR(VLOOKUP(C271,REKAP[[#All],[ID
Barang]:[Stok Akhir]],8,FALSE),"")</f>
        <v>25000</v>
      </c>
      <c r="H271" s="13">
        <v>1</v>
      </c>
      <c r="I271" s="13" t="s">
        <v>3895</v>
      </c>
      <c r="J271" s="69">
        <f>IFERROR(VLOOKUP(C271,REKAP[[#All],[ID
Barang]:[Stok Akhir]],14,FALSE),"")</f>
        <v>8</v>
      </c>
      <c r="K271" s="69"/>
      <c r="L271" s="13"/>
      <c r="M271" s="17">
        <f>IFERROR(MASUK8[[#This Row],[Harga Satuan]]*MASUK8[[#This Row],[Jumlah Keluar]], "")</f>
        <v>25000</v>
      </c>
      <c r="N271" s="13"/>
    </row>
    <row r="272" spans="1:14" ht="16.5" thickTop="1" thickBot="1" x14ac:dyDescent="0.3">
      <c r="A272" s="33">
        <f t="shared" si="4"/>
        <v>266</v>
      </c>
      <c r="B272" s="9">
        <v>45372</v>
      </c>
      <c r="C272" s="10" t="s">
        <v>2938</v>
      </c>
      <c r="D272" s="18" t="str">
        <f>IFERROR(VLOOKUP(C272,REKAP[[#All],[ID
Barang]:[Stok Akhir]],2,FALSE), "")</f>
        <v>Hand Tap YG1,Yamawa</v>
      </c>
      <c r="E272" s="18" t="str">
        <f>IFERROR(VLOOKUP(C272,REKAP[[#All],[ID
Barang]:[Stok Akhir]],4,FALSE), "")</f>
        <v>M12 x 1.75</v>
      </c>
      <c r="F272" s="18" t="str">
        <f>IFERROR(VLOOKUP(C272,REKAP[[#All],[ID
Barang]:[Stok Akhir]],6,FALSE),"")</f>
        <v>Tools</v>
      </c>
      <c r="G272" s="17">
        <f>IFERROR(VLOOKUP(C272,REKAP[[#All],[ID
Barang]:[Stok Akhir]],8,FALSE),"")</f>
        <v>486500</v>
      </c>
      <c r="H272" s="13">
        <v>1</v>
      </c>
      <c r="I272" s="13" t="s">
        <v>3672</v>
      </c>
      <c r="J272" s="69">
        <f>IFERROR(VLOOKUP(C272,REKAP[[#All],[ID
Barang]:[Stok Akhir]],14,FALSE),"")</f>
        <v>0</v>
      </c>
      <c r="K272" s="69"/>
      <c r="L272" s="13" t="s">
        <v>3844</v>
      </c>
      <c r="M272" s="17">
        <f>IFERROR(MASUK8[[#This Row],[Harga Satuan]]*MASUK8[[#This Row],[Jumlah Keluar]], "")</f>
        <v>486500</v>
      </c>
      <c r="N272" s="13"/>
    </row>
    <row r="273" spans="1:14" ht="16.5" thickTop="1" thickBot="1" x14ac:dyDescent="0.3">
      <c r="A273" s="33">
        <f t="shared" si="4"/>
        <v>267</v>
      </c>
      <c r="B273" s="9">
        <v>45372</v>
      </c>
      <c r="C273" s="10" t="s">
        <v>2895</v>
      </c>
      <c r="D273" s="18" t="str">
        <f>IFERROR(VLOOKUP(C273,REKAP[[#All],[ID
Barang]:[Stok Akhir]],2,FALSE), "")</f>
        <v>End Mill STS</v>
      </c>
      <c r="E273" s="18" t="str">
        <f>IFERROR(VLOOKUP(C273,REKAP[[#All],[ID
Barang]:[Stok Akhir]],4,FALSE), "")</f>
        <v>Ø10 AC-4HFL-10</v>
      </c>
      <c r="F273" s="18" t="str">
        <f>IFERROR(VLOOKUP(C273,REKAP[[#All],[ID
Barang]:[Stok Akhir]],6,FALSE),"")</f>
        <v>Tools</v>
      </c>
      <c r="G273" s="17">
        <f>IFERROR(VLOOKUP(C273,REKAP[[#All],[ID
Barang]:[Stok Akhir]],8,FALSE),"")</f>
        <v>894800</v>
      </c>
      <c r="H273" s="13">
        <v>1</v>
      </c>
      <c r="I273" s="13" t="s">
        <v>3687</v>
      </c>
      <c r="J273" s="69">
        <f>IFERROR(VLOOKUP(C273,REKAP[[#All],[ID
Barang]:[Stok Akhir]],14,FALSE),"")</f>
        <v>1</v>
      </c>
      <c r="K273" s="69"/>
      <c r="L273" s="13" t="s">
        <v>3859</v>
      </c>
      <c r="M273" s="17">
        <f>IFERROR(MASUK8[[#This Row],[Harga Satuan]]*MASUK8[[#This Row],[Jumlah Keluar]], "")</f>
        <v>894800</v>
      </c>
      <c r="N273" s="13"/>
    </row>
    <row r="274" spans="1:14" ht="16.5" thickTop="1" thickBot="1" x14ac:dyDescent="0.3">
      <c r="A274" s="33">
        <f t="shared" si="4"/>
        <v>268</v>
      </c>
      <c r="B274" s="9">
        <v>45373</v>
      </c>
      <c r="C274" s="10" t="s">
        <v>3807</v>
      </c>
      <c r="D274" s="18" t="str">
        <f>IFERROR(VLOOKUP(C274,REKAP[[#All],[ID
Barang]:[Stok Akhir]],2,FALSE), "")</f>
        <v>Lock Washer</v>
      </c>
      <c r="E274" s="18" t="str">
        <f>IFERROR(VLOOKUP(C274,REKAP[[#All],[ID
Barang]:[Stok Akhir]],4,FALSE), "")</f>
        <v>AW 03</v>
      </c>
      <c r="F274" s="18">
        <f>IFERROR(VLOOKUP(C274,REKAP[[#All],[ID
Barang]:[Stok Akhir]],6,FALSE),"")</f>
        <v>0</v>
      </c>
      <c r="G274" s="17">
        <f>IFERROR(VLOOKUP(C274,REKAP[[#All],[ID
Barang]:[Stok Akhir]],8,FALSE),"")</f>
        <v>0</v>
      </c>
      <c r="H274" s="13">
        <v>3</v>
      </c>
      <c r="I274" s="13" t="s">
        <v>3842</v>
      </c>
      <c r="J274" s="69">
        <f>IFERROR(VLOOKUP(C274,REKAP[[#All],[ID
Barang]:[Stok Akhir]],14,FALSE),"")</f>
        <v>5</v>
      </c>
      <c r="K274" s="69"/>
      <c r="L274" s="13" t="s">
        <v>3862</v>
      </c>
      <c r="M274" s="17">
        <f>IFERROR(MASUK8[[#This Row],[Harga Satuan]]*MASUK8[[#This Row],[Jumlah Keluar]], "")</f>
        <v>0</v>
      </c>
      <c r="N274" s="13"/>
    </row>
    <row r="275" spans="1:14" ht="16.5" thickTop="1" thickBot="1" x14ac:dyDescent="0.3">
      <c r="A275" s="33">
        <f t="shared" si="4"/>
        <v>269</v>
      </c>
      <c r="B275" s="9">
        <v>45373</v>
      </c>
      <c r="C275" s="10" t="s">
        <v>930</v>
      </c>
      <c r="D275" s="18" t="str">
        <f>IFERROR(VLOOKUP(C275,REKAP[[#All],[ID
Barang]:[Stok Akhir]],2,FALSE), "")</f>
        <v>Coupler</v>
      </c>
      <c r="E275" s="18" t="str">
        <f>IFERROR(VLOOKUP(C275,REKAP[[#All],[ID
Barang]:[Stok Akhir]],4,FALSE), "")</f>
        <v>F120-TPM4</v>
      </c>
      <c r="F275" s="18" t="str">
        <f>IFERROR(VLOOKUP(C275,REKAP[[#All],[ID
Barang]:[Stok Akhir]],6,FALSE),"")</f>
        <v>Accessories Mold</v>
      </c>
      <c r="G275" s="17">
        <f>IFERROR(VLOOKUP(C275,REKAP[[#All],[ID
Barang]:[Stok Akhir]],8,FALSE),"")</f>
        <v>382800</v>
      </c>
      <c r="H275" s="13">
        <v>2</v>
      </c>
      <c r="I275" s="13" t="s">
        <v>3842</v>
      </c>
      <c r="J275" s="69">
        <f>IFERROR(VLOOKUP(C275,REKAP[[#All],[ID
Barang]:[Stok Akhir]],14,FALSE),"")</f>
        <v>0</v>
      </c>
      <c r="K275" s="69"/>
      <c r="L275" s="13" t="s">
        <v>3844</v>
      </c>
      <c r="M275" s="17">
        <f>IFERROR(MASUK8[[#This Row],[Harga Satuan]]*MASUK8[[#This Row],[Jumlah Keluar]], "")</f>
        <v>765600</v>
      </c>
      <c r="N275" s="13"/>
    </row>
    <row r="276" spans="1:14" ht="16.5" thickTop="1" thickBot="1" x14ac:dyDescent="0.3">
      <c r="A276" s="33">
        <f t="shared" si="4"/>
        <v>270</v>
      </c>
      <c r="B276" s="9">
        <v>45373</v>
      </c>
      <c r="C276" s="10" t="s">
        <v>769</v>
      </c>
      <c r="D276" s="18" t="str">
        <f>IFERROR(VLOOKUP(C276,REKAP[[#All],[ID
Barang]:[Stok Akhir]],2,FALSE), "")</f>
        <v>Masker Safety (Polytron)</v>
      </c>
      <c r="E276" s="18">
        <f>IFERROR(VLOOKUP(C276,REKAP[[#All],[ID
Barang]:[Stok Akhir]],4,FALSE), "")</f>
        <v>0</v>
      </c>
      <c r="F276" s="18" t="str">
        <f>IFERROR(VLOOKUP(C276,REKAP[[#All],[ID
Barang]:[Stok Akhir]],6,FALSE),"")</f>
        <v>Bahan Pembantu</v>
      </c>
      <c r="G276" s="17">
        <f>IFERROR(VLOOKUP(C276,REKAP[[#All],[ID
Barang]:[Stok Akhir]],8,FALSE),"")</f>
        <v>1455</v>
      </c>
      <c r="H276" s="13">
        <v>1</v>
      </c>
      <c r="I276" s="13" t="s">
        <v>3896</v>
      </c>
      <c r="J276" s="69">
        <f>IFERROR(VLOOKUP(C276,REKAP[[#All],[ID
Barang]:[Stok Akhir]],14,FALSE),"")</f>
        <v>176</v>
      </c>
      <c r="K276" s="69"/>
      <c r="L276" s="13" t="s">
        <v>3670</v>
      </c>
      <c r="M276" s="17">
        <f>IFERROR(MASUK8[[#This Row],[Harga Satuan]]*MASUK8[[#This Row],[Jumlah Keluar]], "")</f>
        <v>1455</v>
      </c>
      <c r="N276" s="13"/>
    </row>
    <row r="277" spans="1:14" ht="16.5" thickTop="1" thickBot="1" x14ac:dyDescent="0.3">
      <c r="A277" s="33">
        <f t="shared" si="4"/>
        <v>271</v>
      </c>
      <c r="B277" s="9">
        <v>45373</v>
      </c>
      <c r="C277" s="10" t="s">
        <v>769</v>
      </c>
      <c r="D277" s="18" t="str">
        <f>IFERROR(VLOOKUP(C277,REKAP[[#All],[ID
Barang]:[Stok Akhir]],2,FALSE), "")</f>
        <v>Masker Safety (Polytron)</v>
      </c>
      <c r="E277" s="18">
        <f>IFERROR(VLOOKUP(C277,REKAP[[#All],[ID
Barang]:[Stok Akhir]],4,FALSE), "")</f>
        <v>0</v>
      </c>
      <c r="F277" s="18" t="str">
        <f>IFERROR(VLOOKUP(C277,REKAP[[#All],[ID
Barang]:[Stok Akhir]],6,FALSE),"")</f>
        <v>Bahan Pembantu</v>
      </c>
      <c r="G277" s="17">
        <f>IFERROR(VLOOKUP(C277,REKAP[[#All],[ID
Barang]:[Stok Akhir]],8,FALSE),"")</f>
        <v>1455</v>
      </c>
      <c r="H277" s="13">
        <v>1</v>
      </c>
      <c r="I277" s="13" t="s">
        <v>3730</v>
      </c>
      <c r="J277" s="69">
        <f>IFERROR(VLOOKUP(C277,REKAP[[#All],[ID
Barang]:[Stok Akhir]],14,FALSE),"")</f>
        <v>176</v>
      </c>
      <c r="K277" s="69"/>
      <c r="L277" s="13" t="s">
        <v>3670</v>
      </c>
      <c r="M277" s="17">
        <f>IFERROR(MASUK8[[#This Row],[Harga Satuan]]*MASUK8[[#This Row],[Jumlah Keluar]], "")</f>
        <v>1455</v>
      </c>
      <c r="N277" s="13"/>
    </row>
    <row r="278" spans="1:14" ht="16.5" thickTop="1" thickBot="1" x14ac:dyDescent="0.3">
      <c r="A278" s="33">
        <f t="shared" si="4"/>
        <v>272</v>
      </c>
      <c r="B278" s="9">
        <v>45373</v>
      </c>
      <c r="C278" s="10" t="s">
        <v>793</v>
      </c>
      <c r="D278" s="18" t="str">
        <f>IFERROR(VLOOKUP(C278,REKAP[[#All],[ID
Barang]:[Stok Akhir]],2,FALSE), "")</f>
        <v>SIMTAPE 0.10</v>
      </c>
      <c r="E278" s="18">
        <f>IFERROR(VLOOKUP(C278,REKAP[[#All],[ID
Barang]:[Stok Akhir]],4,FALSE), "")</f>
        <v>0</v>
      </c>
      <c r="F278" s="18" t="str">
        <f>IFERROR(VLOOKUP(C278,REKAP[[#All],[ID
Barang]:[Stok Akhir]],6,FALSE),"")</f>
        <v>Bahan Pembantu</v>
      </c>
      <c r="G278" s="17">
        <f>IFERROR(VLOOKUP(C278,REKAP[[#All],[ID
Barang]:[Stok Akhir]],8,FALSE),"")</f>
        <v>175000</v>
      </c>
      <c r="H278" s="13">
        <v>1</v>
      </c>
      <c r="I278" s="13" t="s">
        <v>3730</v>
      </c>
      <c r="J278" s="69">
        <f>IFERROR(VLOOKUP(C278,REKAP[[#All],[ID
Barang]:[Stok Akhir]],14,FALSE),"")</f>
        <v>2</v>
      </c>
      <c r="K278" s="69"/>
      <c r="L278" s="13" t="s">
        <v>3897</v>
      </c>
      <c r="M278" s="17">
        <f>IFERROR(MASUK8[[#This Row],[Harga Satuan]]*MASUK8[[#This Row],[Jumlah Keluar]], "")</f>
        <v>175000</v>
      </c>
      <c r="N278" s="13"/>
    </row>
    <row r="279" spans="1:14" ht="16.5" thickTop="1" thickBot="1" x14ac:dyDescent="0.3">
      <c r="A279" s="33">
        <f t="shared" si="4"/>
        <v>273</v>
      </c>
      <c r="B279" s="9">
        <v>45373</v>
      </c>
      <c r="C279" s="10" t="s">
        <v>769</v>
      </c>
      <c r="D279" s="18" t="str">
        <f>IFERROR(VLOOKUP(C279,REKAP[[#All],[ID
Barang]:[Stok Akhir]],2,FALSE), "")</f>
        <v>Masker Safety (Polytron)</v>
      </c>
      <c r="E279" s="18">
        <f>IFERROR(VLOOKUP(C279,REKAP[[#All],[ID
Barang]:[Stok Akhir]],4,FALSE), "")</f>
        <v>0</v>
      </c>
      <c r="F279" s="18" t="str">
        <f>IFERROR(VLOOKUP(C279,REKAP[[#All],[ID
Barang]:[Stok Akhir]],6,FALSE),"")</f>
        <v>Bahan Pembantu</v>
      </c>
      <c r="G279" s="17">
        <f>IFERROR(VLOOKUP(C279,REKAP[[#All],[ID
Barang]:[Stok Akhir]],8,FALSE),"")</f>
        <v>1455</v>
      </c>
      <c r="H279" s="13">
        <v>2</v>
      </c>
      <c r="I279" s="13" t="s">
        <v>3698</v>
      </c>
      <c r="J279" s="69">
        <f>IFERROR(VLOOKUP(C279,REKAP[[#All],[ID
Barang]:[Stok Akhir]],14,FALSE),"")</f>
        <v>176</v>
      </c>
      <c r="K279" s="69"/>
      <c r="L279" s="13" t="s">
        <v>3670</v>
      </c>
      <c r="M279" s="17">
        <f>IFERROR(MASUK8[[#This Row],[Harga Satuan]]*MASUK8[[#This Row],[Jumlah Keluar]], "")</f>
        <v>2910</v>
      </c>
      <c r="N279" s="13"/>
    </row>
    <row r="280" spans="1:14" ht="16.5" thickTop="1" thickBot="1" x14ac:dyDescent="0.3">
      <c r="A280" s="33">
        <f t="shared" si="4"/>
        <v>274</v>
      </c>
      <c r="B280" s="9">
        <v>45373</v>
      </c>
      <c r="C280" s="10" t="s">
        <v>3022</v>
      </c>
      <c r="D280" s="18" t="str">
        <f>IFERROR(VLOOKUP(C280,REKAP[[#All],[ID
Barang]:[Stok Akhir]],2,FALSE), "")</f>
        <v>Insert Moldino</v>
      </c>
      <c r="E280" s="18" t="str">
        <f>IFERROR(VLOOKUP(C280,REKAP[[#All],[ID
Barang]:[Stok Akhir]],4,FALSE), "")</f>
        <v>EDMT070220R-TJP4120</v>
      </c>
      <c r="F280" s="18" t="str">
        <f>IFERROR(VLOOKUP(C280,REKAP[[#All],[ID
Barang]:[Stok Akhir]],6,FALSE),"")</f>
        <v>Tools</v>
      </c>
      <c r="G280" s="17">
        <f>IFERROR(VLOOKUP(C280,REKAP[[#All],[ID
Barang]:[Stok Akhir]],8,FALSE),"")</f>
        <v>69000</v>
      </c>
      <c r="H280" s="13">
        <v>10</v>
      </c>
      <c r="I280" s="13" t="s">
        <v>3687</v>
      </c>
      <c r="J280" s="69">
        <f>IFERROR(VLOOKUP(C280,REKAP[[#All],[ID
Barang]:[Stok Akhir]],14,FALSE),"")</f>
        <v>10</v>
      </c>
      <c r="K280" s="69"/>
      <c r="L280" s="13" t="s">
        <v>3873</v>
      </c>
      <c r="M280" s="17">
        <f>IFERROR(MASUK8[[#This Row],[Harga Satuan]]*MASUK8[[#This Row],[Jumlah Keluar]], "")</f>
        <v>690000</v>
      </c>
      <c r="N280" s="13"/>
    </row>
    <row r="281" spans="1:14" ht="16.5" thickTop="1" thickBot="1" x14ac:dyDescent="0.3">
      <c r="A281" s="33">
        <f t="shared" si="4"/>
        <v>275</v>
      </c>
      <c r="B281" s="9">
        <v>45373</v>
      </c>
      <c r="C281" s="10" t="s">
        <v>3023</v>
      </c>
      <c r="D281" s="18" t="str">
        <f>IFERROR(VLOOKUP(C281,REKAP[[#All],[ID
Barang]:[Stok Akhir]],2,FALSE), "")</f>
        <v>Insert Moldino</v>
      </c>
      <c r="E281" s="18" t="str">
        <f>IFERROR(VLOOKUP(C281,REKAP[[#All],[ID
Barang]:[Stok Akhir]],4,FALSE), "")</f>
        <v>ENMU0603ER-C JP4120</v>
      </c>
      <c r="F281" s="18" t="str">
        <f>IFERROR(VLOOKUP(C281,REKAP[[#All],[ID
Barang]:[Stok Akhir]],6,FALSE),"")</f>
        <v>Tools</v>
      </c>
      <c r="G281" s="17">
        <f>IFERROR(VLOOKUP(C281,REKAP[[#All],[ID
Barang]:[Stok Akhir]],8,FALSE),"")</f>
        <v>122000</v>
      </c>
      <c r="H281" s="13">
        <v>10</v>
      </c>
      <c r="I281" s="13" t="s">
        <v>3687</v>
      </c>
      <c r="J281" s="69">
        <f>IFERROR(VLOOKUP(C281,REKAP[[#All],[ID
Barang]:[Stok Akhir]],14,FALSE),"")</f>
        <v>0</v>
      </c>
      <c r="K281" s="69"/>
      <c r="L281" s="13" t="s">
        <v>3873</v>
      </c>
      <c r="M281" s="17">
        <f>IFERROR(MASUK8[[#This Row],[Harga Satuan]]*MASUK8[[#This Row],[Jumlah Keluar]], "")</f>
        <v>1220000</v>
      </c>
      <c r="N281" s="13"/>
    </row>
    <row r="282" spans="1:14" ht="16.5" thickTop="1" thickBot="1" x14ac:dyDescent="0.3">
      <c r="A282" s="33">
        <f t="shared" si="4"/>
        <v>276</v>
      </c>
      <c r="B282" s="9">
        <v>45374</v>
      </c>
      <c r="C282" s="10" t="s">
        <v>769</v>
      </c>
      <c r="D282" s="18" t="str">
        <f>IFERROR(VLOOKUP(C282,REKAP[[#All],[ID
Barang]:[Stok Akhir]],2,FALSE), "")</f>
        <v>Masker Safety (Polytron)</v>
      </c>
      <c r="E282" s="18">
        <f>IFERROR(VLOOKUP(C282,REKAP[[#All],[ID
Barang]:[Stok Akhir]],4,FALSE), "")</f>
        <v>0</v>
      </c>
      <c r="F282" s="18" t="str">
        <f>IFERROR(VLOOKUP(C282,REKAP[[#All],[ID
Barang]:[Stok Akhir]],6,FALSE),"")</f>
        <v>Bahan Pembantu</v>
      </c>
      <c r="G282" s="17">
        <f>IFERROR(VLOOKUP(C282,REKAP[[#All],[ID
Barang]:[Stok Akhir]],8,FALSE),"")</f>
        <v>1455</v>
      </c>
      <c r="H282" s="13">
        <v>1</v>
      </c>
      <c r="I282" s="13" t="s">
        <v>3672</v>
      </c>
      <c r="J282" s="69">
        <f>IFERROR(VLOOKUP(C282,REKAP[[#All],[ID
Barang]:[Stok Akhir]],14,FALSE),"")</f>
        <v>176</v>
      </c>
      <c r="K282" s="69"/>
      <c r="L282" s="13" t="s">
        <v>3670</v>
      </c>
      <c r="M282" s="17">
        <f>IFERROR(MASUK8[[#This Row],[Harga Satuan]]*MASUK8[[#This Row],[Jumlah Keluar]], "")</f>
        <v>1455</v>
      </c>
      <c r="N282" s="13"/>
    </row>
    <row r="283" spans="1:14" ht="16.5" thickTop="1" thickBot="1" x14ac:dyDescent="0.3">
      <c r="A283" s="33">
        <f t="shared" si="4"/>
        <v>277</v>
      </c>
      <c r="B283" s="9">
        <v>45374</v>
      </c>
      <c r="C283" s="10" t="s">
        <v>692</v>
      </c>
      <c r="D283" s="18" t="str">
        <f>IFERROR(VLOOKUP(C283,REKAP[[#All],[ID
Barang]:[Stok Akhir]],2,FALSE), "")</f>
        <v>Alteco / Lem Korea</v>
      </c>
      <c r="E283" s="18" t="str">
        <f>IFERROR(VLOOKUP(C283,REKAP[[#All],[ID
Barang]:[Stok Akhir]],4,FALSE), "")</f>
        <v>Alteco 110</v>
      </c>
      <c r="F283" s="18" t="str">
        <f>IFERROR(VLOOKUP(C283,REKAP[[#All],[ID
Barang]:[Stok Akhir]],6,FALSE),"")</f>
        <v>Bahan Pembantu</v>
      </c>
      <c r="G283" s="17">
        <f>IFERROR(VLOOKUP(C283,REKAP[[#All],[ID
Barang]:[Stok Akhir]],8,FALSE),"")</f>
        <v>5000</v>
      </c>
      <c r="H283" s="13">
        <v>2</v>
      </c>
      <c r="I283" s="13" t="s">
        <v>3672</v>
      </c>
      <c r="J283" s="69">
        <f>IFERROR(VLOOKUP(C283,REKAP[[#All],[ID
Barang]:[Stok Akhir]],14,FALSE),"")</f>
        <v>9</v>
      </c>
      <c r="K283" s="69"/>
      <c r="L283" s="13" t="s">
        <v>3674</v>
      </c>
      <c r="M283" s="17">
        <f>IFERROR(MASUK8[[#This Row],[Harga Satuan]]*MASUK8[[#This Row],[Jumlah Keluar]], "")</f>
        <v>10000</v>
      </c>
      <c r="N283" s="13"/>
    </row>
    <row r="284" spans="1:14" ht="16.5" thickTop="1" thickBot="1" x14ac:dyDescent="0.3">
      <c r="A284" s="33">
        <f t="shared" si="4"/>
        <v>278</v>
      </c>
      <c r="B284" s="9">
        <v>45374</v>
      </c>
      <c r="C284" s="10" t="s">
        <v>788</v>
      </c>
      <c r="D284" s="18" t="str">
        <f>IFERROR(VLOOKUP(C284,REKAP[[#All],[ID
Barang]:[Stok Akhir]],2,FALSE), "")</f>
        <v>Sarung Tangan kain</v>
      </c>
      <c r="E284" s="18">
        <f>IFERROR(VLOOKUP(C284,REKAP[[#All],[ID
Barang]:[Stok Akhir]],4,FALSE), "")</f>
        <v>0</v>
      </c>
      <c r="F284" s="18" t="str">
        <f>IFERROR(VLOOKUP(C284,REKAP[[#All],[ID
Barang]:[Stok Akhir]],6,FALSE),"")</f>
        <v>Bahan Pembantu</v>
      </c>
      <c r="G284" s="17">
        <f>IFERROR(VLOOKUP(C284,REKAP[[#All],[ID
Barang]:[Stok Akhir]],8,FALSE),"")</f>
        <v>2000</v>
      </c>
      <c r="H284" s="13">
        <v>2</v>
      </c>
      <c r="I284" s="13" t="s">
        <v>3898</v>
      </c>
      <c r="J284" s="69">
        <f>IFERROR(VLOOKUP(C284,REKAP[[#All],[ID
Barang]:[Stok Akhir]],14,FALSE),"")</f>
        <v>6</v>
      </c>
      <c r="K284" s="69"/>
      <c r="L284" s="13" t="s">
        <v>3670</v>
      </c>
      <c r="M284" s="17">
        <f>IFERROR(MASUK8[[#This Row],[Harga Satuan]]*MASUK8[[#This Row],[Jumlah Keluar]], "")</f>
        <v>4000</v>
      </c>
      <c r="N284" s="13"/>
    </row>
    <row r="285" spans="1:14" ht="16.5" thickTop="1" thickBot="1" x14ac:dyDescent="0.3">
      <c r="A285" s="33">
        <f t="shared" si="4"/>
        <v>279</v>
      </c>
      <c r="B285" s="9">
        <v>45374</v>
      </c>
      <c r="C285" s="10" t="s">
        <v>710</v>
      </c>
      <c r="D285" s="18" t="str">
        <f>IFERROR(VLOOKUP(C285,REKAP[[#All],[ID
Barang]:[Stok Akhir]],2,FALSE), "")</f>
        <v>Auto Sealer</v>
      </c>
      <c r="E285" s="18" t="str">
        <f>IFERROR(VLOOKUP(C285,REKAP[[#All],[ID
Barang]:[Stok Akhir]],4,FALSE), "")</f>
        <v>@1pcs; merah</v>
      </c>
      <c r="F285" s="18" t="str">
        <f>IFERROR(VLOOKUP(C285,REKAP[[#All],[ID
Barang]:[Stok Akhir]],6,FALSE),"")</f>
        <v>Bahan Pembantu</v>
      </c>
      <c r="G285" s="17">
        <f>IFERROR(VLOOKUP(C285,REKAP[[#All],[ID
Barang]:[Stok Akhir]],8,FALSE),"")</f>
        <v>20000</v>
      </c>
      <c r="H285" s="13">
        <v>1</v>
      </c>
      <c r="I285" s="13" t="s">
        <v>3898</v>
      </c>
      <c r="J285" s="69">
        <f>IFERROR(VLOOKUP(C285,REKAP[[#All],[ID
Barang]:[Stok Akhir]],14,FALSE),"")</f>
        <v>4</v>
      </c>
      <c r="K285" s="69"/>
      <c r="L285" s="13" t="s">
        <v>3674</v>
      </c>
      <c r="M285" s="17">
        <f>IFERROR(MASUK8[[#This Row],[Harga Satuan]]*MASUK8[[#This Row],[Jumlah Keluar]], "")</f>
        <v>20000</v>
      </c>
      <c r="N285" s="13"/>
    </row>
    <row r="286" spans="1:14" ht="16.5" thickTop="1" thickBot="1" x14ac:dyDescent="0.3">
      <c r="A286" s="33">
        <f t="shared" si="4"/>
        <v>280</v>
      </c>
      <c r="B286" s="9">
        <v>45376</v>
      </c>
      <c r="C286" s="10" t="s">
        <v>731</v>
      </c>
      <c r="D286" s="18" t="str">
        <f>IFERROR(VLOOKUP(C286,REKAP[[#All],[ID
Barang]:[Stok Akhir]],2,FALSE), "")</f>
        <v xml:space="preserve">EDM WIRE </v>
      </c>
      <c r="E286" s="18" t="str">
        <f>IFERROR(VLOOKUP(C286,REKAP[[#All],[ID
Barang]:[Stok Akhir]],4,FALSE), "")</f>
        <v>0.25mm</v>
      </c>
      <c r="F286" s="18" t="str">
        <f>IFERROR(VLOOKUP(C286,REKAP[[#All],[ID
Barang]:[Stok Akhir]],6,FALSE),"")</f>
        <v>Bahan Pembantu</v>
      </c>
      <c r="G286" s="17">
        <f>IFERROR(VLOOKUP(C286,REKAP[[#All],[ID
Barang]:[Stok Akhir]],8,FALSE),"")</f>
        <v>160000</v>
      </c>
      <c r="H286" s="13">
        <v>1</v>
      </c>
      <c r="I286" s="13" t="s">
        <v>3723</v>
      </c>
      <c r="J286" s="69">
        <f>IFERROR(VLOOKUP(C286,REKAP[[#All],[ID
Barang]:[Stok Akhir]],14,FALSE),"")</f>
        <v>11</v>
      </c>
      <c r="K286" s="69"/>
      <c r="L286" s="13" t="s">
        <v>3763</v>
      </c>
      <c r="M286" s="17">
        <f>IFERROR(MASUK8[[#This Row],[Harga Satuan]]*MASUK8[[#This Row],[Jumlah Keluar]], "")</f>
        <v>160000</v>
      </c>
      <c r="N286" s="13"/>
    </row>
    <row r="287" spans="1:14" ht="16.5" thickTop="1" thickBot="1" x14ac:dyDescent="0.3">
      <c r="A287" s="33">
        <f t="shared" si="4"/>
        <v>281</v>
      </c>
      <c r="B287" s="9">
        <v>45376</v>
      </c>
      <c r="C287" s="10" t="s">
        <v>465</v>
      </c>
      <c r="D287" s="18" t="str">
        <f>IFERROR(VLOOKUP(C287,REKAP[[#All],[ID
Barang]:[Stok Akhir]],2,FALSE), "")</f>
        <v>Baut JFL</v>
      </c>
      <c r="E287" s="18" t="str">
        <f>IFERROR(VLOOKUP(C287,REKAP[[#All],[ID
Barang]:[Stok Akhir]],4,FALSE), "")</f>
        <v>M 6 X 25</v>
      </c>
      <c r="F287" s="18" t="str">
        <f>IFERROR(VLOOKUP(C287,REKAP[[#All],[ID
Barang]:[Stok Akhir]],6,FALSE),"")</f>
        <v>Mur &amp; Baut</v>
      </c>
      <c r="G287" s="17">
        <f>IFERROR(VLOOKUP(C287,REKAP[[#All],[ID
Barang]:[Stok Akhir]],8,FALSE),"")</f>
        <v>1000</v>
      </c>
      <c r="H287" s="13">
        <v>2</v>
      </c>
      <c r="I287" s="13" t="s">
        <v>3698</v>
      </c>
      <c r="J287" s="69">
        <f>IFERROR(VLOOKUP(C287,REKAP[[#All],[ID
Barang]:[Stok Akhir]],14,FALSE),"")</f>
        <v>33</v>
      </c>
      <c r="K287" s="69"/>
      <c r="L287" s="13" t="s">
        <v>3722</v>
      </c>
      <c r="M287" s="17">
        <f>IFERROR(MASUK8[[#This Row],[Harga Satuan]]*MASUK8[[#This Row],[Jumlah Keluar]], "")</f>
        <v>2000</v>
      </c>
      <c r="N287" s="13"/>
    </row>
    <row r="288" spans="1:14" ht="16.5" thickTop="1" thickBot="1" x14ac:dyDescent="0.3">
      <c r="A288" s="33">
        <f t="shared" si="4"/>
        <v>282</v>
      </c>
      <c r="B288" s="9">
        <v>45376</v>
      </c>
      <c r="C288" s="10" t="s">
        <v>2989</v>
      </c>
      <c r="D288" s="18" t="str">
        <f>IFERROR(VLOOKUP(C288,REKAP[[#All],[ID
Barang]:[Stok Akhir]],2,FALSE), "")</f>
        <v>Insert Dijet</v>
      </c>
      <c r="E288" s="18" t="str">
        <f>IFERROR(VLOOKUP(C288,REKAP[[#All],[ID
Barang]:[Stok Akhir]],4,FALSE), "")</f>
        <v>RNM-160-R10 JC8015</v>
      </c>
      <c r="F288" s="18" t="str">
        <f>IFERROR(VLOOKUP(C288,REKAP[[#All],[ID
Barang]:[Stok Akhir]],6,FALSE),"")</f>
        <v>Tools</v>
      </c>
      <c r="G288" s="17">
        <f>IFERROR(VLOOKUP(C288,REKAP[[#All],[ID
Barang]:[Stok Akhir]],8,FALSE),"")</f>
        <v>482000</v>
      </c>
      <c r="H288" s="13">
        <v>2</v>
      </c>
      <c r="I288" s="13" t="s">
        <v>3711</v>
      </c>
      <c r="J288" s="69">
        <f>IFERROR(VLOOKUP(C288,REKAP[[#All],[ID
Barang]:[Stok Akhir]],14,FALSE),"")</f>
        <v>0</v>
      </c>
      <c r="K288" s="69"/>
      <c r="L288" s="13" t="s">
        <v>3873</v>
      </c>
      <c r="M288" s="17">
        <f>IFERROR(MASUK8[[#This Row],[Harga Satuan]]*MASUK8[[#This Row],[Jumlah Keluar]], "")</f>
        <v>964000</v>
      </c>
      <c r="N288" s="13"/>
    </row>
    <row r="289" spans="1:14" ht="16.5" thickTop="1" thickBot="1" x14ac:dyDescent="0.3">
      <c r="A289" s="33">
        <f t="shared" si="4"/>
        <v>283</v>
      </c>
      <c r="B289" s="9">
        <v>45376</v>
      </c>
      <c r="C289" s="10" t="s">
        <v>769</v>
      </c>
      <c r="D289" s="18" t="str">
        <f>IFERROR(VLOOKUP(C289,REKAP[[#All],[ID
Barang]:[Stok Akhir]],2,FALSE), "")</f>
        <v>Masker Safety (Polytron)</v>
      </c>
      <c r="E289" s="18">
        <f>IFERROR(VLOOKUP(C289,REKAP[[#All],[ID
Barang]:[Stok Akhir]],4,FALSE), "")</f>
        <v>0</v>
      </c>
      <c r="F289" s="18" t="str">
        <f>IFERROR(VLOOKUP(C289,REKAP[[#All],[ID
Barang]:[Stok Akhir]],6,FALSE),"")</f>
        <v>Bahan Pembantu</v>
      </c>
      <c r="G289" s="17">
        <f>IFERROR(VLOOKUP(C289,REKAP[[#All],[ID
Barang]:[Stok Akhir]],8,FALSE),"")</f>
        <v>1455</v>
      </c>
      <c r="H289" s="13">
        <v>2</v>
      </c>
      <c r="I289" s="13" t="s">
        <v>3890</v>
      </c>
      <c r="J289" s="69">
        <f>IFERROR(VLOOKUP(C289,REKAP[[#All],[ID
Barang]:[Stok Akhir]],14,FALSE),"")</f>
        <v>176</v>
      </c>
      <c r="K289" s="69"/>
      <c r="L289" s="13" t="s">
        <v>3670</v>
      </c>
      <c r="M289" s="17">
        <f>IFERROR(MASUK8[[#This Row],[Harga Satuan]]*MASUK8[[#This Row],[Jumlah Keluar]], "")</f>
        <v>2910</v>
      </c>
      <c r="N289" s="13"/>
    </row>
    <row r="290" spans="1:14" ht="16.5" thickTop="1" thickBot="1" x14ac:dyDescent="0.3">
      <c r="A290" s="33">
        <f t="shared" si="4"/>
        <v>284</v>
      </c>
      <c r="B290" s="9">
        <v>45376</v>
      </c>
      <c r="C290" s="10" t="s">
        <v>788</v>
      </c>
      <c r="D290" s="18" t="str">
        <f>IFERROR(VLOOKUP(C290,REKAP[[#All],[ID
Barang]:[Stok Akhir]],2,FALSE), "")</f>
        <v>Sarung Tangan kain</v>
      </c>
      <c r="E290" s="18">
        <f>IFERROR(VLOOKUP(C290,REKAP[[#All],[ID
Barang]:[Stok Akhir]],4,FALSE), "")</f>
        <v>0</v>
      </c>
      <c r="F290" s="18" t="str">
        <f>IFERROR(VLOOKUP(C290,REKAP[[#All],[ID
Barang]:[Stok Akhir]],6,FALSE),"")</f>
        <v>Bahan Pembantu</v>
      </c>
      <c r="G290" s="17">
        <f>IFERROR(VLOOKUP(C290,REKAP[[#All],[ID
Barang]:[Stok Akhir]],8,FALSE),"")</f>
        <v>2000</v>
      </c>
      <c r="H290" s="13">
        <v>1</v>
      </c>
      <c r="I290" s="13" t="s">
        <v>3896</v>
      </c>
      <c r="J290" s="69">
        <f>IFERROR(VLOOKUP(C290,REKAP[[#All],[ID
Barang]:[Stok Akhir]],14,FALSE),"")</f>
        <v>6</v>
      </c>
      <c r="K290" s="69"/>
      <c r="L290" s="13" t="s">
        <v>3670</v>
      </c>
      <c r="M290" s="17">
        <f>IFERROR(MASUK8[[#This Row],[Harga Satuan]]*MASUK8[[#This Row],[Jumlah Keluar]], "")</f>
        <v>2000</v>
      </c>
      <c r="N290" s="13"/>
    </row>
    <row r="291" spans="1:14" ht="16.5" thickTop="1" thickBot="1" x14ac:dyDescent="0.3">
      <c r="A291" s="33">
        <f t="shared" si="4"/>
        <v>285</v>
      </c>
      <c r="B291" s="9">
        <v>45377</v>
      </c>
      <c r="C291" s="10" t="s">
        <v>788</v>
      </c>
      <c r="D291" s="18" t="str">
        <f>IFERROR(VLOOKUP(C291,REKAP[[#All],[ID
Barang]:[Stok Akhir]],2,FALSE), "")</f>
        <v>Sarung Tangan kain</v>
      </c>
      <c r="E291" s="18">
        <f>IFERROR(VLOOKUP(C291,REKAP[[#All],[ID
Barang]:[Stok Akhir]],4,FALSE), "")</f>
        <v>0</v>
      </c>
      <c r="F291" s="18" t="str">
        <f>IFERROR(VLOOKUP(C291,REKAP[[#All],[ID
Barang]:[Stok Akhir]],6,FALSE),"")</f>
        <v>Bahan Pembantu</v>
      </c>
      <c r="G291" s="17">
        <f>IFERROR(VLOOKUP(C291,REKAP[[#All],[ID
Barang]:[Stok Akhir]],8,FALSE),"")</f>
        <v>2000</v>
      </c>
      <c r="H291" s="13">
        <v>1</v>
      </c>
      <c r="I291" s="13" t="s">
        <v>3681</v>
      </c>
      <c r="J291" s="69">
        <f>IFERROR(VLOOKUP(C291,REKAP[[#All],[ID
Barang]:[Stok Akhir]],14,FALSE),"")</f>
        <v>6</v>
      </c>
      <c r="K291" s="69"/>
      <c r="L291" s="13" t="s">
        <v>3758</v>
      </c>
      <c r="M291" s="17">
        <f>IFERROR(MASUK8[[#This Row],[Harga Satuan]]*MASUK8[[#This Row],[Jumlah Keluar]], "")</f>
        <v>2000</v>
      </c>
      <c r="N291" s="13"/>
    </row>
    <row r="292" spans="1:14" ht="16.5" thickTop="1" thickBot="1" x14ac:dyDescent="0.3">
      <c r="A292" s="33">
        <f t="shared" si="4"/>
        <v>286</v>
      </c>
      <c r="B292" s="9">
        <v>45377</v>
      </c>
      <c r="C292" s="10" t="s">
        <v>703</v>
      </c>
      <c r="D292" s="18" t="str">
        <f>IFERROR(VLOOKUP(C292,REKAP[[#All],[ID
Barang]:[Stok Akhir]],2,FALSE), "")</f>
        <v>Ampelas</v>
      </c>
      <c r="E292" s="18" t="str">
        <f>IFERROR(VLOOKUP(C292,REKAP[[#All],[ID
Barang]:[Stok Akhir]],4,FALSE), "")</f>
        <v>Grit 800</v>
      </c>
      <c r="F292" s="18" t="str">
        <f>IFERROR(VLOOKUP(C292,REKAP[[#All],[ID
Barang]:[Stok Akhir]],6,FALSE),"")</f>
        <v>Bahan Pembantu</v>
      </c>
      <c r="G292" s="17">
        <f>IFERROR(VLOOKUP(C292,REKAP[[#All],[ID
Barang]:[Stok Akhir]],8,FALSE),"")</f>
        <v>4000</v>
      </c>
      <c r="H292" s="13">
        <v>2</v>
      </c>
      <c r="I292" s="13" t="s">
        <v>3759</v>
      </c>
      <c r="J292" s="69">
        <f>IFERROR(VLOOKUP(C292,REKAP[[#All],[ID
Barang]:[Stok Akhir]],14,FALSE),"")</f>
        <v>-1</v>
      </c>
      <c r="K292" s="69"/>
      <c r="L292" s="13" t="s">
        <v>3760</v>
      </c>
      <c r="M292" s="17">
        <f>IFERROR(MASUK8[[#This Row],[Harga Satuan]]*MASUK8[[#This Row],[Jumlah Keluar]], "")</f>
        <v>8000</v>
      </c>
      <c r="N292" s="13"/>
    </row>
    <row r="293" spans="1:14" ht="16.5" thickTop="1" thickBot="1" x14ac:dyDescent="0.3">
      <c r="A293" s="33">
        <f t="shared" si="4"/>
        <v>287</v>
      </c>
      <c r="B293" s="9">
        <v>45377</v>
      </c>
      <c r="C293" s="10" t="s">
        <v>692</v>
      </c>
      <c r="D293" s="18" t="str">
        <f>IFERROR(VLOOKUP(C293,REKAP[[#All],[ID
Barang]:[Stok Akhir]],2,FALSE), "")</f>
        <v>Alteco / Lem Korea</v>
      </c>
      <c r="E293" s="18" t="str">
        <f>IFERROR(VLOOKUP(C293,REKAP[[#All],[ID
Barang]:[Stok Akhir]],4,FALSE), "")</f>
        <v>Alteco 110</v>
      </c>
      <c r="F293" s="18" t="str">
        <f>IFERROR(VLOOKUP(C293,REKAP[[#All],[ID
Barang]:[Stok Akhir]],6,FALSE),"")</f>
        <v>Bahan Pembantu</v>
      </c>
      <c r="G293" s="17">
        <f>IFERROR(VLOOKUP(C293,REKAP[[#All],[ID
Barang]:[Stok Akhir]],8,FALSE),"")</f>
        <v>5000</v>
      </c>
      <c r="H293" s="13">
        <v>2</v>
      </c>
      <c r="I293" s="13" t="s">
        <v>3759</v>
      </c>
      <c r="J293" s="69">
        <f>IFERROR(VLOOKUP(C293,REKAP[[#All],[ID
Barang]:[Stok Akhir]],14,FALSE),"")</f>
        <v>9</v>
      </c>
      <c r="K293" s="69"/>
      <c r="L293" s="13" t="s">
        <v>3760</v>
      </c>
      <c r="M293" s="17">
        <f>IFERROR(MASUK8[[#This Row],[Harga Satuan]]*MASUK8[[#This Row],[Jumlah Keluar]], "")</f>
        <v>10000</v>
      </c>
      <c r="N293" s="13"/>
    </row>
    <row r="294" spans="1:14" ht="16.5" thickTop="1" thickBot="1" x14ac:dyDescent="0.3">
      <c r="A294" s="33">
        <f t="shared" si="4"/>
        <v>288</v>
      </c>
      <c r="B294" s="9">
        <v>45377</v>
      </c>
      <c r="C294" s="10" t="s">
        <v>769</v>
      </c>
      <c r="D294" s="18" t="str">
        <f>IFERROR(VLOOKUP(C294,REKAP[[#All],[ID
Barang]:[Stok Akhir]],2,FALSE), "")</f>
        <v>Masker Safety (Polytron)</v>
      </c>
      <c r="E294" s="18">
        <f>IFERROR(VLOOKUP(C294,REKAP[[#All],[ID
Barang]:[Stok Akhir]],4,FALSE), "")</f>
        <v>0</v>
      </c>
      <c r="F294" s="18" t="str">
        <f>IFERROR(VLOOKUP(C294,REKAP[[#All],[ID
Barang]:[Stok Akhir]],6,FALSE),"")</f>
        <v>Bahan Pembantu</v>
      </c>
      <c r="G294" s="17">
        <f>IFERROR(VLOOKUP(C294,REKAP[[#All],[ID
Barang]:[Stok Akhir]],8,FALSE),"")</f>
        <v>1455</v>
      </c>
      <c r="H294" s="13">
        <v>2</v>
      </c>
      <c r="I294" s="13" t="s">
        <v>3761</v>
      </c>
      <c r="J294" s="69">
        <f>IFERROR(VLOOKUP(C294,REKAP[[#All],[ID
Barang]:[Stok Akhir]],14,FALSE),"")</f>
        <v>176</v>
      </c>
      <c r="K294" s="69"/>
      <c r="L294" s="13" t="s">
        <v>3705</v>
      </c>
      <c r="M294" s="17">
        <f>IFERROR(MASUK8[[#This Row],[Harga Satuan]]*MASUK8[[#This Row],[Jumlah Keluar]], "")</f>
        <v>2910</v>
      </c>
      <c r="N294" s="13" t="s">
        <v>3762</v>
      </c>
    </row>
    <row r="295" spans="1:14" ht="16.5" thickTop="1" thickBot="1" x14ac:dyDescent="0.3">
      <c r="A295" s="33">
        <f t="shared" si="4"/>
        <v>289</v>
      </c>
      <c r="B295" s="9">
        <v>45377</v>
      </c>
      <c r="C295" s="10" t="s">
        <v>788</v>
      </c>
      <c r="D295" s="18" t="str">
        <f>IFERROR(VLOOKUP(C295,REKAP[[#All],[ID
Barang]:[Stok Akhir]],2,FALSE), "")</f>
        <v>Sarung Tangan kain</v>
      </c>
      <c r="E295" s="18">
        <f>IFERROR(VLOOKUP(C295,REKAP[[#All],[ID
Barang]:[Stok Akhir]],4,FALSE), "")</f>
        <v>0</v>
      </c>
      <c r="F295" s="18" t="str">
        <f>IFERROR(VLOOKUP(C295,REKAP[[#All],[ID
Barang]:[Stok Akhir]],6,FALSE),"")</f>
        <v>Bahan Pembantu</v>
      </c>
      <c r="G295" s="17">
        <f>IFERROR(VLOOKUP(C295,REKAP[[#All],[ID
Barang]:[Stok Akhir]],8,FALSE),"")</f>
        <v>2000</v>
      </c>
      <c r="H295" s="13">
        <v>2</v>
      </c>
      <c r="I295" s="13" t="s">
        <v>3761</v>
      </c>
      <c r="J295" s="69">
        <f>IFERROR(VLOOKUP(C295,REKAP[[#All],[ID
Barang]:[Stok Akhir]],14,FALSE),"")</f>
        <v>6</v>
      </c>
      <c r="K295" s="69"/>
      <c r="L295" s="13" t="s">
        <v>3705</v>
      </c>
      <c r="M295" s="17">
        <f>IFERROR(MASUK8[[#This Row],[Harga Satuan]]*MASUK8[[#This Row],[Jumlah Keluar]], "")</f>
        <v>4000</v>
      </c>
      <c r="N295" s="13" t="s">
        <v>3762</v>
      </c>
    </row>
    <row r="296" spans="1:14" ht="16.5" thickTop="1" thickBot="1" x14ac:dyDescent="0.3">
      <c r="A296" s="33">
        <f t="shared" si="4"/>
        <v>290</v>
      </c>
      <c r="B296" s="9">
        <v>45377</v>
      </c>
      <c r="C296" s="10" t="s">
        <v>3104</v>
      </c>
      <c r="D296" s="18" t="str">
        <f>IFERROR(VLOOKUP(C296,REKAP[[#All],[ID
Barang]:[Stok Akhir]],2,FALSE), "")</f>
        <v>Tap Mesin Yamawa,IWS,YG1</v>
      </c>
      <c r="E296" s="18" t="str">
        <f>IFERROR(VLOOKUP(C296,REKAP[[#All],[ID
Barang]:[Stok Akhir]],4,FALSE), "")</f>
        <v>M6x1</v>
      </c>
      <c r="F296" s="18" t="str">
        <f>IFERROR(VLOOKUP(C296,REKAP[[#All],[ID
Barang]:[Stok Akhir]],6,FALSE),"")</f>
        <v>Tools</v>
      </c>
      <c r="G296" s="17">
        <f>IFERROR(VLOOKUP(C296,REKAP[[#All],[ID
Barang]:[Stok Akhir]],8,FALSE),"")</f>
        <v>120000</v>
      </c>
      <c r="H296" s="13">
        <v>1</v>
      </c>
      <c r="I296" s="13" t="s">
        <v>3761</v>
      </c>
      <c r="J296" s="69">
        <f>IFERROR(VLOOKUP(C296,REKAP[[#All],[ID
Barang]:[Stok Akhir]],14,FALSE),"")</f>
        <v>6</v>
      </c>
      <c r="K296" s="69"/>
      <c r="L296" s="13" t="s">
        <v>3705</v>
      </c>
      <c r="M296" s="17">
        <f>IFERROR(MASUK8[[#This Row],[Harga Satuan]]*MASUK8[[#This Row],[Jumlah Keluar]], "")</f>
        <v>120000</v>
      </c>
      <c r="N296" s="13"/>
    </row>
    <row r="297" spans="1:14" ht="16.5" thickTop="1" thickBot="1" x14ac:dyDescent="0.3">
      <c r="A297" s="33">
        <f t="shared" si="4"/>
        <v>291</v>
      </c>
      <c r="B297" s="9">
        <v>45377</v>
      </c>
      <c r="C297" s="10" t="s">
        <v>2616</v>
      </c>
      <c r="D297" s="18" t="str">
        <f>IFERROR(VLOOKUP(C297,REKAP[[#All],[ID
Barang]:[Stok Akhir]],2,FALSE), "")</f>
        <v>BNC Moldino (R2x35)</v>
      </c>
      <c r="E297" s="18" t="str">
        <f>IFERROR(VLOOKUP(C297,REKAP[[#All],[ID
Barang]:[Stok Akhir]],4,FALSE), "")</f>
        <v xml:space="preserve">Ø4 EPDBE2040-35-ATH </v>
      </c>
      <c r="F297" s="18" t="str">
        <f>IFERROR(VLOOKUP(C297,REKAP[[#All],[ID
Barang]:[Stok Akhir]],6,FALSE),"")</f>
        <v>Tools</v>
      </c>
      <c r="G297" s="17">
        <f>IFERROR(VLOOKUP(C297,REKAP[[#All],[ID
Barang]:[Stok Akhir]],8,FALSE),"")</f>
        <v>515000</v>
      </c>
      <c r="H297" s="13">
        <v>5</v>
      </c>
      <c r="I297" s="13" t="s">
        <v>3711</v>
      </c>
      <c r="J297" s="69">
        <f>IFERROR(VLOOKUP(C297,REKAP[[#All],[ID
Barang]:[Stok Akhir]],14,FALSE),"")</f>
        <v>36</v>
      </c>
      <c r="K297" s="69"/>
      <c r="L297" s="13" t="s">
        <v>3764</v>
      </c>
      <c r="M297" s="17">
        <f>IFERROR(MASUK8[[#This Row],[Harga Satuan]]*MASUK8[[#This Row],[Jumlah Keluar]], "")</f>
        <v>2575000</v>
      </c>
      <c r="N297" s="13"/>
    </row>
    <row r="298" spans="1:14" ht="16.5" thickTop="1" thickBot="1" x14ac:dyDescent="0.3">
      <c r="A298" s="33">
        <f t="shared" si="4"/>
        <v>292</v>
      </c>
      <c r="B298" s="9">
        <v>45377</v>
      </c>
      <c r="C298" s="10" t="s">
        <v>2885</v>
      </c>
      <c r="D298" s="18" t="str">
        <f>IFERROR(VLOOKUP(C298,REKAP[[#All],[ID
Barang]:[Stok Akhir]],2,FALSE), "")</f>
        <v>End Mill STS</v>
      </c>
      <c r="E298" s="18" t="str">
        <f>IFERROR(VLOOKUP(C298,REKAP[[#All],[ID
Barang]:[Stok Akhir]],4,FALSE), "")</f>
        <v>Ø4 OT-4HELN 4x30</v>
      </c>
      <c r="F298" s="18" t="str">
        <f>IFERROR(VLOOKUP(C298,REKAP[[#All],[ID
Barang]:[Stok Akhir]],6,FALSE),"")</f>
        <v>Tools</v>
      </c>
      <c r="G298" s="17">
        <f>IFERROR(VLOOKUP(C298,REKAP[[#All],[ID
Barang]:[Stok Akhir]],8,FALSE),"")</f>
        <v>276000</v>
      </c>
      <c r="H298" s="13">
        <v>1</v>
      </c>
      <c r="I298" s="13" t="s">
        <v>3899</v>
      </c>
      <c r="J298" s="69">
        <f>IFERROR(VLOOKUP(C298,REKAP[[#All],[ID
Barang]:[Stok Akhir]],14,FALSE),"")</f>
        <v>2</v>
      </c>
      <c r="K298" s="69"/>
      <c r="L298" s="13" t="s">
        <v>3900</v>
      </c>
      <c r="M298" s="17">
        <f>IFERROR(MASUK8[[#This Row],[Harga Satuan]]*MASUK8[[#This Row],[Jumlah Keluar]], "")</f>
        <v>276000</v>
      </c>
      <c r="N298" s="13"/>
    </row>
    <row r="299" spans="1:14" ht="16.5" thickTop="1" thickBot="1" x14ac:dyDescent="0.3">
      <c r="A299" s="33">
        <f t="shared" si="4"/>
        <v>293</v>
      </c>
      <c r="B299" s="9">
        <v>45377</v>
      </c>
      <c r="C299" s="10" t="s">
        <v>2598</v>
      </c>
      <c r="D299" s="18" t="str">
        <f>IFERROR(VLOOKUP(C299,REKAP[[#All],[ID
Barang]:[Stok Akhir]],2,FALSE), "")</f>
        <v>BNC Moldino (R0.5x10)</v>
      </c>
      <c r="E299" s="18" t="str">
        <f>IFERROR(VLOOKUP(C299,REKAP[[#All],[ID
Barang]:[Stok Akhir]],4,FALSE), "")</f>
        <v>EPDBE2010-10-ATH</v>
      </c>
      <c r="F299" s="18" t="str">
        <f>IFERROR(VLOOKUP(C299,REKAP[[#All],[ID
Barang]:[Stok Akhir]],6,FALSE),"")</f>
        <v>Tools</v>
      </c>
      <c r="G299" s="17">
        <f>IFERROR(VLOOKUP(C299,REKAP[[#All],[ID
Barang]:[Stok Akhir]],8,FALSE),"")</f>
        <v>423000</v>
      </c>
      <c r="H299" s="13">
        <v>1</v>
      </c>
      <c r="I299" s="13" t="s">
        <v>3899</v>
      </c>
      <c r="J299" s="69">
        <f>IFERROR(VLOOKUP(C299,REKAP[[#All],[ID
Barang]:[Stok Akhir]],14,FALSE),"")</f>
        <v>2</v>
      </c>
      <c r="K299" s="69"/>
      <c r="L299" s="13" t="s">
        <v>3900</v>
      </c>
      <c r="M299" s="17">
        <f>IFERROR(MASUK8[[#This Row],[Harga Satuan]]*MASUK8[[#This Row],[Jumlah Keluar]], "")</f>
        <v>423000</v>
      </c>
      <c r="N299" s="13"/>
    </row>
    <row r="300" spans="1:14" ht="16.5" thickTop="1" thickBot="1" x14ac:dyDescent="0.3">
      <c r="A300" s="33">
        <f t="shared" si="4"/>
        <v>294</v>
      </c>
      <c r="B300" s="9">
        <v>45377</v>
      </c>
      <c r="C300" s="10" t="s">
        <v>788</v>
      </c>
      <c r="D300" s="18" t="str">
        <f>IFERROR(VLOOKUP(C300,REKAP[[#All],[ID
Barang]:[Stok Akhir]],2,FALSE), "")</f>
        <v>Sarung Tangan kain</v>
      </c>
      <c r="E300" s="18">
        <f>IFERROR(VLOOKUP(C300,REKAP[[#All],[ID
Barang]:[Stok Akhir]],4,FALSE), "")</f>
        <v>0</v>
      </c>
      <c r="F300" s="18" t="str">
        <f>IFERROR(VLOOKUP(C300,REKAP[[#All],[ID
Barang]:[Stok Akhir]],6,FALSE),"")</f>
        <v>Bahan Pembantu</v>
      </c>
      <c r="G300" s="17">
        <f>IFERROR(VLOOKUP(C300,REKAP[[#All],[ID
Barang]:[Stok Akhir]],8,FALSE),"")</f>
        <v>2000</v>
      </c>
      <c r="H300" s="13">
        <v>1</v>
      </c>
      <c r="I300" s="13" t="s">
        <v>3901</v>
      </c>
      <c r="J300" s="69">
        <f>IFERROR(VLOOKUP(C300,REKAP[[#All],[ID
Barang]:[Stok Akhir]],14,FALSE),"")</f>
        <v>6</v>
      </c>
      <c r="K300" s="69"/>
      <c r="L300" s="13" t="s">
        <v>3670</v>
      </c>
      <c r="M300" s="17">
        <f>IFERROR(MASUK8[[#This Row],[Harga Satuan]]*MASUK8[[#This Row],[Jumlah Keluar]], "")</f>
        <v>2000</v>
      </c>
      <c r="N300" s="13"/>
    </row>
    <row r="301" spans="1:14" ht="16.5" thickTop="1" thickBot="1" x14ac:dyDescent="0.3">
      <c r="A301" s="33">
        <f t="shared" si="4"/>
        <v>295</v>
      </c>
      <c r="B301" s="9">
        <v>45377</v>
      </c>
      <c r="C301" s="10" t="s">
        <v>703</v>
      </c>
      <c r="D301" s="18" t="str">
        <f>IFERROR(VLOOKUP(C301,REKAP[[#All],[ID
Barang]:[Stok Akhir]],2,FALSE), "")</f>
        <v>Ampelas</v>
      </c>
      <c r="E301" s="18" t="str">
        <f>IFERROR(VLOOKUP(C301,REKAP[[#All],[ID
Barang]:[Stok Akhir]],4,FALSE), "")</f>
        <v>Grit 800</v>
      </c>
      <c r="F301" s="18" t="str">
        <f>IFERROR(VLOOKUP(C301,REKAP[[#All],[ID
Barang]:[Stok Akhir]],6,FALSE),"")</f>
        <v>Bahan Pembantu</v>
      </c>
      <c r="G301" s="17">
        <f>IFERROR(VLOOKUP(C301,REKAP[[#All],[ID
Barang]:[Stok Akhir]],8,FALSE),"")</f>
        <v>4000</v>
      </c>
      <c r="H301" s="13">
        <v>2</v>
      </c>
      <c r="I301" s="13" t="s">
        <v>3730</v>
      </c>
      <c r="J301" s="69">
        <f>IFERROR(VLOOKUP(C301,REKAP[[#All],[ID
Barang]:[Stok Akhir]],14,FALSE),"")</f>
        <v>-1</v>
      </c>
      <c r="K301" s="69"/>
      <c r="L301" s="13" t="s">
        <v>3902</v>
      </c>
      <c r="M301" s="17">
        <f>IFERROR(MASUK8[[#This Row],[Harga Satuan]]*MASUK8[[#This Row],[Jumlah Keluar]], "")</f>
        <v>8000</v>
      </c>
      <c r="N301" s="13"/>
    </row>
    <row r="302" spans="1:14" ht="16.5" thickTop="1" thickBot="1" x14ac:dyDescent="0.3">
      <c r="A302" s="33">
        <f t="shared" si="4"/>
        <v>296</v>
      </c>
      <c r="B302" s="9">
        <v>45377</v>
      </c>
      <c r="C302" s="10" t="s">
        <v>2601</v>
      </c>
      <c r="D302" s="18" t="str">
        <f>IFERROR(VLOOKUP(C302,REKAP[[#All],[ID
Barang]:[Stok Akhir]],2,FALSE), "")</f>
        <v>BNC Moldino (R1x12)</v>
      </c>
      <c r="E302" s="18" t="str">
        <f>IFERROR(VLOOKUP(C302,REKAP[[#All],[ID
Barang]:[Stok Akhir]],4,FALSE), "")</f>
        <v>EPDBE2020-12-ATH</v>
      </c>
      <c r="F302" s="18" t="str">
        <f>IFERROR(VLOOKUP(C302,REKAP[[#All],[ID
Barang]:[Stok Akhir]],6,FALSE),"")</f>
        <v>Tools</v>
      </c>
      <c r="G302" s="17">
        <f>IFERROR(VLOOKUP(C302,REKAP[[#All],[ID
Barang]:[Stok Akhir]],8,FALSE),"")</f>
        <v>423000</v>
      </c>
      <c r="H302" s="13">
        <v>1</v>
      </c>
      <c r="I302" s="13" t="s">
        <v>3883</v>
      </c>
      <c r="J302" s="69">
        <f>IFERROR(VLOOKUP(C302,REKAP[[#All],[ID
Barang]:[Stok Akhir]],14,FALSE),"")</f>
        <v>0</v>
      </c>
      <c r="K302" s="69"/>
      <c r="L302" s="13" t="s">
        <v>3903</v>
      </c>
      <c r="M302" s="17">
        <f>IFERROR(MASUK8[[#This Row],[Harga Satuan]]*MASUK8[[#This Row],[Jumlah Keluar]], "")</f>
        <v>423000</v>
      </c>
      <c r="N302" s="13"/>
    </row>
    <row r="303" spans="1:14" ht="16.5" thickTop="1" thickBot="1" x14ac:dyDescent="0.3">
      <c r="A303" s="33">
        <f t="shared" si="4"/>
        <v>297</v>
      </c>
      <c r="B303" s="9">
        <v>45377</v>
      </c>
      <c r="C303" s="10" t="s">
        <v>799</v>
      </c>
      <c r="D303" s="18" t="str">
        <f>IFERROR(VLOOKUP(C303,REKAP[[#All],[ID
Barang]:[Stok Akhir]],2,FALSE), "")</f>
        <v>WD 40</v>
      </c>
      <c r="E303" s="18">
        <f>IFERROR(VLOOKUP(C303,REKAP[[#All],[ID
Barang]:[Stok Akhir]],4,FALSE), "")</f>
        <v>0</v>
      </c>
      <c r="F303" s="18" t="str">
        <f>IFERROR(VLOOKUP(C303,REKAP[[#All],[ID
Barang]:[Stok Akhir]],6,FALSE),"")</f>
        <v>Bahan Pembantu</v>
      </c>
      <c r="G303" s="17">
        <f>IFERROR(VLOOKUP(C303,REKAP[[#All],[ID
Barang]:[Stok Akhir]],8,FALSE),"")</f>
        <v>90000</v>
      </c>
      <c r="H303" s="13">
        <v>1</v>
      </c>
      <c r="I303" s="13" t="s">
        <v>3672</v>
      </c>
      <c r="J303" s="69">
        <f>IFERROR(VLOOKUP(C303,REKAP[[#All],[ID
Barang]:[Stok Akhir]],14,FALSE),"")</f>
        <v>1</v>
      </c>
      <c r="K303" s="69"/>
      <c r="L303" s="13" t="s">
        <v>3897</v>
      </c>
      <c r="M303" s="17">
        <f>IFERROR(MASUK8[[#This Row],[Harga Satuan]]*MASUK8[[#This Row],[Jumlah Keluar]], "")</f>
        <v>90000</v>
      </c>
      <c r="N303" s="13"/>
    </row>
    <row r="304" spans="1:14" ht="16.5" thickTop="1" thickBot="1" x14ac:dyDescent="0.3">
      <c r="A304" s="33">
        <f t="shared" si="4"/>
        <v>298</v>
      </c>
      <c r="B304" s="9">
        <v>45378</v>
      </c>
      <c r="C304" s="10" t="s">
        <v>788</v>
      </c>
      <c r="D304" s="18" t="str">
        <f>IFERROR(VLOOKUP(C304,REKAP[[#All],[ID
Barang]:[Stok Akhir]],2,FALSE), "")</f>
        <v>Sarung Tangan kain</v>
      </c>
      <c r="E304" s="18">
        <f>IFERROR(VLOOKUP(C304,REKAP[[#All],[ID
Barang]:[Stok Akhir]],4,FALSE), "")</f>
        <v>0</v>
      </c>
      <c r="F304" s="18" t="str">
        <f>IFERROR(VLOOKUP(C304,REKAP[[#All],[ID
Barang]:[Stok Akhir]],6,FALSE),"")</f>
        <v>Bahan Pembantu</v>
      </c>
      <c r="G304" s="17">
        <f>IFERROR(VLOOKUP(C304,REKAP[[#All],[ID
Barang]:[Stok Akhir]],8,FALSE),"")</f>
        <v>2000</v>
      </c>
      <c r="H304" s="13">
        <v>1</v>
      </c>
      <c r="I304" s="13" t="s">
        <v>3904</v>
      </c>
      <c r="J304" s="69">
        <f>IFERROR(VLOOKUP(C304,REKAP[[#All],[ID
Barang]:[Stok Akhir]],14,FALSE),"")</f>
        <v>6</v>
      </c>
      <c r="K304" s="69"/>
      <c r="L304" s="13" t="s">
        <v>3670</v>
      </c>
      <c r="M304" s="17">
        <f>IFERROR(MASUK8[[#This Row],[Harga Satuan]]*MASUK8[[#This Row],[Jumlah Keluar]], "")</f>
        <v>2000</v>
      </c>
      <c r="N304" s="13"/>
    </row>
    <row r="305" spans="1:14" ht="16.5" thickTop="1" thickBot="1" x14ac:dyDescent="0.3">
      <c r="A305" s="33">
        <f t="shared" si="4"/>
        <v>299</v>
      </c>
      <c r="B305" s="9">
        <v>45378</v>
      </c>
      <c r="C305" s="10" t="s">
        <v>743</v>
      </c>
      <c r="D305" s="18" t="str">
        <f>IFERROR(VLOOKUP(C305,REKAP[[#All],[ID
Barang]:[Stok Akhir]],2,FALSE), "")</f>
        <v>Gerinda Potong 4" 1X25"</v>
      </c>
      <c r="E305" s="18" t="str">
        <f>IFERROR(VLOOKUP(C305,REKAP[[#All],[ID
Barang]:[Stok Akhir]],4,FALSE), "")</f>
        <v>4x1,25</v>
      </c>
      <c r="F305" s="18" t="str">
        <f>IFERROR(VLOOKUP(C305,REKAP[[#All],[ID
Barang]:[Stok Akhir]],6,FALSE),"")</f>
        <v>Bahan Pembantu</v>
      </c>
      <c r="G305" s="17">
        <f>IFERROR(VLOOKUP(C305,REKAP[[#All],[ID
Barang]:[Stok Akhir]],8,FALSE),"")</f>
        <v>4000</v>
      </c>
      <c r="H305" s="13">
        <v>1</v>
      </c>
      <c r="I305" s="13" t="s">
        <v>3698</v>
      </c>
      <c r="J305" s="69">
        <f>IFERROR(VLOOKUP(C305,REKAP[[#All],[ID
Barang]:[Stok Akhir]],14,FALSE),"")</f>
        <v>7</v>
      </c>
      <c r="K305" s="69"/>
      <c r="L305" s="13" t="s">
        <v>3891</v>
      </c>
      <c r="M305" s="17">
        <f>IFERROR(MASUK8[[#This Row],[Harga Satuan]]*MASUK8[[#This Row],[Jumlah Keluar]], "")</f>
        <v>4000</v>
      </c>
      <c r="N305" s="13"/>
    </row>
    <row r="306" spans="1:14" ht="16.5" thickTop="1" thickBot="1" x14ac:dyDescent="0.3">
      <c r="A306" s="33">
        <f t="shared" si="4"/>
        <v>300</v>
      </c>
      <c r="B306" s="9">
        <v>45378</v>
      </c>
      <c r="C306" s="10" t="s">
        <v>733</v>
      </c>
      <c r="D306" s="18" t="str">
        <f>IFERROR(VLOOKUP(C306,REKAP[[#All],[ID
Barang]:[Stok Akhir]],2,FALSE), "")</f>
        <v>Gergaji  Besi mesin</v>
      </c>
      <c r="E306" s="18" t="str">
        <f>IFERROR(VLOOKUP(C306,REKAP[[#All],[ID
Barang]:[Stok Akhir]],4,FALSE), "")</f>
        <v>BSB BI-MTL A8 2363mmx19mmx5/8T</v>
      </c>
      <c r="F306" s="18" t="str">
        <f>IFERROR(VLOOKUP(C306,REKAP[[#All],[ID
Barang]:[Stok Akhir]],6,FALSE),"")</f>
        <v>Bahan Pembantu</v>
      </c>
      <c r="G306" s="17">
        <f>IFERROR(VLOOKUP(C306,REKAP[[#All],[ID
Barang]:[Stok Akhir]],8,FALSE),"")</f>
        <v>450000</v>
      </c>
      <c r="H306" s="13">
        <v>1</v>
      </c>
      <c r="I306" s="13" t="s">
        <v>3842</v>
      </c>
      <c r="J306" s="69">
        <f>IFERROR(VLOOKUP(C306,REKAP[[#All],[ID
Barang]:[Stok Akhir]],14,FALSE),"")</f>
        <v>2</v>
      </c>
      <c r="K306" s="69"/>
      <c r="L306" s="13" t="s">
        <v>3905</v>
      </c>
      <c r="M306" s="17">
        <f>IFERROR(MASUK8[[#This Row],[Harga Satuan]]*MASUK8[[#This Row],[Jumlah Keluar]], "")</f>
        <v>450000</v>
      </c>
      <c r="N306" s="13"/>
    </row>
    <row r="307" spans="1:14" ht="16.5" thickTop="1" thickBot="1" x14ac:dyDescent="0.3">
      <c r="A307" s="33">
        <f t="shared" si="4"/>
        <v>301</v>
      </c>
      <c r="B307" s="9">
        <v>45378</v>
      </c>
      <c r="C307" s="10" t="s">
        <v>769</v>
      </c>
      <c r="D307" s="18" t="str">
        <f>IFERROR(VLOOKUP(C307,REKAP[[#All],[ID
Barang]:[Stok Akhir]],2,FALSE), "")</f>
        <v>Masker Safety (Polytron)</v>
      </c>
      <c r="E307" s="18">
        <f>IFERROR(VLOOKUP(C307,REKAP[[#All],[ID
Barang]:[Stok Akhir]],4,FALSE), "")</f>
        <v>0</v>
      </c>
      <c r="F307" s="18" t="str">
        <f>IFERROR(VLOOKUP(C307,REKAP[[#All],[ID
Barang]:[Stok Akhir]],6,FALSE),"")</f>
        <v>Bahan Pembantu</v>
      </c>
      <c r="G307" s="17">
        <f>IFERROR(VLOOKUP(C307,REKAP[[#All],[ID
Barang]:[Stok Akhir]],8,FALSE),"")</f>
        <v>1455</v>
      </c>
      <c r="H307" s="13">
        <v>1</v>
      </c>
      <c r="I307" s="13" t="s">
        <v>3672</v>
      </c>
      <c r="J307" s="69">
        <f>IFERROR(VLOOKUP(C307,REKAP[[#All],[ID
Barang]:[Stok Akhir]],14,FALSE),"")</f>
        <v>176</v>
      </c>
      <c r="K307" s="69"/>
      <c r="L307" s="13" t="s">
        <v>3670</v>
      </c>
      <c r="M307" s="17">
        <f>IFERROR(MASUK8[[#This Row],[Harga Satuan]]*MASUK8[[#This Row],[Jumlah Keluar]], "")</f>
        <v>1455</v>
      </c>
      <c r="N307" s="13"/>
    </row>
    <row r="308" spans="1:14" ht="16.5" thickTop="1" thickBot="1" x14ac:dyDescent="0.3">
      <c r="A308" s="33">
        <f t="shared" si="4"/>
        <v>302</v>
      </c>
      <c r="B308" s="9">
        <v>45378</v>
      </c>
      <c r="C308" s="10" t="s">
        <v>800</v>
      </c>
      <c r="D308" s="18" t="str">
        <f>IFERROR(VLOOKUP(C308,REKAP[[#All],[ID
Barang]:[Stok Akhir]],2,FALSE), "")</f>
        <v>WIRE EDM FILTER-TW-43F</v>
      </c>
      <c r="E308" s="18">
        <f>IFERROR(VLOOKUP(C308,REKAP[[#All],[ID
Barang]:[Stok Akhir]],4,FALSE), "")</f>
        <v>0</v>
      </c>
      <c r="F308" s="18" t="str">
        <f>IFERROR(VLOOKUP(C308,REKAP[[#All],[ID
Barang]:[Stok Akhir]],6,FALSE),"")</f>
        <v>Bahan Pembantu</v>
      </c>
      <c r="G308" s="17">
        <f>IFERROR(VLOOKUP(C308,REKAP[[#All],[ID
Barang]:[Stok Akhir]],8,FALSE),"")</f>
        <v>750000</v>
      </c>
      <c r="H308" s="13">
        <v>2</v>
      </c>
      <c r="I308" s="13" t="s">
        <v>3723</v>
      </c>
      <c r="J308" s="69">
        <f>IFERROR(VLOOKUP(C308,REKAP[[#All],[ID
Barang]:[Stok Akhir]],14,FALSE),"")</f>
        <v>4</v>
      </c>
      <c r="K308" s="69"/>
      <c r="L308" s="13" t="s">
        <v>3906</v>
      </c>
      <c r="M308" s="17">
        <f>IFERROR(MASUK8[[#This Row],[Harga Satuan]]*MASUK8[[#This Row],[Jumlah Keluar]], "")</f>
        <v>1500000</v>
      </c>
      <c r="N308" s="13"/>
    </row>
    <row r="309" spans="1:14" ht="16.5" thickTop="1" thickBot="1" x14ac:dyDescent="0.3">
      <c r="A309" s="33">
        <f t="shared" si="4"/>
        <v>303</v>
      </c>
      <c r="B309" s="9">
        <v>45378</v>
      </c>
      <c r="C309" s="10" t="s">
        <v>769</v>
      </c>
      <c r="D309" s="18" t="str">
        <f>IFERROR(VLOOKUP(C309,REKAP[[#All],[ID
Barang]:[Stok Akhir]],2,FALSE), "")</f>
        <v>Masker Safety (Polytron)</v>
      </c>
      <c r="E309" s="18">
        <f>IFERROR(VLOOKUP(C309,REKAP[[#All],[ID
Barang]:[Stok Akhir]],4,FALSE), "")</f>
        <v>0</v>
      </c>
      <c r="F309" s="18" t="str">
        <f>IFERROR(VLOOKUP(C309,REKAP[[#All],[ID
Barang]:[Stok Akhir]],6,FALSE),"")</f>
        <v>Bahan Pembantu</v>
      </c>
      <c r="G309" s="17">
        <f>IFERROR(VLOOKUP(C309,REKAP[[#All],[ID
Barang]:[Stok Akhir]],8,FALSE),"")</f>
        <v>1455</v>
      </c>
      <c r="H309" s="13">
        <v>1</v>
      </c>
      <c r="I309" s="13" t="s">
        <v>3723</v>
      </c>
      <c r="J309" s="69">
        <f>IFERROR(VLOOKUP(C309,REKAP[[#All],[ID
Barang]:[Stok Akhir]],14,FALSE),"")</f>
        <v>176</v>
      </c>
      <c r="K309" s="69"/>
      <c r="L309" s="13" t="s">
        <v>3670</v>
      </c>
      <c r="M309" s="17">
        <f>IFERROR(MASUK8[[#This Row],[Harga Satuan]]*MASUK8[[#This Row],[Jumlah Keluar]], "")</f>
        <v>1455</v>
      </c>
      <c r="N309" s="13"/>
    </row>
    <row r="310" spans="1:14" ht="16.5" thickTop="1" thickBot="1" x14ac:dyDescent="0.3">
      <c r="A310" s="33">
        <f t="shared" si="4"/>
        <v>304</v>
      </c>
      <c r="B310" s="9">
        <v>45378</v>
      </c>
      <c r="C310" s="10" t="s">
        <v>769</v>
      </c>
      <c r="D310" s="18" t="str">
        <f>IFERROR(VLOOKUP(C310,REKAP[[#All],[ID
Barang]:[Stok Akhir]],2,FALSE), "")</f>
        <v>Masker Safety (Polytron)</v>
      </c>
      <c r="E310" s="18">
        <f>IFERROR(VLOOKUP(C310,REKAP[[#All],[ID
Barang]:[Stok Akhir]],4,FALSE), "")</f>
        <v>0</v>
      </c>
      <c r="F310" s="18" t="str">
        <f>IFERROR(VLOOKUP(C310,REKAP[[#All],[ID
Barang]:[Stok Akhir]],6,FALSE),"")</f>
        <v>Bahan Pembantu</v>
      </c>
      <c r="G310" s="17">
        <f>IFERROR(VLOOKUP(C310,REKAP[[#All],[ID
Barang]:[Stok Akhir]],8,FALSE),"")</f>
        <v>1455</v>
      </c>
      <c r="H310" s="13">
        <v>1</v>
      </c>
      <c r="I310" s="13" t="s">
        <v>3907</v>
      </c>
      <c r="J310" s="69">
        <f>IFERROR(VLOOKUP(C310,REKAP[[#All],[ID
Barang]:[Stok Akhir]],14,FALSE),"")</f>
        <v>176</v>
      </c>
      <c r="K310" s="69"/>
      <c r="L310" s="13" t="s">
        <v>3670</v>
      </c>
      <c r="M310" s="17">
        <f>IFERROR(MASUK8[[#This Row],[Harga Satuan]]*MASUK8[[#This Row],[Jumlah Keluar]], "")</f>
        <v>1455</v>
      </c>
      <c r="N310" s="13"/>
    </row>
    <row r="311" spans="1:14" ht="16.5" thickTop="1" thickBot="1" x14ac:dyDescent="0.3">
      <c r="A311" s="33">
        <f t="shared" si="4"/>
        <v>305</v>
      </c>
      <c r="B311" s="9">
        <v>45379</v>
      </c>
      <c r="C311" s="10" t="s">
        <v>460</v>
      </c>
      <c r="D311" s="18" t="str">
        <f>IFERROR(VLOOKUP(C311,REKAP[[#All],[ID
Barang]:[Stok Akhir]],2,FALSE), "")</f>
        <v>Baut JFL</v>
      </c>
      <c r="E311" s="18" t="str">
        <f>IFERROR(VLOOKUP(C311,REKAP[[#All],[ID
Barang]:[Stok Akhir]],4,FALSE), "")</f>
        <v>M 5 X 35</v>
      </c>
      <c r="F311" s="18" t="str">
        <f>IFERROR(VLOOKUP(C311,REKAP[[#All],[ID
Barang]:[Stok Akhir]],6,FALSE),"")</f>
        <v>Mur &amp; Baut</v>
      </c>
      <c r="G311" s="17">
        <f>IFERROR(VLOOKUP(C311,REKAP[[#All],[ID
Barang]:[Stok Akhir]],8,FALSE),"")</f>
        <v>280</v>
      </c>
      <c r="H311" s="13">
        <v>2</v>
      </c>
      <c r="I311" s="13" t="s">
        <v>3842</v>
      </c>
      <c r="J311" s="69">
        <f>IFERROR(VLOOKUP(C311,REKAP[[#All],[ID
Barang]:[Stok Akhir]],14,FALSE),"")</f>
        <v>4</v>
      </c>
      <c r="K311" s="69"/>
      <c r="L311" s="13" t="s">
        <v>3869</v>
      </c>
      <c r="M311" s="17">
        <f>IFERROR(MASUK8[[#This Row],[Harga Satuan]]*MASUK8[[#This Row],[Jumlah Keluar]], "")</f>
        <v>560</v>
      </c>
      <c r="N311" s="13"/>
    </row>
    <row r="312" spans="1:14" ht="16.5" thickTop="1" thickBot="1" x14ac:dyDescent="0.3">
      <c r="A312" s="33">
        <f t="shared" si="4"/>
        <v>306</v>
      </c>
      <c r="B312" s="9">
        <v>45379</v>
      </c>
      <c r="C312" s="10" t="s">
        <v>588</v>
      </c>
      <c r="D312" s="18" t="str">
        <f>IFERROR(VLOOKUP(C312,REKAP[[#All],[ID
Barang]:[Stok Akhir]],2,FALSE), "")</f>
        <v>Mur</v>
      </c>
      <c r="E312" s="18" t="str">
        <f>IFERROR(VLOOKUP(C312,REKAP[[#All],[ID
Barang]:[Stok Akhir]],4,FALSE), "")</f>
        <v>M6</v>
      </c>
      <c r="F312" s="18" t="str">
        <f>IFERROR(VLOOKUP(C312,REKAP[[#All],[ID
Barang]:[Stok Akhir]],6,FALSE),"")</f>
        <v>Mur &amp; Baut</v>
      </c>
      <c r="G312" s="17">
        <f>IFERROR(VLOOKUP(C312,REKAP[[#All],[ID
Barang]:[Stok Akhir]],8,FALSE),"")</f>
        <v>100</v>
      </c>
      <c r="H312" s="13">
        <v>1</v>
      </c>
      <c r="I312" s="13" t="s">
        <v>3842</v>
      </c>
      <c r="J312" s="69">
        <f>IFERROR(VLOOKUP(C312,REKAP[[#All],[ID
Barang]:[Stok Akhir]],14,FALSE),"")</f>
        <v>18</v>
      </c>
      <c r="K312" s="69"/>
      <c r="L312" s="13" t="s">
        <v>3869</v>
      </c>
      <c r="M312" s="17">
        <f>IFERROR(MASUK8[[#This Row],[Harga Satuan]]*MASUK8[[#This Row],[Jumlah Keluar]], "")</f>
        <v>100</v>
      </c>
      <c r="N312" s="13"/>
    </row>
    <row r="313" spans="1:14" ht="16.5" thickTop="1" thickBot="1" x14ac:dyDescent="0.3">
      <c r="A313" s="33">
        <f t="shared" si="4"/>
        <v>307</v>
      </c>
      <c r="B313" s="9">
        <v>45379</v>
      </c>
      <c r="C313" s="10" t="s">
        <v>957</v>
      </c>
      <c r="D313" s="18" t="str">
        <f>IFERROR(VLOOKUP(C313,REKAP[[#All],[ID
Barang]:[Stok Akhir]],2,FALSE), "")</f>
        <v>Dowel Pin</v>
      </c>
      <c r="E313" s="18" t="str">
        <f>IFERROR(VLOOKUP(C313,REKAP[[#All],[ID
Barang]:[Stok Akhir]],4,FALSE), "")</f>
        <v>DPND-6-15</v>
      </c>
      <c r="F313" s="18" t="str">
        <f>IFERROR(VLOOKUP(C313,REKAP[[#All],[ID
Barang]:[Stok Akhir]],6,FALSE),"")</f>
        <v>Accessories Mold</v>
      </c>
      <c r="G313" s="17">
        <f>IFERROR(VLOOKUP(C313,REKAP[[#All],[ID
Barang]:[Stok Akhir]],8,FALSE),"")</f>
        <v>2879</v>
      </c>
      <c r="H313" s="13">
        <v>16</v>
      </c>
      <c r="I313" s="13" t="s">
        <v>3842</v>
      </c>
      <c r="J313" s="69">
        <f>IFERROR(VLOOKUP(C313,REKAP[[#All],[ID
Barang]:[Stok Akhir]],14,FALSE),"")</f>
        <v>3</v>
      </c>
      <c r="K313" s="69"/>
      <c r="L313" s="13" t="s">
        <v>3870</v>
      </c>
      <c r="M313" s="17">
        <f>IFERROR(MASUK8[[#This Row],[Harga Satuan]]*MASUK8[[#This Row],[Jumlah Keluar]], "")</f>
        <v>46064</v>
      </c>
      <c r="N313" s="13"/>
    </row>
    <row r="314" spans="1:14" ht="16.5" thickTop="1" thickBot="1" x14ac:dyDescent="0.3">
      <c r="A314" s="33">
        <f t="shared" si="4"/>
        <v>308</v>
      </c>
      <c r="B314" s="9">
        <v>45379</v>
      </c>
      <c r="C314" s="10" t="s">
        <v>984</v>
      </c>
      <c r="D314" s="18" t="str">
        <f>IFERROR(VLOOKUP(C314,REKAP[[#All],[ID
Barang]:[Stok Akhir]],2,FALSE), "")</f>
        <v>Dowel Pin</v>
      </c>
      <c r="E314" s="18" t="str">
        <f>IFERROR(VLOOKUP(C314,REKAP[[#All],[ID
Barang]:[Stok Akhir]],4,FALSE), "")</f>
        <v>DPTM / MSTP-8-15</v>
      </c>
      <c r="F314" s="18" t="str">
        <f>IFERROR(VLOOKUP(C314,REKAP[[#All],[ID
Barang]:[Stok Akhir]],6,FALSE),"")</f>
        <v>Accessories Mold</v>
      </c>
      <c r="G314" s="17">
        <f>IFERROR(VLOOKUP(C314,REKAP[[#All],[ID
Barang]:[Stok Akhir]],8,FALSE),"")</f>
        <v>8622</v>
      </c>
      <c r="H314" s="13">
        <v>8</v>
      </c>
      <c r="I314" s="13" t="s">
        <v>3842</v>
      </c>
      <c r="J314" s="69">
        <f>IFERROR(VLOOKUP(C314,REKAP[[#All],[ID
Barang]:[Stok Akhir]],14,FALSE),"")</f>
        <v>1</v>
      </c>
      <c r="K314" s="69"/>
      <c r="L314" s="13" t="s">
        <v>3870</v>
      </c>
      <c r="M314" s="17">
        <f>IFERROR(MASUK8[[#This Row],[Harga Satuan]]*MASUK8[[#This Row],[Jumlah Keluar]], "")</f>
        <v>68976</v>
      </c>
      <c r="N314" s="13"/>
    </row>
    <row r="315" spans="1:14" ht="16.5" thickTop="1" thickBot="1" x14ac:dyDescent="0.3">
      <c r="A315" s="33">
        <f t="shared" si="4"/>
        <v>309</v>
      </c>
      <c r="B315" s="9">
        <v>45379</v>
      </c>
      <c r="C315" s="10" t="s">
        <v>511</v>
      </c>
      <c r="D315" s="18" t="str">
        <f>IFERROR(VLOOKUP(C315,REKAP[[#All],[ID
Barang]:[Stok Akhir]],2,FALSE), "")</f>
        <v>Baut Tanam</v>
      </c>
      <c r="E315" s="18" t="str">
        <f>IFERROR(VLOOKUP(C315,REKAP[[#All],[ID
Barang]:[Stok Akhir]],4,FALSE), "")</f>
        <v xml:space="preserve">M 6 X 5 </v>
      </c>
      <c r="F315" s="18" t="str">
        <f>IFERROR(VLOOKUP(C315,REKAP[[#All],[ID
Barang]:[Stok Akhir]],6,FALSE),"")</f>
        <v>Mur &amp; Baut</v>
      </c>
      <c r="G315" s="17">
        <f>IFERROR(VLOOKUP(C315,REKAP[[#All],[ID
Barang]:[Stok Akhir]],8,FALSE),"")</f>
        <v>600</v>
      </c>
      <c r="H315" s="13">
        <v>2</v>
      </c>
      <c r="I315" s="13" t="s">
        <v>3842</v>
      </c>
      <c r="J315" s="69">
        <f>IFERROR(VLOOKUP(C315,REKAP[[#All],[ID
Barang]:[Stok Akhir]],14,FALSE),"")</f>
        <v>20</v>
      </c>
      <c r="K315" s="69"/>
      <c r="L315" s="13" t="s">
        <v>3870</v>
      </c>
      <c r="M315" s="17">
        <f>IFERROR(MASUK8[[#This Row],[Harga Satuan]]*MASUK8[[#This Row],[Jumlah Keluar]], "")</f>
        <v>1200</v>
      </c>
      <c r="N315" s="13"/>
    </row>
    <row r="316" spans="1:14" ht="16.5" thickTop="1" thickBot="1" x14ac:dyDescent="0.3">
      <c r="A316" s="33">
        <f t="shared" si="4"/>
        <v>310</v>
      </c>
      <c r="B316" s="9">
        <v>45379</v>
      </c>
      <c r="C316" s="10" t="s">
        <v>286</v>
      </c>
      <c r="D316" s="18" t="str">
        <f>IFERROR(VLOOKUP(C316,REKAP[[#All],[ID
Barang]:[Stok Akhir]],2,FALSE), "")</f>
        <v>Baut LPK</v>
      </c>
      <c r="E316" s="18" t="str">
        <f>IFERROR(VLOOKUP(C316,REKAP[[#All],[ID
Barang]:[Stok Akhir]],4,FALSE), "")</f>
        <v>M 6 X 15/16</v>
      </c>
      <c r="F316" s="18" t="str">
        <f>IFERROR(VLOOKUP(C316,REKAP[[#All],[ID
Barang]:[Stok Akhir]],6,FALSE),"")</f>
        <v>Mur &amp; Baut</v>
      </c>
      <c r="G316" s="17">
        <f>IFERROR(VLOOKUP(C316,REKAP[[#All],[ID
Barang]:[Stok Akhir]],8,FALSE),"")</f>
        <v>600</v>
      </c>
      <c r="H316" s="13">
        <v>20</v>
      </c>
      <c r="I316" s="13" t="s">
        <v>3842</v>
      </c>
      <c r="J316" s="69">
        <f>IFERROR(VLOOKUP(C316,REKAP[[#All],[ID
Barang]:[Stok Akhir]],14,FALSE),"")</f>
        <v>1</v>
      </c>
      <c r="K316" s="69"/>
      <c r="L316" s="13" t="s">
        <v>3870</v>
      </c>
      <c r="M316" s="17">
        <f>IFERROR(MASUK8[[#This Row],[Harga Satuan]]*MASUK8[[#This Row],[Jumlah Keluar]], "")</f>
        <v>12000</v>
      </c>
      <c r="N316" s="13"/>
    </row>
    <row r="317" spans="1:14" ht="16.5" thickTop="1" thickBot="1" x14ac:dyDescent="0.3">
      <c r="A317" s="33">
        <f t="shared" si="4"/>
        <v>311</v>
      </c>
      <c r="B317" s="9">
        <v>45379</v>
      </c>
      <c r="C317" s="10" t="s">
        <v>308</v>
      </c>
      <c r="D317" s="18" t="str">
        <f>IFERROR(VLOOKUP(C317,REKAP[[#All],[ID
Barang]:[Stok Akhir]],2,FALSE), "")</f>
        <v>Baut LPK</v>
      </c>
      <c r="E317" s="18" t="str">
        <f>IFERROR(VLOOKUP(C317,REKAP[[#All],[ID
Barang]:[Stok Akhir]],4,FALSE), "")</f>
        <v xml:space="preserve">M 8 X 20 </v>
      </c>
      <c r="F317" s="18" t="str">
        <f>IFERROR(VLOOKUP(C317,REKAP[[#All],[ID
Barang]:[Stok Akhir]],6,FALSE),"")</f>
        <v>Mur &amp; Baut</v>
      </c>
      <c r="G317" s="17">
        <f>IFERROR(VLOOKUP(C317,REKAP[[#All],[ID
Barang]:[Stok Akhir]],8,FALSE),"")</f>
        <v>1300</v>
      </c>
      <c r="H317" s="13">
        <v>24</v>
      </c>
      <c r="I317" s="13" t="s">
        <v>3842</v>
      </c>
      <c r="J317" s="69">
        <f>IFERROR(VLOOKUP(C317,REKAP[[#All],[ID
Barang]:[Stok Akhir]],14,FALSE),"")</f>
        <v>31</v>
      </c>
      <c r="K317" s="69"/>
      <c r="L317" s="13" t="s">
        <v>3870</v>
      </c>
      <c r="M317" s="17">
        <f>IFERROR(MASUK8[[#This Row],[Harga Satuan]]*MASUK8[[#This Row],[Jumlah Keluar]], "")</f>
        <v>31200</v>
      </c>
      <c r="N317" s="13"/>
    </row>
    <row r="318" spans="1:14" ht="16.5" thickTop="1" thickBot="1" x14ac:dyDescent="0.3">
      <c r="A318" s="33">
        <f t="shared" si="4"/>
        <v>312</v>
      </c>
      <c r="B318" s="9">
        <v>45379</v>
      </c>
      <c r="C318" s="10" t="s">
        <v>334</v>
      </c>
      <c r="D318" s="18" t="str">
        <f>IFERROR(VLOOKUP(C318,REKAP[[#All],[ID
Barang]:[Stok Akhir]],2,FALSE), "")</f>
        <v>Baut LPK</v>
      </c>
      <c r="E318" s="18" t="str">
        <f>IFERROR(VLOOKUP(C318,REKAP[[#All],[ID
Barang]:[Stok Akhir]],4,FALSE), "")</f>
        <v>M 10 X 40</v>
      </c>
      <c r="F318" s="18" t="str">
        <f>IFERROR(VLOOKUP(C318,REKAP[[#All],[ID
Barang]:[Stok Akhir]],6,FALSE),"")</f>
        <v>Mur &amp; Baut</v>
      </c>
      <c r="G318" s="17">
        <f>IFERROR(VLOOKUP(C318,REKAP[[#All],[ID
Barang]:[Stok Akhir]],8,FALSE),"")</f>
        <v>3000</v>
      </c>
      <c r="H318" s="13">
        <v>12</v>
      </c>
      <c r="I318" s="13" t="s">
        <v>3842</v>
      </c>
      <c r="J318" s="69">
        <f>IFERROR(VLOOKUP(C318,REKAP[[#All],[ID
Barang]:[Stok Akhir]],14,FALSE),"")</f>
        <v>22</v>
      </c>
      <c r="K318" s="69"/>
      <c r="L318" s="13" t="s">
        <v>3862</v>
      </c>
      <c r="M318" s="17">
        <f>IFERROR(MASUK8[[#This Row],[Harga Satuan]]*MASUK8[[#This Row],[Jumlah Keluar]], "")</f>
        <v>36000</v>
      </c>
      <c r="N318" s="13"/>
    </row>
    <row r="319" spans="1:14" ht="16.5" thickTop="1" thickBot="1" x14ac:dyDescent="0.3">
      <c r="A319" s="33">
        <f t="shared" si="4"/>
        <v>313</v>
      </c>
      <c r="B319" s="9">
        <v>45379</v>
      </c>
      <c r="C319" s="10" t="s">
        <v>310</v>
      </c>
      <c r="D319" s="18" t="str">
        <f>IFERROR(VLOOKUP(C319,REKAP[[#All],[ID
Barang]:[Stok Akhir]],2,FALSE), "")</f>
        <v>Baut LPK</v>
      </c>
      <c r="E319" s="18" t="str">
        <f>IFERROR(VLOOKUP(C319,REKAP[[#All],[ID
Barang]:[Stok Akhir]],4,FALSE), "")</f>
        <v>M 8 X 30</v>
      </c>
      <c r="F319" s="18" t="str">
        <f>IFERROR(VLOOKUP(C319,REKAP[[#All],[ID
Barang]:[Stok Akhir]],6,FALSE),"")</f>
        <v>Mur &amp; Baut</v>
      </c>
      <c r="G319" s="17">
        <f>IFERROR(VLOOKUP(C319,REKAP[[#All],[ID
Barang]:[Stok Akhir]],8,FALSE),"")</f>
        <v>2000</v>
      </c>
      <c r="H319" s="13">
        <v>24</v>
      </c>
      <c r="I319" s="13" t="s">
        <v>3842</v>
      </c>
      <c r="J319" s="69">
        <f>IFERROR(VLOOKUP(C319,REKAP[[#All],[ID
Barang]:[Stok Akhir]],14,FALSE),"")</f>
        <v>0</v>
      </c>
      <c r="K319" s="69"/>
      <c r="L319" s="13" t="s">
        <v>3862</v>
      </c>
      <c r="M319" s="17">
        <f>IFERROR(MASUK8[[#This Row],[Harga Satuan]]*MASUK8[[#This Row],[Jumlah Keluar]], "")</f>
        <v>48000</v>
      </c>
      <c r="N319" s="13"/>
    </row>
    <row r="320" spans="1:14" ht="16.5" thickTop="1" thickBot="1" x14ac:dyDescent="0.3">
      <c r="A320" s="33">
        <f t="shared" si="4"/>
        <v>314</v>
      </c>
      <c r="B320" s="9">
        <v>45379</v>
      </c>
      <c r="C320" s="10" t="s">
        <v>265</v>
      </c>
      <c r="D320" s="18" t="str">
        <f>IFERROR(VLOOKUP(C320,REKAP[[#All],[ID
Barang]:[Stok Akhir]],2,FALSE), "")</f>
        <v>Baut LPK</v>
      </c>
      <c r="E320" s="18" t="str">
        <f>IFERROR(VLOOKUP(C320,REKAP[[#All],[ID
Barang]:[Stok Akhir]],4,FALSE), "")</f>
        <v>M 5 X 10</v>
      </c>
      <c r="F320" s="18" t="str">
        <f>IFERROR(VLOOKUP(C320,REKAP[[#All],[ID
Barang]:[Stok Akhir]],6,FALSE),"")</f>
        <v>Mur &amp; Baut</v>
      </c>
      <c r="G320" s="17">
        <f>IFERROR(VLOOKUP(C320,REKAP[[#All],[ID
Barang]:[Stok Akhir]],8,FALSE),"")</f>
        <v>450</v>
      </c>
      <c r="H320" s="13">
        <v>48</v>
      </c>
      <c r="I320" s="13" t="s">
        <v>3842</v>
      </c>
      <c r="J320" s="69">
        <f>IFERROR(VLOOKUP(C320,REKAP[[#All],[ID
Barang]:[Stok Akhir]],14,FALSE),"")</f>
        <v>26</v>
      </c>
      <c r="K320" s="69"/>
      <c r="L320" s="13" t="s">
        <v>3862</v>
      </c>
      <c r="M320" s="17">
        <f>IFERROR(MASUK8[[#This Row],[Harga Satuan]]*MASUK8[[#This Row],[Jumlah Keluar]], "")</f>
        <v>21600</v>
      </c>
      <c r="N320" s="13"/>
    </row>
    <row r="321" spans="1:14" ht="16.5" thickTop="1" thickBot="1" x14ac:dyDescent="0.3">
      <c r="A321" s="33">
        <f t="shared" si="4"/>
        <v>315</v>
      </c>
      <c r="B321" s="9">
        <v>45379</v>
      </c>
      <c r="C321" s="10" t="s">
        <v>593</v>
      </c>
      <c r="D321" s="18" t="str">
        <f>IFERROR(VLOOKUP(C321,REKAP[[#All],[ID
Barang]:[Stok Akhir]],2,FALSE), "")</f>
        <v>Mur</v>
      </c>
      <c r="E321" s="18" t="str">
        <f>IFERROR(VLOOKUP(C321,REKAP[[#All],[ID
Barang]:[Stok Akhir]],4,FALSE), "")</f>
        <v>M10</v>
      </c>
      <c r="F321" s="18" t="str">
        <f>IFERROR(VLOOKUP(C321,REKAP[[#All],[ID
Barang]:[Stok Akhir]],6,FALSE),"")</f>
        <v>Mur &amp; Baut</v>
      </c>
      <c r="G321" s="17">
        <f>IFERROR(VLOOKUP(C321,REKAP[[#All],[ID
Barang]:[Stok Akhir]],8,FALSE),"")</f>
        <v>700</v>
      </c>
      <c r="H321" s="13">
        <v>12</v>
      </c>
      <c r="I321" s="13" t="s">
        <v>3842</v>
      </c>
      <c r="J321" s="69">
        <f>IFERROR(VLOOKUP(C321,REKAP[[#All],[ID
Barang]:[Stok Akhir]],14,FALSE),"")</f>
        <v>27</v>
      </c>
      <c r="K321" s="69"/>
      <c r="L321" s="13" t="s">
        <v>3862</v>
      </c>
      <c r="M321" s="17">
        <f>IFERROR(MASUK8[[#This Row],[Harga Satuan]]*MASUK8[[#This Row],[Jumlah Keluar]], "")</f>
        <v>8400</v>
      </c>
      <c r="N321" s="13"/>
    </row>
    <row r="322" spans="1:14" ht="16.5" thickTop="1" thickBot="1" x14ac:dyDescent="0.3">
      <c r="A322" s="33">
        <f t="shared" si="4"/>
        <v>316</v>
      </c>
      <c r="B322" s="9">
        <v>45379</v>
      </c>
      <c r="C322" s="10" t="s">
        <v>290</v>
      </c>
      <c r="D322" s="18" t="str">
        <f>IFERROR(VLOOKUP(C322,REKAP[[#All],[ID
Barang]:[Stok Akhir]],2,FALSE), "")</f>
        <v>Baut LPK</v>
      </c>
      <c r="E322" s="18" t="str">
        <f>IFERROR(VLOOKUP(C322,REKAP[[#All],[ID
Barang]:[Stok Akhir]],4,FALSE), "")</f>
        <v>M 6 X 35</v>
      </c>
      <c r="F322" s="18" t="str">
        <f>IFERROR(VLOOKUP(C322,REKAP[[#All],[ID
Barang]:[Stok Akhir]],6,FALSE),"")</f>
        <v>Mur &amp; Baut</v>
      </c>
      <c r="G322" s="17">
        <f>IFERROR(VLOOKUP(C322,REKAP[[#All],[ID
Barang]:[Stok Akhir]],8,FALSE),"")</f>
        <v>850</v>
      </c>
      <c r="H322" s="13">
        <v>6</v>
      </c>
      <c r="I322" s="13" t="s">
        <v>3842</v>
      </c>
      <c r="J322" s="69">
        <f>IFERROR(VLOOKUP(C322,REKAP[[#All],[ID
Barang]:[Stok Akhir]],14,FALSE),"")</f>
        <v>40</v>
      </c>
      <c r="K322" s="69"/>
      <c r="L322" s="13" t="s">
        <v>3862</v>
      </c>
      <c r="M322" s="17">
        <f>IFERROR(MASUK8[[#This Row],[Harga Satuan]]*MASUK8[[#This Row],[Jumlah Keluar]], "")</f>
        <v>5100</v>
      </c>
      <c r="N322" s="13"/>
    </row>
    <row r="323" spans="1:14" ht="16.5" thickTop="1" thickBot="1" x14ac:dyDescent="0.3">
      <c r="A323" s="33">
        <f t="shared" si="4"/>
        <v>317</v>
      </c>
      <c r="B323" s="9">
        <v>45379</v>
      </c>
      <c r="C323" s="10" t="s">
        <v>308</v>
      </c>
      <c r="D323" s="18" t="str">
        <f>IFERROR(VLOOKUP(C323,REKAP[[#All],[ID
Barang]:[Stok Akhir]],2,FALSE), "")</f>
        <v>Baut LPK</v>
      </c>
      <c r="E323" s="18" t="str">
        <f>IFERROR(VLOOKUP(C323,REKAP[[#All],[ID
Barang]:[Stok Akhir]],4,FALSE), "")</f>
        <v xml:space="preserve">M 8 X 20 </v>
      </c>
      <c r="F323" s="18" t="str">
        <f>IFERROR(VLOOKUP(C323,REKAP[[#All],[ID
Barang]:[Stok Akhir]],6,FALSE),"")</f>
        <v>Mur &amp; Baut</v>
      </c>
      <c r="G323" s="17">
        <f>IFERROR(VLOOKUP(C323,REKAP[[#All],[ID
Barang]:[Stok Akhir]],8,FALSE),"")</f>
        <v>1300</v>
      </c>
      <c r="H323" s="13">
        <v>56</v>
      </c>
      <c r="I323" s="13" t="s">
        <v>3842</v>
      </c>
      <c r="J323" s="69">
        <f>IFERROR(VLOOKUP(C323,REKAP[[#All],[ID
Barang]:[Stok Akhir]],14,FALSE),"")</f>
        <v>31</v>
      </c>
      <c r="K323" s="69"/>
      <c r="L323" s="13" t="s">
        <v>3862</v>
      </c>
      <c r="M323" s="17">
        <f>IFERROR(MASUK8[[#This Row],[Harga Satuan]]*MASUK8[[#This Row],[Jumlah Keluar]], "")</f>
        <v>72800</v>
      </c>
      <c r="N323" s="13"/>
    </row>
    <row r="324" spans="1:14" ht="16.5" thickTop="1" thickBot="1" x14ac:dyDescent="0.3">
      <c r="A324" s="33">
        <f t="shared" si="4"/>
        <v>318</v>
      </c>
      <c r="B324" s="9">
        <v>45379</v>
      </c>
      <c r="C324" s="10" t="s">
        <v>514</v>
      </c>
      <c r="D324" s="18" t="str">
        <f>IFERROR(VLOOKUP(C324,REKAP[[#All],[ID
Barang]:[Stok Akhir]],2,FALSE), "")</f>
        <v>Baut Tanam</v>
      </c>
      <c r="E324" s="18" t="str">
        <f>IFERROR(VLOOKUP(C324,REKAP[[#All],[ID
Barang]:[Stok Akhir]],4,FALSE), "")</f>
        <v>M 6 X 12</v>
      </c>
      <c r="F324" s="18" t="str">
        <f>IFERROR(VLOOKUP(C324,REKAP[[#All],[ID
Barang]:[Stok Akhir]],6,FALSE),"")</f>
        <v>Mur &amp; Baut</v>
      </c>
      <c r="G324" s="17">
        <f>IFERROR(VLOOKUP(C324,REKAP[[#All],[ID
Barang]:[Stok Akhir]],8,FALSE),"")</f>
        <v>0</v>
      </c>
      <c r="H324" s="13">
        <v>6</v>
      </c>
      <c r="I324" s="13" t="s">
        <v>3842</v>
      </c>
      <c r="J324" s="69">
        <f>IFERROR(VLOOKUP(C324,REKAP[[#All],[ID
Barang]:[Stok Akhir]],14,FALSE),"")</f>
        <v>9</v>
      </c>
      <c r="K324" s="69"/>
      <c r="L324" s="13" t="s">
        <v>3862</v>
      </c>
      <c r="M324" s="17">
        <f>IFERROR(MASUK8[[#This Row],[Harga Satuan]]*MASUK8[[#This Row],[Jumlah Keluar]], "")</f>
        <v>0</v>
      </c>
      <c r="N324" s="13"/>
    </row>
    <row r="325" spans="1:14" ht="16.5" thickTop="1" thickBot="1" x14ac:dyDescent="0.3">
      <c r="A325" s="33">
        <f t="shared" si="4"/>
        <v>319</v>
      </c>
      <c r="B325" s="9">
        <v>45379</v>
      </c>
      <c r="C325" s="10" t="s">
        <v>524</v>
      </c>
      <c r="D325" s="18" t="str">
        <f>IFERROR(VLOOKUP(C325,REKAP[[#All],[ID
Barang]:[Stok Akhir]],2,FALSE), "")</f>
        <v>Baut Tanam</v>
      </c>
      <c r="E325" s="18" t="str">
        <f>IFERROR(VLOOKUP(C325,REKAP[[#All],[ID
Barang]:[Stok Akhir]],4,FALSE), "")</f>
        <v>M 10 x 30</v>
      </c>
      <c r="F325" s="18" t="str">
        <f>IFERROR(VLOOKUP(C325,REKAP[[#All],[ID
Barang]:[Stok Akhir]],6,FALSE),"")</f>
        <v>Mur &amp; Baut</v>
      </c>
      <c r="G325" s="17">
        <f>IFERROR(VLOOKUP(C325,REKAP[[#All],[ID
Barang]:[Stok Akhir]],8,FALSE),"")</f>
        <v>2500</v>
      </c>
      <c r="H325" s="13">
        <v>6</v>
      </c>
      <c r="I325" s="13" t="s">
        <v>3842</v>
      </c>
      <c r="J325" s="69">
        <f>IFERROR(VLOOKUP(C325,REKAP[[#All],[ID
Barang]:[Stok Akhir]],14,FALSE),"")</f>
        <v>13</v>
      </c>
      <c r="K325" s="69"/>
      <c r="L325" s="13" t="s">
        <v>3862</v>
      </c>
      <c r="M325" s="17">
        <f>IFERROR(MASUK8[[#This Row],[Harga Satuan]]*MASUK8[[#This Row],[Jumlah Keluar]], "")</f>
        <v>15000</v>
      </c>
      <c r="N325" s="13"/>
    </row>
    <row r="326" spans="1:14" ht="16.5" thickTop="1" thickBot="1" x14ac:dyDescent="0.3">
      <c r="A326" s="33">
        <f t="shared" si="4"/>
        <v>320</v>
      </c>
      <c r="B326" s="9">
        <v>45379</v>
      </c>
      <c r="C326" s="10" t="s">
        <v>333</v>
      </c>
      <c r="D326" s="18" t="str">
        <f>IFERROR(VLOOKUP(C326,REKAP[[#All],[ID
Barang]:[Stok Akhir]],2,FALSE), "")</f>
        <v>Baut LPK</v>
      </c>
      <c r="E326" s="18" t="str">
        <f>IFERROR(VLOOKUP(C326,REKAP[[#All],[ID
Barang]:[Stok Akhir]],4,FALSE), "")</f>
        <v>M 10 X 35</v>
      </c>
      <c r="F326" s="18" t="str">
        <f>IFERROR(VLOOKUP(C326,REKAP[[#All],[ID
Barang]:[Stok Akhir]],6,FALSE),"")</f>
        <v>Mur &amp; Baut</v>
      </c>
      <c r="G326" s="17">
        <f>IFERROR(VLOOKUP(C326,REKAP[[#All],[ID
Barang]:[Stok Akhir]],8,FALSE),"")</f>
        <v>2500</v>
      </c>
      <c r="H326" s="13">
        <v>32</v>
      </c>
      <c r="I326" s="13" t="s">
        <v>3842</v>
      </c>
      <c r="J326" s="69">
        <f>IFERROR(VLOOKUP(C326,REKAP[[#All],[ID
Barang]:[Stok Akhir]],14,FALSE),"")</f>
        <v>22</v>
      </c>
      <c r="K326" s="69"/>
      <c r="L326" s="13" t="s">
        <v>3862</v>
      </c>
      <c r="M326" s="17">
        <f>IFERROR(MASUK8[[#This Row],[Harga Satuan]]*MASUK8[[#This Row],[Jumlah Keluar]], "")</f>
        <v>80000</v>
      </c>
      <c r="N326" s="13"/>
    </row>
    <row r="327" spans="1:14" ht="16.5" thickTop="1" thickBot="1" x14ac:dyDescent="0.3">
      <c r="A327" s="33">
        <f t="shared" ref="A327:A390" si="5">ROW()-ROW($A$6)</f>
        <v>321</v>
      </c>
      <c r="B327" s="9">
        <v>45379</v>
      </c>
      <c r="C327" s="10" t="s">
        <v>588</v>
      </c>
      <c r="D327" s="18" t="str">
        <f>IFERROR(VLOOKUP(C327,REKAP[[#All],[ID
Barang]:[Stok Akhir]],2,FALSE), "")</f>
        <v>Mur</v>
      </c>
      <c r="E327" s="18" t="str">
        <f>IFERROR(VLOOKUP(C327,REKAP[[#All],[ID
Barang]:[Stok Akhir]],4,FALSE), "")</f>
        <v>M6</v>
      </c>
      <c r="F327" s="18" t="str">
        <f>IFERROR(VLOOKUP(C327,REKAP[[#All],[ID
Barang]:[Stok Akhir]],6,FALSE),"")</f>
        <v>Mur &amp; Baut</v>
      </c>
      <c r="G327" s="17">
        <f>IFERROR(VLOOKUP(C327,REKAP[[#All],[ID
Barang]:[Stok Akhir]],8,FALSE),"")</f>
        <v>100</v>
      </c>
      <c r="H327" s="13">
        <v>4</v>
      </c>
      <c r="I327" s="13" t="s">
        <v>3842</v>
      </c>
      <c r="J327" s="69">
        <f>IFERROR(VLOOKUP(C327,REKAP[[#All],[ID
Barang]:[Stok Akhir]],14,FALSE),"")</f>
        <v>18</v>
      </c>
      <c r="K327" s="69"/>
      <c r="L327" s="13" t="s">
        <v>3862</v>
      </c>
      <c r="M327" s="17">
        <f>IFERROR(MASUK8[[#This Row],[Harga Satuan]]*MASUK8[[#This Row],[Jumlah Keluar]], "")</f>
        <v>400</v>
      </c>
      <c r="N327" s="13"/>
    </row>
    <row r="328" spans="1:14" ht="16.5" thickTop="1" thickBot="1" x14ac:dyDescent="0.3">
      <c r="A328" s="33">
        <f t="shared" si="5"/>
        <v>322</v>
      </c>
      <c r="B328" s="9">
        <v>45379</v>
      </c>
      <c r="C328" s="10" t="s">
        <v>287</v>
      </c>
      <c r="D328" s="18" t="str">
        <f>IFERROR(VLOOKUP(C328,REKAP[[#All],[ID
Barang]:[Stok Akhir]],2,FALSE), "")</f>
        <v>Baut LPK</v>
      </c>
      <c r="E328" s="18" t="str">
        <f>IFERROR(VLOOKUP(C328,REKAP[[#All],[ID
Barang]:[Stok Akhir]],4,FALSE), "")</f>
        <v>M 6 X 20</v>
      </c>
      <c r="F328" s="18" t="str">
        <f>IFERROR(VLOOKUP(C328,REKAP[[#All],[ID
Barang]:[Stok Akhir]],6,FALSE),"")</f>
        <v>Mur &amp; Baut</v>
      </c>
      <c r="G328" s="17">
        <f>IFERROR(VLOOKUP(C328,REKAP[[#All],[ID
Barang]:[Stok Akhir]],8,FALSE),"")</f>
        <v>1000</v>
      </c>
      <c r="H328" s="13">
        <v>28</v>
      </c>
      <c r="I328" s="13" t="s">
        <v>3842</v>
      </c>
      <c r="J328" s="69">
        <f>IFERROR(VLOOKUP(C328,REKAP[[#All],[ID
Barang]:[Stok Akhir]],14,FALSE),"")</f>
        <v>51</v>
      </c>
      <c r="K328" s="69"/>
      <c r="L328" s="13" t="s">
        <v>3862</v>
      </c>
      <c r="M328" s="17">
        <f>IFERROR(MASUK8[[#This Row],[Harga Satuan]]*MASUK8[[#This Row],[Jumlah Keluar]], "")</f>
        <v>28000</v>
      </c>
      <c r="N328" s="13"/>
    </row>
    <row r="329" spans="1:14" ht="16.5" thickTop="1" thickBot="1" x14ac:dyDescent="0.3">
      <c r="A329" s="33">
        <f t="shared" si="5"/>
        <v>323</v>
      </c>
      <c r="B329" s="9">
        <v>45379</v>
      </c>
      <c r="C329" s="10" t="s">
        <v>769</v>
      </c>
      <c r="D329" s="18" t="str">
        <f>IFERROR(VLOOKUP(C329,REKAP[[#All],[ID
Barang]:[Stok Akhir]],2,FALSE), "")</f>
        <v>Masker Safety (Polytron)</v>
      </c>
      <c r="E329" s="18">
        <f>IFERROR(VLOOKUP(C329,REKAP[[#All],[ID
Barang]:[Stok Akhir]],4,FALSE), "")</f>
        <v>0</v>
      </c>
      <c r="F329" s="18" t="str">
        <f>IFERROR(VLOOKUP(C329,REKAP[[#All],[ID
Barang]:[Stok Akhir]],6,FALSE),"")</f>
        <v>Bahan Pembantu</v>
      </c>
      <c r="G329" s="17">
        <f>IFERROR(VLOOKUP(C329,REKAP[[#All],[ID
Barang]:[Stok Akhir]],8,FALSE),"")</f>
        <v>1455</v>
      </c>
      <c r="H329" s="13">
        <v>1</v>
      </c>
      <c r="I329" s="13" t="s">
        <v>3681</v>
      </c>
      <c r="J329" s="69">
        <f>IFERROR(VLOOKUP(C329,REKAP[[#All],[ID
Barang]:[Stok Akhir]],14,FALSE),"")</f>
        <v>176</v>
      </c>
      <c r="K329" s="69"/>
      <c r="L329" s="13" t="s">
        <v>3670</v>
      </c>
      <c r="M329" s="17">
        <f>IFERROR(MASUK8[[#This Row],[Harga Satuan]]*MASUK8[[#This Row],[Jumlah Keluar]], "")</f>
        <v>1455</v>
      </c>
      <c r="N329" s="13"/>
    </row>
    <row r="330" spans="1:14" ht="16.5" thickTop="1" thickBot="1" x14ac:dyDescent="0.3">
      <c r="A330" s="33">
        <f t="shared" si="5"/>
        <v>324</v>
      </c>
      <c r="B330" s="9">
        <v>45379</v>
      </c>
      <c r="C330" s="10" t="s">
        <v>692</v>
      </c>
      <c r="D330" s="18" t="str">
        <f>IFERROR(VLOOKUP(C330,REKAP[[#All],[ID
Barang]:[Stok Akhir]],2,FALSE), "")</f>
        <v>Alteco / Lem Korea</v>
      </c>
      <c r="E330" s="18" t="str">
        <f>IFERROR(VLOOKUP(C330,REKAP[[#All],[ID
Barang]:[Stok Akhir]],4,FALSE), "")</f>
        <v>Alteco 110</v>
      </c>
      <c r="F330" s="18" t="str">
        <f>IFERROR(VLOOKUP(C330,REKAP[[#All],[ID
Barang]:[Stok Akhir]],6,FALSE),"")</f>
        <v>Bahan Pembantu</v>
      </c>
      <c r="G330" s="17">
        <f>IFERROR(VLOOKUP(C330,REKAP[[#All],[ID
Barang]:[Stok Akhir]],8,FALSE),"")</f>
        <v>5000</v>
      </c>
      <c r="H330" s="13">
        <v>2</v>
      </c>
      <c r="I330" s="13" t="s">
        <v>3681</v>
      </c>
      <c r="J330" s="69">
        <f>IFERROR(VLOOKUP(C330,REKAP[[#All],[ID
Barang]:[Stok Akhir]],14,FALSE),"")</f>
        <v>9</v>
      </c>
      <c r="K330" s="69"/>
      <c r="L330" s="13" t="s">
        <v>3906</v>
      </c>
      <c r="M330" s="17">
        <f>IFERROR(MASUK8[[#This Row],[Harga Satuan]]*MASUK8[[#This Row],[Jumlah Keluar]], "")</f>
        <v>10000</v>
      </c>
      <c r="N330" s="13"/>
    </row>
    <row r="331" spans="1:14" ht="16.5" thickTop="1" thickBot="1" x14ac:dyDescent="0.3">
      <c r="A331" s="33">
        <f t="shared" si="5"/>
        <v>325</v>
      </c>
      <c r="B331" s="9">
        <v>45379</v>
      </c>
      <c r="C331" s="10" t="s">
        <v>769</v>
      </c>
      <c r="D331" s="18" t="str">
        <f>IFERROR(VLOOKUP(C331,REKAP[[#All],[ID
Barang]:[Stok Akhir]],2,FALSE), "")</f>
        <v>Masker Safety (Polytron)</v>
      </c>
      <c r="E331" s="18">
        <f>IFERROR(VLOOKUP(C331,REKAP[[#All],[ID
Barang]:[Stok Akhir]],4,FALSE), "")</f>
        <v>0</v>
      </c>
      <c r="F331" s="18" t="str">
        <f>IFERROR(VLOOKUP(C331,REKAP[[#All],[ID
Barang]:[Stok Akhir]],6,FALSE),"")</f>
        <v>Bahan Pembantu</v>
      </c>
      <c r="G331" s="17">
        <f>IFERROR(VLOOKUP(C331,REKAP[[#All],[ID
Barang]:[Stok Akhir]],8,FALSE),"")</f>
        <v>1455</v>
      </c>
      <c r="H331" s="13">
        <v>2</v>
      </c>
      <c r="I331" s="13" t="s">
        <v>3907</v>
      </c>
      <c r="J331" s="69">
        <f>IFERROR(VLOOKUP(C331,REKAP[[#All],[ID
Barang]:[Stok Akhir]],14,FALSE),"")</f>
        <v>176</v>
      </c>
      <c r="K331" s="69"/>
      <c r="L331" s="13" t="s">
        <v>3670</v>
      </c>
      <c r="M331" s="17">
        <f>IFERROR(MASUK8[[#This Row],[Harga Satuan]]*MASUK8[[#This Row],[Jumlah Keluar]], "")</f>
        <v>2910</v>
      </c>
      <c r="N331" s="13"/>
    </row>
    <row r="332" spans="1:14" ht="16.5" thickTop="1" thickBot="1" x14ac:dyDescent="0.3">
      <c r="A332" s="33">
        <f t="shared" si="5"/>
        <v>326</v>
      </c>
      <c r="B332" s="9">
        <v>45379</v>
      </c>
      <c r="C332" s="10" t="s">
        <v>788</v>
      </c>
      <c r="D332" s="18" t="str">
        <f>IFERROR(VLOOKUP(C332,REKAP[[#All],[ID
Barang]:[Stok Akhir]],2,FALSE), "")</f>
        <v>Sarung Tangan kain</v>
      </c>
      <c r="E332" s="18">
        <f>IFERROR(VLOOKUP(C332,REKAP[[#All],[ID
Barang]:[Stok Akhir]],4,FALSE), "")</f>
        <v>0</v>
      </c>
      <c r="F332" s="18" t="str">
        <f>IFERROR(VLOOKUP(C332,REKAP[[#All],[ID
Barang]:[Stok Akhir]],6,FALSE),"")</f>
        <v>Bahan Pembantu</v>
      </c>
      <c r="G332" s="17">
        <f>IFERROR(VLOOKUP(C332,REKAP[[#All],[ID
Barang]:[Stok Akhir]],8,FALSE),"")</f>
        <v>2000</v>
      </c>
      <c r="H332" s="13">
        <v>1</v>
      </c>
      <c r="I332" s="13" t="s">
        <v>3885</v>
      </c>
      <c r="J332" s="69">
        <f>IFERROR(VLOOKUP(C332,REKAP[[#All],[ID
Barang]:[Stok Akhir]],14,FALSE),"")</f>
        <v>6</v>
      </c>
      <c r="K332" s="69"/>
      <c r="L332" s="13" t="s">
        <v>3670</v>
      </c>
      <c r="M332" s="17">
        <f>IFERROR(MASUK8[[#This Row],[Harga Satuan]]*MASUK8[[#This Row],[Jumlah Keluar]], "")</f>
        <v>2000</v>
      </c>
      <c r="N332" s="13"/>
    </row>
    <row r="333" spans="1:14" ht="16.5" thickTop="1" thickBot="1" x14ac:dyDescent="0.3">
      <c r="A333" s="33">
        <f t="shared" si="5"/>
        <v>327</v>
      </c>
      <c r="B333" s="9">
        <v>45379</v>
      </c>
      <c r="C333" s="10" t="s">
        <v>788</v>
      </c>
      <c r="D333" s="18" t="str">
        <f>IFERROR(VLOOKUP(C333,REKAP[[#All],[ID
Barang]:[Stok Akhir]],2,FALSE), "")</f>
        <v>Sarung Tangan kain</v>
      </c>
      <c r="E333" s="18">
        <f>IFERROR(VLOOKUP(C333,REKAP[[#All],[ID
Barang]:[Stok Akhir]],4,FALSE), "")</f>
        <v>0</v>
      </c>
      <c r="F333" s="18" t="str">
        <f>IFERROR(VLOOKUP(C333,REKAP[[#All],[ID
Barang]:[Stok Akhir]],6,FALSE),"")</f>
        <v>Bahan Pembantu</v>
      </c>
      <c r="G333" s="17">
        <f>IFERROR(VLOOKUP(C333,REKAP[[#All],[ID
Barang]:[Stok Akhir]],8,FALSE),"")</f>
        <v>2000</v>
      </c>
      <c r="H333" s="13">
        <v>1</v>
      </c>
      <c r="I333" s="13" t="s">
        <v>3672</v>
      </c>
      <c r="J333" s="69">
        <f>IFERROR(VLOOKUP(C333,REKAP[[#All],[ID
Barang]:[Stok Akhir]],14,FALSE),"")</f>
        <v>6</v>
      </c>
      <c r="K333" s="69"/>
      <c r="L333" s="13" t="s">
        <v>3670</v>
      </c>
      <c r="M333" s="17">
        <f>IFERROR(MASUK8[[#This Row],[Harga Satuan]]*MASUK8[[#This Row],[Jumlah Keluar]], "")</f>
        <v>2000</v>
      </c>
      <c r="N333" s="13"/>
    </row>
    <row r="334" spans="1:14" ht="16.5" thickTop="1" thickBot="1" x14ac:dyDescent="0.3">
      <c r="A334" s="33">
        <f t="shared" si="5"/>
        <v>328</v>
      </c>
      <c r="B334" s="9">
        <v>45379</v>
      </c>
      <c r="C334" s="10" t="s">
        <v>699</v>
      </c>
      <c r="D334" s="18" t="str">
        <f>IFERROR(VLOOKUP(C334,REKAP[[#All],[ID
Barang]:[Stok Akhir]],2,FALSE), "")</f>
        <v>Ampelas</v>
      </c>
      <c r="E334" s="18" t="str">
        <f>IFERROR(VLOOKUP(C334,REKAP[[#All],[ID
Barang]:[Stok Akhir]],4,FALSE), "")</f>
        <v>Grit 320</v>
      </c>
      <c r="F334" s="18" t="str">
        <f>IFERROR(VLOOKUP(C334,REKAP[[#All],[ID
Barang]:[Stok Akhir]],6,FALSE),"")</f>
        <v>Bahan Pembantu</v>
      </c>
      <c r="G334" s="17">
        <f>IFERROR(VLOOKUP(C334,REKAP[[#All],[ID
Barang]:[Stok Akhir]],8,FALSE),"")</f>
        <v>3500</v>
      </c>
      <c r="H334" s="13">
        <v>2</v>
      </c>
      <c r="I334" s="13" t="s">
        <v>3672</v>
      </c>
      <c r="J334" s="69">
        <f>IFERROR(VLOOKUP(C334,REKAP[[#All],[ID
Barang]:[Stok Akhir]],14,FALSE),"")</f>
        <v>17</v>
      </c>
      <c r="K334" s="69"/>
      <c r="L334" s="13" t="s">
        <v>3908</v>
      </c>
      <c r="M334" s="17">
        <f>IFERROR(MASUK8[[#This Row],[Harga Satuan]]*MASUK8[[#This Row],[Jumlah Keluar]], "")</f>
        <v>7000</v>
      </c>
      <c r="N334" s="13"/>
    </row>
    <row r="335" spans="1:14" ht="16.5" thickTop="1" thickBot="1" x14ac:dyDescent="0.3">
      <c r="A335" s="33">
        <f t="shared" si="5"/>
        <v>329</v>
      </c>
      <c r="B335" s="9">
        <v>45379</v>
      </c>
      <c r="C335" s="10" t="s">
        <v>700</v>
      </c>
      <c r="D335" s="18" t="str">
        <f>IFERROR(VLOOKUP(C335,REKAP[[#All],[ID
Barang]:[Stok Akhir]],2,FALSE), "")</f>
        <v>Ampelas</v>
      </c>
      <c r="E335" s="18" t="str">
        <f>IFERROR(VLOOKUP(C335,REKAP[[#All],[ID
Barang]:[Stok Akhir]],4,FALSE), "")</f>
        <v>Grit 400</v>
      </c>
      <c r="F335" s="18" t="str">
        <f>IFERROR(VLOOKUP(C335,REKAP[[#All],[ID
Barang]:[Stok Akhir]],6,FALSE),"")</f>
        <v>Bahan Pembantu</v>
      </c>
      <c r="G335" s="17">
        <f>IFERROR(VLOOKUP(C335,REKAP[[#All],[ID
Barang]:[Stok Akhir]],8,FALSE),"")</f>
        <v>4000</v>
      </c>
      <c r="H335" s="13">
        <v>2</v>
      </c>
      <c r="I335" s="13" t="s">
        <v>3672</v>
      </c>
      <c r="J335" s="69">
        <f>IFERROR(VLOOKUP(C335,REKAP[[#All],[ID
Barang]:[Stok Akhir]],14,FALSE),"")</f>
        <v>6</v>
      </c>
      <c r="K335" s="69"/>
      <c r="L335" s="13" t="s">
        <v>3908</v>
      </c>
      <c r="M335" s="17">
        <f>IFERROR(MASUK8[[#This Row],[Harga Satuan]]*MASUK8[[#This Row],[Jumlah Keluar]], "")</f>
        <v>8000</v>
      </c>
      <c r="N335" s="13"/>
    </row>
    <row r="336" spans="1:14" ht="16.5" thickTop="1" thickBot="1" x14ac:dyDescent="0.3">
      <c r="A336" s="33">
        <f t="shared" si="5"/>
        <v>330</v>
      </c>
      <c r="B336" s="9">
        <v>45379</v>
      </c>
      <c r="C336" s="10" t="s">
        <v>701</v>
      </c>
      <c r="D336" s="18" t="str">
        <f>IFERROR(VLOOKUP(C336,REKAP[[#All],[ID
Barang]:[Stok Akhir]],2,FALSE), "")</f>
        <v>Ampelas</v>
      </c>
      <c r="E336" s="18" t="str">
        <f>IFERROR(VLOOKUP(C336,REKAP[[#All],[ID
Barang]:[Stok Akhir]],4,FALSE), "")</f>
        <v>Grit 600</v>
      </c>
      <c r="F336" s="18" t="str">
        <f>IFERROR(VLOOKUP(C336,REKAP[[#All],[ID
Barang]:[Stok Akhir]],6,FALSE),"")</f>
        <v>Bahan Pembantu</v>
      </c>
      <c r="G336" s="17">
        <f>IFERROR(VLOOKUP(C336,REKAP[[#All],[ID
Barang]:[Stok Akhir]],8,FALSE),"")</f>
        <v>4000</v>
      </c>
      <c r="H336" s="13">
        <v>2</v>
      </c>
      <c r="I336" s="13" t="s">
        <v>3672</v>
      </c>
      <c r="J336" s="69">
        <f>IFERROR(VLOOKUP(C336,REKAP[[#All],[ID
Barang]:[Stok Akhir]],14,FALSE),"")</f>
        <v>6</v>
      </c>
      <c r="K336" s="69"/>
      <c r="L336" s="13" t="s">
        <v>3908</v>
      </c>
      <c r="M336" s="17">
        <f>IFERROR(MASUK8[[#This Row],[Harga Satuan]]*MASUK8[[#This Row],[Jumlah Keluar]], "")</f>
        <v>8000</v>
      </c>
      <c r="N336" s="13"/>
    </row>
    <row r="337" spans="1:14" ht="16.5" thickTop="1" thickBot="1" x14ac:dyDescent="0.3">
      <c r="A337" s="33">
        <f t="shared" si="5"/>
        <v>331</v>
      </c>
      <c r="B337" s="9">
        <v>45379</v>
      </c>
      <c r="C337" s="10" t="s">
        <v>703</v>
      </c>
      <c r="D337" s="18" t="str">
        <f>IFERROR(VLOOKUP(C337,REKAP[[#All],[ID
Barang]:[Stok Akhir]],2,FALSE), "")</f>
        <v>Ampelas</v>
      </c>
      <c r="E337" s="18" t="str">
        <f>IFERROR(VLOOKUP(C337,REKAP[[#All],[ID
Barang]:[Stok Akhir]],4,FALSE), "")</f>
        <v>Grit 800</v>
      </c>
      <c r="F337" s="18" t="str">
        <f>IFERROR(VLOOKUP(C337,REKAP[[#All],[ID
Barang]:[Stok Akhir]],6,FALSE),"")</f>
        <v>Bahan Pembantu</v>
      </c>
      <c r="G337" s="17">
        <f>IFERROR(VLOOKUP(C337,REKAP[[#All],[ID
Barang]:[Stok Akhir]],8,FALSE),"")</f>
        <v>4000</v>
      </c>
      <c r="H337" s="13">
        <v>2</v>
      </c>
      <c r="I337" s="13" t="s">
        <v>3672</v>
      </c>
      <c r="J337" s="69">
        <f>IFERROR(VLOOKUP(C337,REKAP[[#All],[ID
Barang]:[Stok Akhir]],14,FALSE),"")</f>
        <v>-1</v>
      </c>
      <c r="K337" s="69"/>
      <c r="L337" s="13" t="s">
        <v>3908</v>
      </c>
      <c r="M337" s="17">
        <f>IFERROR(MASUK8[[#This Row],[Harga Satuan]]*MASUK8[[#This Row],[Jumlah Keluar]], "")</f>
        <v>8000</v>
      </c>
      <c r="N337" s="13"/>
    </row>
    <row r="338" spans="1:14" ht="16.5" thickTop="1" thickBot="1" x14ac:dyDescent="0.3">
      <c r="A338" s="33">
        <f t="shared" si="5"/>
        <v>332</v>
      </c>
      <c r="B338" s="9">
        <v>45379</v>
      </c>
      <c r="C338" s="10" t="s">
        <v>692</v>
      </c>
      <c r="D338" s="18" t="str">
        <f>IFERROR(VLOOKUP(C338,REKAP[[#All],[ID
Barang]:[Stok Akhir]],2,FALSE), "")</f>
        <v>Alteco / Lem Korea</v>
      </c>
      <c r="E338" s="18" t="str">
        <f>IFERROR(VLOOKUP(C338,REKAP[[#All],[ID
Barang]:[Stok Akhir]],4,FALSE), "")</f>
        <v>Alteco 110</v>
      </c>
      <c r="F338" s="18" t="str">
        <f>IFERROR(VLOOKUP(C338,REKAP[[#All],[ID
Barang]:[Stok Akhir]],6,FALSE),"")</f>
        <v>Bahan Pembantu</v>
      </c>
      <c r="G338" s="17">
        <f>IFERROR(VLOOKUP(C338,REKAP[[#All],[ID
Barang]:[Stok Akhir]],8,FALSE),"")</f>
        <v>5000</v>
      </c>
      <c r="H338" s="13">
        <v>2</v>
      </c>
      <c r="I338" s="13" t="s">
        <v>3672</v>
      </c>
      <c r="J338" s="69">
        <f>IFERROR(VLOOKUP(C338,REKAP[[#All],[ID
Barang]:[Stok Akhir]],14,FALSE),"")</f>
        <v>9</v>
      </c>
      <c r="K338" s="69"/>
      <c r="L338" s="13" t="s">
        <v>3909</v>
      </c>
      <c r="M338" s="17">
        <f>IFERROR(MASUK8[[#This Row],[Harga Satuan]]*MASUK8[[#This Row],[Jumlah Keluar]], "")</f>
        <v>10000</v>
      </c>
      <c r="N338" s="13"/>
    </row>
    <row r="339" spans="1:14" ht="16.5" thickTop="1" thickBot="1" x14ac:dyDescent="0.3">
      <c r="A339" s="33">
        <f t="shared" si="5"/>
        <v>333</v>
      </c>
      <c r="B339" s="9">
        <v>45379</v>
      </c>
      <c r="C339" s="10" t="s">
        <v>769</v>
      </c>
      <c r="D339" s="18" t="str">
        <f>IFERROR(VLOOKUP(C339,REKAP[[#All],[ID
Barang]:[Stok Akhir]],2,FALSE), "")</f>
        <v>Masker Safety (Polytron)</v>
      </c>
      <c r="E339" s="18">
        <f>IFERROR(VLOOKUP(C339,REKAP[[#All],[ID
Barang]:[Stok Akhir]],4,FALSE), "")</f>
        <v>0</v>
      </c>
      <c r="F339" s="18" t="str">
        <f>IFERROR(VLOOKUP(C339,REKAP[[#All],[ID
Barang]:[Stok Akhir]],6,FALSE),"")</f>
        <v>Bahan Pembantu</v>
      </c>
      <c r="G339" s="17">
        <f>IFERROR(VLOOKUP(C339,REKAP[[#All],[ID
Barang]:[Stok Akhir]],8,FALSE),"")</f>
        <v>1455</v>
      </c>
      <c r="H339" s="13">
        <v>1</v>
      </c>
      <c r="I339" s="13" t="s">
        <v>3672</v>
      </c>
      <c r="J339" s="69">
        <f>IFERROR(VLOOKUP(C339,REKAP[[#All],[ID
Barang]:[Stok Akhir]],14,FALSE),"")</f>
        <v>176</v>
      </c>
      <c r="K339" s="69"/>
      <c r="L339" s="13" t="s">
        <v>3670</v>
      </c>
      <c r="M339" s="17">
        <f>IFERROR(MASUK8[[#This Row],[Harga Satuan]]*MASUK8[[#This Row],[Jumlah Keluar]], "")</f>
        <v>1455</v>
      </c>
      <c r="N339" s="13"/>
    </row>
    <row r="340" spans="1:14" ht="16.5" thickTop="1" thickBot="1" x14ac:dyDescent="0.3">
      <c r="A340" s="33">
        <f t="shared" si="5"/>
        <v>334</v>
      </c>
      <c r="B340" s="9">
        <v>45380</v>
      </c>
      <c r="C340" s="10" t="s">
        <v>1272</v>
      </c>
      <c r="D340" s="18" t="str">
        <f>IFERROR(VLOOKUP(C340,REKAP[[#All],[ID
Barang]:[Stok Akhir]],2,FALSE), "")</f>
        <v>Limit Switch</v>
      </c>
      <c r="E340" s="18">
        <f>IFERROR(VLOOKUP(C340,REKAP[[#All],[ID
Barang]:[Stok Akhir]],4,FALSE), "")</f>
        <v>0</v>
      </c>
      <c r="F340" s="18" t="str">
        <f>IFERROR(VLOOKUP(C340,REKAP[[#All],[ID
Barang]:[Stok Akhir]],6,FALSE),"")</f>
        <v>Accessories Mold</v>
      </c>
      <c r="G340" s="17">
        <f>IFERROR(VLOOKUP(C340,REKAP[[#All],[ID
Barang]:[Stok Akhir]],8,FALSE),"")</f>
        <v>20000</v>
      </c>
      <c r="H340" s="13">
        <v>1</v>
      </c>
      <c r="I340" s="13" t="s">
        <v>3842</v>
      </c>
      <c r="J340" s="69">
        <f>IFERROR(VLOOKUP(C340,REKAP[[#All],[ID
Barang]:[Stok Akhir]],14,FALSE),"")</f>
        <v>1</v>
      </c>
      <c r="K340" s="69"/>
      <c r="L340" s="13" t="s">
        <v>3868</v>
      </c>
      <c r="M340" s="17">
        <f>IFERROR(MASUK8[[#This Row],[Harga Satuan]]*MASUK8[[#This Row],[Jumlah Keluar]], "")</f>
        <v>20000</v>
      </c>
      <c r="N340" s="13"/>
    </row>
    <row r="341" spans="1:14" ht="16.5" thickTop="1" thickBot="1" x14ac:dyDescent="0.3">
      <c r="A341" s="33">
        <f t="shared" si="5"/>
        <v>335</v>
      </c>
      <c r="B341" s="9">
        <v>45380</v>
      </c>
      <c r="C341" s="10" t="s">
        <v>929</v>
      </c>
      <c r="D341" s="18" t="str">
        <f>IFERROR(VLOOKUP(C341,REKAP[[#All],[ID
Barang]:[Stok Akhir]],2,FALSE), "")</f>
        <v>Counter Shoot</v>
      </c>
      <c r="E341" s="18" t="str">
        <f>IFERROR(VLOOKUP(C341,REKAP[[#All],[ID
Barang]:[Stok Akhir]],4,FALSE), "")</f>
        <v>PROGRESSIVE 7 BIT</v>
      </c>
      <c r="F341" s="18" t="str">
        <f>IFERROR(VLOOKUP(C341,REKAP[[#All],[ID
Barang]:[Stok Akhir]],6,FALSE),"")</f>
        <v>Accessories Mold</v>
      </c>
      <c r="G341" s="17">
        <f>IFERROR(VLOOKUP(C341,REKAP[[#All],[ID
Barang]:[Stok Akhir]],8,FALSE),"")</f>
        <v>416100</v>
      </c>
      <c r="H341" s="13">
        <v>1</v>
      </c>
      <c r="I341" s="13" t="s">
        <v>3842</v>
      </c>
      <c r="J341" s="69">
        <f>IFERROR(VLOOKUP(C341,REKAP[[#All],[ID
Barang]:[Stok Akhir]],14,FALSE),"")</f>
        <v>0</v>
      </c>
      <c r="K341" s="69"/>
      <c r="L341" s="13" t="s">
        <v>3859</v>
      </c>
      <c r="M341" s="17">
        <f>IFERROR(MASUK8[[#This Row],[Harga Satuan]]*MASUK8[[#This Row],[Jumlah Keluar]], "")</f>
        <v>416100</v>
      </c>
      <c r="N341" s="13"/>
    </row>
    <row r="342" spans="1:14" ht="16.5" thickTop="1" thickBot="1" x14ac:dyDescent="0.3">
      <c r="A342" s="33">
        <f t="shared" si="5"/>
        <v>336</v>
      </c>
      <c r="B342" s="9">
        <v>45380</v>
      </c>
      <c r="C342" s="10" t="s">
        <v>508</v>
      </c>
      <c r="D342" s="18" t="str">
        <f>IFERROR(VLOOKUP(C342,REKAP[[#All],[ID
Barang]:[Stok Akhir]],2,FALSE), "")</f>
        <v>Baut Tanam</v>
      </c>
      <c r="E342" s="18" t="str">
        <f>IFERROR(VLOOKUP(C342,REKAP[[#All],[ID
Barang]:[Stok Akhir]],4,FALSE), "")</f>
        <v xml:space="preserve">M 5 X 10 </v>
      </c>
      <c r="F342" s="18" t="str">
        <f>IFERROR(VLOOKUP(C342,REKAP[[#All],[ID
Barang]:[Stok Akhir]],6,FALSE),"")</f>
        <v>Mur &amp; Baut</v>
      </c>
      <c r="G342" s="17">
        <f>IFERROR(VLOOKUP(C342,REKAP[[#All],[ID
Barang]:[Stok Akhir]],8,FALSE),"")</f>
        <v>550</v>
      </c>
      <c r="H342" s="13">
        <v>2</v>
      </c>
      <c r="I342" s="13" t="s">
        <v>3842</v>
      </c>
      <c r="J342" s="69">
        <f>IFERROR(VLOOKUP(C342,REKAP[[#All],[ID
Barang]:[Stok Akhir]],14,FALSE),"")</f>
        <v>12</v>
      </c>
      <c r="K342" s="69"/>
      <c r="L342" s="13" t="s">
        <v>3868</v>
      </c>
      <c r="M342" s="17">
        <f>IFERROR(MASUK8[[#This Row],[Harga Satuan]]*MASUK8[[#This Row],[Jumlah Keluar]], "")</f>
        <v>1100</v>
      </c>
      <c r="N342" s="13"/>
    </row>
    <row r="343" spans="1:14" ht="16.5" thickTop="1" thickBot="1" x14ac:dyDescent="0.3">
      <c r="A343" s="33">
        <f t="shared" si="5"/>
        <v>337</v>
      </c>
      <c r="B343" s="9">
        <v>45380</v>
      </c>
      <c r="C343" s="10" t="s">
        <v>508</v>
      </c>
      <c r="D343" s="18" t="str">
        <f>IFERROR(VLOOKUP(C343,REKAP[[#All],[ID
Barang]:[Stok Akhir]],2,FALSE), "")</f>
        <v>Baut Tanam</v>
      </c>
      <c r="E343" s="18" t="str">
        <f>IFERROR(VLOOKUP(C343,REKAP[[#All],[ID
Barang]:[Stok Akhir]],4,FALSE), "")</f>
        <v xml:space="preserve">M 5 X 10 </v>
      </c>
      <c r="F343" s="18" t="str">
        <f>IFERROR(VLOOKUP(C343,REKAP[[#All],[ID
Barang]:[Stok Akhir]],6,FALSE),"")</f>
        <v>Mur &amp; Baut</v>
      </c>
      <c r="G343" s="17">
        <f>IFERROR(VLOOKUP(C343,REKAP[[#All],[ID
Barang]:[Stok Akhir]],8,FALSE),"")</f>
        <v>550</v>
      </c>
      <c r="H343" s="13">
        <v>1</v>
      </c>
      <c r="I343" s="13" t="s">
        <v>3842</v>
      </c>
      <c r="J343" s="69">
        <f>IFERROR(VLOOKUP(C343,REKAP[[#All],[ID
Barang]:[Stok Akhir]],14,FALSE),"")</f>
        <v>12</v>
      </c>
      <c r="K343" s="69"/>
      <c r="L343" s="13" t="s">
        <v>3871</v>
      </c>
      <c r="M343" s="17">
        <f>IFERROR(MASUK8[[#This Row],[Harga Satuan]]*MASUK8[[#This Row],[Jumlah Keluar]], "")</f>
        <v>550</v>
      </c>
      <c r="N343" s="13"/>
    </row>
    <row r="344" spans="1:14" ht="16.5" thickTop="1" thickBot="1" x14ac:dyDescent="0.3">
      <c r="A344" s="33">
        <f t="shared" si="5"/>
        <v>338</v>
      </c>
      <c r="B344" s="9">
        <v>45380</v>
      </c>
      <c r="C344" s="10" t="s">
        <v>929</v>
      </c>
      <c r="D344" s="18" t="str">
        <f>IFERROR(VLOOKUP(C344,REKAP[[#All],[ID
Barang]:[Stok Akhir]],2,FALSE), "")</f>
        <v>Counter Shoot</v>
      </c>
      <c r="E344" s="18" t="str">
        <f>IFERROR(VLOOKUP(C344,REKAP[[#All],[ID
Barang]:[Stok Akhir]],4,FALSE), "")</f>
        <v>PROGRESSIVE 7 BIT</v>
      </c>
      <c r="F344" s="18" t="str">
        <f>IFERROR(VLOOKUP(C344,REKAP[[#All],[ID
Barang]:[Stok Akhir]],6,FALSE),"")</f>
        <v>Accessories Mold</v>
      </c>
      <c r="G344" s="17">
        <f>IFERROR(VLOOKUP(C344,REKAP[[#All],[ID
Barang]:[Stok Akhir]],8,FALSE),"")</f>
        <v>416100</v>
      </c>
      <c r="H344" s="13">
        <v>1</v>
      </c>
      <c r="I344" s="13" t="s">
        <v>3842</v>
      </c>
      <c r="J344" s="69">
        <f>IFERROR(VLOOKUP(C344,REKAP[[#All],[ID
Barang]:[Stok Akhir]],14,FALSE),"")</f>
        <v>0</v>
      </c>
      <c r="K344" s="69"/>
      <c r="L344" s="13" t="s">
        <v>3871</v>
      </c>
      <c r="M344" s="17">
        <f>IFERROR(MASUK8[[#This Row],[Harga Satuan]]*MASUK8[[#This Row],[Jumlah Keluar]], "")</f>
        <v>416100</v>
      </c>
      <c r="N344" s="13"/>
    </row>
    <row r="345" spans="1:14" ht="16.5" thickTop="1" thickBot="1" x14ac:dyDescent="0.3">
      <c r="A345" s="33">
        <f t="shared" si="5"/>
        <v>339</v>
      </c>
      <c r="B345" s="9">
        <v>45380</v>
      </c>
      <c r="C345" s="10" t="s">
        <v>1272</v>
      </c>
      <c r="D345" s="18" t="str">
        <f>IFERROR(VLOOKUP(C345,REKAP[[#All],[ID
Barang]:[Stok Akhir]],2,FALSE), "")</f>
        <v>Limit Switch</v>
      </c>
      <c r="E345" s="18">
        <f>IFERROR(VLOOKUP(C345,REKAP[[#All],[ID
Barang]:[Stok Akhir]],4,FALSE), "")</f>
        <v>0</v>
      </c>
      <c r="F345" s="18" t="str">
        <f>IFERROR(VLOOKUP(C345,REKAP[[#All],[ID
Barang]:[Stok Akhir]],6,FALSE),"")</f>
        <v>Accessories Mold</v>
      </c>
      <c r="G345" s="17">
        <f>IFERROR(VLOOKUP(C345,REKAP[[#All],[ID
Barang]:[Stok Akhir]],8,FALSE),"")</f>
        <v>20000</v>
      </c>
      <c r="H345" s="13">
        <v>1</v>
      </c>
      <c r="I345" s="13" t="s">
        <v>3842</v>
      </c>
      <c r="J345" s="69">
        <f>IFERROR(VLOOKUP(C345,REKAP[[#All],[ID
Barang]:[Stok Akhir]],14,FALSE),"")</f>
        <v>1</v>
      </c>
      <c r="K345" s="69"/>
      <c r="L345" s="13" t="s">
        <v>3871</v>
      </c>
      <c r="M345" s="17">
        <f>IFERROR(MASUK8[[#This Row],[Harga Satuan]]*MASUK8[[#This Row],[Jumlah Keluar]], "")</f>
        <v>20000</v>
      </c>
      <c r="N345" s="13"/>
    </row>
    <row r="346" spans="1:14" ht="16.5" thickTop="1" thickBot="1" x14ac:dyDescent="0.3">
      <c r="A346" s="33">
        <f t="shared" si="5"/>
        <v>340</v>
      </c>
      <c r="B346" s="9">
        <v>45380</v>
      </c>
      <c r="C346" s="10" t="s">
        <v>331</v>
      </c>
      <c r="D346" s="18" t="str">
        <f>IFERROR(VLOOKUP(C346,REKAP[[#All],[ID
Barang]:[Stok Akhir]],2,FALSE), "")</f>
        <v>Baut LPK</v>
      </c>
      <c r="E346" s="18" t="str">
        <f>IFERROR(VLOOKUP(C346,REKAP[[#All],[ID
Barang]:[Stok Akhir]],4,FALSE), "")</f>
        <v>M 10 X 25</v>
      </c>
      <c r="F346" s="18" t="str">
        <f>IFERROR(VLOOKUP(C346,REKAP[[#All],[ID
Barang]:[Stok Akhir]],6,FALSE),"")</f>
        <v>Mur &amp; Baut</v>
      </c>
      <c r="G346" s="17">
        <f>IFERROR(VLOOKUP(C346,REKAP[[#All],[ID
Barang]:[Stok Akhir]],8,FALSE),"")</f>
        <v>2000</v>
      </c>
      <c r="H346" s="13">
        <v>32</v>
      </c>
      <c r="I346" s="13" t="s">
        <v>3842</v>
      </c>
      <c r="J346" s="69">
        <f>IFERROR(VLOOKUP(C346,REKAP[[#All],[ID
Barang]:[Stok Akhir]],14,FALSE),"")</f>
        <v>52</v>
      </c>
      <c r="K346" s="69"/>
      <c r="L346" s="13" t="s">
        <v>3872</v>
      </c>
      <c r="M346" s="17">
        <f>IFERROR(MASUK8[[#This Row],[Harga Satuan]]*MASUK8[[#This Row],[Jumlah Keluar]], "")</f>
        <v>64000</v>
      </c>
      <c r="N346" s="13"/>
    </row>
    <row r="347" spans="1:14" ht="16.5" thickTop="1" thickBot="1" x14ac:dyDescent="0.3">
      <c r="A347" s="33">
        <f t="shared" si="5"/>
        <v>341</v>
      </c>
      <c r="B347" s="9">
        <v>45380</v>
      </c>
      <c r="C347" s="10" t="s">
        <v>294</v>
      </c>
      <c r="D347" s="18" t="str">
        <f>IFERROR(VLOOKUP(C347,REKAP[[#All],[ID
Barang]:[Stok Akhir]],2,FALSE), "")</f>
        <v>Baut LPK</v>
      </c>
      <c r="E347" s="18" t="str">
        <f>IFERROR(VLOOKUP(C347,REKAP[[#All],[ID
Barang]:[Stok Akhir]],4,FALSE), "")</f>
        <v>M 6 X 55</v>
      </c>
      <c r="F347" s="18" t="str">
        <f>IFERROR(VLOOKUP(C347,REKAP[[#All],[ID
Barang]:[Stok Akhir]],6,FALSE),"")</f>
        <v>Mur &amp; Baut</v>
      </c>
      <c r="G347" s="17">
        <f>IFERROR(VLOOKUP(C347,REKAP[[#All],[ID
Barang]:[Stok Akhir]],8,FALSE),"")</f>
        <v>1250</v>
      </c>
      <c r="H347" s="13">
        <v>8</v>
      </c>
      <c r="I347" s="13" t="s">
        <v>3842</v>
      </c>
      <c r="J347" s="69">
        <f>IFERROR(VLOOKUP(C347,REKAP[[#All],[ID
Barang]:[Stok Akhir]],14,FALSE),"")</f>
        <v>25</v>
      </c>
      <c r="K347" s="69"/>
      <c r="L347" s="13" t="s">
        <v>3872</v>
      </c>
      <c r="M347" s="17">
        <f>IFERROR(MASUK8[[#This Row],[Harga Satuan]]*MASUK8[[#This Row],[Jumlah Keluar]], "")</f>
        <v>10000</v>
      </c>
      <c r="N347" s="13"/>
    </row>
    <row r="348" spans="1:14" ht="16.5" thickTop="1" thickBot="1" x14ac:dyDescent="0.3">
      <c r="A348" s="33">
        <f t="shared" si="5"/>
        <v>342</v>
      </c>
      <c r="B348" s="9">
        <v>45380</v>
      </c>
      <c r="C348" s="10" t="s">
        <v>376</v>
      </c>
      <c r="D348" s="18" t="str">
        <f>IFERROR(VLOOKUP(C348,REKAP[[#All],[ID
Barang]:[Stok Akhir]],2,FALSE), "")</f>
        <v>Baut LPK</v>
      </c>
      <c r="E348" s="18" t="str">
        <f>IFERROR(VLOOKUP(C348,REKAP[[#All],[ID
Barang]:[Stok Akhir]],4,FALSE), "")</f>
        <v>M 12 X 160</v>
      </c>
      <c r="F348" s="18" t="str">
        <f>IFERROR(VLOOKUP(C348,REKAP[[#All],[ID
Barang]:[Stok Akhir]],6,FALSE),"")</f>
        <v>Mur &amp; Baut</v>
      </c>
      <c r="G348" s="17">
        <f>IFERROR(VLOOKUP(C348,REKAP[[#All],[ID
Barang]:[Stok Akhir]],8,FALSE),"")</f>
        <v>20000</v>
      </c>
      <c r="H348" s="13">
        <v>2</v>
      </c>
      <c r="I348" s="13" t="s">
        <v>3842</v>
      </c>
      <c r="J348" s="69">
        <f>IFERROR(VLOOKUP(C348,REKAP[[#All],[ID
Barang]:[Stok Akhir]],14,FALSE),"")</f>
        <v>4</v>
      </c>
      <c r="K348" s="69"/>
      <c r="L348" s="13" t="s">
        <v>3872</v>
      </c>
      <c r="M348" s="17">
        <f>IFERROR(MASUK8[[#This Row],[Harga Satuan]]*MASUK8[[#This Row],[Jumlah Keluar]], "")</f>
        <v>40000</v>
      </c>
      <c r="N348" s="13"/>
    </row>
    <row r="349" spans="1:14" ht="16.5" thickTop="1" thickBot="1" x14ac:dyDescent="0.3">
      <c r="A349" s="33">
        <f t="shared" si="5"/>
        <v>343</v>
      </c>
      <c r="B349" s="9">
        <v>45380</v>
      </c>
      <c r="C349" s="10" t="s">
        <v>293</v>
      </c>
      <c r="D349" s="18" t="str">
        <f>IFERROR(VLOOKUP(C349,REKAP[[#All],[ID
Barang]:[Stok Akhir]],2,FALSE), "")</f>
        <v>Baut LPK</v>
      </c>
      <c r="E349" s="18" t="str">
        <f>IFERROR(VLOOKUP(C349,REKAP[[#All],[ID
Barang]:[Stok Akhir]],4,FALSE), "")</f>
        <v>M 6 X 50</v>
      </c>
      <c r="F349" s="18" t="str">
        <f>IFERROR(VLOOKUP(C349,REKAP[[#All],[ID
Barang]:[Stok Akhir]],6,FALSE),"")</f>
        <v>Mur &amp; Baut</v>
      </c>
      <c r="G349" s="17">
        <f>IFERROR(VLOOKUP(C349,REKAP[[#All],[ID
Barang]:[Stok Akhir]],8,FALSE),"")</f>
        <v>1500</v>
      </c>
      <c r="H349" s="13">
        <v>4</v>
      </c>
      <c r="I349" s="13" t="s">
        <v>3842</v>
      </c>
      <c r="J349" s="69">
        <f>IFERROR(VLOOKUP(C349,REKAP[[#All],[ID
Barang]:[Stok Akhir]],14,FALSE),"")</f>
        <v>9</v>
      </c>
      <c r="K349" s="69"/>
      <c r="L349" s="13" t="s">
        <v>3872</v>
      </c>
      <c r="M349" s="17">
        <f>IFERROR(MASUK8[[#This Row],[Harga Satuan]]*MASUK8[[#This Row],[Jumlah Keluar]], "")</f>
        <v>6000</v>
      </c>
      <c r="N349" s="13"/>
    </row>
    <row r="350" spans="1:14" ht="16.5" thickTop="1" thickBot="1" x14ac:dyDescent="0.3">
      <c r="A350" s="33">
        <f t="shared" si="5"/>
        <v>344</v>
      </c>
      <c r="B350" s="9">
        <v>45380</v>
      </c>
      <c r="C350" s="10" t="s">
        <v>289</v>
      </c>
      <c r="D350" s="18" t="str">
        <f>IFERROR(VLOOKUP(C350,REKAP[[#All],[ID
Barang]:[Stok Akhir]],2,FALSE), "")</f>
        <v>Baut LPK</v>
      </c>
      <c r="E350" s="18" t="str">
        <f>IFERROR(VLOOKUP(C350,REKAP[[#All],[ID
Barang]:[Stok Akhir]],4,FALSE), "")</f>
        <v>M 6 X 30</v>
      </c>
      <c r="F350" s="18" t="str">
        <f>IFERROR(VLOOKUP(C350,REKAP[[#All],[ID
Barang]:[Stok Akhir]],6,FALSE),"")</f>
        <v>Mur &amp; Baut</v>
      </c>
      <c r="G350" s="17">
        <f>IFERROR(VLOOKUP(C350,REKAP[[#All],[ID
Barang]:[Stok Akhir]],8,FALSE),"")</f>
        <v>800</v>
      </c>
      <c r="H350" s="13">
        <v>14</v>
      </c>
      <c r="I350" s="13" t="s">
        <v>3842</v>
      </c>
      <c r="J350" s="69">
        <f>IFERROR(VLOOKUP(C350,REKAP[[#All],[ID
Barang]:[Stok Akhir]],14,FALSE),"")</f>
        <v>0</v>
      </c>
      <c r="K350" s="69"/>
      <c r="L350" s="13" t="s">
        <v>3872</v>
      </c>
      <c r="M350" s="17">
        <f>IFERROR(MASUK8[[#This Row],[Harga Satuan]]*MASUK8[[#This Row],[Jumlah Keluar]], "")</f>
        <v>11200</v>
      </c>
      <c r="N350" s="13"/>
    </row>
    <row r="351" spans="1:14" ht="16.5" thickTop="1" thickBot="1" x14ac:dyDescent="0.3">
      <c r="A351" s="33">
        <f t="shared" si="5"/>
        <v>345</v>
      </c>
      <c r="B351" s="9">
        <v>45380</v>
      </c>
      <c r="C351" s="10" t="s">
        <v>291</v>
      </c>
      <c r="D351" s="18" t="str">
        <f>IFERROR(VLOOKUP(C351,REKAP[[#All],[ID
Barang]:[Stok Akhir]],2,FALSE), "")</f>
        <v>Baut LPK</v>
      </c>
      <c r="E351" s="18" t="str">
        <f>IFERROR(VLOOKUP(C351,REKAP[[#All],[ID
Barang]:[Stok Akhir]],4,FALSE), "")</f>
        <v>M 6 X 40</v>
      </c>
      <c r="F351" s="18" t="str">
        <f>IFERROR(VLOOKUP(C351,REKAP[[#All],[ID
Barang]:[Stok Akhir]],6,FALSE),"")</f>
        <v>Mur &amp; Baut</v>
      </c>
      <c r="G351" s="17">
        <f>IFERROR(VLOOKUP(C351,REKAP[[#All],[ID
Barang]:[Stok Akhir]],8,FALSE),"")</f>
        <v>1000</v>
      </c>
      <c r="H351" s="13">
        <v>32</v>
      </c>
      <c r="I351" s="13" t="s">
        <v>3842</v>
      </c>
      <c r="J351" s="69">
        <f>IFERROR(VLOOKUP(C351,REKAP[[#All],[ID
Barang]:[Stok Akhir]],14,FALSE),"")</f>
        <v>23</v>
      </c>
      <c r="K351" s="69"/>
      <c r="L351" s="13" t="s">
        <v>3872</v>
      </c>
      <c r="M351" s="17">
        <f>IFERROR(MASUK8[[#This Row],[Harga Satuan]]*MASUK8[[#This Row],[Jumlah Keluar]], "")</f>
        <v>32000</v>
      </c>
      <c r="N351" s="13"/>
    </row>
    <row r="352" spans="1:14" ht="16.5" thickTop="1" thickBot="1" x14ac:dyDescent="0.3">
      <c r="A352" s="33">
        <f t="shared" si="5"/>
        <v>346</v>
      </c>
      <c r="B352" s="9">
        <v>45380</v>
      </c>
      <c r="C352" s="10" t="s">
        <v>316</v>
      </c>
      <c r="D352" s="18" t="str">
        <f>IFERROR(VLOOKUP(C352,REKAP[[#All],[ID
Barang]:[Stok Akhir]],2,FALSE), "")</f>
        <v>Baut LPK</v>
      </c>
      <c r="E352" s="18" t="str">
        <f>IFERROR(VLOOKUP(C352,REKAP[[#All],[ID
Barang]:[Stok Akhir]],4,FALSE), "")</f>
        <v>M 8 X 60</v>
      </c>
      <c r="F352" s="18" t="str">
        <f>IFERROR(VLOOKUP(C352,REKAP[[#All],[ID
Barang]:[Stok Akhir]],6,FALSE),"")</f>
        <v>Mur &amp; Baut</v>
      </c>
      <c r="G352" s="17">
        <f>IFERROR(VLOOKUP(C352,REKAP[[#All],[ID
Barang]:[Stok Akhir]],8,FALSE),"")</f>
        <v>2350</v>
      </c>
      <c r="H352" s="13">
        <v>4</v>
      </c>
      <c r="I352" s="13" t="s">
        <v>3842</v>
      </c>
      <c r="J352" s="69">
        <f>IFERROR(VLOOKUP(C352,REKAP[[#All],[ID
Barang]:[Stok Akhir]],14,FALSE),"")</f>
        <v>45</v>
      </c>
      <c r="K352" s="69"/>
      <c r="L352" s="13" t="s">
        <v>3872</v>
      </c>
      <c r="M352" s="17">
        <f>IFERROR(MASUK8[[#This Row],[Harga Satuan]]*MASUK8[[#This Row],[Jumlah Keluar]], "")</f>
        <v>9400</v>
      </c>
      <c r="N352" s="13"/>
    </row>
    <row r="353" spans="1:14" ht="16.5" thickTop="1" thickBot="1" x14ac:dyDescent="0.3">
      <c r="A353" s="33">
        <f t="shared" si="5"/>
        <v>347</v>
      </c>
      <c r="B353" s="9">
        <v>45380</v>
      </c>
      <c r="C353" s="10" t="s">
        <v>290</v>
      </c>
      <c r="D353" s="18" t="str">
        <f>IFERROR(VLOOKUP(C353,REKAP[[#All],[ID
Barang]:[Stok Akhir]],2,FALSE), "")</f>
        <v>Baut LPK</v>
      </c>
      <c r="E353" s="18" t="str">
        <f>IFERROR(VLOOKUP(C353,REKAP[[#All],[ID
Barang]:[Stok Akhir]],4,FALSE), "")</f>
        <v>M 6 X 35</v>
      </c>
      <c r="F353" s="18" t="str">
        <f>IFERROR(VLOOKUP(C353,REKAP[[#All],[ID
Barang]:[Stok Akhir]],6,FALSE),"")</f>
        <v>Mur &amp; Baut</v>
      </c>
      <c r="G353" s="17">
        <f>IFERROR(VLOOKUP(C353,REKAP[[#All],[ID
Barang]:[Stok Akhir]],8,FALSE),"")</f>
        <v>850</v>
      </c>
      <c r="H353" s="13">
        <v>1</v>
      </c>
      <c r="I353" s="13" t="s">
        <v>3842</v>
      </c>
      <c r="J353" s="69">
        <f>IFERROR(VLOOKUP(C353,REKAP[[#All],[ID
Barang]:[Stok Akhir]],14,FALSE),"")</f>
        <v>40</v>
      </c>
      <c r="K353" s="69"/>
      <c r="L353" s="13" t="s">
        <v>3872</v>
      </c>
      <c r="M353" s="17">
        <f>IFERROR(MASUK8[[#This Row],[Harga Satuan]]*MASUK8[[#This Row],[Jumlah Keluar]], "")</f>
        <v>850</v>
      </c>
      <c r="N353" s="13"/>
    </row>
    <row r="354" spans="1:14" ht="16.5" thickTop="1" thickBot="1" x14ac:dyDescent="0.3">
      <c r="A354" s="33">
        <f t="shared" si="5"/>
        <v>348</v>
      </c>
      <c r="B354" s="9">
        <v>45380</v>
      </c>
      <c r="C354" s="10" t="s">
        <v>286</v>
      </c>
      <c r="D354" s="18" t="str">
        <f>IFERROR(VLOOKUP(C354,REKAP[[#All],[ID
Barang]:[Stok Akhir]],2,FALSE), "")</f>
        <v>Baut LPK</v>
      </c>
      <c r="E354" s="18" t="str">
        <f>IFERROR(VLOOKUP(C354,REKAP[[#All],[ID
Barang]:[Stok Akhir]],4,FALSE), "")</f>
        <v>M 6 X 15/16</v>
      </c>
      <c r="F354" s="18" t="str">
        <f>IFERROR(VLOOKUP(C354,REKAP[[#All],[ID
Barang]:[Stok Akhir]],6,FALSE),"")</f>
        <v>Mur &amp; Baut</v>
      </c>
      <c r="G354" s="17">
        <f>IFERROR(VLOOKUP(C354,REKAP[[#All],[ID
Barang]:[Stok Akhir]],8,FALSE),"")</f>
        <v>600</v>
      </c>
      <c r="H354" s="13">
        <v>36</v>
      </c>
      <c r="I354" s="13" t="s">
        <v>3842</v>
      </c>
      <c r="J354" s="69">
        <f>IFERROR(VLOOKUP(C354,REKAP[[#All],[ID
Barang]:[Stok Akhir]],14,FALSE),"")</f>
        <v>1</v>
      </c>
      <c r="K354" s="69"/>
      <c r="L354" s="13" t="s">
        <v>3872</v>
      </c>
      <c r="M354" s="17">
        <f>IFERROR(MASUK8[[#This Row],[Harga Satuan]]*MASUK8[[#This Row],[Jumlah Keluar]], "")</f>
        <v>21600</v>
      </c>
      <c r="N354" s="13"/>
    </row>
    <row r="355" spans="1:14" ht="16.5" thickTop="1" thickBot="1" x14ac:dyDescent="0.3">
      <c r="A355" s="33">
        <f t="shared" si="5"/>
        <v>349</v>
      </c>
      <c r="B355" s="9">
        <v>45380</v>
      </c>
      <c r="C355" s="10" t="s">
        <v>267</v>
      </c>
      <c r="D355" s="18" t="str">
        <f>IFERROR(VLOOKUP(C355,REKAP[[#All],[ID
Barang]:[Stok Akhir]],2,FALSE), "")</f>
        <v>Baut LPK</v>
      </c>
      <c r="E355" s="18" t="str">
        <f>IFERROR(VLOOKUP(C355,REKAP[[#All],[ID
Barang]:[Stok Akhir]],4,FALSE), "")</f>
        <v>M 5 X 16</v>
      </c>
      <c r="F355" s="18" t="str">
        <f>IFERROR(VLOOKUP(C355,REKAP[[#All],[ID
Barang]:[Stok Akhir]],6,FALSE),"")</f>
        <v>Mur &amp; Baut</v>
      </c>
      <c r="G355" s="17">
        <f>IFERROR(VLOOKUP(C355,REKAP[[#All],[ID
Barang]:[Stok Akhir]],8,FALSE),"")</f>
        <v>500</v>
      </c>
      <c r="H355" s="13">
        <v>4</v>
      </c>
      <c r="I355" s="13" t="s">
        <v>3842</v>
      </c>
      <c r="J355" s="69">
        <f>IFERROR(VLOOKUP(C355,REKAP[[#All],[ID
Barang]:[Stok Akhir]],14,FALSE),"")</f>
        <v>57</v>
      </c>
      <c r="K355" s="69"/>
      <c r="L355" s="13" t="s">
        <v>3872</v>
      </c>
      <c r="M355" s="17">
        <f>IFERROR(MASUK8[[#This Row],[Harga Satuan]]*MASUK8[[#This Row],[Jumlah Keluar]], "")</f>
        <v>2000</v>
      </c>
      <c r="N355" s="13"/>
    </row>
    <row r="356" spans="1:14" ht="16.5" thickTop="1" thickBot="1" x14ac:dyDescent="0.3">
      <c r="A356" s="33">
        <f t="shared" si="5"/>
        <v>350</v>
      </c>
      <c r="B356" s="9">
        <v>45380</v>
      </c>
      <c r="C356" s="10" t="s">
        <v>259</v>
      </c>
      <c r="D356" s="18" t="str">
        <f>IFERROR(VLOOKUP(C356,REKAP[[#All],[ID
Barang]:[Stok Akhir]],2,FALSE), "")</f>
        <v>Baut LPK</v>
      </c>
      <c r="E356" s="18" t="str">
        <f>IFERROR(VLOOKUP(C356,REKAP[[#All],[ID
Barang]:[Stok Akhir]],4,FALSE), "")</f>
        <v>M 4 X 25</v>
      </c>
      <c r="F356" s="18" t="str">
        <f>IFERROR(VLOOKUP(C356,REKAP[[#All],[ID
Barang]:[Stok Akhir]],6,FALSE),"")</f>
        <v>Mur &amp; Baut</v>
      </c>
      <c r="G356" s="17">
        <f>IFERROR(VLOOKUP(C356,REKAP[[#All],[ID
Barang]:[Stok Akhir]],8,FALSE),"")</f>
        <v>600</v>
      </c>
      <c r="H356" s="13">
        <v>32</v>
      </c>
      <c r="I356" s="13" t="s">
        <v>3842</v>
      </c>
      <c r="J356" s="69">
        <f>IFERROR(VLOOKUP(C356,REKAP[[#All],[ID
Barang]:[Stok Akhir]],14,FALSE),"")</f>
        <v>28</v>
      </c>
      <c r="K356" s="69"/>
      <c r="L356" s="13" t="s">
        <v>3872</v>
      </c>
      <c r="M356" s="17">
        <f>IFERROR(MASUK8[[#This Row],[Harga Satuan]]*MASUK8[[#This Row],[Jumlah Keluar]], "")</f>
        <v>19200</v>
      </c>
      <c r="N356" s="13"/>
    </row>
    <row r="357" spans="1:14" ht="16.5" thickTop="1" thickBot="1" x14ac:dyDescent="0.3">
      <c r="A357" s="33">
        <f t="shared" si="5"/>
        <v>351</v>
      </c>
      <c r="B357" s="9">
        <v>45380</v>
      </c>
      <c r="C357" s="10" t="s">
        <v>455</v>
      </c>
      <c r="D357" s="18" t="str">
        <f>IFERROR(VLOOKUP(C357,REKAP[[#All],[ID
Barang]:[Stok Akhir]],2,FALSE), "")</f>
        <v>Baut JFL</v>
      </c>
      <c r="E357" s="18" t="str">
        <f>IFERROR(VLOOKUP(C357,REKAP[[#All],[ID
Barang]:[Stok Akhir]],4,FALSE), "")</f>
        <v>M 5 X 10</v>
      </c>
      <c r="F357" s="18" t="str">
        <f>IFERROR(VLOOKUP(C357,REKAP[[#All],[ID
Barang]:[Stok Akhir]],6,FALSE),"")</f>
        <v>Mur &amp; Baut</v>
      </c>
      <c r="G357" s="17">
        <f>IFERROR(VLOOKUP(C357,REKAP[[#All],[ID
Barang]:[Stok Akhir]],8,FALSE),"")</f>
        <v>500</v>
      </c>
      <c r="H357" s="13">
        <v>80</v>
      </c>
      <c r="I357" s="13" t="s">
        <v>3842</v>
      </c>
      <c r="J357" s="69">
        <f>IFERROR(VLOOKUP(C357,REKAP[[#All],[ID
Barang]:[Stok Akhir]],14,FALSE),"")</f>
        <v>87</v>
      </c>
      <c r="K357" s="69"/>
      <c r="L357" s="13" t="s">
        <v>3872</v>
      </c>
      <c r="M357" s="17">
        <f>IFERROR(MASUK8[[#This Row],[Harga Satuan]]*MASUK8[[#This Row],[Jumlah Keluar]], "")</f>
        <v>40000</v>
      </c>
      <c r="N357" s="13"/>
    </row>
    <row r="358" spans="1:14" ht="16.5" thickTop="1" thickBot="1" x14ac:dyDescent="0.3">
      <c r="A358" s="33">
        <f t="shared" si="5"/>
        <v>352</v>
      </c>
      <c r="B358" s="9">
        <v>45380</v>
      </c>
      <c r="C358" s="10" t="s">
        <v>463</v>
      </c>
      <c r="D358" s="18" t="str">
        <f>IFERROR(VLOOKUP(C358,REKAP[[#All],[ID
Barang]:[Stok Akhir]],2,FALSE), "")</f>
        <v>Baut JFL</v>
      </c>
      <c r="E358" s="18" t="str">
        <f>IFERROR(VLOOKUP(C358,REKAP[[#All],[ID
Barang]:[Stok Akhir]],4,FALSE), "")</f>
        <v>M 6 X 15</v>
      </c>
      <c r="F358" s="18" t="str">
        <f>IFERROR(VLOOKUP(C358,REKAP[[#All],[ID
Barang]:[Stok Akhir]],6,FALSE),"")</f>
        <v>Mur &amp; Baut</v>
      </c>
      <c r="G358" s="17">
        <f>IFERROR(VLOOKUP(C358,REKAP[[#All],[ID
Barang]:[Stok Akhir]],8,FALSE),"")</f>
        <v>1000</v>
      </c>
      <c r="H358" s="13">
        <v>4</v>
      </c>
      <c r="I358" s="13" t="s">
        <v>3842</v>
      </c>
      <c r="J358" s="69">
        <f>IFERROR(VLOOKUP(C358,REKAP[[#All],[ID
Barang]:[Stok Akhir]],14,FALSE),"")</f>
        <v>52</v>
      </c>
      <c r="K358" s="69"/>
      <c r="L358" s="13" t="s">
        <v>3872</v>
      </c>
      <c r="M358" s="17">
        <f>IFERROR(MASUK8[[#This Row],[Harga Satuan]]*MASUK8[[#This Row],[Jumlah Keluar]], "")</f>
        <v>4000</v>
      </c>
      <c r="N358" s="13"/>
    </row>
    <row r="359" spans="1:14" ht="16.5" thickTop="1" thickBot="1" x14ac:dyDescent="0.3">
      <c r="A359" s="33">
        <f t="shared" si="5"/>
        <v>353</v>
      </c>
      <c r="B359" s="9">
        <v>45380</v>
      </c>
      <c r="C359" s="10" t="s">
        <v>457</v>
      </c>
      <c r="D359" s="18" t="str">
        <f>IFERROR(VLOOKUP(C359,REKAP[[#All],[ID
Barang]:[Stok Akhir]],2,FALSE), "")</f>
        <v>Baut JFL</v>
      </c>
      <c r="E359" s="18" t="str">
        <f>IFERROR(VLOOKUP(C359,REKAP[[#All],[ID
Barang]:[Stok Akhir]],4,FALSE), "")</f>
        <v>M 5 X 16</v>
      </c>
      <c r="F359" s="18" t="str">
        <f>IFERROR(VLOOKUP(C359,REKAP[[#All],[ID
Barang]:[Stok Akhir]],6,FALSE),"")</f>
        <v>Mur &amp; Baut</v>
      </c>
      <c r="G359" s="17">
        <f>IFERROR(VLOOKUP(C359,REKAP[[#All],[ID
Barang]:[Stok Akhir]],8,FALSE),"")</f>
        <v>400</v>
      </c>
      <c r="H359" s="13">
        <v>16</v>
      </c>
      <c r="I359" s="13" t="s">
        <v>3842</v>
      </c>
      <c r="J359" s="69">
        <f>IFERROR(VLOOKUP(C359,REKAP[[#All],[ID
Barang]:[Stok Akhir]],14,FALSE),"")</f>
        <v>60</v>
      </c>
      <c r="K359" s="69"/>
      <c r="L359" s="13" t="s">
        <v>3872</v>
      </c>
      <c r="M359" s="17">
        <f>IFERROR(MASUK8[[#This Row],[Harga Satuan]]*MASUK8[[#This Row],[Jumlah Keluar]], "")</f>
        <v>6400</v>
      </c>
      <c r="N359" s="13"/>
    </row>
    <row r="360" spans="1:14" ht="16.5" thickTop="1" thickBot="1" x14ac:dyDescent="0.3">
      <c r="A360" s="33">
        <f t="shared" si="5"/>
        <v>354</v>
      </c>
      <c r="B360" s="9">
        <v>45380</v>
      </c>
      <c r="C360" s="10" t="s">
        <v>3809</v>
      </c>
      <c r="D360" s="18" t="str">
        <f>IFERROR(VLOOKUP(C360,REKAP[[#All],[ID
Barang]:[Stok Akhir]],2,FALSE), "")</f>
        <v xml:space="preserve">SPRING </v>
      </c>
      <c r="E360" s="18" t="str">
        <f>IFERROR(VLOOKUP(C360,REKAP[[#All],[ID
Barang]:[Stok Akhir]],4,FALSE), "")</f>
        <v>CSF 22-80</v>
      </c>
      <c r="F360" s="18">
        <f>IFERROR(VLOOKUP(C360,REKAP[[#All],[ID
Barang]:[Stok Akhir]],6,FALSE),"")</f>
        <v>0</v>
      </c>
      <c r="G360" s="17">
        <f>IFERROR(VLOOKUP(C360,REKAP[[#All],[ID
Barang]:[Stok Akhir]],8,FALSE),"")</f>
        <v>0</v>
      </c>
      <c r="H360" s="13">
        <v>6</v>
      </c>
      <c r="I360" s="13" t="s">
        <v>3863</v>
      </c>
      <c r="J360" s="69">
        <f>IFERROR(VLOOKUP(C360,REKAP[[#All],[ID
Barang]:[Stok Akhir]],14,FALSE),"")</f>
        <v>0</v>
      </c>
      <c r="K360" s="69"/>
      <c r="L360" s="13" t="s">
        <v>3873</v>
      </c>
      <c r="M360" s="17">
        <f>IFERROR(MASUK8[[#This Row],[Harga Satuan]]*MASUK8[[#This Row],[Jumlah Keluar]], "")</f>
        <v>0</v>
      </c>
      <c r="N360" s="13"/>
    </row>
    <row r="361" spans="1:14" ht="16.5" thickTop="1" thickBot="1" x14ac:dyDescent="0.3">
      <c r="A361" s="33">
        <f t="shared" si="5"/>
        <v>355</v>
      </c>
      <c r="B361" s="9">
        <v>45380</v>
      </c>
      <c r="C361" s="10" t="s">
        <v>1327</v>
      </c>
      <c r="D361" s="18" t="str">
        <f>IFERROR(VLOOKUP(C361,REKAP[[#All],[ID
Barang]:[Stok Akhir]],2,FALSE), "")</f>
        <v>Spring</v>
      </c>
      <c r="E361" s="18" t="str">
        <f>IFERROR(VLOOKUP(C361,REKAP[[#All],[ID
Barang]:[Stok Akhir]],4,FALSE), "")</f>
        <v>CSF 14-40</v>
      </c>
      <c r="F361" s="18" t="str">
        <f>IFERROR(VLOOKUP(C361,REKAP[[#All],[ID
Barang]:[Stok Akhir]],6,FALSE),"")</f>
        <v>Accessories Mold</v>
      </c>
      <c r="G361" s="17">
        <f>IFERROR(VLOOKUP(C361,REKAP[[#All],[ID
Barang]:[Stok Akhir]],8,FALSE),"")</f>
        <v>29000</v>
      </c>
      <c r="H361" s="13">
        <v>2</v>
      </c>
      <c r="I361" s="13" t="s">
        <v>3863</v>
      </c>
      <c r="J361" s="69">
        <f>IFERROR(VLOOKUP(C361,REKAP[[#All],[ID
Barang]:[Stok Akhir]],14,FALSE),"")</f>
        <v>0</v>
      </c>
      <c r="K361" s="69"/>
      <c r="L361" s="13" t="s">
        <v>3873</v>
      </c>
      <c r="M361" s="17">
        <f>IFERROR(MASUK8[[#This Row],[Harga Satuan]]*MASUK8[[#This Row],[Jumlah Keluar]], "")</f>
        <v>58000</v>
      </c>
      <c r="N361" s="13"/>
    </row>
    <row r="362" spans="1:14" ht="16.5" thickTop="1" thickBot="1" x14ac:dyDescent="0.3">
      <c r="A362" s="33">
        <f t="shared" si="5"/>
        <v>356</v>
      </c>
      <c r="B362" s="9">
        <v>45380</v>
      </c>
      <c r="C362" s="10" t="s">
        <v>1294</v>
      </c>
      <c r="D362" s="18" t="str">
        <f>IFERROR(VLOOKUP(C362,REKAP[[#All],[ID
Barang]:[Stok Akhir]],2,FALSE), "")</f>
        <v>Po-Lock</v>
      </c>
      <c r="E362" s="18" t="str">
        <f>IFERROR(VLOOKUP(C362,REKAP[[#All],[ID
Barang]:[Stok Akhir]],4,FALSE), "")</f>
        <v>PN-16</v>
      </c>
      <c r="F362" s="18" t="str">
        <f>IFERROR(VLOOKUP(C362,REKAP[[#All],[ID
Barang]:[Stok Akhir]],6,FALSE),"")</f>
        <v>Accessories Mold</v>
      </c>
      <c r="G362" s="17">
        <f>IFERROR(VLOOKUP(C362,REKAP[[#All],[ID
Barang]:[Stok Akhir]],8,FALSE),"")</f>
        <v>18240</v>
      </c>
      <c r="H362" s="13">
        <v>4</v>
      </c>
      <c r="I362" s="13" t="s">
        <v>3863</v>
      </c>
      <c r="J362" s="69">
        <f>IFERROR(VLOOKUP(C362,REKAP[[#All],[ID
Barang]:[Stok Akhir]],14,FALSE),"")</f>
        <v>0</v>
      </c>
      <c r="K362" s="69"/>
      <c r="L362" s="13" t="s">
        <v>3873</v>
      </c>
      <c r="M362" s="17">
        <f>IFERROR(MASUK8[[#This Row],[Harga Satuan]]*MASUK8[[#This Row],[Jumlah Keluar]], "")</f>
        <v>72960</v>
      </c>
      <c r="N362" s="13"/>
    </row>
    <row r="363" spans="1:14" ht="16.5" thickTop="1" thickBot="1" x14ac:dyDescent="0.3">
      <c r="A363" s="33">
        <f t="shared" si="5"/>
        <v>357</v>
      </c>
      <c r="B363" s="9">
        <v>45380</v>
      </c>
      <c r="C363" s="10" t="s">
        <v>1302</v>
      </c>
      <c r="D363" s="18" t="str">
        <f>IFERROR(VLOOKUP(C363,REKAP[[#All],[ID
Barang]:[Stok Akhir]],2,FALSE), "")</f>
        <v>Quick Fitting</v>
      </c>
      <c r="E363" s="18" t="str">
        <f>IFERROR(VLOOKUP(C363,REKAP[[#All],[ID
Barang]:[Stok Akhir]],4,FALSE), "")</f>
        <v>QFT 02-10</v>
      </c>
      <c r="F363" s="18" t="str">
        <f>IFERROR(VLOOKUP(C363,REKAP[[#All],[ID
Barang]:[Stok Akhir]],6,FALSE),"")</f>
        <v>Accessories Mold</v>
      </c>
      <c r="G363" s="17">
        <f>IFERROR(VLOOKUP(C363,REKAP[[#All],[ID
Barang]:[Stok Akhir]],8,FALSE),"")</f>
        <v>25000</v>
      </c>
      <c r="H363" s="13">
        <v>8</v>
      </c>
      <c r="I363" s="13" t="s">
        <v>3863</v>
      </c>
      <c r="J363" s="69">
        <f>IFERROR(VLOOKUP(C363,REKAP[[#All],[ID
Barang]:[Stok Akhir]],14,FALSE),"")</f>
        <v>1</v>
      </c>
      <c r="K363" s="69"/>
      <c r="L363" s="13" t="s">
        <v>3873</v>
      </c>
      <c r="M363" s="17">
        <f>IFERROR(MASUK8[[#This Row],[Harga Satuan]]*MASUK8[[#This Row],[Jumlah Keluar]], "")</f>
        <v>200000</v>
      </c>
      <c r="N363" s="13"/>
    </row>
    <row r="364" spans="1:14" ht="16.5" thickTop="1" thickBot="1" x14ac:dyDescent="0.3">
      <c r="A364" s="33">
        <f t="shared" si="5"/>
        <v>358</v>
      </c>
      <c r="B364" s="9">
        <v>45380</v>
      </c>
      <c r="C364" s="10" t="s">
        <v>962</v>
      </c>
      <c r="D364" s="18" t="str">
        <f>IFERROR(VLOOKUP(C364,REKAP[[#All],[ID
Barang]:[Stok Akhir]],2,FALSE), "")</f>
        <v>Dowel Pin</v>
      </c>
      <c r="E364" s="18" t="str">
        <f>IFERROR(VLOOKUP(C364,REKAP[[#All],[ID
Barang]:[Stok Akhir]],4,FALSE), "")</f>
        <v>DPND-8-15</v>
      </c>
      <c r="F364" s="18" t="str">
        <f>IFERROR(VLOOKUP(C364,REKAP[[#All],[ID
Barang]:[Stok Akhir]],6,FALSE),"")</f>
        <v>Accessories Mold</v>
      </c>
      <c r="G364" s="17">
        <f>IFERROR(VLOOKUP(C364,REKAP[[#All],[ID
Barang]:[Stok Akhir]],8,FALSE),"")</f>
        <v>3726</v>
      </c>
      <c r="H364" s="13">
        <v>2</v>
      </c>
      <c r="I364" s="13" t="s">
        <v>3863</v>
      </c>
      <c r="J364" s="69">
        <f>IFERROR(VLOOKUP(C364,REKAP[[#All],[ID
Barang]:[Stok Akhir]],14,FALSE),"")</f>
        <v>2</v>
      </c>
      <c r="K364" s="69"/>
      <c r="L364" s="13" t="s">
        <v>3873</v>
      </c>
      <c r="M364" s="17">
        <f>IFERROR(MASUK8[[#This Row],[Harga Satuan]]*MASUK8[[#This Row],[Jumlah Keluar]], "")</f>
        <v>7452</v>
      </c>
      <c r="N364" s="13"/>
    </row>
    <row r="365" spans="1:14" ht="16.5" thickTop="1" thickBot="1" x14ac:dyDescent="0.3">
      <c r="A365" s="33">
        <f t="shared" si="5"/>
        <v>359</v>
      </c>
      <c r="B365" s="9">
        <v>45380</v>
      </c>
      <c r="C365" s="10" t="s">
        <v>3804</v>
      </c>
      <c r="D365" s="18" t="str">
        <f>IFERROR(VLOOKUP(C365,REKAP[[#All],[ID
Barang]:[Stok Akhir]],2,FALSE), "")</f>
        <v>NIPLLE</v>
      </c>
      <c r="E365" s="18" t="str">
        <f>IFERROR(VLOOKUP(C365,REKAP[[#All],[ID
Barang]:[Stok Akhir]],4,FALSE), "")</f>
        <v>QTA 020-100</v>
      </c>
      <c r="F365" s="18">
        <f>IFERROR(VLOOKUP(C365,REKAP[[#All],[ID
Barang]:[Stok Akhir]],6,FALSE),"")</f>
        <v>0</v>
      </c>
      <c r="G365" s="17">
        <f>IFERROR(VLOOKUP(C365,REKAP[[#All],[ID
Barang]:[Stok Akhir]],8,FALSE),"")</f>
        <v>0</v>
      </c>
      <c r="H365" s="13">
        <v>4</v>
      </c>
      <c r="I365" s="13" t="s">
        <v>3863</v>
      </c>
      <c r="J365" s="69">
        <f>IFERROR(VLOOKUP(C365,REKAP[[#All],[ID
Barang]:[Stok Akhir]],14,FALSE),"")</f>
        <v>0</v>
      </c>
      <c r="K365" s="69"/>
      <c r="L365" s="13" t="s">
        <v>3873</v>
      </c>
      <c r="M365" s="17">
        <f>IFERROR(MASUK8[[#This Row],[Harga Satuan]]*MASUK8[[#This Row],[Jumlah Keluar]], "")</f>
        <v>0</v>
      </c>
      <c r="N365" s="13"/>
    </row>
    <row r="366" spans="1:14" ht="16.5" thickTop="1" thickBot="1" x14ac:dyDescent="0.3">
      <c r="A366" s="33">
        <f t="shared" si="5"/>
        <v>360</v>
      </c>
      <c r="B366" s="9">
        <v>45380</v>
      </c>
      <c r="C366" s="10" t="s">
        <v>1140</v>
      </c>
      <c r="D366" s="18" t="str">
        <f>IFERROR(VLOOKUP(C366,REKAP[[#All],[ID
Barang]:[Stok Akhir]],2,FALSE), "")</f>
        <v>Ejector Pin</v>
      </c>
      <c r="E366" s="18" t="str">
        <f>IFERROR(VLOOKUP(C366,REKAP[[#All],[ID
Barang]:[Stok Akhir]],4,FALSE), "")</f>
        <v>EPD-6-100</v>
      </c>
      <c r="F366" s="18" t="str">
        <f>IFERROR(VLOOKUP(C366,REKAP[[#All],[ID
Barang]:[Stok Akhir]],6,FALSE),"")</f>
        <v>Accessories Mold</v>
      </c>
      <c r="G366" s="17">
        <f>IFERROR(VLOOKUP(C366,REKAP[[#All],[ID
Barang]:[Stok Akhir]],8,FALSE),"")</f>
        <v>21500</v>
      </c>
      <c r="H366" s="13">
        <v>4</v>
      </c>
      <c r="I366" s="13" t="s">
        <v>3863</v>
      </c>
      <c r="J366" s="69">
        <f>IFERROR(VLOOKUP(C366,REKAP[[#All],[ID
Barang]:[Stok Akhir]],14,FALSE),"")</f>
        <v>1</v>
      </c>
      <c r="K366" s="69"/>
      <c r="L366" s="13" t="s">
        <v>3873</v>
      </c>
      <c r="M366" s="17">
        <f>IFERROR(MASUK8[[#This Row],[Harga Satuan]]*MASUK8[[#This Row],[Jumlah Keluar]], "")</f>
        <v>86000</v>
      </c>
      <c r="N366" s="13"/>
    </row>
    <row r="367" spans="1:14" ht="16.5" thickTop="1" thickBot="1" x14ac:dyDescent="0.3">
      <c r="A367" s="33">
        <f t="shared" si="5"/>
        <v>361</v>
      </c>
      <c r="B367" s="9">
        <v>45380</v>
      </c>
      <c r="C367" s="10" t="s">
        <v>1196</v>
      </c>
      <c r="D367" s="18" t="str">
        <f>IFERROR(VLOOKUP(C367,REKAP[[#All],[ID
Barang]:[Stok Akhir]],2,FALSE), "")</f>
        <v>Eye Bolt</v>
      </c>
      <c r="E367" s="18" t="str">
        <f>IFERROR(VLOOKUP(C367,REKAP[[#All],[ID
Barang]:[Stok Akhir]],4,FALSE), "")</f>
        <v>BLE-20</v>
      </c>
      <c r="F367" s="18" t="str">
        <f>IFERROR(VLOOKUP(C367,REKAP[[#All],[ID
Barang]:[Stok Akhir]],6,FALSE),"")</f>
        <v>Accessories Mold</v>
      </c>
      <c r="G367" s="17">
        <f>IFERROR(VLOOKUP(C367,REKAP[[#All],[ID
Barang]:[Stok Akhir]],8,FALSE),"")</f>
        <v>65000</v>
      </c>
      <c r="H367" s="13">
        <v>2</v>
      </c>
      <c r="I367" s="13" t="s">
        <v>3863</v>
      </c>
      <c r="J367" s="69">
        <f>IFERROR(VLOOKUP(C367,REKAP[[#All],[ID
Barang]:[Stok Akhir]],14,FALSE),"")</f>
        <v>1</v>
      </c>
      <c r="K367" s="69"/>
      <c r="L367" s="13" t="s">
        <v>3873</v>
      </c>
      <c r="M367" s="17">
        <f>IFERROR(MASUK8[[#This Row],[Harga Satuan]]*MASUK8[[#This Row],[Jumlah Keluar]], "")</f>
        <v>130000</v>
      </c>
      <c r="N367" s="13"/>
    </row>
    <row r="368" spans="1:14" ht="16.5" thickTop="1" thickBot="1" x14ac:dyDescent="0.3">
      <c r="A368" s="33">
        <f t="shared" si="5"/>
        <v>362</v>
      </c>
      <c r="B368" s="9">
        <v>45380</v>
      </c>
      <c r="C368" s="10" t="s">
        <v>266</v>
      </c>
      <c r="D368" s="18" t="str">
        <f>IFERROR(VLOOKUP(C368,REKAP[[#All],[ID
Barang]:[Stok Akhir]],2,FALSE), "")</f>
        <v>Baut LPK</v>
      </c>
      <c r="E368" s="18" t="str">
        <f>IFERROR(VLOOKUP(C368,REKAP[[#All],[ID
Barang]:[Stok Akhir]],4,FALSE), "")</f>
        <v xml:space="preserve">M 5 X 12  </v>
      </c>
      <c r="F368" s="18" t="str">
        <f>IFERROR(VLOOKUP(C368,REKAP[[#All],[ID
Barang]:[Stok Akhir]],6,FALSE),"")</f>
        <v>Mur &amp; Baut</v>
      </c>
      <c r="G368" s="17">
        <f>IFERROR(VLOOKUP(C368,REKAP[[#All],[ID
Barang]:[Stok Akhir]],8,FALSE),"")</f>
        <v>500</v>
      </c>
      <c r="H368" s="13">
        <v>12</v>
      </c>
      <c r="I368" s="13" t="s">
        <v>3863</v>
      </c>
      <c r="J368" s="69">
        <f>IFERROR(VLOOKUP(C368,REKAP[[#All],[ID
Barang]:[Stok Akhir]],14,FALSE),"")</f>
        <v>6</v>
      </c>
      <c r="K368" s="69"/>
      <c r="L368" s="13" t="s">
        <v>3873</v>
      </c>
      <c r="M368" s="17">
        <f>IFERROR(MASUK8[[#This Row],[Harga Satuan]]*MASUK8[[#This Row],[Jumlah Keluar]], "")</f>
        <v>6000</v>
      </c>
      <c r="N368" s="13"/>
    </row>
    <row r="369" spans="1:14" ht="16.5" thickTop="1" thickBot="1" x14ac:dyDescent="0.3">
      <c r="A369" s="33">
        <f t="shared" si="5"/>
        <v>363</v>
      </c>
      <c r="B369" s="9">
        <v>45380</v>
      </c>
      <c r="C369" s="10" t="s">
        <v>360</v>
      </c>
      <c r="D369" s="18" t="str">
        <f>IFERROR(VLOOKUP(C369,REKAP[[#All],[ID
Barang]:[Stok Akhir]],2,FALSE), "")</f>
        <v>Baut LPK</v>
      </c>
      <c r="E369" s="18" t="str">
        <f>IFERROR(VLOOKUP(C369,REKAP[[#All],[ID
Barang]:[Stok Akhir]],4,FALSE), "")</f>
        <v>M 12 X 40</v>
      </c>
      <c r="F369" s="18" t="str">
        <f>IFERROR(VLOOKUP(C369,REKAP[[#All],[ID
Barang]:[Stok Akhir]],6,FALSE),"")</f>
        <v>Mur &amp; Baut</v>
      </c>
      <c r="G369" s="17">
        <f>IFERROR(VLOOKUP(C369,REKAP[[#All],[ID
Barang]:[Stok Akhir]],8,FALSE),"")</f>
        <v>3750</v>
      </c>
      <c r="H369" s="13">
        <v>4</v>
      </c>
      <c r="I369" s="13" t="s">
        <v>3863</v>
      </c>
      <c r="J369" s="69">
        <f>IFERROR(VLOOKUP(C369,REKAP[[#All],[ID
Barang]:[Stok Akhir]],14,FALSE),"")</f>
        <v>7</v>
      </c>
      <c r="K369" s="69"/>
      <c r="L369" s="13" t="s">
        <v>3873</v>
      </c>
      <c r="M369" s="17">
        <f>IFERROR(MASUK8[[#This Row],[Harga Satuan]]*MASUK8[[#This Row],[Jumlah Keluar]], "")</f>
        <v>15000</v>
      </c>
      <c r="N369" s="13"/>
    </row>
    <row r="370" spans="1:14" ht="16.5" thickTop="1" thickBot="1" x14ac:dyDescent="0.3">
      <c r="A370" s="33">
        <f t="shared" si="5"/>
        <v>364</v>
      </c>
      <c r="B370" s="9">
        <v>45380</v>
      </c>
      <c r="C370" s="10" t="s">
        <v>312</v>
      </c>
      <c r="D370" s="18" t="str">
        <f>IFERROR(VLOOKUP(C370,REKAP[[#All],[ID
Barang]:[Stok Akhir]],2,FALSE), "")</f>
        <v>Baut LPK</v>
      </c>
      <c r="E370" s="18" t="str">
        <f>IFERROR(VLOOKUP(C370,REKAP[[#All],[ID
Barang]:[Stok Akhir]],4,FALSE), "")</f>
        <v>M 8 X 40</v>
      </c>
      <c r="F370" s="18" t="str">
        <f>IFERROR(VLOOKUP(C370,REKAP[[#All],[ID
Barang]:[Stok Akhir]],6,FALSE),"")</f>
        <v>Mur &amp; Baut</v>
      </c>
      <c r="G370" s="17">
        <f>IFERROR(VLOOKUP(C370,REKAP[[#All],[ID
Barang]:[Stok Akhir]],8,FALSE),"")</f>
        <v>2000</v>
      </c>
      <c r="H370" s="13">
        <v>8</v>
      </c>
      <c r="I370" s="13" t="s">
        <v>3863</v>
      </c>
      <c r="J370" s="69">
        <f>IFERROR(VLOOKUP(C370,REKAP[[#All],[ID
Barang]:[Stok Akhir]],14,FALSE),"")</f>
        <v>14</v>
      </c>
      <c r="K370" s="69"/>
      <c r="L370" s="13" t="s">
        <v>3873</v>
      </c>
      <c r="M370" s="17">
        <f>IFERROR(MASUK8[[#This Row],[Harga Satuan]]*MASUK8[[#This Row],[Jumlah Keluar]], "")</f>
        <v>16000</v>
      </c>
      <c r="N370" s="13"/>
    </row>
    <row r="371" spans="1:14" ht="16.5" thickTop="1" thickBot="1" x14ac:dyDescent="0.3">
      <c r="A371" s="33">
        <f t="shared" si="5"/>
        <v>365</v>
      </c>
      <c r="B371" s="9">
        <v>45380</v>
      </c>
      <c r="C371" s="10" t="s">
        <v>286</v>
      </c>
      <c r="D371" s="18" t="str">
        <f>IFERROR(VLOOKUP(C371,REKAP[[#All],[ID
Barang]:[Stok Akhir]],2,FALSE), "")</f>
        <v>Baut LPK</v>
      </c>
      <c r="E371" s="18" t="str">
        <f>IFERROR(VLOOKUP(C371,REKAP[[#All],[ID
Barang]:[Stok Akhir]],4,FALSE), "")</f>
        <v>M 6 X 15/16</v>
      </c>
      <c r="F371" s="18" t="str">
        <f>IFERROR(VLOOKUP(C371,REKAP[[#All],[ID
Barang]:[Stok Akhir]],6,FALSE),"")</f>
        <v>Mur &amp; Baut</v>
      </c>
      <c r="G371" s="17">
        <f>IFERROR(VLOOKUP(C371,REKAP[[#All],[ID
Barang]:[Stok Akhir]],8,FALSE),"")</f>
        <v>600</v>
      </c>
      <c r="H371" s="13">
        <v>4</v>
      </c>
      <c r="I371" s="13" t="s">
        <v>3863</v>
      </c>
      <c r="J371" s="69">
        <f>IFERROR(VLOOKUP(C371,REKAP[[#All],[ID
Barang]:[Stok Akhir]],14,FALSE),"")</f>
        <v>1</v>
      </c>
      <c r="K371" s="69"/>
      <c r="L371" s="13" t="s">
        <v>3873</v>
      </c>
      <c r="M371" s="17">
        <f>IFERROR(MASUK8[[#This Row],[Harga Satuan]]*MASUK8[[#This Row],[Jumlah Keluar]], "")</f>
        <v>2400</v>
      </c>
      <c r="N371" s="13"/>
    </row>
    <row r="372" spans="1:14" ht="16.5" thickTop="1" thickBot="1" x14ac:dyDescent="0.3">
      <c r="A372" s="33">
        <f t="shared" si="5"/>
        <v>366</v>
      </c>
      <c r="B372" s="9">
        <v>45380</v>
      </c>
      <c r="C372" s="10" t="s">
        <v>310</v>
      </c>
      <c r="D372" s="18" t="str">
        <f>IFERROR(VLOOKUP(C372,REKAP[[#All],[ID
Barang]:[Stok Akhir]],2,FALSE), "")</f>
        <v>Baut LPK</v>
      </c>
      <c r="E372" s="18" t="str">
        <f>IFERROR(VLOOKUP(C372,REKAP[[#All],[ID
Barang]:[Stok Akhir]],4,FALSE), "")</f>
        <v>M 8 X 30</v>
      </c>
      <c r="F372" s="18" t="str">
        <f>IFERROR(VLOOKUP(C372,REKAP[[#All],[ID
Barang]:[Stok Akhir]],6,FALSE),"")</f>
        <v>Mur &amp; Baut</v>
      </c>
      <c r="G372" s="17">
        <f>IFERROR(VLOOKUP(C372,REKAP[[#All],[ID
Barang]:[Stok Akhir]],8,FALSE),"")</f>
        <v>2000</v>
      </c>
      <c r="H372" s="13">
        <v>6</v>
      </c>
      <c r="I372" s="13" t="s">
        <v>3863</v>
      </c>
      <c r="J372" s="69">
        <f>IFERROR(VLOOKUP(C372,REKAP[[#All],[ID
Barang]:[Stok Akhir]],14,FALSE),"")</f>
        <v>0</v>
      </c>
      <c r="K372" s="69"/>
      <c r="L372" s="13" t="s">
        <v>3873</v>
      </c>
      <c r="M372" s="17">
        <f>IFERROR(MASUK8[[#This Row],[Harga Satuan]]*MASUK8[[#This Row],[Jumlah Keluar]], "")</f>
        <v>12000</v>
      </c>
      <c r="N372" s="13"/>
    </row>
    <row r="373" spans="1:14" ht="16.5" thickTop="1" thickBot="1" x14ac:dyDescent="0.3">
      <c r="A373" s="33">
        <f t="shared" si="5"/>
        <v>367</v>
      </c>
      <c r="B373" s="9">
        <v>45380</v>
      </c>
      <c r="C373" s="10" t="s">
        <v>3023</v>
      </c>
      <c r="D373" s="18" t="str">
        <f>IFERROR(VLOOKUP(C373,REKAP[[#All],[ID
Barang]:[Stok Akhir]],2,FALSE), "")</f>
        <v>Insert Moldino</v>
      </c>
      <c r="E373" s="18" t="str">
        <f>IFERROR(VLOOKUP(C373,REKAP[[#All],[ID
Barang]:[Stok Akhir]],4,FALSE), "")</f>
        <v>ENMU0603ER-C JP4120</v>
      </c>
      <c r="F373" s="18" t="str">
        <f>IFERROR(VLOOKUP(C373,REKAP[[#All],[ID
Barang]:[Stok Akhir]],6,FALSE),"")</f>
        <v>Tools</v>
      </c>
      <c r="G373" s="17">
        <f>IFERROR(VLOOKUP(C373,REKAP[[#All],[ID
Barang]:[Stok Akhir]],8,FALSE),"")</f>
        <v>122000</v>
      </c>
      <c r="H373" s="13">
        <v>10</v>
      </c>
      <c r="I373" s="13" t="s">
        <v>3893</v>
      </c>
      <c r="J373" s="69">
        <f>IFERROR(VLOOKUP(C373,REKAP[[#All],[ID
Barang]:[Stok Akhir]],14,FALSE),"")</f>
        <v>0</v>
      </c>
      <c r="K373" s="69"/>
      <c r="L373" s="13" t="s">
        <v>3910</v>
      </c>
      <c r="M373" s="17">
        <f>IFERROR(MASUK8[[#This Row],[Harga Satuan]]*MASUK8[[#This Row],[Jumlah Keluar]], "")</f>
        <v>1220000</v>
      </c>
      <c r="N373" s="13"/>
    </row>
    <row r="374" spans="1:14" ht="16.5" thickTop="1" thickBot="1" x14ac:dyDescent="0.3">
      <c r="A374" s="33">
        <f t="shared" si="5"/>
        <v>368</v>
      </c>
      <c r="B374" s="9">
        <v>45380</v>
      </c>
      <c r="C374" s="10" t="s">
        <v>731</v>
      </c>
      <c r="D374" s="18" t="str">
        <f>IFERROR(VLOOKUP(C374,REKAP[[#All],[ID
Barang]:[Stok Akhir]],2,FALSE), "")</f>
        <v xml:space="preserve">EDM WIRE </v>
      </c>
      <c r="E374" s="18" t="str">
        <f>IFERROR(VLOOKUP(C374,REKAP[[#All],[ID
Barang]:[Stok Akhir]],4,FALSE), "")</f>
        <v>0.25mm</v>
      </c>
      <c r="F374" s="18" t="str">
        <f>IFERROR(VLOOKUP(C374,REKAP[[#All],[ID
Barang]:[Stok Akhir]],6,FALSE),"")</f>
        <v>Bahan Pembantu</v>
      </c>
      <c r="G374" s="17">
        <f>IFERROR(VLOOKUP(C374,REKAP[[#All],[ID
Barang]:[Stok Akhir]],8,FALSE),"")</f>
        <v>160000</v>
      </c>
      <c r="H374" s="13">
        <v>1</v>
      </c>
      <c r="I374" s="13" t="s">
        <v>3723</v>
      </c>
      <c r="J374" s="69">
        <f>IFERROR(VLOOKUP(C374,REKAP[[#All],[ID
Barang]:[Stok Akhir]],14,FALSE),"")</f>
        <v>11</v>
      </c>
      <c r="K374" s="69"/>
      <c r="L374" s="13" t="s">
        <v>3859</v>
      </c>
      <c r="M374" s="17">
        <f>IFERROR(MASUK8[[#This Row],[Harga Satuan]]*MASUK8[[#This Row],[Jumlah Keluar]], "")</f>
        <v>160000</v>
      </c>
      <c r="N374" s="13"/>
    </row>
    <row r="375" spans="1:14" ht="16.5" thickTop="1" thickBot="1" x14ac:dyDescent="0.3">
      <c r="A375" s="33">
        <f t="shared" si="5"/>
        <v>369</v>
      </c>
      <c r="B375" s="9">
        <v>45380</v>
      </c>
      <c r="C375" s="10" t="s">
        <v>788</v>
      </c>
      <c r="D375" s="18" t="str">
        <f>IFERROR(VLOOKUP(C375,REKAP[[#All],[ID
Barang]:[Stok Akhir]],2,FALSE), "")</f>
        <v>Sarung Tangan kain</v>
      </c>
      <c r="E375" s="18">
        <f>IFERROR(VLOOKUP(C375,REKAP[[#All],[ID
Barang]:[Stok Akhir]],4,FALSE), "")</f>
        <v>0</v>
      </c>
      <c r="F375" s="18" t="str">
        <f>IFERROR(VLOOKUP(C375,REKAP[[#All],[ID
Barang]:[Stok Akhir]],6,FALSE),"")</f>
        <v>Bahan Pembantu</v>
      </c>
      <c r="G375" s="17">
        <f>IFERROR(VLOOKUP(C375,REKAP[[#All],[ID
Barang]:[Stok Akhir]],8,FALSE),"")</f>
        <v>2000</v>
      </c>
      <c r="H375" s="13">
        <v>1</v>
      </c>
      <c r="I375" s="13" t="s">
        <v>3901</v>
      </c>
      <c r="J375" s="69">
        <f>IFERROR(VLOOKUP(C375,REKAP[[#All],[ID
Barang]:[Stok Akhir]],14,FALSE),"")</f>
        <v>6</v>
      </c>
      <c r="K375" s="69"/>
      <c r="L375" s="13" t="s">
        <v>3670</v>
      </c>
      <c r="M375" s="17">
        <f>IFERROR(MASUK8[[#This Row],[Harga Satuan]]*MASUK8[[#This Row],[Jumlah Keluar]], "")</f>
        <v>2000</v>
      </c>
      <c r="N375" s="13"/>
    </row>
    <row r="376" spans="1:14" ht="16.5" thickTop="1" thickBot="1" x14ac:dyDescent="0.3">
      <c r="A376" s="33">
        <f t="shared" si="5"/>
        <v>370</v>
      </c>
      <c r="B376" s="9">
        <v>45380</v>
      </c>
      <c r="C376" s="10" t="s">
        <v>765</v>
      </c>
      <c r="D376" s="18" t="str">
        <f>IFERROR(VLOOKUP(C376,REKAP[[#All],[ID
Barang]:[Stok Akhir]],2,FALSE), "")</f>
        <v>Lipstik</v>
      </c>
      <c r="E376" s="18">
        <f>IFERROR(VLOOKUP(C376,REKAP[[#All],[ID
Barang]:[Stok Akhir]],4,FALSE), "")</f>
        <v>0</v>
      </c>
      <c r="F376" s="18" t="str">
        <f>IFERROR(VLOOKUP(C376,REKAP[[#All],[ID
Barang]:[Stok Akhir]],6,FALSE),"")</f>
        <v>Bahan Pembantu</v>
      </c>
      <c r="G376" s="17">
        <f>IFERROR(VLOOKUP(C376,REKAP[[#All],[ID
Barang]:[Stok Akhir]],8,FALSE),"")</f>
        <v>12258</v>
      </c>
      <c r="H376" s="13">
        <v>1</v>
      </c>
      <c r="I376" s="13" t="s">
        <v>3911</v>
      </c>
      <c r="J376" s="69">
        <f>IFERROR(VLOOKUP(C376,REKAP[[#All],[ID
Barang]:[Stok Akhir]],14,FALSE),"")</f>
        <v>6</v>
      </c>
      <c r="K376" s="69"/>
      <c r="L376" s="13" t="s">
        <v>3859</v>
      </c>
      <c r="M376" s="17">
        <f>IFERROR(MASUK8[[#This Row],[Harga Satuan]]*MASUK8[[#This Row],[Jumlah Keluar]], "")</f>
        <v>12258</v>
      </c>
      <c r="N376" s="13"/>
    </row>
    <row r="377" spans="1:14" ht="16.5" thickTop="1" thickBot="1" x14ac:dyDescent="0.3">
      <c r="A377" s="33">
        <f t="shared" si="5"/>
        <v>371</v>
      </c>
      <c r="B377" s="9">
        <v>45381</v>
      </c>
      <c r="C377" s="10" t="s">
        <v>1196</v>
      </c>
      <c r="D377" s="18" t="str">
        <f>IFERROR(VLOOKUP(C377,REKAP[[#All],[ID
Barang]:[Stok Akhir]],2,FALSE), "")</f>
        <v>Eye Bolt</v>
      </c>
      <c r="E377" s="18" t="str">
        <f>IFERROR(VLOOKUP(C377,REKAP[[#All],[ID
Barang]:[Stok Akhir]],4,FALSE), "")</f>
        <v>BLE-20</v>
      </c>
      <c r="F377" s="18" t="str">
        <f>IFERROR(VLOOKUP(C377,REKAP[[#All],[ID
Barang]:[Stok Akhir]],6,FALSE),"")</f>
        <v>Accessories Mold</v>
      </c>
      <c r="G377" s="17">
        <f>IFERROR(VLOOKUP(C377,REKAP[[#All],[ID
Barang]:[Stok Akhir]],8,FALSE),"")</f>
        <v>65000</v>
      </c>
      <c r="H377" s="13">
        <v>16</v>
      </c>
      <c r="I377" s="13" t="s">
        <v>3842</v>
      </c>
      <c r="J377" s="69">
        <f>IFERROR(VLOOKUP(C377,REKAP[[#All],[ID
Barang]:[Stok Akhir]],14,FALSE),"")</f>
        <v>1</v>
      </c>
      <c r="K377" s="69"/>
      <c r="L377" s="13" t="s">
        <v>3874</v>
      </c>
      <c r="M377" s="17">
        <f>IFERROR(MASUK8[[#This Row],[Harga Satuan]]*MASUK8[[#This Row],[Jumlah Keluar]], "")</f>
        <v>1040000</v>
      </c>
      <c r="N377" s="13"/>
    </row>
    <row r="378" spans="1:14" ht="16.5" thickTop="1" thickBot="1" x14ac:dyDescent="0.3">
      <c r="A378" s="33">
        <f t="shared" si="5"/>
        <v>372</v>
      </c>
      <c r="B378" s="9">
        <v>45381</v>
      </c>
      <c r="C378" s="10" t="s">
        <v>964</v>
      </c>
      <c r="D378" s="18" t="str">
        <f>IFERROR(VLOOKUP(C378,REKAP[[#All],[ID
Barang]:[Stok Akhir]],2,FALSE), "")</f>
        <v>Dowel Pin</v>
      </c>
      <c r="E378" s="18" t="str">
        <f>IFERROR(VLOOKUP(C378,REKAP[[#All],[ID
Barang]:[Stok Akhir]],4,FALSE), "")</f>
        <v>DPND-8-25</v>
      </c>
      <c r="F378" s="18" t="str">
        <f>IFERROR(VLOOKUP(C378,REKAP[[#All],[ID
Barang]:[Stok Akhir]],6,FALSE),"")</f>
        <v>Accessories Mold</v>
      </c>
      <c r="G378" s="17">
        <f>IFERROR(VLOOKUP(C378,REKAP[[#All],[ID
Barang]:[Stok Akhir]],8,FALSE),"")</f>
        <v>14904</v>
      </c>
      <c r="H378" s="13">
        <v>24</v>
      </c>
      <c r="I378" s="13" t="s">
        <v>3842</v>
      </c>
      <c r="J378" s="69">
        <f>IFERROR(VLOOKUP(C378,REKAP[[#All],[ID
Barang]:[Stok Akhir]],14,FALSE),"")</f>
        <v>6</v>
      </c>
      <c r="K378" s="69"/>
      <c r="L378" s="13" t="s">
        <v>3813</v>
      </c>
      <c r="M378" s="17">
        <f>IFERROR(MASUK8[[#This Row],[Harga Satuan]]*MASUK8[[#This Row],[Jumlah Keluar]], "")</f>
        <v>357696</v>
      </c>
      <c r="N378" s="13"/>
    </row>
    <row r="379" spans="1:14" ht="16.5" thickTop="1" thickBot="1" x14ac:dyDescent="0.3">
      <c r="A379" s="33">
        <f t="shared" si="5"/>
        <v>373</v>
      </c>
      <c r="B379" s="9">
        <v>45381</v>
      </c>
      <c r="C379" s="10" t="s">
        <v>958</v>
      </c>
      <c r="D379" s="18" t="str">
        <f>IFERROR(VLOOKUP(C379,REKAP[[#All],[ID
Barang]:[Stok Akhir]],2,FALSE), "")</f>
        <v>Dowel Pin</v>
      </c>
      <c r="E379" s="18" t="str">
        <f>IFERROR(VLOOKUP(C379,REKAP[[#All],[ID
Barang]:[Stok Akhir]],4,FALSE), "")</f>
        <v>DPND-6-20</v>
      </c>
      <c r="F379" s="18" t="str">
        <f>IFERROR(VLOOKUP(C379,REKAP[[#All],[ID
Barang]:[Stok Akhir]],6,FALSE),"")</f>
        <v>Accessories Mold</v>
      </c>
      <c r="G379" s="17">
        <f>IFERROR(VLOOKUP(C379,REKAP[[#All],[ID
Barang]:[Stok Akhir]],8,FALSE),"")</f>
        <v>2879</v>
      </c>
      <c r="H379" s="13">
        <v>40</v>
      </c>
      <c r="I379" s="13" t="s">
        <v>3842</v>
      </c>
      <c r="J379" s="69">
        <f>IFERROR(VLOOKUP(C379,REKAP[[#All],[ID
Barang]:[Stok Akhir]],14,FALSE),"")</f>
        <v>54</v>
      </c>
      <c r="K379" s="69"/>
      <c r="L379" s="13" t="s">
        <v>3813</v>
      </c>
      <c r="M379" s="17">
        <f>IFERROR(MASUK8[[#This Row],[Harga Satuan]]*MASUK8[[#This Row],[Jumlah Keluar]], "")</f>
        <v>115160</v>
      </c>
      <c r="N379" s="13"/>
    </row>
    <row r="380" spans="1:14" ht="16.5" thickTop="1" thickBot="1" x14ac:dyDescent="0.3">
      <c r="A380" s="33">
        <f t="shared" si="5"/>
        <v>374</v>
      </c>
      <c r="B380" s="9">
        <v>45381</v>
      </c>
      <c r="C380" s="10" t="s">
        <v>970</v>
      </c>
      <c r="D380" s="18" t="str">
        <f>IFERROR(VLOOKUP(C380,REKAP[[#All],[ID
Barang]:[Stok Akhir]],2,FALSE), "")</f>
        <v>Dowel Pin</v>
      </c>
      <c r="E380" s="18" t="str">
        <f>IFERROR(VLOOKUP(C380,REKAP[[#All],[ID
Barang]:[Stok Akhir]],4,FALSE), "")</f>
        <v>DPND-10-25</v>
      </c>
      <c r="F380" s="18" t="str">
        <f>IFERROR(VLOOKUP(C380,REKAP[[#All],[ID
Barang]:[Stok Akhir]],6,FALSE),"")</f>
        <v>Accessories Mold</v>
      </c>
      <c r="G380" s="17">
        <f>IFERROR(VLOOKUP(C380,REKAP[[#All],[ID
Barang]:[Stok Akhir]],8,FALSE),"")</f>
        <v>5398</v>
      </c>
      <c r="H380" s="13">
        <v>4</v>
      </c>
      <c r="I380" s="13" t="s">
        <v>3842</v>
      </c>
      <c r="J380" s="69">
        <f>IFERROR(VLOOKUP(C380,REKAP[[#All],[ID
Barang]:[Stok Akhir]],14,FALSE),"")</f>
        <v>1</v>
      </c>
      <c r="K380" s="69"/>
      <c r="L380" s="13" t="s">
        <v>3872</v>
      </c>
      <c r="M380" s="17">
        <f>IFERROR(MASUK8[[#This Row],[Harga Satuan]]*MASUK8[[#This Row],[Jumlah Keluar]], "")</f>
        <v>21592</v>
      </c>
      <c r="N380" s="13"/>
    </row>
    <row r="381" spans="1:14" ht="16.5" thickTop="1" thickBot="1" x14ac:dyDescent="0.3">
      <c r="A381" s="33">
        <f t="shared" si="5"/>
        <v>375</v>
      </c>
      <c r="B381" s="9">
        <v>45381</v>
      </c>
      <c r="C381" s="10" t="s">
        <v>958</v>
      </c>
      <c r="D381" s="18" t="str">
        <f>IFERROR(VLOOKUP(C381,REKAP[[#All],[ID
Barang]:[Stok Akhir]],2,FALSE), "")</f>
        <v>Dowel Pin</v>
      </c>
      <c r="E381" s="18" t="str">
        <f>IFERROR(VLOOKUP(C381,REKAP[[#All],[ID
Barang]:[Stok Akhir]],4,FALSE), "")</f>
        <v>DPND-6-20</v>
      </c>
      <c r="F381" s="18" t="str">
        <f>IFERROR(VLOOKUP(C381,REKAP[[#All],[ID
Barang]:[Stok Akhir]],6,FALSE),"")</f>
        <v>Accessories Mold</v>
      </c>
      <c r="G381" s="17">
        <f>IFERROR(VLOOKUP(C381,REKAP[[#All],[ID
Barang]:[Stok Akhir]],8,FALSE),"")</f>
        <v>2879</v>
      </c>
      <c r="H381" s="13">
        <v>48</v>
      </c>
      <c r="I381" s="13" t="s">
        <v>3842</v>
      </c>
      <c r="J381" s="69">
        <f>IFERROR(VLOOKUP(C381,REKAP[[#All],[ID
Barang]:[Stok Akhir]],14,FALSE),"")</f>
        <v>54</v>
      </c>
      <c r="K381" s="69"/>
      <c r="L381" s="13" t="s">
        <v>3872</v>
      </c>
      <c r="M381" s="17">
        <f>IFERROR(MASUK8[[#This Row],[Harga Satuan]]*MASUK8[[#This Row],[Jumlah Keluar]], "")</f>
        <v>138192</v>
      </c>
      <c r="N381" s="13"/>
    </row>
    <row r="382" spans="1:14" ht="16.5" thickTop="1" thickBot="1" x14ac:dyDescent="0.3">
      <c r="A382" s="33">
        <f t="shared" si="5"/>
        <v>376</v>
      </c>
      <c r="B382" s="9">
        <v>45381</v>
      </c>
      <c r="C382" s="10" t="s">
        <v>957</v>
      </c>
      <c r="D382" s="18" t="str">
        <f>IFERROR(VLOOKUP(C382,REKAP[[#All],[ID
Barang]:[Stok Akhir]],2,FALSE), "")</f>
        <v>Dowel Pin</v>
      </c>
      <c r="E382" s="18" t="str">
        <f>IFERROR(VLOOKUP(C382,REKAP[[#All],[ID
Barang]:[Stok Akhir]],4,FALSE), "")</f>
        <v>DPND-6-15</v>
      </c>
      <c r="F382" s="18" t="str">
        <f>IFERROR(VLOOKUP(C382,REKAP[[#All],[ID
Barang]:[Stok Akhir]],6,FALSE),"")</f>
        <v>Accessories Mold</v>
      </c>
      <c r="G382" s="17">
        <f>IFERROR(VLOOKUP(C382,REKAP[[#All],[ID
Barang]:[Stok Akhir]],8,FALSE),"")</f>
        <v>2879</v>
      </c>
      <c r="H382" s="13">
        <v>8</v>
      </c>
      <c r="I382" s="13" t="s">
        <v>3842</v>
      </c>
      <c r="J382" s="69">
        <f>IFERROR(VLOOKUP(C382,REKAP[[#All],[ID
Barang]:[Stok Akhir]],14,FALSE),"")</f>
        <v>3</v>
      </c>
      <c r="K382" s="69"/>
      <c r="L382" s="13" t="s">
        <v>3872</v>
      </c>
      <c r="M382" s="17">
        <f>IFERROR(MASUK8[[#This Row],[Harga Satuan]]*MASUK8[[#This Row],[Jumlah Keluar]], "")</f>
        <v>23032</v>
      </c>
      <c r="N382" s="13"/>
    </row>
    <row r="383" spans="1:14" ht="16.5" thickTop="1" thickBot="1" x14ac:dyDescent="0.3">
      <c r="A383" s="33">
        <f t="shared" si="5"/>
        <v>377</v>
      </c>
      <c r="B383" s="9">
        <v>45381</v>
      </c>
      <c r="C383" s="10" t="s">
        <v>969</v>
      </c>
      <c r="D383" s="18" t="str">
        <f>IFERROR(VLOOKUP(C383,REKAP[[#All],[ID
Barang]:[Stok Akhir]],2,FALSE), "")</f>
        <v>Dowel Pin</v>
      </c>
      <c r="E383" s="18" t="str">
        <f>IFERROR(VLOOKUP(C383,REKAP[[#All],[ID
Barang]:[Stok Akhir]],4,FALSE), "")</f>
        <v>DPND-10-20</v>
      </c>
      <c r="F383" s="18" t="str">
        <f>IFERROR(VLOOKUP(C383,REKAP[[#All],[ID
Barang]:[Stok Akhir]],6,FALSE),"")</f>
        <v>Accessories Mold</v>
      </c>
      <c r="G383" s="17">
        <f>IFERROR(VLOOKUP(C383,REKAP[[#All],[ID
Barang]:[Stok Akhir]],8,FALSE),"")</f>
        <v>5096</v>
      </c>
      <c r="H383" s="13">
        <v>4</v>
      </c>
      <c r="I383" s="13" t="s">
        <v>3842</v>
      </c>
      <c r="J383" s="69">
        <f>IFERROR(VLOOKUP(C383,REKAP[[#All],[ID
Barang]:[Stok Akhir]],14,FALSE),"")</f>
        <v>4</v>
      </c>
      <c r="K383" s="69"/>
      <c r="L383" s="13" t="s">
        <v>3872</v>
      </c>
      <c r="M383" s="17">
        <f>IFERROR(MASUK8[[#This Row],[Harga Satuan]]*MASUK8[[#This Row],[Jumlah Keluar]], "")</f>
        <v>20384</v>
      </c>
      <c r="N383" s="13"/>
    </row>
    <row r="384" spans="1:14" ht="16.5" thickTop="1" thickBot="1" x14ac:dyDescent="0.3">
      <c r="A384" s="33">
        <f t="shared" si="5"/>
        <v>378</v>
      </c>
      <c r="B384" s="9">
        <v>45381</v>
      </c>
      <c r="C384" s="10" t="s">
        <v>945</v>
      </c>
      <c r="D384" s="18" t="str">
        <f>IFERROR(VLOOKUP(C384,REKAP[[#All],[ID
Barang]:[Stok Akhir]],2,FALSE), "")</f>
        <v>Dowel Pin</v>
      </c>
      <c r="E384" s="18" t="str">
        <f>IFERROR(VLOOKUP(C384,REKAP[[#All],[ID
Barang]:[Stok Akhir]],4,FALSE), "")</f>
        <v>DPND-3-10</v>
      </c>
      <c r="F384" s="18" t="str">
        <f>IFERROR(VLOOKUP(C384,REKAP[[#All],[ID
Barang]:[Stok Akhir]],6,FALSE),"")</f>
        <v>Accessories Mold</v>
      </c>
      <c r="G384" s="17">
        <f>IFERROR(VLOOKUP(C384,REKAP[[#All],[ID
Barang]:[Stok Akhir]],8,FALSE),"")</f>
        <v>2421</v>
      </c>
      <c r="H384" s="13">
        <v>4</v>
      </c>
      <c r="I384" s="13" t="s">
        <v>3842</v>
      </c>
      <c r="J384" s="69">
        <f>IFERROR(VLOOKUP(C384,REKAP[[#All],[ID
Barang]:[Stok Akhir]],14,FALSE),"")</f>
        <v>0</v>
      </c>
      <c r="K384" s="69"/>
      <c r="L384" s="13" t="s">
        <v>3867</v>
      </c>
      <c r="M384" s="17">
        <f>IFERROR(MASUK8[[#This Row],[Harga Satuan]]*MASUK8[[#This Row],[Jumlah Keluar]], "")</f>
        <v>9684</v>
      </c>
      <c r="N384" s="13"/>
    </row>
    <row r="385" spans="1:14" ht="16.5" thickTop="1" thickBot="1" x14ac:dyDescent="0.3">
      <c r="A385" s="33">
        <f t="shared" si="5"/>
        <v>379</v>
      </c>
      <c r="B385" s="9">
        <v>45381</v>
      </c>
      <c r="C385" s="10" t="s">
        <v>962</v>
      </c>
      <c r="D385" s="18" t="str">
        <f>IFERROR(VLOOKUP(C385,REKAP[[#All],[ID
Barang]:[Stok Akhir]],2,FALSE), "")</f>
        <v>Dowel Pin</v>
      </c>
      <c r="E385" s="18" t="str">
        <f>IFERROR(VLOOKUP(C385,REKAP[[#All],[ID
Barang]:[Stok Akhir]],4,FALSE), "")</f>
        <v>DPND-8-15</v>
      </c>
      <c r="F385" s="18" t="str">
        <f>IFERROR(VLOOKUP(C385,REKAP[[#All],[ID
Barang]:[Stok Akhir]],6,FALSE),"")</f>
        <v>Accessories Mold</v>
      </c>
      <c r="G385" s="17">
        <f>IFERROR(VLOOKUP(C385,REKAP[[#All],[ID
Barang]:[Stok Akhir]],8,FALSE),"")</f>
        <v>3726</v>
      </c>
      <c r="H385" s="13">
        <v>16</v>
      </c>
      <c r="I385" s="13" t="s">
        <v>3842</v>
      </c>
      <c r="J385" s="69">
        <f>IFERROR(VLOOKUP(C385,REKAP[[#All],[ID
Barang]:[Stok Akhir]],14,FALSE),"")</f>
        <v>2</v>
      </c>
      <c r="K385" s="69"/>
      <c r="L385" s="13" t="s">
        <v>3875</v>
      </c>
      <c r="M385" s="17">
        <f>IFERROR(MASUK8[[#This Row],[Harga Satuan]]*MASUK8[[#This Row],[Jumlah Keluar]], "")</f>
        <v>59616</v>
      </c>
      <c r="N385" s="13"/>
    </row>
    <row r="386" spans="1:14" ht="16.5" thickTop="1" thickBot="1" x14ac:dyDescent="0.3">
      <c r="A386" s="33">
        <f t="shared" si="5"/>
        <v>380</v>
      </c>
      <c r="B386" s="9">
        <v>45381</v>
      </c>
      <c r="C386" s="10" t="s">
        <v>963</v>
      </c>
      <c r="D386" s="18" t="str">
        <f>IFERROR(VLOOKUP(C386,REKAP[[#All],[ID
Barang]:[Stok Akhir]],2,FALSE), "")</f>
        <v>Dowel Pin</v>
      </c>
      <c r="E386" s="18" t="str">
        <f>IFERROR(VLOOKUP(C386,REKAP[[#All],[ID
Barang]:[Stok Akhir]],4,FALSE), "")</f>
        <v>DPND-8-20</v>
      </c>
      <c r="F386" s="18" t="str">
        <f>IFERROR(VLOOKUP(C386,REKAP[[#All],[ID
Barang]:[Stok Akhir]],6,FALSE),"")</f>
        <v>Accessories Mold</v>
      </c>
      <c r="G386" s="17">
        <f>IFERROR(VLOOKUP(C386,REKAP[[#All],[ID
Barang]:[Stok Akhir]],8,FALSE),"")</f>
        <v>10500</v>
      </c>
      <c r="H386" s="13">
        <v>4</v>
      </c>
      <c r="I386" s="13" t="s">
        <v>3842</v>
      </c>
      <c r="J386" s="69">
        <f>IFERROR(VLOOKUP(C386,REKAP[[#All],[ID
Barang]:[Stok Akhir]],14,FALSE),"")</f>
        <v>0</v>
      </c>
      <c r="K386" s="69"/>
      <c r="L386" s="13" t="s">
        <v>3875</v>
      </c>
      <c r="M386" s="17">
        <f>IFERROR(MASUK8[[#This Row],[Harga Satuan]]*MASUK8[[#This Row],[Jumlah Keluar]], "")</f>
        <v>42000</v>
      </c>
      <c r="N386" s="13"/>
    </row>
    <row r="387" spans="1:14" ht="16.5" thickTop="1" thickBot="1" x14ac:dyDescent="0.3">
      <c r="A387" s="33">
        <f t="shared" si="5"/>
        <v>381</v>
      </c>
      <c r="B387" s="9">
        <v>45381</v>
      </c>
      <c r="C387" s="10" t="s">
        <v>958</v>
      </c>
      <c r="D387" s="18" t="str">
        <f>IFERROR(VLOOKUP(C387,REKAP[[#All],[ID
Barang]:[Stok Akhir]],2,FALSE), "")</f>
        <v>Dowel Pin</v>
      </c>
      <c r="E387" s="18" t="str">
        <f>IFERROR(VLOOKUP(C387,REKAP[[#All],[ID
Barang]:[Stok Akhir]],4,FALSE), "")</f>
        <v>DPND-6-20</v>
      </c>
      <c r="F387" s="18" t="str">
        <f>IFERROR(VLOOKUP(C387,REKAP[[#All],[ID
Barang]:[Stok Akhir]],6,FALSE),"")</f>
        <v>Accessories Mold</v>
      </c>
      <c r="G387" s="17">
        <f>IFERROR(VLOOKUP(C387,REKAP[[#All],[ID
Barang]:[Stok Akhir]],8,FALSE),"")</f>
        <v>2879</v>
      </c>
      <c r="H387" s="13">
        <v>24</v>
      </c>
      <c r="I387" s="13" t="s">
        <v>3842</v>
      </c>
      <c r="J387" s="69">
        <f>IFERROR(VLOOKUP(C387,REKAP[[#All],[ID
Barang]:[Stok Akhir]],14,FALSE),"")</f>
        <v>54</v>
      </c>
      <c r="K387" s="69"/>
      <c r="L387" s="13" t="s">
        <v>3875</v>
      </c>
      <c r="M387" s="17">
        <f>IFERROR(MASUK8[[#This Row],[Harga Satuan]]*MASUK8[[#This Row],[Jumlah Keluar]], "")</f>
        <v>69096</v>
      </c>
      <c r="N387" s="13"/>
    </row>
    <row r="388" spans="1:14" ht="16.5" thickTop="1" thickBot="1" x14ac:dyDescent="0.3">
      <c r="A388" s="33">
        <f t="shared" si="5"/>
        <v>382</v>
      </c>
      <c r="B388" s="9">
        <v>45381</v>
      </c>
      <c r="C388" s="10" t="s">
        <v>957</v>
      </c>
      <c r="D388" s="18" t="str">
        <f>IFERROR(VLOOKUP(C388,REKAP[[#All],[ID
Barang]:[Stok Akhir]],2,FALSE), "")</f>
        <v>Dowel Pin</v>
      </c>
      <c r="E388" s="18" t="str">
        <f>IFERROR(VLOOKUP(C388,REKAP[[#All],[ID
Barang]:[Stok Akhir]],4,FALSE), "")</f>
        <v>DPND-6-15</v>
      </c>
      <c r="F388" s="18" t="str">
        <f>IFERROR(VLOOKUP(C388,REKAP[[#All],[ID
Barang]:[Stok Akhir]],6,FALSE),"")</f>
        <v>Accessories Mold</v>
      </c>
      <c r="G388" s="17">
        <f>IFERROR(VLOOKUP(C388,REKAP[[#All],[ID
Barang]:[Stok Akhir]],8,FALSE),"")</f>
        <v>2879</v>
      </c>
      <c r="H388" s="13">
        <v>8</v>
      </c>
      <c r="I388" s="13" t="s">
        <v>3842</v>
      </c>
      <c r="J388" s="69">
        <f>IFERROR(VLOOKUP(C388,REKAP[[#All],[ID
Barang]:[Stok Akhir]],14,FALSE),"")</f>
        <v>3</v>
      </c>
      <c r="K388" s="69"/>
      <c r="L388" s="13" t="s">
        <v>3875</v>
      </c>
      <c r="M388" s="17">
        <f>IFERROR(MASUK8[[#This Row],[Harga Satuan]]*MASUK8[[#This Row],[Jumlah Keluar]], "")</f>
        <v>23032</v>
      </c>
      <c r="N388" s="13"/>
    </row>
    <row r="389" spans="1:14" ht="16.5" thickTop="1" thickBot="1" x14ac:dyDescent="0.3">
      <c r="A389" s="33">
        <f t="shared" si="5"/>
        <v>383</v>
      </c>
      <c r="B389" s="9">
        <v>45381</v>
      </c>
      <c r="C389" s="10" t="s">
        <v>1132</v>
      </c>
      <c r="D389" s="18" t="str">
        <f>IFERROR(VLOOKUP(C389,REKAP[[#All],[ID
Barang]:[Stok Akhir]],2,FALSE), "")</f>
        <v>Ejector Pin</v>
      </c>
      <c r="E389" s="18" t="str">
        <f>IFERROR(VLOOKUP(C389,REKAP[[#All],[ID
Barang]:[Stok Akhir]],4,FALSE), "")</f>
        <v>EPD-5-100</v>
      </c>
      <c r="F389" s="18" t="str">
        <f>IFERROR(VLOOKUP(C389,REKAP[[#All],[ID
Barang]:[Stok Akhir]],6,FALSE),"")</f>
        <v>Accessories Mold</v>
      </c>
      <c r="G389" s="17">
        <f>IFERROR(VLOOKUP(C389,REKAP[[#All],[ID
Barang]:[Stok Akhir]],8,FALSE),"")</f>
        <v>19000</v>
      </c>
      <c r="H389" s="13">
        <v>8</v>
      </c>
      <c r="I389" s="13" t="s">
        <v>3842</v>
      </c>
      <c r="J389" s="69">
        <f>IFERROR(VLOOKUP(C389,REKAP[[#All],[ID
Barang]:[Stok Akhir]],14,FALSE),"")</f>
        <v>0</v>
      </c>
      <c r="K389" s="69"/>
      <c r="L389" s="13" t="s">
        <v>3859</v>
      </c>
      <c r="M389" s="17">
        <f>IFERROR(MASUK8[[#This Row],[Harga Satuan]]*MASUK8[[#This Row],[Jumlah Keluar]], "")</f>
        <v>152000</v>
      </c>
      <c r="N389" s="13"/>
    </row>
    <row r="390" spans="1:14" ht="16.5" thickTop="1" thickBot="1" x14ac:dyDescent="0.3">
      <c r="A390" s="33">
        <f t="shared" si="5"/>
        <v>384</v>
      </c>
      <c r="B390" s="9">
        <v>45381</v>
      </c>
      <c r="C390" s="10" t="s">
        <v>1016</v>
      </c>
      <c r="D390" s="18" t="str">
        <f>IFERROR(VLOOKUP(C390,REKAP[[#All],[ID
Barang]:[Stok Akhir]],2,FALSE), "")</f>
        <v>Ejector Pin</v>
      </c>
      <c r="E390" s="18" t="str">
        <f>IFERROR(VLOOKUP(C390,REKAP[[#All],[ID
Barang]:[Stok Akhir]],4,FALSE), "")</f>
        <v>EPC-2-100</v>
      </c>
      <c r="F390" s="18" t="str">
        <f>IFERROR(VLOOKUP(C390,REKAP[[#All],[ID
Barang]:[Stok Akhir]],6,FALSE),"")</f>
        <v>Accessories Mold</v>
      </c>
      <c r="G390" s="17">
        <f>IFERROR(VLOOKUP(C390,REKAP[[#All],[ID
Barang]:[Stok Akhir]],8,FALSE),"")</f>
        <v>1961</v>
      </c>
      <c r="H390" s="13">
        <v>15</v>
      </c>
      <c r="I390" s="13" t="s">
        <v>3842</v>
      </c>
      <c r="J390" s="69">
        <f>IFERROR(VLOOKUP(C390,REKAP[[#All],[ID
Barang]:[Stok Akhir]],14,FALSE),"")</f>
        <v>0</v>
      </c>
      <c r="K390" s="69"/>
      <c r="L390" s="13" t="s">
        <v>3876</v>
      </c>
      <c r="M390" s="17">
        <f>IFERROR(MASUK8[[#This Row],[Harga Satuan]]*MASUK8[[#This Row],[Jumlah Keluar]], "")</f>
        <v>29415</v>
      </c>
      <c r="N390" s="13"/>
    </row>
    <row r="391" spans="1:14" ht="16.5" thickTop="1" thickBot="1" x14ac:dyDescent="0.3">
      <c r="A391" s="33">
        <f t="shared" ref="A391:A454" si="6">ROW()-ROW($A$6)</f>
        <v>385</v>
      </c>
      <c r="B391" s="9">
        <v>45381</v>
      </c>
      <c r="C391" s="10" t="s">
        <v>1033</v>
      </c>
      <c r="D391" s="18" t="str">
        <f>IFERROR(VLOOKUP(C391,REKAP[[#All],[ID
Barang]:[Stok Akhir]],2,FALSE), "")</f>
        <v>Ejector Pin</v>
      </c>
      <c r="E391" s="18" t="str">
        <f>IFERROR(VLOOKUP(C391,REKAP[[#All],[ID
Barang]:[Stok Akhir]],4,FALSE), "")</f>
        <v>EPC-4-100</v>
      </c>
      <c r="F391" s="18" t="str">
        <f>IFERROR(VLOOKUP(C391,REKAP[[#All],[ID
Barang]:[Stok Akhir]],6,FALSE),"")</f>
        <v>Accessories Mold</v>
      </c>
      <c r="G391" s="17">
        <f>IFERROR(VLOOKUP(C391,REKAP[[#All],[ID
Barang]:[Stok Akhir]],8,FALSE),"")</f>
        <v>5015</v>
      </c>
      <c r="H391" s="13">
        <v>3</v>
      </c>
      <c r="I391" s="13" t="s">
        <v>3842</v>
      </c>
      <c r="J391" s="69">
        <f>IFERROR(VLOOKUP(C391,REKAP[[#All],[ID
Barang]:[Stok Akhir]],14,FALSE),"")</f>
        <v>0</v>
      </c>
      <c r="K391" s="69"/>
      <c r="L391" s="13" t="s">
        <v>3876</v>
      </c>
      <c r="M391" s="17">
        <f>IFERROR(MASUK8[[#This Row],[Harga Satuan]]*MASUK8[[#This Row],[Jumlah Keluar]], "")</f>
        <v>15045</v>
      </c>
      <c r="N391" s="13"/>
    </row>
    <row r="392" spans="1:14" ht="16.5" thickTop="1" thickBot="1" x14ac:dyDescent="0.3">
      <c r="A392" s="33">
        <f t="shared" si="6"/>
        <v>386</v>
      </c>
      <c r="B392" s="9">
        <v>45381</v>
      </c>
      <c r="C392" s="10" t="s">
        <v>1045</v>
      </c>
      <c r="D392" s="18" t="str">
        <f>IFERROR(VLOOKUP(C392,REKAP[[#All],[ID
Barang]:[Stok Akhir]],2,FALSE), "")</f>
        <v>Ejector Pin</v>
      </c>
      <c r="E392" s="18" t="str">
        <f>IFERROR(VLOOKUP(C392,REKAP[[#All],[ID
Barang]:[Stok Akhir]],4,FALSE), "")</f>
        <v>EPC-6-100</v>
      </c>
      <c r="F392" s="18" t="str">
        <f>IFERROR(VLOOKUP(C392,REKAP[[#All],[ID
Barang]:[Stok Akhir]],6,FALSE),"")</f>
        <v>Accessories Mold</v>
      </c>
      <c r="G392" s="17">
        <f>IFERROR(VLOOKUP(C392,REKAP[[#All],[ID
Barang]:[Stok Akhir]],8,FALSE),"")</f>
        <v>8331</v>
      </c>
      <c r="H392" s="13">
        <v>2</v>
      </c>
      <c r="I392" s="13" t="s">
        <v>3842</v>
      </c>
      <c r="J392" s="69">
        <f>IFERROR(VLOOKUP(C392,REKAP[[#All],[ID
Barang]:[Stok Akhir]],14,FALSE),"")</f>
        <v>0</v>
      </c>
      <c r="K392" s="69"/>
      <c r="L392" s="13" t="s">
        <v>3876</v>
      </c>
      <c r="M392" s="17">
        <f>IFERROR(MASUK8[[#This Row],[Harga Satuan]]*MASUK8[[#This Row],[Jumlah Keluar]], "")</f>
        <v>16662</v>
      </c>
      <c r="N392" s="13"/>
    </row>
    <row r="393" spans="1:14" ht="16.5" thickTop="1" thickBot="1" x14ac:dyDescent="0.3">
      <c r="A393" s="33">
        <f t="shared" si="6"/>
        <v>387</v>
      </c>
      <c r="B393" s="9">
        <v>45381</v>
      </c>
      <c r="C393" s="10" t="s">
        <v>3821</v>
      </c>
      <c r="D393" s="18" t="str">
        <f>IFERROR(VLOOKUP(C393,REKAP[[#All],[ID
Barang]:[Stok Akhir]],2,FALSE), "")</f>
        <v>Guide Bush</v>
      </c>
      <c r="E393" s="18" t="str">
        <f>IFERROR(VLOOKUP(C393,REKAP[[#All],[ID
Barang]:[Stok Akhir]],4,FALSE), "")</f>
        <v>SPWS 16-95</v>
      </c>
      <c r="F393" s="18">
        <f>IFERROR(VLOOKUP(C393,REKAP[[#All],[ID
Barang]:[Stok Akhir]],6,FALSE),"")</f>
        <v>0</v>
      </c>
      <c r="G393" s="17">
        <f>IFERROR(VLOOKUP(C393,REKAP[[#All],[ID
Barang]:[Stok Akhir]],8,FALSE),"")</f>
        <v>0</v>
      </c>
      <c r="H393" s="13">
        <v>2</v>
      </c>
      <c r="I393" s="13" t="s">
        <v>3842</v>
      </c>
      <c r="J393" s="69">
        <f>IFERROR(VLOOKUP(C393,REKAP[[#All],[ID
Barang]:[Stok Akhir]],14,FALSE),"")</f>
        <v>0</v>
      </c>
      <c r="K393" s="69"/>
      <c r="L393" s="13" t="s">
        <v>3877</v>
      </c>
      <c r="M393" s="17">
        <f>IFERROR(MASUK8[[#This Row],[Harga Satuan]]*MASUK8[[#This Row],[Jumlah Keluar]], "")</f>
        <v>0</v>
      </c>
      <c r="N393" s="13"/>
    </row>
    <row r="394" spans="1:14" ht="16.5" thickTop="1" thickBot="1" x14ac:dyDescent="0.3">
      <c r="A394" s="33">
        <f t="shared" si="6"/>
        <v>388</v>
      </c>
      <c r="B394" s="9">
        <v>45381</v>
      </c>
      <c r="C394" s="10" t="s">
        <v>953</v>
      </c>
      <c r="D394" s="18" t="str">
        <f>IFERROR(VLOOKUP(C394,REKAP[[#All],[ID
Barang]:[Stok Akhir]],2,FALSE), "")</f>
        <v>Dowel Pin</v>
      </c>
      <c r="E394" s="18" t="str">
        <f>IFERROR(VLOOKUP(C394,REKAP[[#All],[ID
Barang]:[Stok Akhir]],4,FALSE), "")</f>
        <v>DPND-5-15</v>
      </c>
      <c r="F394" s="18" t="str">
        <f>IFERROR(VLOOKUP(C394,REKAP[[#All],[ID
Barang]:[Stok Akhir]],6,FALSE),"")</f>
        <v>Accessories Mold</v>
      </c>
      <c r="G394" s="17">
        <f>IFERROR(VLOOKUP(C394,REKAP[[#All],[ID
Barang]:[Stok Akhir]],8,FALSE),"")</f>
        <v>2618</v>
      </c>
      <c r="H394" s="13">
        <v>4</v>
      </c>
      <c r="I394" s="13" t="s">
        <v>3842</v>
      </c>
      <c r="J394" s="69">
        <f>IFERROR(VLOOKUP(C394,REKAP[[#All],[ID
Barang]:[Stok Akhir]],14,FALSE),"")</f>
        <v>19</v>
      </c>
      <c r="K394" s="69"/>
      <c r="L394" s="13" t="s">
        <v>3878</v>
      </c>
      <c r="M394" s="17">
        <f>IFERROR(MASUK8[[#This Row],[Harga Satuan]]*MASUK8[[#This Row],[Jumlah Keluar]], "")</f>
        <v>10472</v>
      </c>
      <c r="N394" s="13"/>
    </row>
    <row r="395" spans="1:14" ht="16.5" thickTop="1" thickBot="1" x14ac:dyDescent="0.3">
      <c r="A395" s="33">
        <f t="shared" si="6"/>
        <v>389</v>
      </c>
      <c r="B395" s="9">
        <v>45381</v>
      </c>
      <c r="C395" s="10" t="s">
        <v>268</v>
      </c>
      <c r="D395" s="18" t="str">
        <f>IFERROR(VLOOKUP(C395,REKAP[[#All],[ID
Barang]:[Stok Akhir]],2,FALSE), "")</f>
        <v>Baut LPK</v>
      </c>
      <c r="E395" s="18" t="str">
        <f>IFERROR(VLOOKUP(C395,REKAP[[#All],[ID
Barang]:[Stok Akhir]],4,FALSE), "")</f>
        <v>M 5 X 20</v>
      </c>
      <c r="F395" s="18" t="str">
        <f>IFERROR(VLOOKUP(C395,REKAP[[#All],[ID
Barang]:[Stok Akhir]],6,FALSE),"")</f>
        <v>Mur &amp; Baut</v>
      </c>
      <c r="G395" s="17">
        <f>IFERROR(VLOOKUP(C395,REKAP[[#All],[ID
Barang]:[Stok Akhir]],8,FALSE),"")</f>
        <v>600</v>
      </c>
      <c r="H395" s="13">
        <v>2</v>
      </c>
      <c r="I395" s="13" t="s">
        <v>3842</v>
      </c>
      <c r="J395" s="69">
        <f>IFERROR(VLOOKUP(C395,REKAP[[#All],[ID
Barang]:[Stok Akhir]],14,FALSE),"")</f>
        <v>15</v>
      </c>
      <c r="K395" s="69"/>
      <c r="L395" s="13" t="s">
        <v>3878</v>
      </c>
      <c r="M395" s="17">
        <f>IFERROR(MASUK8[[#This Row],[Harga Satuan]]*MASUK8[[#This Row],[Jumlah Keluar]], "")</f>
        <v>1200</v>
      </c>
      <c r="N395" s="13"/>
    </row>
    <row r="396" spans="1:14" ht="16.5" thickTop="1" thickBot="1" x14ac:dyDescent="0.3">
      <c r="A396" s="33">
        <f t="shared" si="6"/>
        <v>390</v>
      </c>
      <c r="B396" s="9">
        <v>45381</v>
      </c>
      <c r="C396" s="10" t="s">
        <v>446</v>
      </c>
      <c r="D396" s="18" t="str">
        <f>IFERROR(VLOOKUP(C396,REKAP[[#All],[ID
Barang]:[Stok Akhir]],2,FALSE), "")</f>
        <v>Baut JFL</v>
      </c>
      <c r="E396" s="18" t="str">
        <f>IFERROR(VLOOKUP(C396,REKAP[[#All],[ID
Barang]:[Stok Akhir]],4,FALSE), "")</f>
        <v>M 3 x 10</v>
      </c>
      <c r="F396" s="18" t="str">
        <f>IFERROR(VLOOKUP(C396,REKAP[[#All],[ID
Barang]:[Stok Akhir]],6,FALSE),"")</f>
        <v>Mur &amp; Baut</v>
      </c>
      <c r="G396" s="17">
        <f>IFERROR(VLOOKUP(C396,REKAP[[#All],[ID
Barang]:[Stok Akhir]],8,FALSE),"")</f>
        <v>500</v>
      </c>
      <c r="H396" s="13">
        <v>4</v>
      </c>
      <c r="I396" s="13" t="s">
        <v>3842</v>
      </c>
      <c r="J396" s="69">
        <f>IFERROR(VLOOKUP(C396,REKAP[[#All],[ID
Barang]:[Stok Akhir]],14,FALSE),"")</f>
        <v>50</v>
      </c>
      <c r="K396" s="69"/>
      <c r="L396" s="13" t="s">
        <v>3879</v>
      </c>
      <c r="M396" s="17">
        <f>IFERROR(MASUK8[[#This Row],[Harga Satuan]]*MASUK8[[#This Row],[Jumlah Keluar]], "")</f>
        <v>2000</v>
      </c>
      <c r="N396" s="13"/>
    </row>
    <row r="397" spans="1:14" ht="16.5" thickTop="1" thickBot="1" x14ac:dyDescent="0.3">
      <c r="A397" s="33">
        <f t="shared" si="6"/>
        <v>391</v>
      </c>
      <c r="B397" s="9">
        <v>45381</v>
      </c>
      <c r="C397" s="10" t="s">
        <v>1194</v>
      </c>
      <c r="D397" s="18" t="str">
        <f>IFERROR(VLOOKUP(C397,REKAP[[#All],[ID
Barang]:[Stok Akhir]],2,FALSE), "")</f>
        <v>Eye Bolt</v>
      </c>
      <c r="E397" s="18" t="str">
        <f>IFERROR(VLOOKUP(C397,REKAP[[#All],[ID
Barang]:[Stok Akhir]],4,FALSE), "")</f>
        <v>BLE-12</v>
      </c>
      <c r="F397" s="18" t="str">
        <f>IFERROR(VLOOKUP(C397,REKAP[[#All],[ID
Barang]:[Stok Akhir]],6,FALSE),"")</f>
        <v>Accessories Mold</v>
      </c>
      <c r="G397" s="17">
        <f>IFERROR(VLOOKUP(C397,REKAP[[#All],[ID
Barang]:[Stok Akhir]],8,FALSE),"")</f>
        <v>40000</v>
      </c>
      <c r="H397" s="13">
        <v>2</v>
      </c>
      <c r="I397" s="13" t="s">
        <v>3842</v>
      </c>
      <c r="J397" s="69">
        <f>IFERROR(VLOOKUP(C397,REKAP[[#All],[ID
Barang]:[Stok Akhir]],14,FALSE),"")</f>
        <v>0</v>
      </c>
      <c r="K397" s="69"/>
      <c r="L397" s="13" t="s">
        <v>3877</v>
      </c>
      <c r="M397" s="17">
        <f>IFERROR(MASUK8[[#This Row],[Harga Satuan]]*MASUK8[[#This Row],[Jumlah Keluar]], "")</f>
        <v>80000</v>
      </c>
      <c r="N397" s="13"/>
    </row>
    <row r="398" spans="1:14" ht="16.5" thickTop="1" thickBot="1" x14ac:dyDescent="0.3">
      <c r="A398" s="33">
        <f t="shared" si="6"/>
        <v>392</v>
      </c>
      <c r="B398" s="9">
        <v>45381</v>
      </c>
      <c r="C398" s="10" t="s">
        <v>1204</v>
      </c>
      <c r="D398" s="18" t="str">
        <f>IFERROR(VLOOKUP(C398,REKAP[[#All],[ID
Barang]:[Stok Akhir]],2,FALSE), "")</f>
        <v>Guide Bush</v>
      </c>
      <c r="E398" s="18" t="str">
        <f>IFERROR(VLOOKUP(C398,REKAP[[#All],[ID
Barang]:[Stok Akhir]],4,FALSE), "")</f>
        <v>GBET 16-15</v>
      </c>
      <c r="F398" s="18" t="str">
        <f>IFERROR(VLOOKUP(C398,REKAP[[#All],[ID
Barang]:[Stok Akhir]],6,FALSE),"")</f>
        <v>Accessories Mold</v>
      </c>
      <c r="G398" s="17">
        <f>IFERROR(VLOOKUP(C398,REKAP[[#All],[ID
Barang]:[Stok Akhir]],8,FALSE),"")</f>
        <v>110000</v>
      </c>
      <c r="H398" s="13">
        <v>2</v>
      </c>
      <c r="I398" s="13" t="s">
        <v>3842</v>
      </c>
      <c r="J398" s="69">
        <f>IFERROR(VLOOKUP(C398,REKAP[[#All],[ID
Barang]:[Stok Akhir]],14,FALSE),"")</f>
        <v>0</v>
      </c>
      <c r="K398" s="69"/>
      <c r="L398" s="13" t="s">
        <v>3877</v>
      </c>
      <c r="M398" s="17">
        <f>IFERROR(MASUK8[[#This Row],[Harga Satuan]]*MASUK8[[#This Row],[Jumlah Keluar]], "")</f>
        <v>220000</v>
      </c>
      <c r="N398" s="13"/>
    </row>
    <row r="399" spans="1:14" ht="16.5" thickTop="1" thickBot="1" x14ac:dyDescent="0.3">
      <c r="A399" s="33">
        <f t="shared" si="6"/>
        <v>393</v>
      </c>
      <c r="B399" s="9">
        <v>45381</v>
      </c>
      <c r="C399" s="10" t="s">
        <v>1302</v>
      </c>
      <c r="D399" s="18" t="str">
        <f>IFERROR(VLOOKUP(C399,REKAP[[#All],[ID
Barang]:[Stok Akhir]],2,FALSE), "")</f>
        <v>Quick Fitting</v>
      </c>
      <c r="E399" s="18" t="str">
        <f>IFERROR(VLOOKUP(C399,REKAP[[#All],[ID
Barang]:[Stok Akhir]],4,FALSE), "")</f>
        <v>QFT 02-10</v>
      </c>
      <c r="F399" s="18" t="str">
        <f>IFERROR(VLOOKUP(C399,REKAP[[#All],[ID
Barang]:[Stok Akhir]],6,FALSE),"")</f>
        <v>Accessories Mold</v>
      </c>
      <c r="G399" s="17">
        <f>IFERROR(VLOOKUP(C399,REKAP[[#All],[ID
Barang]:[Stok Akhir]],8,FALSE),"")</f>
        <v>25000</v>
      </c>
      <c r="H399" s="13">
        <v>8</v>
      </c>
      <c r="I399" s="13" t="s">
        <v>3842</v>
      </c>
      <c r="J399" s="69">
        <f>IFERROR(VLOOKUP(C399,REKAP[[#All],[ID
Barang]:[Stok Akhir]],14,FALSE),"")</f>
        <v>1</v>
      </c>
      <c r="K399" s="69"/>
      <c r="L399" s="13" t="s">
        <v>3880</v>
      </c>
      <c r="M399" s="17">
        <f>IFERROR(MASUK8[[#This Row],[Harga Satuan]]*MASUK8[[#This Row],[Jumlah Keluar]], "")</f>
        <v>200000</v>
      </c>
      <c r="N399" s="13"/>
    </row>
    <row r="400" spans="1:14" ht="16.5" thickTop="1" thickBot="1" x14ac:dyDescent="0.3">
      <c r="A400" s="33">
        <f t="shared" si="6"/>
        <v>394</v>
      </c>
      <c r="B400" s="9">
        <v>45381</v>
      </c>
      <c r="C400" s="10" t="s">
        <v>1335</v>
      </c>
      <c r="D400" s="18" t="str">
        <f>IFERROR(VLOOKUP(C400,REKAP[[#All],[ID
Barang]:[Stok Akhir]],2,FALSE), "")</f>
        <v>Spring</v>
      </c>
      <c r="E400" s="18" t="str">
        <f>IFERROR(VLOOKUP(C400,REKAP[[#All],[ID
Barang]:[Stok Akhir]],4,FALSE), "")</f>
        <v>CSF 25-60</v>
      </c>
      <c r="F400" s="18" t="str">
        <f>IFERROR(VLOOKUP(C400,REKAP[[#All],[ID
Barang]:[Stok Akhir]],6,FALSE),"")</f>
        <v>Accessories Mold</v>
      </c>
      <c r="G400" s="17">
        <f>IFERROR(VLOOKUP(C400,REKAP[[#All],[ID
Barang]:[Stok Akhir]],8,FALSE),"")</f>
        <v>38000</v>
      </c>
      <c r="H400" s="13">
        <v>4</v>
      </c>
      <c r="I400" s="13" t="s">
        <v>3842</v>
      </c>
      <c r="J400" s="69">
        <f>IFERROR(VLOOKUP(C400,REKAP[[#All],[ID
Barang]:[Stok Akhir]],14,FALSE),"")</f>
        <v>0</v>
      </c>
      <c r="K400" s="69"/>
      <c r="L400" s="13" t="s">
        <v>3880</v>
      </c>
      <c r="M400" s="17">
        <f>IFERROR(MASUK8[[#This Row],[Harga Satuan]]*MASUK8[[#This Row],[Jumlah Keluar]], "")</f>
        <v>152000</v>
      </c>
      <c r="N400" s="13"/>
    </row>
    <row r="401" spans="1:14" ht="16.5" thickTop="1" thickBot="1" x14ac:dyDescent="0.3">
      <c r="A401" s="33">
        <f t="shared" si="6"/>
        <v>395</v>
      </c>
      <c r="B401" s="9">
        <v>45381</v>
      </c>
      <c r="C401" s="10" t="s">
        <v>3823</v>
      </c>
      <c r="D401" s="18" t="str">
        <f>IFERROR(VLOOKUP(C401,REKAP[[#All],[ID
Barang]:[Stok Akhir]],2,FALSE), "")</f>
        <v>HANDLE RODA LEVELING</v>
      </c>
      <c r="E401" s="18" t="str">
        <f>IFERROR(VLOOKUP(C401,REKAP[[#All],[ID
Barang]:[Stok Akhir]],4,FALSE), "")</f>
        <v>HANDLE WA-100</v>
      </c>
      <c r="F401" s="18">
        <f>IFERROR(VLOOKUP(C401,REKAP[[#All],[ID
Barang]:[Stok Akhir]],6,FALSE),"")</f>
        <v>0</v>
      </c>
      <c r="G401" s="17">
        <f>IFERROR(VLOOKUP(C401,REKAP[[#All],[ID
Barang]:[Stok Akhir]],8,FALSE),"")</f>
        <v>0</v>
      </c>
      <c r="H401" s="13">
        <v>3</v>
      </c>
      <c r="I401" s="13" t="s">
        <v>3842</v>
      </c>
      <c r="J401" s="69">
        <f>IFERROR(VLOOKUP(C401,REKAP[[#All],[ID
Barang]:[Stok Akhir]],14,FALSE),"")</f>
        <v>0</v>
      </c>
      <c r="K401" s="69"/>
      <c r="L401" s="13" t="s">
        <v>3862</v>
      </c>
      <c r="M401" s="17">
        <f>IFERROR(MASUK8[[#This Row],[Harga Satuan]]*MASUK8[[#This Row],[Jumlah Keluar]], "")</f>
        <v>0</v>
      </c>
      <c r="N401" s="13"/>
    </row>
    <row r="402" spans="1:14" ht="16.5" thickTop="1" thickBot="1" x14ac:dyDescent="0.3">
      <c r="A402" s="33">
        <f t="shared" si="6"/>
        <v>396</v>
      </c>
      <c r="B402" s="9">
        <v>45381</v>
      </c>
      <c r="C402" s="10" t="s">
        <v>333</v>
      </c>
      <c r="D402" s="18" t="str">
        <f>IFERROR(VLOOKUP(C402,REKAP[[#All],[ID
Barang]:[Stok Akhir]],2,FALSE), "")</f>
        <v>Baut LPK</v>
      </c>
      <c r="E402" s="18" t="str">
        <f>IFERROR(VLOOKUP(C402,REKAP[[#All],[ID
Barang]:[Stok Akhir]],4,FALSE), "")</f>
        <v>M 10 X 35</v>
      </c>
      <c r="F402" s="18" t="str">
        <f>IFERROR(VLOOKUP(C402,REKAP[[#All],[ID
Barang]:[Stok Akhir]],6,FALSE),"")</f>
        <v>Mur &amp; Baut</v>
      </c>
      <c r="G402" s="17">
        <f>IFERROR(VLOOKUP(C402,REKAP[[#All],[ID
Barang]:[Stok Akhir]],8,FALSE),"")</f>
        <v>2500</v>
      </c>
      <c r="H402" s="13">
        <v>4</v>
      </c>
      <c r="I402" s="13" t="s">
        <v>3842</v>
      </c>
      <c r="J402" s="69">
        <f>IFERROR(VLOOKUP(C402,REKAP[[#All],[ID
Barang]:[Stok Akhir]],14,FALSE),"")</f>
        <v>22</v>
      </c>
      <c r="K402" s="69"/>
      <c r="L402" s="13" t="s">
        <v>3873</v>
      </c>
      <c r="M402" s="17">
        <f>IFERROR(MASUK8[[#This Row],[Harga Satuan]]*MASUK8[[#This Row],[Jumlah Keluar]], "")</f>
        <v>10000</v>
      </c>
      <c r="N402" s="13"/>
    </row>
    <row r="403" spans="1:14" ht="16.5" thickTop="1" thickBot="1" x14ac:dyDescent="0.3">
      <c r="A403" s="33">
        <f t="shared" si="6"/>
        <v>397</v>
      </c>
      <c r="B403" s="9">
        <v>45381</v>
      </c>
      <c r="C403" s="10" t="s">
        <v>472</v>
      </c>
      <c r="D403" s="18" t="str">
        <f>IFERROR(VLOOKUP(C403,REKAP[[#All],[ID
Barang]:[Stok Akhir]],2,FALSE), "")</f>
        <v>Baut JFL</v>
      </c>
      <c r="E403" s="18" t="str">
        <f>IFERROR(VLOOKUP(C403,REKAP[[#All],[ID
Barang]:[Stok Akhir]],4,FALSE), "")</f>
        <v xml:space="preserve">M 8 X 20  </v>
      </c>
      <c r="F403" s="18" t="str">
        <f>IFERROR(VLOOKUP(C403,REKAP[[#All],[ID
Barang]:[Stok Akhir]],6,FALSE),"")</f>
        <v>Mur &amp; Baut</v>
      </c>
      <c r="G403" s="17">
        <f>IFERROR(VLOOKUP(C403,REKAP[[#All],[ID
Barang]:[Stok Akhir]],8,FALSE),"")</f>
        <v>1350</v>
      </c>
      <c r="H403" s="13">
        <v>16</v>
      </c>
      <c r="I403" s="13" t="s">
        <v>3842</v>
      </c>
      <c r="J403" s="69">
        <f>IFERROR(VLOOKUP(C403,REKAP[[#All],[ID
Barang]:[Stok Akhir]],14,FALSE),"")</f>
        <v>25</v>
      </c>
      <c r="K403" s="69"/>
      <c r="L403" s="13" t="s">
        <v>3873</v>
      </c>
      <c r="M403" s="17">
        <f>IFERROR(MASUK8[[#This Row],[Harga Satuan]]*MASUK8[[#This Row],[Jumlah Keluar]], "")</f>
        <v>21600</v>
      </c>
      <c r="N403" s="13"/>
    </row>
    <row r="404" spans="1:14" ht="16.5" thickTop="1" thickBot="1" x14ac:dyDescent="0.3">
      <c r="A404" s="33">
        <f t="shared" si="6"/>
        <v>398</v>
      </c>
      <c r="B404" s="9">
        <v>45381</v>
      </c>
      <c r="C404" s="10" t="s">
        <v>530</v>
      </c>
      <c r="D404" s="18" t="str">
        <f>IFERROR(VLOOKUP(C404,REKAP[[#All],[ID
Barang]:[Stok Akhir]],2,FALSE), "")</f>
        <v>Baut Tanam</v>
      </c>
      <c r="E404" s="18" t="str">
        <f>IFERROR(VLOOKUP(C404,REKAP[[#All],[ID
Barang]:[Stok Akhir]],4,FALSE), "")</f>
        <v xml:space="preserve">M 12 x 12 </v>
      </c>
      <c r="F404" s="18" t="str">
        <f>IFERROR(VLOOKUP(C404,REKAP[[#All],[ID
Barang]:[Stok Akhir]],6,FALSE),"")</f>
        <v>Mur &amp; Baut</v>
      </c>
      <c r="G404" s="17">
        <f>IFERROR(VLOOKUP(C404,REKAP[[#All],[ID
Barang]:[Stok Akhir]],8,FALSE),"")</f>
        <v>3000</v>
      </c>
      <c r="H404" s="13">
        <v>2</v>
      </c>
      <c r="I404" s="13" t="s">
        <v>3842</v>
      </c>
      <c r="J404" s="69">
        <f>IFERROR(VLOOKUP(C404,REKAP[[#All],[ID
Barang]:[Stok Akhir]],14,FALSE),"")</f>
        <v>15</v>
      </c>
      <c r="K404" s="69"/>
      <c r="L404" s="13" t="s">
        <v>3873</v>
      </c>
      <c r="M404" s="17">
        <f>IFERROR(MASUK8[[#This Row],[Harga Satuan]]*MASUK8[[#This Row],[Jumlah Keluar]], "")</f>
        <v>6000</v>
      </c>
      <c r="N404" s="13"/>
    </row>
    <row r="405" spans="1:14" ht="16.5" thickTop="1" thickBot="1" x14ac:dyDescent="0.3">
      <c r="A405" s="33">
        <f t="shared" si="6"/>
        <v>399</v>
      </c>
      <c r="B405" s="9">
        <v>45381</v>
      </c>
      <c r="C405" s="10" t="s">
        <v>523</v>
      </c>
      <c r="D405" s="18" t="str">
        <f>IFERROR(VLOOKUP(C405,REKAP[[#All],[ID
Barang]:[Stok Akhir]],2,FALSE), "")</f>
        <v>Baut Tanam</v>
      </c>
      <c r="E405" s="18" t="str">
        <f>IFERROR(VLOOKUP(C405,REKAP[[#All],[ID
Barang]:[Stok Akhir]],4,FALSE), "")</f>
        <v xml:space="preserve">M 10 x 10 </v>
      </c>
      <c r="F405" s="18" t="str">
        <f>IFERROR(VLOOKUP(C405,REKAP[[#All],[ID
Barang]:[Stok Akhir]],6,FALSE),"")</f>
        <v>Mur &amp; Baut</v>
      </c>
      <c r="G405" s="17">
        <f>IFERROR(VLOOKUP(C405,REKAP[[#All],[ID
Barang]:[Stok Akhir]],8,FALSE),"")</f>
        <v>1500</v>
      </c>
      <c r="H405" s="13">
        <v>14</v>
      </c>
      <c r="I405" s="13" t="s">
        <v>3842</v>
      </c>
      <c r="J405" s="69">
        <f>IFERROR(VLOOKUP(C405,REKAP[[#All],[ID
Barang]:[Stok Akhir]],14,FALSE),"")</f>
        <v>17</v>
      </c>
      <c r="K405" s="69"/>
      <c r="L405" s="13" t="s">
        <v>3873</v>
      </c>
      <c r="M405" s="17">
        <f>IFERROR(MASUK8[[#This Row],[Harga Satuan]]*MASUK8[[#This Row],[Jumlah Keluar]], "")</f>
        <v>21000</v>
      </c>
      <c r="N405" s="13"/>
    </row>
    <row r="406" spans="1:14" ht="16.5" thickTop="1" thickBot="1" x14ac:dyDescent="0.3">
      <c r="A406" s="33">
        <f t="shared" si="6"/>
        <v>400</v>
      </c>
      <c r="B406" s="9">
        <v>45381</v>
      </c>
      <c r="C406" s="10" t="s">
        <v>308</v>
      </c>
      <c r="D406" s="18" t="str">
        <f>IFERROR(VLOOKUP(C406,REKAP[[#All],[ID
Barang]:[Stok Akhir]],2,FALSE), "")</f>
        <v>Baut LPK</v>
      </c>
      <c r="E406" s="18" t="str">
        <f>IFERROR(VLOOKUP(C406,REKAP[[#All],[ID
Barang]:[Stok Akhir]],4,FALSE), "")</f>
        <v xml:space="preserve">M 8 X 20 </v>
      </c>
      <c r="F406" s="18" t="str">
        <f>IFERROR(VLOOKUP(C406,REKAP[[#All],[ID
Barang]:[Stok Akhir]],6,FALSE),"")</f>
        <v>Mur &amp; Baut</v>
      </c>
      <c r="G406" s="17">
        <f>IFERROR(VLOOKUP(C406,REKAP[[#All],[ID
Barang]:[Stok Akhir]],8,FALSE),"")</f>
        <v>1300</v>
      </c>
      <c r="H406" s="13">
        <v>6</v>
      </c>
      <c r="I406" s="13" t="s">
        <v>3842</v>
      </c>
      <c r="J406" s="69">
        <f>IFERROR(VLOOKUP(C406,REKAP[[#All],[ID
Barang]:[Stok Akhir]],14,FALSE),"")</f>
        <v>31</v>
      </c>
      <c r="K406" s="69"/>
      <c r="L406" s="13" t="s">
        <v>3873</v>
      </c>
      <c r="M406" s="17">
        <f>IFERROR(MASUK8[[#This Row],[Harga Satuan]]*MASUK8[[#This Row],[Jumlah Keluar]], "")</f>
        <v>7800</v>
      </c>
      <c r="N406" s="13"/>
    </row>
    <row r="407" spans="1:14" ht="16.5" thickTop="1" thickBot="1" x14ac:dyDescent="0.3">
      <c r="A407" s="33">
        <f t="shared" si="6"/>
        <v>401</v>
      </c>
      <c r="B407" s="9">
        <v>45381</v>
      </c>
      <c r="C407" s="10" t="s">
        <v>342</v>
      </c>
      <c r="D407" s="18" t="str">
        <f>IFERROR(VLOOKUP(C407,REKAP[[#All],[ID
Barang]:[Stok Akhir]],2,FALSE), "")</f>
        <v>Baut LPK</v>
      </c>
      <c r="E407" s="18" t="str">
        <f>IFERROR(VLOOKUP(C407,REKAP[[#All],[ID
Barang]:[Stok Akhir]],4,FALSE), "")</f>
        <v>M 10 X 80</v>
      </c>
      <c r="F407" s="18" t="str">
        <f>IFERROR(VLOOKUP(C407,REKAP[[#All],[ID
Barang]:[Stok Akhir]],6,FALSE),"")</f>
        <v>Mur &amp; Baut</v>
      </c>
      <c r="G407" s="17">
        <f>IFERROR(VLOOKUP(C407,REKAP[[#All],[ID
Barang]:[Stok Akhir]],8,FALSE),"")</f>
        <v>3400</v>
      </c>
      <c r="H407" s="13">
        <v>4</v>
      </c>
      <c r="I407" s="13" t="s">
        <v>3842</v>
      </c>
      <c r="J407" s="69">
        <f>IFERROR(VLOOKUP(C407,REKAP[[#All],[ID
Barang]:[Stok Akhir]],14,FALSE),"")</f>
        <v>29</v>
      </c>
      <c r="K407" s="69"/>
      <c r="L407" s="13" t="s">
        <v>3873</v>
      </c>
      <c r="M407" s="17">
        <f>IFERROR(MASUK8[[#This Row],[Harga Satuan]]*MASUK8[[#This Row],[Jumlah Keluar]], "")</f>
        <v>13600</v>
      </c>
      <c r="N407" s="13"/>
    </row>
    <row r="408" spans="1:14" ht="16.5" thickTop="1" thickBot="1" x14ac:dyDescent="0.3">
      <c r="A408" s="33">
        <f t="shared" si="6"/>
        <v>402</v>
      </c>
      <c r="B408" s="9">
        <v>45381</v>
      </c>
      <c r="C408" s="10" t="s">
        <v>311</v>
      </c>
      <c r="D408" s="18" t="str">
        <f>IFERROR(VLOOKUP(C408,REKAP[[#All],[ID
Barang]:[Stok Akhir]],2,FALSE), "")</f>
        <v>Baut LPK</v>
      </c>
      <c r="E408" s="18" t="str">
        <f>IFERROR(VLOOKUP(C408,REKAP[[#All],[ID
Barang]:[Stok Akhir]],4,FALSE), "")</f>
        <v>M 8 X 35</v>
      </c>
      <c r="F408" s="18" t="str">
        <f>IFERROR(VLOOKUP(C408,REKAP[[#All],[ID
Barang]:[Stok Akhir]],6,FALSE),"")</f>
        <v>Mur &amp; Baut</v>
      </c>
      <c r="G408" s="17">
        <f>IFERROR(VLOOKUP(C408,REKAP[[#All],[ID
Barang]:[Stok Akhir]],8,FALSE),"")</f>
        <v>2000</v>
      </c>
      <c r="H408" s="13">
        <v>6</v>
      </c>
      <c r="I408" s="13" t="s">
        <v>3842</v>
      </c>
      <c r="J408" s="69">
        <f>IFERROR(VLOOKUP(C408,REKAP[[#All],[ID
Barang]:[Stok Akhir]],14,FALSE),"")</f>
        <v>9</v>
      </c>
      <c r="K408" s="69"/>
      <c r="L408" s="13" t="s">
        <v>3873</v>
      </c>
      <c r="M408" s="17">
        <f>IFERROR(MASUK8[[#This Row],[Harga Satuan]]*MASUK8[[#This Row],[Jumlah Keluar]], "")</f>
        <v>12000</v>
      </c>
      <c r="N408" s="13"/>
    </row>
    <row r="409" spans="1:14" ht="16.5" thickTop="1" thickBot="1" x14ac:dyDescent="0.3">
      <c r="A409" s="33">
        <f t="shared" si="6"/>
        <v>403</v>
      </c>
      <c r="B409" s="9">
        <v>45381</v>
      </c>
      <c r="C409" s="10" t="s">
        <v>331</v>
      </c>
      <c r="D409" s="18" t="str">
        <f>IFERROR(VLOOKUP(C409,REKAP[[#All],[ID
Barang]:[Stok Akhir]],2,FALSE), "")</f>
        <v>Baut LPK</v>
      </c>
      <c r="E409" s="18" t="str">
        <f>IFERROR(VLOOKUP(C409,REKAP[[#All],[ID
Barang]:[Stok Akhir]],4,FALSE), "")</f>
        <v>M 10 X 25</v>
      </c>
      <c r="F409" s="18" t="str">
        <f>IFERROR(VLOOKUP(C409,REKAP[[#All],[ID
Barang]:[Stok Akhir]],6,FALSE),"")</f>
        <v>Mur &amp; Baut</v>
      </c>
      <c r="G409" s="17">
        <f>IFERROR(VLOOKUP(C409,REKAP[[#All],[ID
Barang]:[Stok Akhir]],8,FALSE),"")</f>
        <v>2000</v>
      </c>
      <c r="H409" s="13">
        <v>48</v>
      </c>
      <c r="I409" s="13" t="s">
        <v>3842</v>
      </c>
      <c r="J409" s="69">
        <f>IFERROR(VLOOKUP(C409,REKAP[[#All],[ID
Barang]:[Stok Akhir]],14,FALSE),"")</f>
        <v>52</v>
      </c>
      <c r="K409" s="69"/>
      <c r="L409" s="13" t="s">
        <v>3813</v>
      </c>
      <c r="M409" s="17">
        <f>IFERROR(MASUK8[[#This Row],[Harga Satuan]]*MASUK8[[#This Row],[Jumlah Keluar]], "")</f>
        <v>96000</v>
      </c>
      <c r="N409" s="13"/>
    </row>
    <row r="410" spans="1:14" ht="16.5" thickTop="1" thickBot="1" x14ac:dyDescent="0.3">
      <c r="A410" s="33">
        <f t="shared" si="6"/>
        <v>404</v>
      </c>
      <c r="B410" s="9">
        <v>45381</v>
      </c>
      <c r="C410" s="10" t="s">
        <v>316</v>
      </c>
      <c r="D410" s="18" t="str">
        <f>IFERROR(VLOOKUP(C410,REKAP[[#All],[ID
Barang]:[Stok Akhir]],2,FALSE), "")</f>
        <v>Baut LPK</v>
      </c>
      <c r="E410" s="18" t="str">
        <f>IFERROR(VLOOKUP(C410,REKAP[[#All],[ID
Barang]:[Stok Akhir]],4,FALSE), "")</f>
        <v>M 8 X 60</v>
      </c>
      <c r="F410" s="18" t="str">
        <f>IFERROR(VLOOKUP(C410,REKAP[[#All],[ID
Barang]:[Stok Akhir]],6,FALSE),"")</f>
        <v>Mur &amp; Baut</v>
      </c>
      <c r="G410" s="17">
        <f>IFERROR(VLOOKUP(C410,REKAP[[#All],[ID
Barang]:[Stok Akhir]],8,FALSE),"")</f>
        <v>2350</v>
      </c>
      <c r="H410" s="13">
        <v>24</v>
      </c>
      <c r="I410" s="13" t="s">
        <v>3842</v>
      </c>
      <c r="J410" s="69">
        <f>IFERROR(VLOOKUP(C410,REKAP[[#All],[ID
Barang]:[Stok Akhir]],14,FALSE),"")</f>
        <v>45</v>
      </c>
      <c r="K410" s="69"/>
      <c r="L410" s="13" t="s">
        <v>3813</v>
      </c>
      <c r="M410" s="17">
        <f>IFERROR(MASUK8[[#This Row],[Harga Satuan]]*MASUK8[[#This Row],[Jumlah Keluar]], "")</f>
        <v>56400</v>
      </c>
      <c r="N410" s="13"/>
    </row>
    <row r="411" spans="1:14" ht="16.5" thickTop="1" thickBot="1" x14ac:dyDescent="0.3">
      <c r="A411" s="33">
        <f t="shared" si="6"/>
        <v>405</v>
      </c>
      <c r="B411" s="9">
        <v>45381</v>
      </c>
      <c r="C411" s="10" t="s">
        <v>309</v>
      </c>
      <c r="D411" s="18" t="str">
        <f>IFERROR(VLOOKUP(C411,REKAP[[#All],[ID
Barang]:[Stok Akhir]],2,FALSE), "")</f>
        <v>Baut LPK</v>
      </c>
      <c r="E411" s="18" t="str">
        <f>IFERROR(VLOOKUP(C411,REKAP[[#All],[ID
Barang]:[Stok Akhir]],4,FALSE), "")</f>
        <v>M 8 X 25</v>
      </c>
      <c r="F411" s="18" t="str">
        <f>IFERROR(VLOOKUP(C411,REKAP[[#All],[ID
Barang]:[Stok Akhir]],6,FALSE),"")</f>
        <v>Mur &amp; Baut</v>
      </c>
      <c r="G411" s="17">
        <f>IFERROR(VLOOKUP(C411,REKAP[[#All],[ID
Barang]:[Stok Akhir]],8,FALSE),"")</f>
        <v>1500</v>
      </c>
      <c r="H411" s="13">
        <v>16</v>
      </c>
      <c r="I411" s="13" t="s">
        <v>3842</v>
      </c>
      <c r="J411" s="69">
        <f>IFERROR(VLOOKUP(C411,REKAP[[#All],[ID
Barang]:[Stok Akhir]],14,FALSE),"")</f>
        <v>12</v>
      </c>
      <c r="K411" s="69"/>
      <c r="L411" s="13" t="s">
        <v>3813</v>
      </c>
      <c r="M411" s="17">
        <f>IFERROR(MASUK8[[#This Row],[Harga Satuan]]*MASUK8[[#This Row],[Jumlah Keluar]], "")</f>
        <v>24000</v>
      </c>
      <c r="N411" s="13"/>
    </row>
    <row r="412" spans="1:14" ht="16.5" thickTop="1" thickBot="1" x14ac:dyDescent="0.3">
      <c r="A412" s="33">
        <f t="shared" si="6"/>
        <v>406</v>
      </c>
      <c r="B412" s="9">
        <v>45381</v>
      </c>
      <c r="C412" s="10" t="s">
        <v>295</v>
      </c>
      <c r="D412" s="18" t="str">
        <f>IFERROR(VLOOKUP(C412,REKAP[[#All],[ID
Barang]:[Stok Akhir]],2,FALSE), "")</f>
        <v>Baut LPK</v>
      </c>
      <c r="E412" s="18" t="str">
        <f>IFERROR(VLOOKUP(C412,REKAP[[#All],[ID
Barang]:[Stok Akhir]],4,FALSE), "")</f>
        <v>M 6 X 60</v>
      </c>
      <c r="F412" s="18" t="str">
        <f>IFERROR(VLOOKUP(C412,REKAP[[#All],[ID
Barang]:[Stok Akhir]],6,FALSE),"")</f>
        <v>Mur &amp; Baut</v>
      </c>
      <c r="G412" s="17">
        <f>IFERROR(VLOOKUP(C412,REKAP[[#All],[ID
Barang]:[Stok Akhir]],8,FALSE),"")</f>
        <v>1400</v>
      </c>
      <c r="H412" s="13">
        <v>16</v>
      </c>
      <c r="I412" s="13" t="s">
        <v>3842</v>
      </c>
      <c r="J412" s="69">
        <f>IFERROR(VLOOKUP(C412,REKAP[[#All],[ID
Barang]:[Stok Akhir]],14,FALSE),"")</f>
        <v>17</v>
      </c>
      <c r="K412" s="69"/>
      <c r="L412" s="13" t="s">
        <v>3813</v>
      </c>
      <c r="M412" s="17">
        <f>IFERROR(MASUK8[[#This Row],[Harga Satuan]]*MASUK8[[#This Row],[Jumlah Keluar]], "")</f>
        <v>22400</v>
      </c>
      <c r="N412" s="13"/>
    </row>
    <row r="413" spans="1:14" ht="16.5" thickTop="1" thickBot="1" x14ac:dyDescent="0.3">
      <c r="A413" s="33">
        <f t="shared" si="6"/>
        <v>407</v>
      </c>
      <c r="B413" s="9">
        <v>45381</v>
      </c>
      <c r="C413" s="10" t="s">
        <v>291</v>
      </c>
      <c r="D413" s="18" t="str">
        <f>IFERROR(VLOOKUP(C413,REKAP[[#All],[ID
Barang]:[Stok Akhir]],2,FALSE), "")</f>
        <v>Baut LPK</v>
      </c>
      <c r="E413" s="18" t="str">
        <f>IFERROR(VLOOKUP(C413,REKAP[[#All],[ID
Barang]:[Stok Akhir]],4,FALSE), "")</f>
        <v>M 6 X 40</v>
      </c>
      <c r="F413" s="18" t="str">
        <f>IFERROR(VLOOKUP(C413,REKAP[[#All],[ID
Barang]:[Stok Akhir]],6,FALSE),"")</f>
        <v>Mur &amp; Baut</v>
      </c>
      <c r="G413" s="17">
        <f>IFERROR(VLOOKUP(C413,REKAP[[#All],[ID
Barang]:[Stok Akhir]],8,FALSE),"")</f>
        <v>1000</v>
      </c>
      <c r="H413" s="13">
        <v>12</v>
      </c>
      <c r="I413" s="13" t="s">
        <v>3842</v>
      </c>
      <c r="J413" s="69">
        <f>IFERROR(VLOOKUP(C413,REKAP[[#All],[ID
Barang]:[Stok Akhir]],14,FALSE),"")</f>
        <v>23</v>
      </c>
      <c r="K413" s="69"/>
      <c r="L413" s="13" t="s">
        <v>3813</v>
      </c>
      <c r="M413" s="17">
        <f>IFERROR(MASUK8[[#This Row],[Harga Satuan]]*MASUK8[[#This Row],[Jumlah Keluar]], "")</f>
        <v>12000</v>
      </c>
      <c r="N413" s="13"/>
    </row>
    <row r="414" spans="1:14" ht="16.5" thickTop="1" thickBot="1" x14ac:dyDescent="0.3">
      <c r="A414" s="33">
        <f t="shared" si="6"/>
        <v>408</v>
      </c>
      <c r="B414" s="9">
        <v>45381</v>
      </c>
      <c r="C414" s="10" t="s">
        <v>294</v>
      </c>
      <c r="D414" s="18" t="str">
        <f>IFERROR(VLOOKUP(C414,REKAP[[#All],[ID
Barang]:[Stok Akhir]],2,FALSE), "")</f>
        <v>Baut LPK</v>
      </c>
      <c r="E414" s="18" t="str">
        <f>IFERROR(VLOOKUP(C414,REKAP[[#All],[ID
Barang]:[Stok Akhir]],4,FALSE), "")</f>
        <v>M 6 X 55</v>
      </c>
      <c r="F414" s="18" t="str">
        <f>IFERROR(VLOOKUP(C414,REKAP[[#All],[ID
Barang]:[Stok Akhir]],6,FALSE),"")</f>
        <v>Mur &amp; Baut</v>
      </c>
      <c r="G414" s="17">
        <f>IFERROR(VLOOKUP(C414,REKAP[[#All],[ID
Barang]:[Stok Akhir]],8,FALSE),"")</f>
        <v>1250</v>
      </c>
      <c r="H414" s="13">
        <v>12</v>
      </c>
      <c r="I414" s="13" t="s">
        <v>3842</v>
      </c>
      <c r="J414" s="69">
        <f>IFERROR(VLOOKUP(C414,REKAP[[#All],[ID
Barang]:[Stok Akhir]],14,FALSE),"")</f>
        <v>25</v>
      </c>
      <c r="K414" s="69"/>
      <c r="L414" s="13" t="s">
        <v>3813</v>
      </c>
      <c r="M414" s="17">
        <f>IFERROR(MASUK8[[#This Row],[Harga Satuan]]*MASUK8[[#This Row],[Jumlah Keluar]], "")</f>
        <v>15000</v>
      </c>
      <c r="N414" s="13"/>
    </row>
    <row r="415" spans="1:14" ht="16.5" thickTop="1" thickBot="1" x14ac:dyDescent="0.3">
      <c r="A415" s="33">
        <f t="shared" si="6"/>
        <v>409</v>
      </c>
      <c r="B415" s="9">
        <v>45381</v>
      </c>
      <c r="C415" s="10" t="s">
        <v>286</v>
      </c>
      <c r="D415" s="18" t="str">
        <f>IFERROR(VLOOKUP(C415,REKAP[[#All],[ID
Barang]:[Stok Akhir]],2,FALSE), "")</f>
        <v>Baut LPK</v>
      </c>
      <c r="E415" s="18" t="str">
        <f>IFERROR(VLOOKUP(C415,REKAP[[#All],[ID
Barang]:[Stok Akhir]],4,FALSE), "")</f>
        <v>M 6 X 15/16</v>
      </c>
      <c r="F415" s="18" t="str">
        <f>IFERROR(VLOOKUP(C415,REKAP[[#All],[ID
Barang]:[Stok Akhir]],6,FALSE),"")</f>
        <v>Mur &amp; Baut</v>
      </c>
      <c r="G415" s="17">
        <f>IFERROR(VLOOKUP(C415,REKAP[[#All],[ID
Barang]:[Stok Akhir]],8,FALSE),"")</f>
        <v>600</v>
      </c>
      <c r="H415" s="13">
        <v>36</v>
      </c>
      <c r="I415" s="13" t="s">
        <v>3842</v>
      </c>
      <c r="J415" s="69">
        <f>IFERROR(VLOOKUP(C415,REKAP[[#All],[ID
Barang]:[Stok Akhir]],14,FALSE),"")</f>
        <v>1</v>
      </c>
      <c r="K415" s="69"/>
      <c r="L415" s="13" t="s">
        <v>3813</v>
      </c>
      <c r="M415" s="17">
        <f>IFERROR(MASUK8[[#This Row],[Harga Satuan]]*MASUK8[[#This Row],[Jumlah Keluar]], "")</f>
        <v>21600</v>
      </c>
      <c r="N415" s="13"/>
    </row>
    <row r="416" spans="1:14" ht="16.5" thickTop="1" thickBot="1" x14ac:dyDescent="0.3">
      <c r="A416" s="33">
        <f t="shared" si="6"/>
        <v>410</v>
      </c>
      <c r="B416" s="9">
        <v>45381</v>
      </c>
      <c r="C416" s="10" t="s">
        <v>259</v>
      </c>
      <c r="D416" s="18" t="str">
        <f>IFERROR(VLOOKUP(C416,REKAP[[#All],[ID
Barang]:[Stok Akhir]],2,FALSE), "")</f>
        <v>Baut LPK</v>
      </c>
      <c r="E416" s="18" t="str">
        <f>IFERROR(VLOOKUP(C416,REKAP[[#All],[ID
Barang]:[Stok Akhir]],4,FALSE), "")</f>
        <v>M 4 X 25</v>
      </c>
      <c r="F416" s="18" t="str">
        <f>IFERROR(VLOOKUP(C416,REKAP[[#All],[ID
Barang]:[Stok Akhir]],6,FALSE),"")</f>
        <v>Mur &amp; Baut</v>
      </c>
      <c r="G416" s="17">
        <f>IFERROR(VLOOKUP(C416,REKAP[[#All],[ID
Barang]:[Stok Akhir]],8,FALSE),"")</f>
        <v>600</v>
      </c>
      <c r="H416" s="13">
        <v>32</v>
      </c>
      <c r="I416" s="13" t="s">
        <v>3842</v>
      </c>
      <c r="J416" s="69">
        <f>IFERROR(VLOOKUP(C416,REKAP[[#All],[ID
Barang]:[Stok Akhir]],14,FALSE),"")</f>
        <v>28</v>
      </c>
      <c r="K416" s="69"/>
      <c r="L416" s="13" t="s">
        <v>3813</v>
      </c>
      <c r="M416" s="17">
        <f>IFERROR(MASUK8[[#This Row],[Harga Satuan]]*MASUK8[[#This Row],[Jumlah Keluar]], "")</f>
        <v>19200</v>
      </c>
      <c r="N416" s="13"/>
    </row>
    <row r="417" spans="1:14" ht="16.5" thickTop="1" thickBot="1" x14ac:dyDescent="0.3">
      <c r="A417" s="33">
        <f t="shared" si="6"/>
        <v>411</v>
      </c>
      <c r="B417" s="9">
        <v>45381</v>
      </c>
      <c r="C417" s="10" t="s">
        <v>364</v>
      </c>
      <c r="D417" s="18" t="str">
        <f>IFERROR(VLOOKUP(C417,REKAP[[#All],[ID
Barang]:[Stok Akhir]],2,FALSE), "")</f>
        <v>Baut LPK</v>
      </c>
      <c r="E417" s="18" t="str">
        <f>IFERROR(VLOOKUP(C417,REKAP[[#All],[ID
Barang]:[Stok Akhir]],4,FALSE), "")</f>
        <v>M 12 X 60</v>
      </c>
      <c r="F417" s="18" t="str">
        <f>IFERROR(VLOOKUP(C417,REKAP[[#All],[ID
Barang]:[Stok Akhir]],6,FALSE),"")</f>
        <v>Mur &amp; Baut</v>
      </c>
      <c r="G417" s="17">
        <f>IFERROR(VLOOKUP(C417,REKAP[[#All],[ID
Barang]:[Stok Akhir]],8,FALSE),"")</f>
        <v>480</v>
      </c>
      <c r="H417" s="13">
        <v>4</v>
      </c>
      <c r="I417" s="13" t="s">
        <v>3842</v>
      </c>
      <c r="J417" s="69">
        <f>IFERROR(VLOOKUP(C417,REKAP[[#All],[ID
Barang]:[Stok Akhir]],14,FALSE),"")</f>
        <v>26</v>
      </c>
      <c r="K417" s="69"/>
      <c r="L417" s="13" t="s">
        <v>3813</v>
      </c>
      <c r="M417" s="17">
        <f>IFERROR(MASUK8[[#This Row],[Harga Satuan]]*MASUK8[[#This Row],[Jumlah Keluar]], "")</f>
        <v>1920</v>
      </c>
      <c r="N417" s="13"/>
    </row>
    <row r="418" spans="1:14" ht="16.5" thickTop="1" thickBot="1" x14ac:dyDescent="0.3">
      <c r="A418" s="33">
        <f t="shared" si="6"/>
        <v>412</v>
      </c>
      <c r="B418" s="9">
        <v>45381</v>
      </c>
      <c r="C418" s="10" t="s">
        <v>289</v>
      </c>
      <c r="D418" s="18" t="str">
        <f>IFERROR(VLOOKUP(C418,REKAP[[#All],[ID
Barang]:[Stok Akhir]],2,FALSE), "")</f>
        <v>Baut LPK</v>
      </c>
      <c r="E418" s="18" t="str">
        <f>IFERROR(VLOOKUP(C418,REKAP[[#All],[ID
Barang]:[Stok Akhir]],4,FALSE), "")</f>
        <v>M 6 X 30</v>
      </c>
      <c r="F418" s="18" t="str">
        <f>IFERROR(VLOOKUP(C418,REKAP[[#All],[ID
Barang]:[Stok Akhir]],6,FALSE),"")</f>
        <v>Mur &amp; Baut</v>
      </c>
      <c r="G418" s="17">
        <f>IFERROR(VLOOKUP(C418,REKAP[[#All],[ID
Barang]:[Stok Akhir]],8,FALSE),"")</f>
        <v>800</v>
      </c>
      <c r="H418" s="13">
        <v>2</v>
      </c>
      <c r="I418" s="13" t="s">
        <v>3842</v>
      </c>
      <c r="J418" s="69">
        <f>IFERROR(VLOOKUP(C418,REKAP[[#All],[ID
Barang]:[Stok Akhir]],14,FALSE),"")</f>
        <v>0</v>
      </c>
      <c r="K418" s="69"/>
      <c r="L418" s="13" t="s">
        <v>3813</v>
      </c>
      <c r="M418" s="17">
        <f>IFERROR(MASUK8[[#This Row],[Harga Satuan]]*MASUK8[[#This Row],[Jumlah Keluar]], "")</f>
        <v>1600</v>
      </c>
      <c r="N418" s="13"/>
    </row>
    <row r="419" spans="1:14" ht="16.5" thickTop="1" thickBot="1" x14ac:dyDescent="0.3">
      <c r="A419" s="33">
        <f t="shared" si="6"/>
        <v>413</v>
      </c>
      <c r="B419" s="9">
        <v>45381</v>
      </c>
      <c r="C419" s="10" t="s">
        <v>769</v>
      </c>
      <c r="D419" s="18" t="str">
        <f>IFERROR(VLOOKUP(C419,REKAP[[#All],[ID
Barang]:[Stok Akhir]],2,FALSE), "")</f>
        <v>Masker Safety (Polytron)</v>
      </c>
      <c r="E419" s="18">
        <f>IFERROR(VLOOKUP(C419,REKAP[[#All],[ID
Barang]:[Stok Akhir]],4,FALSE), "")</f>
        <v>0</v>
      </c>
      <c r="F419" s="18" t="str">
        <f>IFERROR(VLOOKUP(C419,REKAP[[#All],[ID
Barang]:[Stok Akhir]],6,FALSE),"")</f>
        <v>Bahan Pembantu</v>
      </c>
      <c r="G419" s="17">
        <f>IFERROR(VLOOKUP(C419,REKAP[[#All],[ID
Barang]:[Stok Akhir]],8,FALSE),"")</f>
        <v>1455</v>
      </c>
      <c r="H419" s="13">
        <v>1</v>
      </c>
      <c r="I419" s="13" t="s">
        <v>3904</v>
      </c>
      <c r="J419" s="69">
        <f>IFERROR(VLOOKUP(C419,REKAP[[#All],[ID
Barang]:[Stok Akhir]],14,FALSE),"")</f>
        <v>176</v>
      </c>
      <c r="K419" s="69"/>
      <c r="L419" s="13" t="s">
        <v>3670</v>
      </c>
      <c r="M419" s="17">
        <f>IFERROR(MASUK8[[#This Row],[Harga Satuan]]*MASUK8[[#This Row],[Jumlah Keluar]], "")</f>
        <v>1455</v>
      </c>
      <c r="N419" s="13"/>
    </row>
    <row r="420" spans="1:14" ht="16.5" thickTop="1" thickBot="1" x14ac:dyDescent="0.3">
      <c r="A420" s="33">
        <f t="shared" si="6"/>
        <v>414</v>
      </c>
      <c r="B420" s="9">
        <v>45381</v>
      </c>
      <c r="C420" s="10" t="s">
        <v>761</v>
      </c>
      <c r="D420" s="18" t="str">
        <f>IFERROR(VLOOKUP(C420,REKAP[[#All],[ID
Barang]:[Stok Akhir]],2,FALSE), "")</f>
        <v>Kuas Cat</v>
      </c>
      <c r="E420" s="18" t="str">
        <f>IFERROR(VLOOKUP(C420,REKAP[[#All],[ID
Barang]:[Stok Akhir]],4,FALSE), "")</f>
        <v>1"</v>
      </c>
      <c r="F420" s="18" t="str">
        <f>IFERROR(VLOOKUP(C420,REKAP[[#All],[ID
Barang]:[Stok Akhir]],6,FALSE),"")</f>
        <v>Bahan Pembantu</v>
      </c>
      <c r="G420" s="17">
        <f>IFERROR(VLOOKUP(C420,REKAP[[#All],[ID
Barang]:[Stok Akhir]],8,FALSE),"")</f>
        <v>4000</v>
      </c>
      <c r="H420" s="13">
        <v>1</v>
      </c>
      <c r="I420" s="13" t="s">
        <v>3894</v>
      </c>
      <c r="J420" s="69">
        <f>IFERROR(VLOOKUP(C420,REKAP[[#All],[ID
Barang]:[Stok Akhir]],14,FALSE),"")</f>
        <v>2</v>
      </c>
      <c r="K420" s="69"/>
      <c r="L420" s="13" t="s">
        <v>3862</v>
      </c>
      <c r="M420" s="17">
        <f>IFERROR(MASUK8[[#This Row],[Harga Satuan]]*MASUK8[[#This Row],[Jumlah Keluar]], "")</f>
        <v>4000</v>
      </c>
      <c r="N420" s="13"/>
    </row>
    <row r="421" spans="1:14" ht="16.5" thickTop="1" thickBot="1" x14ac:dyDescent="0.3">
      <c r="A421" s="33">
        <f t="shared" si="6"/>
        <v>415</v>
      </c>
      <c r="B421" s="9">
        <v>45381</v>
      </c>
      <c r="C421" s="10" t="s">
        <v>788</v>
      </c>
      <c r="D421" s="18" t="str">
        <f>IFERROR(VLOOKUP(C421,REKAP[[#All],[ID
Barang]:[Stok Akhir]],2,FALSE), "")</f>
        <v>Sarung Tangan kain</v>
      </c>
      <c r="E421" s="18">
        <f>IFERROR(VLOOKUP(C421,REKAP[[#All],[ID
Barang]:[Stok Akhir]],4,FALSE), "")</f>
        <v>0</v>
      </c>
      <c r="F421" s="18" t="str">
        <f>IFERROR(VLOOKUP(C421,REKAP[[#All],[ID
Barang]:[Stok Akhir]],6,FALSE),"")</f>
        <v>Bahan Pembantu</v>
      </c>
      <c r="G421" s="17">
        <f>IFERROR(VLOOKUP(C421,REKAP[[#All],[ID
Barang]:[Stok Akhir]],8,FALSE),"")</f>
        <v>2000</v>
      </c>
      <c r="H421" s="13">
        <v>1</v>
      </c>
      <c r="I421" s="13" t="s">
        <v>3669</v>
      </c>
      <c r="J421" s="69">
        <f>IFERROR(VLOOKUP(C421,REKAP[[#All],[ID
Barang]:[Stok Akhir]],14,FALSE),"")</f>
        <v>6</v>
      </c>
      <c r="K421" s="69"/>
      <c r="L421" s="13" t="s">
        <v>3670</v>
      </c>
      <c r="M421" s="17">
        <f>IFERROR(MASUK8[[#This Row],[Harga Satuan]]*MASUK8[[#This Row],[Jumlah Keluar]], "")</f>
        <v>2000</v>
      </c>
      <c r="N421" s="13"/>
    </row>
    <row r="422" spans="1:14" ht="16.5" thickTop="1" thickBot="1" x14ac:dyDescent="0.3">
      <c r="A422" s="33">
        <f t="shared" si="6"/>
        <v>416</v>
      </c>
      <c r="B422" s="9"/>
      <c r="C422" s="10"/>
      <c r="D422" s="18" t="str">
        <f>IFERROR(VLOOKUP(C422,REKAP[[#All],[ID
Barang]:[Stok Akhir]],2,FALSE), "")</f>
        <v/>
      </c>
      <c r="E422" s="18" t="str">
        <f>IFERROR(VLOOKUP(C422,REKAP[[#All],[ID
Barang]:[Stok Akhir]],4,FALSE), "")</f>
        <v/>
      </c>
      <c r="F422" s="18" t="str">
        <f>IFERROR(VLOOKUP(C422,REKAP[[#All],[ID
Barang]:[Stok Akhir]],6,FALSE),"")</f>
        <v/>
      </c>
      <c r="G422" s="17" t="str">
        <f>IFERROR(VLOOKUP(C422,REKAP[[#All],[ID
Barang]:[Stok Akhir]],8,FALSE),"")</f>
        <v/>
      </c>
      <c r="H422" s="13"/>
      <c r="I422" s="13"/>
      <c r="J422" s="69" t="str">
        <f>IFERROR(VLOOKUP(C422,REKAP[[#All],[ID
Barang]:[Stok Akhir]],14,FALSE),"")</f>
        <v/>
      </c>
      <c r="K422" s="69"/>
      <c r="L422" s="13"/>
      <c r="M422" s="17" t="str">
        <f>IFERROR(MASUK8[[#This Row],[Harga Satuan]]*MASUK8[[#This Row],[Jumlah Keluar]], "")</f>
        <v/>
      </c>
      <c r="N422" s="13"/>
    </row>
    <row r="423" spans="1:14" ht="16.5" thickTop="1" thickBot="1" x14ac:dyDescent="0.3">
      <c r="A423" s="33">
        <f t="shared" si="6"/>
        <v>417</v>
      </c>
      <c r="B423" s="9"/>
      <c r="C423" s="10"/>
      <c r="D423" s="18" t="str">
        <f>IFERROR(VLOOKUP(C423,REKAP[[#All],[ID
Barang]:[Stok Akhir]],2,FALSE), "")</f>
        <v/>
      </c>
      <c r="E423" s="18" t="str">
        <f>IFERROR(VLOOKUP(C423,REKAP[[#All],[ID
Barang]:[Stok Akhir]],4,FALSE), "")</f>
        <v/>
      </c>
      <c r="F423" s="18" t="str">
        <f>IFERROR(VLOOKUP(C423,REKAP[[#All],[ID
Barang]:[Stok Akhir]],6,FALSE),"")</f>
        <v/>
      </c>
      <c r="G423" s="17" t="str">
        <f>IFERROR(VLOOKUP(C423,REKAP[[#All],[ID
Barang]:[Stok Akhir]],8,FALSE),"")</f>
        <v/>
      </c>
      <c r="H423" s="13"/>
      <c r="I423" s="13"/>
      <c r="J423" s="69" t="str">
        <f>IFERROR(VLOOKUP(C423,REKAP[[#All],[ID
Barang]:[Stok Akhir]],14,FALSE),"")</f>
        <v/>
      </c>
      <c r="K423" s="69"/>
      <c r="L423" s="13"/>
      <c r="M423" s="17" t="str">
        <f>IFERROR(MASUK8[[#This Row],[Harga Satuan]]*MASUK8[[#This Row],[Jumlah Keluar]], "")</f>
        <v/>
      </c>
      <c r="N423" s="13"/>
    </row>
    <row r="424" spans="1:14" ht="16.5" thickTop="1" thickBot="1" x14ac:dyDescent="0.3">
      <c r="A424" s="33">
        <f t="shared" si="6"/>
        <v>418</v>
      </c>
      <c r="B424" s="9"/>
      <c r="C424" s="10"/>
      <c r="D424" s="18" t="str">
        <f>IFERROR(VLOOKUP(C424,REKAP[[#All],[ID
Barang]:[Stok Akhir]],2,FALSE), "")</f>
        <v/>
      </c>
      <c r="E424" s="18" t="str">
        <f>IFERROR(VLOOKUP(C424,REKAP[[#All],[ID
Barang]:[Stok Akhir]],4,FALSE), "")</f>
        <v/>
      </c>
      <c r="F424" s="18" t="str">
        <f>IFERROR(VLOOKUP(C424,REKAP[[#All],[ID
Barang]:[Stok Akhir]],6,FALSE),"")</f>
        <v/>
      </c>
      <c r="G424" s="17" t="str">
        <f>IFERROR(VLOOKUP(C424,REKAP[[#All],[ID
Barang]:[Stok Akhir]],8,FALSE),"")</f>
        <v/>
      </c>
      <c r="H424" s="13"/>
      <c r="I424" s="13"/>
      <c r="J424" s="69" t="str">
        <f>IFERROR(VLOOKUP(C424,REKAP[[#All],[ID
Barang]:[Stok Akhir]],14,FALSE),"")</f>
        <v/>
      </c>
      <c r="K424" s="69"/>
      <c r="L424" s="13"/>
      <c r="M424" s="17" t="str">
        <f>IFERROR(MASUK8[[#This Row],[Harga Satuan]]*MASUK8[[#This Row],[Jumlah Keluar]], "")</f>
        <v/>
      </c>
      <c r="N424" s="13"/>
    </row>
    <row r="425" spans="1:14" ht="16.5" thickTop="1" thickBot="1" x14ac:dyDescent="0.3">
      <c r="A425" s="33">
        <f t="shared" si="6"/>
        <v>419</v>
      </c>
      <c r="B425" s="9"/>
      <c r="C425" s="10"/>
      <c r="D425" s="18" t="str">
        <f>IFERROR(VLOOKUP(C425,REKAP[[#All],[ID
Barang]:[Stok Akhir]],2,FALSE), "")</f>
        <v/>
      </c>
      <c r="E425" s="18" t="str">
        <f>IFERROR(VLOOKUP(C425,REKAP[[#All],[ID
Barang]:[Stok Akhir]],4,FALSE), "")</f>
        <v/>
      </c>
      <c r="F425" s="18" t="str">
        <f>IFERROR(VLOOKUP(C425,REKAP[[#All],[ID
Barang]:[Stok Akhir]],6,FALSE),"")</f>
        <v/>
      </c>
      <c r="G425" s="17" t="str">
        <f>IFERROR(VLOOKUP(C425,REKAP[[#All],[ID
Barang]:[Stok Akhir]],8,FALSE),"")</f>
        <v/>
      </c>
      <c r="H425" s="13"/>
      <c r="I425" s="13"/>
      <c r="J425" s="69" t="str">
        <f>IFERROR(VLOOKUP(C425,REKAP[[#All],[ID
Barang]:[Stok Akhir]],14,FALSE),"")</f>
        <v/>
      </c>
      <c r="K425" s="69"/>
      <c r="L425" s="13"/>
      <c r="M425" s="17" t="str">
        <f>IFERROR(MASUK8[[#This Row],[Harga Satuan]]*MASUK8[[#This Row],[Jumlah Keluar]], "")</f>
        <v/>
      </c>
      <c r="N425" s="13"/>
    </row>
    <row r="426" spans="1:14" ht="16.5" thickTop="1" thickBot="1" x14ac:dyDescent="0.3">
      <c r="A426" s="33">
        <f t="shared" si="6"/>
        <v>420</v>
      </c>
      <c r="B426" s="9"/>
      <c r="C426" s="10"/>
      <c r="D426" s="18" t="str">
        <f>IFERROR(VLOOKUP(C426,REKAP[[#All],[ID
Barang]:[Stok Akhir]],2,FALSE), "")</f>
        <v/>
      </c>
      <c r="E426" s="18" t="str">
        <f>IFERROR(VLOOKUP(C426,REKAP[[#All],[ID
Barang]:[Stok Akhir]],4,FALSE), "")</f>
        <v/>
      </c>
      <c r="F426" s="18" t="str">
        <f>IFERROR(VLOOKUP(C426,REKAP[[#All],[ID
Barang]:[Stok Akhir]],6,FALSE),"")</f>
        <v/>
      </c>
      <c r="G426" s="17" t="str">
        <f>IFERROR(VLOOKUP(C426,REKAP[[#All],[ID
Barang]:[Stok Akhir]],8,FALSE),"")</f>
        <v/>
      </c>
      <c r="H426" s="13"/>
      <c r="I426" s="13"/>
      <c r="J426" s="69" t="str">
        <f>IFERROR(VLOOKUP(C426,REKAP[[#All],[ID
Barang]:[Stok Akhir]],14,FALSE),"")</f>
        <v/>
      </c>
      <c r="K426" s="69"/>
      <c r="L426" s="13"/>
      <c r="M426" s="17" t="str">
        <f>IFERROR(MASUK8[[#This Row],[Harga Satuan]]*MASUK8[[#This Row],[Jumlah Keluar]], "")</f>
        <v/>
      </c>
      <c r="N426" s="13"/>
    </row>
    <row r="427" spans="1:14" ht="16.5" thickTop="1" thickBot="1" x14ac:dyDescent="0.3">
      <c r="A427" s="33">
        <f t="shared" si="6"/>
        <v>421</v>
      </c>
      <c r="B427" s="9"/>
      <c r="C427" s="10"/>
      <c r="D427" s="18" t="str">
        <f>IFERROR(VLOOKUP(C427,REKAP[[#All],[ID
Barang]:[Stok Akhir]],2,FALSE), "")</f>
        <v/>
      </c>
      <c r="E427" s="18" t="str">
        <f>IFERROR(VLOOKUP(C427,REKAP[[#All],[ID
Barang]:[Stok Akhir]],4,FALSE), "")</f>
        <v/>
      </c>
      <c r="F427" s="18" t="str">
        <f>IFERROR(VLOOKUP(C427,REKAP[[#All],[ID
Barang]:[Stok Akhir]],6,FALSE),"")</f>
        <v/>
      </c>
      <c r="G427" s="17" t="str">
        <f>IFERROR(VLOOKUP(C427,REKAP[[#All],[ID
Barang]:[Stok Akhir]],8,FALSE),"")</f>
        <v/>
      </c>
      <c r="H427" s="13"/>
      <c r="I427" s="13"/>
      <c r="J427" s="69" t="str">
        <f>IFERROR(VLOOKUP(C427,REKAP[[#All],[ID
Barang]:[Stok Akhir]],14,FALSE),"")</f>
        <v/>
      </c>
      <c r="K427" s="69"/>
      <c r="L427" s="13"/>
      <c r="M427" s="17" t="str">
        <f>IFERROR(MASUK8[[#This Row],[Harga Satuan]]*MASUK8[[#This Row],[Jumlah Keluar]], "")</f>
        <v/>
      </c>
      <c r="N427" s="13"/>
    </row>
    <row r="428" spans="1:14" ht="16.5" thickTop="1" thickBot="1" x14ac:dyDescent="0.3">
      <c r="A428" s="33">
        <f t="shared" si="6"/>
        <v>422</v>
      </c>
      <c r="B428" s="9"/>
      <c r="C428" s="10"/>
      <c r="D428" s="18" t="str">
        <f>IFERROR(VLOOKUP(C428,REKAP[[#All],[ID
Barang]:[Stok Akhir]],2,FALSE), "")</f>
        <v/>
      </c>
      <c r="E428" s="18" t="str">
        <f>IFERROR(VLOOKUP(C428,REKAP[[#All],[ID
Barang]:[Stok Akhir]],4,FALSE), "")</f>
        <v/>
      </c>
      <c r="F428" s="18" t="str">
        <f>IFERROR(VLOOKUP(C428,REKAP[[#All],[ID
Barang]:[Stok Akhir]],6,FALSE),"")</f>
        <v/>
      </c>
      <c r="G428" s="17" t="str">
        <f>IFERROR(VLOOKUP(C428,REKAP[[#All],[ID
Barang]:[Stok Akhir]],8,FALSE),"")</f>
        <v/>
      </c>
      <c r="H428" s="13"/>
      <c r="I428" s="13"/>
      <c r="J428" s="69" t="str">
        <f>IFERROR(VLOOKUP(C428,REKAP[[#All],[ID
Barang]:[Stok Akhir]],14,FALSE),"")</f>
        <v/>
      </c>
      <c r="K428" s="69"/>
      <c r="L428" s="13"/>
      <c r="M428" s="17" t="str">
        <f>IFERROR(MASUK8[[#This Row],[Harga Satuan]]*MASUK8[[#This Row],[Jumlah Keluar]], "")</f>
        <v/>
      </c>
      <c r="N428" s="13"/>
    </row>
    <row r="429" spans="1:14" ht="16.5" thickTop="1" thickBot="1" x14ac:dyDescent="0.3">
      <c r="A429" s="33">
        <f t="shared" si="6"/>
        <v>423</v>
      </c>
      <c r="B429" s="9"/>
      <c r="C429" s="10"/>
      <c r="D429" s="18" t="str">
        <f>IFERROR(VLOOKUP(C429,REKAP[[#All],[ID
Barang]:[Stok Akhir]],2,FALSE), "")</f>
        <v/>
      </c>
      <c r="E429" s="18" t="str">
        <f>IFERROR(VLOOKUP(C429,REKAP[[#All],[ID
Barang]:[Stok Akhir]],4,FALSE), "")</f>
        <v/>
      </c>
      <c r="F429" s="18" t="str">
        <f>IFERROR(VLOOKUP(C429,REKAP[[#All],[ID
Barang]:[Stok Akhir]],6,FALSE),"")</f>
        <v/>
      </c>
      <c r="G429" s="17" t="str">
        <f>IFERROR(VLOOKUP(C429,REKAP[[#All],[ID
Barang]:[Stok Akhir]],8,FALSE),"")</f>
        <v/>
      </c>
      <c r="H429" s="13"/>
      <c r="I429" s="13"/>
      <c r="J429" s="69" t="str">
        <f>IFERROR(VLOOKUP(C429,REKAP[[#All],[ID
Barang]:[Stok Akhir]],14,FALSE),"")</f>
        <v/>
      </c>
      <c r="K429" s="69"/>
      <c r="L429" s="13"/>
      <c r="M429" s="17" t="str">
        <f>IFERROR(MASUK8[[#This Row],[Harga Satuan]]*MASUK8[[#This Row],[Jumlah Keluar]], "")</f>
        <v/>
      </c>
      <c r="N429" s="13"/>
    </row>
    <row r="430" spans="1:14" ht="16.5" thickTop="1" thickBot="1" x14ac:dyDescent="0.3">
      <c r="A430" s="33">
        <f t="shared" si="6"/>
        <v>424</v>
      </c>
      <c r="B430" s="9"/>
      <c r="C430" s="10"/>
      <c r="D430" s="18" t="str">
        <f>IFERROR(VLOOKUP(C430,REKAP[[#All],[ID
Barang]:[Stok Akhir]],2,FALSE), "")</f>
        <v/>
      </c>
      <c r="E430" s="18" t="str">
        <f>IFERROR(VLOOKUP(C430,REKAP[[#All],[ID
Barang]:[Stok Akhir]],4,FALSE), "")</f>
        <v/>
      </c>
      <c r="F430" s="18" t="str">
        <f>IFERROR(VLOOKUP(C430,REKAP[[#All],[ID
Barang]:[Stok Akhir]],6,FALSE),"")</f>
        <v/>
      </c>
      <c r="G430" s="17" t="str">
        <f>IFERROR(VLOOKUP(C430,REKAP[[#All],[ID
Barang]:[Stok Akhir]],8,FALSE),"")</f>
        <v/>
      </c>
      <c r="H430" s="13"/>
      <c r="I430" s="13"/>
      <c r="J430" s="69" t="str">
        <f>IFERROR(VLOOKUP(C430,REKAP[[#All],[ID
Barang]:[Stok Akhir]],14,FALSE),"")</f>
        <v/>
      </c>
      <c r="K430" s="69"/>
      <c r="L430" s="13"/>
      <c r="M430" s="17" t="str">
        <f>IFERROR(MASUK8[[#This Row],[Harga Satuan]]*MASUK8[[#This Row],[Jumlah Keluar]], "")</f>
        <v/>
      </c>
      <c r="N430" s="13"/>
    </row>
    <row r="431" spans="1:14" ht="16.5" thickTop="1" thickBot="1" x14ac:dyDescent="0.3">
      <c r="A431" s="33">
        <f t="shared" si="6"/>
        <v>425</v>
      </c>
      <c r="B431" s="9"/>
      <c r="C431" s="10"/>
      <c r="D431" s="18" t="str">
        <f>IFERROR(VLOOKUP(C431,REKAP[[#All],[ID
Barang]:[Stok Akhir]],2,FALSE), "")</f>
        <v/>
      </c>
      <c r="E431" s="18" t="str">
        <f>IFERROR(VLOOKUP(C431,REKAP[[#All],[ID
Barang]:[Stok Akhir]],4,FALSE), "")</f>
        <v/>
      </c>
      <c r="F431" s="18" t="str">
        <f>IFERROR(VLOOKUP(C431,REKAP[[#All],[ID
Barang]:[Stok Akhir]],6,FALSE),"")</f>
        <v/>
      </c>
      <c r="G431" s="17" t="str">
        <f>IFERROR(VLOOKUP(C431,REKAP[[#All],[ID
Barang]:[Stok Akhir]],8,FALSE),"")</f>
        <v/>
      </c>
      <c r="H431" s="13"/>
      <c r="I431" s="13"/>
      <c r="J431" s="69" t="str">
        <f>IFERROR(VLOOKUP(C431,REKAP[[#All],[ID
Barang]:[Stok Akhir]],14,FALSE),"")</f>
        <v/>
      </c>
      <c r="K431" s="69"/>
      <c r="L431" s="13"/>
      <c r="M431" s="17" t="str">
        <f>IFERROR(MASUK8[[#This Row],[Harga Satuan]]*MASUK8[[#This Row],[Jumlah Keluar]], "")</f>
        <v/>
      </c>
      <c r="N431" s="13"/>
    </row>
    <row r="432" spans="1:14" ht="16.5" thickTop="1" thickBot="1" x14ac:dyDescent="0.3">
      <c r="A432" s="33">
        <f t="shared" si="6"/>
        <v>426</v>
      </c>
      <c r="B432" s="9"/>
      <c r="C432" s="10"/>
      <c r="D432" s="18" t="str">
        <f>IFERROR(VLOOKUP(C432,REKAP[[#All],[ID
Barang]:[Stok Akhir]],2,FALSE), "")</f>
        <v/>
      </c>
      <c r="E432" s="18" t="str">
        <f>IFERROR(VLOOKUP(C432,REKAP[[#All],[ID
Barang]:[Stok Akhir]],4,FALSE), "")</f>
        <v/>
      </c>
      <c r="F432" s="18" t="str">
        <f>IFERROR(VLOOKUP(C432,REKAP[[#All],[ID
Barang]:[Stok Akhir]],6,FALSE),"")</f>
        <v/>
      </c>
      <c r="G432" s="17" t="str">
        <f>IFERROR(VLOOKUP(C432,REKAP[[#All],[ID
Barang]:[Stok Akhir]],8,FALSE),"")</f>
        <v/>
      </c>
      <c r="H432" s="13"/>
      <c r="I432" s="13"/>
      <c r="J432" s="69" t="str">
        <f>IFERROR(VLOOKUP(C432,REKAP[[#All],[ID
Barang]:[Stok Akhir]],14,FALSE),"")</f>
        <v/>
      </c>
      <c r="K432" s="69"/>
      <c r="L432" s="13"/>
      <c r="M432" s="17" t="str">
        <f>IFERROR(MASUK8[[#This Row],[Harga Satuan]]*MASUK8[[#This Row],[Jumlah Keluar]], "")</f>
        <v/>
      </c>
      <c r="N432" s="13"/>
    </row>
    <row r="433" spans="1:14" ht="16.5" thickTop="1" thickBot="1" x14ac:dyDescent="0.3">
      <c r="A433" s="33">
        <f t="shared" si="6"/>
        <v>427</v>
      </c>
      <c r="B433" s="9"/>
      <c r="C433" s="10"/>
      <c r="D433" s="18" t="str">
        <f>IFERROR(VLOOKUP(C433,REKAP[[#All],[ID
Barang]:[Stok Akhir]],2,FALSE), "")</f>
        <v/>
      </c>
      <c r="E433" s="18" t="str">
        <f>IFERROR(VLOOKUP(C433,REKAP[[#All],[ID
Barang]:[Stok Akhir]],4,FALSE), "")</f>
        <v/>
      </c>
      <c r="F433" s="18" t="str">
        <f>IFERROR(VLOOKUP(C433,REKAP[[#All],[ID
Barang]:[Stok Akhir]],6,FALSE),"")</f>
        <v/>
      </c>
      <c r="G433" s="17" t="str">
        <f>IFERROR(VLOOKUP(C433,REKAP[[#All],[ID
Barang]:[Stok Akhir]],8,FALSE),"")</f>
        <v/>
      </c>
      <c r="H433" s="13"/>
      <c r="I433" s="13"/>
      <c r="J433" s="69" t="str">
        <f>IFERROR(VLOOKUP(C433,REKAP[[#All],[ID
Barang]:[Stok Akhir]],14,FALSE),"")</f>
        <v/>
      </c>
      <c r="K433" s="69"/>
      <c r="L433" s="13"/>
      <c r="M433" s="17" t="str">
        <f>IFERROR(MASUK8[[#This Row],[Harga Satuan]]*MASUK8[[#This Row],[Jumlah Keluar]], "")</f>
        <v/>
      </c>
      <c r="N433" s="13"/>
    </row>
    <row r="434" spans="1:14" ht="16.5" thickTop="1" thickBot="1" x14ac:dyDescent="0.3">
      <c r="A434" s="33">
        <f t="shared" si="6"/>
        <v>428</v>
      </c>
      <c r="B434" s="9"/>
      <c r="C434" s="10"/>
      <c r="D434" s="18" t="str">
        <f>IFERROR(VLOOKUP(C434,REKAP[[#All],[ID
Barang]:[Stok Akhir]],2,FALSE), "")</f>
        <v/>
      </c>
      <c r="E434" s="18" t="str">
        <f>IFERROR(VLOOKUP(C434,REKAP[[#All],[ID
Barang]:[Stok Akhir]],4,FALSE), "")</f>
        <v/>
      </c>
      <c r="F434" s="18" t="str">
        <f>IFERROR(VLOOKUP(C434,REKAP[[#All],[ID
Barang]:[Stok Akhir]],6,FALSE),"")</f>
        <v/>
      </c>
      <c r="G434" s="17" t="str">
        <f>IFERROR(VLOOKUP(C434,REKAP[[#All],[ID
Barang]:[Stok Akhir]],8,FALSE),"")</f>
        <v/>
      </c>
      <c r="H434" s="13"/>
      <c r="I434" s="13"/>
      <c r="J434" s="69" t="str">
        <f>IFERROR(VLOOKUP(C434,REKAP[[#All],[ID
Barang]:[Stok Akhir]],14,FALSE),"")</f>
        <v/>
      </c>
      <c r="K434" s="69"/>
      <c r="L434" s="13"/>
      <c r="M434" s="17" t="str">
        <f>IFERROR(MASUK8[[#This Row],[Harga Satuan]]*MASUK8[[#This Row],[Jumlah Keluar]], "")</f>
        <v/>
      </c>
      <c r="N434" s="13"/>
    </row>
    <row r="435" spans="1:14" ht="16.5" thickTop="1" thickBot="1" x14ac:dyDescent="0.3">
      <c r="A435" s="33">
        <f t="shared" si="6"/>
        <v>429</v>
      </c>
      <c r="B435" s="9"/>
      <c r="C435" s="10"/>
      <c r="D435" s="18" t="str">
        <f>IFERROR(VLOOKUP(C435,REKAP[[#All],[ID
Barang]:[Stok Akhir]],2,FALSE), "")</f>
        <v/>
      </c>
      <c r="E435" s="18" t="str">
        <f>IFERROR(VLOOKUP(C435,REKAP[[#All],[ID
Barang]:[Stok Akhir]],4,FALSE), "")</f>
        <v/>
      </c>
      <c r="F435" s="18" t="str">
        <f>IFERROR(VLOOKUP(C435,REKAP[[#All],[ID
Barang]:[Stok Akhir]],6,FALSE),"")</f>
        <v/>
      </c>
      <c r="G435" s="17" t="str">
        <f>IFERROR(VLOOKUP(C435,REKAP[[#All],[ID
Barang]:[Stok Akhir]],8,FALSE),"")</f>
        <v/>
      </c>
      <c r="H435" s="13"/>
      <c r="I435" s="13"/>
      <c r="J435" s="69" t="str">
        <f>IFERROR(VLOOKUP(C435,REKAP[[#All],[ID
Barang]:[Stok Akhir]],14,FALSE),"")</f>
        <v/>
      </c>
      <c r="K435" s="69"/>
      <c r="L435" s="13"/>
      <c r="M435" s="17" t="str">
        <f>IFERROR(MASUK8[[#This Row],[Harga Satuan]]*MASUK8[[#This Row],[Jumlah Keluar]], "")</f>
        <v/>
      </c>
      <c r="N435" s="13"/>
    </row>
    <row r="436" spans="1:14" ht="16.5" thickTop="1" thickBot="1" x14ac:dyDescent="0.3">
      <c r="A436" s="33">
        <f t="shared" si="6"/>
        <v>430</v>
      </c>
      <c r="B436" s="9"/>
      <c r="C436" s="10"/>
      <c r="D436" s="18" t="str">
        <f>IFERROR(VLOOKUP(C436,REKAP[[#All],[ID
Barang]:[Stok Akhir]],2,FALSE), "")</f>
        <v/>
      </c>
      <c r="E436" s="18" t="str">
        <f>IFERROR(VLOOKUP(C436,REKAP[[#All],[ID
Barang]:[Stok Akhir]],4,FALSE), "")</f>
        <v/>
      </c>
      <c r="F436" s="18" t="str">
        <f>IFERROR(VLOOKUP(C436,REKAP[[#All],[ID
Barang]:[Stok Akhir]],6,FALSE),"")</f>
        <v/>
      </c>
      <c r="G436" s="17" t="str">
        <f>IFERROR(VLOOKUP(C436,REKAP[[#All],[ID
Barang]:[Stok Akhir]],8,FALSE),"")</f>
        <v/>
      </c>
      <c r="H436" s="13"/>
      <c r="I436" s="13"/>
      <c r="J436" s="69" t="str">
        <f>IFERROR(VLOOKUP(C436,REKAP[[#All],[ID
Barang]:[Stok Akhir]],14,FALSE),"")</f>
        <v/>
      </c>
      <c r="K436" s="69"/>
      <c r="L436" s="13"/>
      <c r="M436" s="17" t="str">
        <f>IFERROR(MASUK8[[#This Row],[Harga Satuan]]*MASUK8[[#This Row],[Jumlah Keluar]], "")</f>
        <v/>
      </c>
      <c r="N436" s="13"/>
    </row>
    <row r="437" spans="1:14" ht="16.5" thickTop="1" thickBot="1" x14ac:dyDescent="0.3">
      <c r="A437" s="33">
        <f t="shared" si="6"/>
        <v>431</v>
      </c>
      <c r="B437" s="9"/>
      <c r="C437" s="10"/>
      <c r="D437" s="18" t="str">
        <f>IFERROR(VLOOKUP(C437,REKAP[[#All],[ID
Barang]:[Stok Akhir]],2,FALSE), "")</f>
        <v/>
      </c>
      <c r="E437" s="18" t="str">
        <f>IFERROR(VLOOKUP(C437,REKAP[[#All],[ID
Barang]:[Stok Akhir]],4,FALSE), "")</f>
        <v/>
      </c>
      <c r="F437" s="18" t="str">
        <f>IFERROR(VLOOKUP(C437,REKAP[[#All],[ID
Barang]:[Stok Akhir]],6,FALSE),"")</f>
        <v/>
      </c>
      <c r="G437" s="17" t="str">
        <f>IFERROR(VLOOKUP(C437,REKAP[[#All],[ID
Barang]:[Stok Akhir]],8,FALSE),"")</f>
        <v/>
      </c>
      <c r="H437" s="13"/>
      <c r="I437" s="13"/>
      <c r="J437" s="69" t="str">
        <f>IFERROR(VLOOKUP(C437,REKAP[[#All],[ID
Barang]:[Stok Akhir]],14,FALSE),"")</f>
        <v/>
      </c>
      <c r="K437" s="69"/>
      <c r="L437" s="13"/>
      <c r="M437" s="17" t="str">
        <f>IFERROR(MASUK8[[#This Row],[Harga Satuan]]*MASUK8[[#This Row],[Jumlah Keluar]], "")</f>
        <v/>
      </c>
      <c r="N437" s="13"/>
    </row>
    <row r="438" spans="1:14" ht="16.5" thickTop="1" thickBot="1" x14ac:dyDescent="0.3">
      <c r="A438" s="33">
        <f t="shared" si="6"/>
        <v>432</v>
      </c>
      <c r="B438" s="9"/>
      <c r="C438" s="10"/>
      <c r="D438" s="18" t="str">
        <f>IFERROR(VLOOKUP(C438,REKAP[[#All],[ID
Barang]:[Stok Akhir]],2,FALSE), "")</f>
        <v/>
      </c>
      <c r="E438" s="18" t="str">
        <f>IFERROR(VLOOKUP(C438,REKAP[[#All],[ID
Barang]:[Stok Akhir]],4,FALSE), "")</f>
        <v/>
      </c>
      <c r="F438" s="18" t="str">
        <f>IFERROR(VLOOKUP(C438,REKAP[[#All],[ID
Barang]:[Stok Akhir]],6,FALSE),"")</f>
        <v/>
      </c>
      <c r="G438" s="17" t="str">
        <f>IFERROR(VLOOKUP(C438,REKAP[[#All],[ID
Barang]:[Stok Akhir]],8,FALSE),"")</f>
        <v/>
      </c>
      <c r="H438" s="13"/>
      <c r="I438" s="13"/>
      <c r="J438" s="69" t="str">
        <f>IFERROR(VLOOKUP(C438,REKAP[[#All],[ID
Barang]:[Stok Akhir]],14,FALSE),"")</f>
        <v/>
      </c>
      <c r="K438" s="69"/>
      <c r="L438" s="13"/>
      <c r="M438" s="17" t="str">
        <f>IFERROR(MASUK8[[#This Row],[Harga Satuan]]*MASUK8[[#This Row],[Jumlah Keluar]], "")</f>
        <v/>
      </c>
      <c r="N438" s="13"/>
    </row>
    <row r="439" spans="1:14" ht="16.5" thickTop="1" thickBot="1" x14ac:dyDescent="0.3">
      <c r="A439" s="33">
        <f t="shared" si="6"/>
        <v>433</v>
      </c>
      <c r="B439" s="9"/>
      <c r="C439" s="10"/>
      <c r="D439" s="18" t="str">
        <f>IFERROR(VLOOKUP(C439,REKAP[[#All],[ID
Barang]:[Stok Akhir]],2,FALSE), "")</f>
        <v/>
      </c>
      <c r="E439" s="18" t="str">
        <f>IFERROR(VLOOKUP(C439,REKAP[[#All],[ID
Barang]:[Stok Akhir]],4,FALSE), "")</f>
        <v/>
      </c>
      <c r="F439" s="18" t="str">
        <f>IFERROR(VLOOKUP(C439,REKAP[[#All],[ID
Barang]:[Stok Akhir]],6,FALSE),"")</f>
        <v/>
      </c>
      <c r="G439" s="17" t="str">
        <f>IFERROR(VLOOKUP(C439,REKAP[[#All],[ID
Barang]:[Stok Akhir]],8,FALSE),"")</f>
        <v/>
      </c>
      <c r="H439" s="13"/>
      <c r="I439" s="13"/>
      <c r="J439" s="69" t="str">
        <f>IFERROR(VLOOKUP(C439,REKAP[[#All],[ID
Barang]:[Stok Akhir]],14,FALSE),"")</f>
        <v/>
      </c>
      <c r="K439" s="69"/>
      <c r="L439" s="13"/>
      <c r="M439" s="17" t="str">
        <f>IFERROR(MASUK8[[#This Row],[Harga Satuan]]*MASUK8[[#This Row],[Jumlah Keluar]], "")</f>
        <v/>
      </c>
      <c r="N439" s="13"/>
    </row>
    <row r="440" spans="1:14" ht="16.5" thickTop="1" thickBot="1" x14ac:dyDescent="0.3">
      <c r="A440" s="33">
        <f t="shared" si="6"/>
        <v>434</v>
      </c>
      <c r="B440" s="9"/>
      <c r="C440" s="10"/>
      <c r="D440" s="18" t="str">
        <f>IFERROR(VLOOKUP(C440,REKAP[[#All],[ID
Barang]:[Stok Akhir]],2,FALSE), "")</f>
        <v/>
      </c>
      <c r="E440" s="18" t="str">
        <f>IFERROR(VLOOKUP(C440,REKAP[[#All],[ID
Barang]:[Stok Akhir]],4,FALSE), "")</f>
        <v/>
      </c>
      <c r="F440" s="18" t="str">
        <f>IFERROR(VLOOKUP(C440,REKAP[[#All],[ID
Barang]:[Stok Akhir]],6,FALSE),"")</f>
        <v/>
      </c>
      <c r="G440" s="17" t="str">
        <f>IFERROR(VLOOKUP(C440,REKAP[[#All],[ID
Barang]:[Stok Akhir]],8,FALSE),"")</f>
        <v/>
      </c>
      <c r="H440" s="13"/>
      <c r="I440" s="13"/>
      <c r="J440" s="69" t="str">
        <f>IFERROR(VLOOKUP(C440,REKAP[[#All],[ID
Barang]:[Stok Akhir]],14,FALSE),"")</f>
        <v/>
      </c>
      <c r="K440" s="69"/>
      <c r="L440" s="13"/>
      <c r="M440" s="17" t="str">
        <f>IFERROR(MASUK8[[#This Row],[Harga Satuan]]*MASUK8[[#This Row],[Jumlah Keluar]], "")</f>
        <v/>
      </c>
      <c r="N440" s="13"/>
    </row>
    <row r="441" spans="1:14" ht="16.5" thickTop="1" thickBot="1" x14ac:dyDescent="0.3">
      <c r="A441" s="33">
        <f t="shared" si="6"/>
        <v>435</v>
      </c>
      <c r="B441" s="9"/>
      <c r="C441" s="10"/>
      <c r="D441" s="18" t="str">
        <f>IFERROR(VLOOKUP(C441,REKAP[[#All],[ID
Barang]:[Stok Akhir]],2,FALSE), "")</f>
        <v/>
      </c>
      <c r="E441" s="18" t="str">
        <f>IFERROR(VLOOKUP(C441,REKAP[[#All],[ID
Barang]:[Stok Akhir]],4,FALSE), "")</f>
        <v/>
      </c>
      <c r="F441" s="18" t="str">
        <f>IFERROR(VLOOKUP(C441,REKAP[[#All],[ID
Barang]:[Stok Akhir]],6,FALSE),"")</f>
        <v/>
      </c>
      <c r="G441" s="17" t="str">
        <f>IFERROR(VLOOKUP(C441,REKAP[[#All],[ID
Barang]:[Stok Akhir]],8,FALSE),"")</f>
        <v/>
      </c>
      <c r="H441" s="13"/>
      <c r="I441" s="13"/>
      <c r="J441" s="69" t="str">
        <f>IFERROR(VLOOKUP(C441,REKAP[[#All],[ID
Barang]:[Stok Akhir]],14,FALSE),"")</f>
        <v/>
      </c>
      <c r="K441" s="69"/>
      <c r="L441" s="13"/>
      <c r="M441" s="17" t="str">
        <f>IFERROR(MASUK8[[#This Row],[Harga Satuan]]*MASUK8[[#This Row],[Jumlah Keluar]], "")</f>
        <v/>
      </c>
      <c r="N441" s="13"/>
    </row>
    <row r="442" spans="1:14" ht="16.5" thickTop="1" thickBot="1" x14ac:dyDescent="0.3">
      <c r="A442" s="33">
        <f t="shared" si="6"/>
        <v>436</v>
      </c>
      <c r="B442" s="9"/>
      <c r="C442" s="10"/>
      <c r="D442" s="18" t="str">
        <f>IFERROR(VLOOKUP(C442,REKAP[[#All],[ID
Barang]:[Stok Akhir]],2,FALSE), "")</f>
        <v/>
      </c>
      <c r="E442" s="18" t="str">
        <f>IFERROR(VLOOKUP(C442,REKAP[[#All],[ID
Barang]:[Stok Akhir]],4,FALSE), "")</f>
        <v/>
      </c>
      <c r="F442" s="18" t="str">
        <f>IFERROR(VLOOKUP(C442,REKAP[[#All],[ID
Barang]:[Stok Akhir]],6,FALSE),"")</f>
        <v/>
      </c>
      <c r="G442" s="17" t="str">
        <f>IFERROR(VLOOKUP(C442,REKAP[[#All],[ID
Barang]:[Stok Akhir]],8,FALSE),"")</f>
        <v/>
      </c>
      <c r="H442" s="13"/>
      <c r="I442" s="13"/>
      <c r="J442" s="69" t="str">
        <f>IFERROR(VLOOKUP(C442,REKAP[[#All],[ID
Barang]:[Stok Akhir]],14,FALSE),"")</f>
        <v/>
      </c>
      <c r="K442" s="69"/>
      <c r="L442" s="13"/>
      <c r="M442" s="17" t="str">
        <f>IFERROR(MASUK8[[#This Row],[Harga Satuan]]*MASUK8[[#This Row],[Jumlah Keluar]], "")</f>
        <v/>
      </c>
      <c r="N442" s="13"/>
    </row>
    <row r="443" spans="1:14" ht="16.5" thickTop="1" thickBot="1" x14ac:dyDescent="0.3">
      <c r="A443" s="33">
        <f t="shared" si="6"/>
        <v>437</v>
      </c>
      <c r="B443" s="9"/>
      <c r="C443" s="10"/>
      <c r="D443" s="18" t="str">
        <f>IFERROR(VLOOKUP(C443,REKAP[[#All],[ID
Barang]:[Stok Akhir]],2,FALSE), "")</f>
        <v/>
      </c>
      <c r="E443" s="18" t="str">
        <f>IFERROR(VLOOKUP(C443,REKAP[[#All],[ID
Barang]:[Stok Akhir]],4,FALSE), "")</f>
        <v/>
      </c>
      <c r="F443" s="18" t="str">
        <f>IFERROR(VLOOKUP(C443,REKAP[[#All],[ID
Barang]:[Stok Akhir]],6,FALSE),"")</f>
        <v/>
      </c>
      <c r="G443" s="17" t="str">
        <f>IFERROR(VLOOKUP(C443,REKAP[[#All],[ID
Barang]:[Stok Akhir]],8,FALSE),"")</f>
        <v/>
      </c>
      <c r="H443" s="13"/>
      <c r="I443" s="13"/>
      <c r="J443" s="69" t="str">
        <f>IFERROR(VLOOKUP(C443,REKAP[[#All],[ID
Barang]:[Stok Akhir]],14,FALSE),"")</f>
        <v/>
      </c>
      <c r="K443" s="69"/>
      <c r="L443" s="13"/>
      <c r="M443" s="17" t="str">
        <f>IFERROR(MASUK8[[#This Row],[Harga Satuan]]*MASUK8[[#This Row],[Jumlah Keluar]], "")</f>
        <v/>
      </c>
      <c r="N443" s="13"/>
    </row>
    <row r="444" spans="1:14" ht="16.5" thickTop="1" thickBot="1" x14ac:dyDescent="0.3">
      <c r="A444" s="33">
        <f t="shared" si="6"/>
        <v>438</v>
      </c>
      <c r="B444" s="9"/>
      <c r="C444" s="10"/>
      <c r="D444" s="18" t="str">
        <f>IFERROR(VLOOKUP(C444,REKAP[[#All],[ID
Barang]:[Stok Akhir]],2,FALSE), "")</f>
        <v/>
      </c>
      <c r="E444" s="18" t="str">
        <f>IFERROR(VLOOKUP(C444,REKAP[[#All],[ID
Barang]:[Stok Akhir]],4,FALSE), "")</f>
        <v/>
      </c>
      <c r="F444" s="18" t="str">
        <f>IFERROR(VLOOKUP(C444,REKAP[[#All],[ID
Barang]:[Stok Akhir]],6,FALSE),"")</f>
        <v/>
      </c>
      <c r="G444" s="17" t="str">
        <f>IFERROR(VLOOKUP(C444,REKAP[[#All],[ID
Barang]:[Stok Akhir]],8,FALSE),"")</f>
        <v/>
      </c>
      <c r="H444" s="13"/>
      <c r="I444" s="13"/>
      <c r="J444" s="69" t="str">
        <f>IFERROR(VLOOKUP(C444,REKAP[[#All],[ID
Barang]:[Stok Akhir]],14,FALSE),"")</f>
        <v/>
      </c>
      <c r="K444" s="69"/>
      <c r="L444" s="13"/>
      <c r="M444" s="17" t="str">
        <f>IFERROR(MASUK8[[#This Row],[Harga Satuan]]*MASUK8[[#This Row],[Jumlah Keluar]], "")</f>
        <v/>
      </c>
      <c r="N444" s="13"/>
    </row>
    <row r="445" spans="1:14" ht="16.5" thickTop="1" thickBot="1" x14ac:dyDescent="0.3">
      <c r="A445" s="33">
        <f t="shared" si="6"/>
        <v>439</v>
      </c>
      <c r="B445" s="9"/>
      <c r="C445" s="10"/>
      <c r="D445" s="18" t="str">
        <f>IFERROR(VLOOKUP(C445,REKAP[[#All],[ID
Barang]:[Stok Akhir]],2,FALSE), "")</f>
        <v/>
      </c>
      <c r="E445" s="18" t="str">
        <f>IFERROR(VLOOKUP(C445,REKAP[[#All],[ID
Barang]:[Stok Akhir]],4,FALSE), "")</f>
        <v/>
      </c>
      <c r="F445" s="18" t="str">
        <f>IFERROR(VLOOKUP(C445,REKAP[[#All],[ID
Barang]:[Stok Akhir]],6,FALSE),"")</f>
        <v/>
      </c>
      <c r="G445" s="17" t="str">
        <f>IFERROR(VLOOKUP(C445,REKAP[[#All],[ID
Barang]:[Stok Akhir]],8,FALSE),"")</f>
        <v/>
      </c>
      <c r="H445" s="13"/>
      <c r="I445" s="13"/>
      <c r="J445" s="69" t="str">
        <f>IFERROR(VLOOKUP(C445,REKAP[[#All],[ID
Barang]:[Stok Akhir]],14,FALSE),"")</f>
        <v/>
      </c>
      <c r="K445" s="69"/>
      <c r="L445" s="13"/>
      <c r="M445" s="17" t="str">
        <f>IFERROR(MASUK8[[#This Row],[Harga Satuan]]*MASUK8[[#This Row],[Jumlah Keluar]], "")</f>
        <v/>
      </c>
      <c r="N445" s="13"/>
    </row>
    <row r="446" spans="1:14" ht="16.5" thickTop="1" thickBot="1" x14ac:dyDescent="0.3">
      <c r="A446" s="33">
        <f t="shared" si="6"/>
        <v>440</v>
      </c>
      <c r="B446" s="9"/>
      <c r="C446" s="10"/>
      <c r="D446" s="18" t="str">
        <f>IFERROR(VLOOKUP(C446,REKAP[[#All],[ID
Barang]:[Stok Akhir]],2,FALSE), "")</f>
        <v/>
      </c>
      <c r="E446" s="18" t="str">
        <f>IFERROR(VLOOKUP(C446,REKAP[[#All],[ID
Barang]:[Stok Akhir]],4,FALSE), "")</f>
        <v/>
      </c>
      <c r="F446" s="18" t="str">
        <f>IFERROR(VLOOKUP(C446,REKAP[[#All],[ID
Barang]:[Stok Akhir]],6,FALSE),"")</f>
        <v/>
      </c>
      <c r="G446" s="17" t="str">
        <f>IFERROR(VLOOKUP(C446,REKAP[[#All],[ID
Barang]:[Stok Akhir]],8,FALSE),"")</f>
        <v/>
      </c>
      <c r="H446" s="13"/>
      <c r="I446" s="13"/>
      <c r="J446" s="69" t="str">
        <f>IFERROR(VLOOKUP(C446,REKAP[[#All],[ID
Barang]:[Stok Akhir]],14,FALSE),"")</f>
        <v/>
      </c>
      <c r="K446" s="69"/>
      <c r="L446" s="13"/>
      <c r="M446" s="17" t="str">
        <f>IFERROR(MASUK8[[#This Row],[Harga Satuan]]*MASUK8[[#This Row],[Jumlah Keluar]], "")</f>
        <v/>
      </c>
      <c r="N446" s="13"/>
    </row>
    <row r="447" spans="1:14" ht="16.5" thickTop="1" thickBot="1" x14ac:dyDescent="0.3">
      <c r="A447" s="33">
        <f t="shared" si="6"/>
        <v>441</v>
      </c>
      <c r="B447" s="9"/>
      <c r="C447" s="10"/>
      <c r="D447" s="18" t="str">
        <f>IFERROR(VLOOKUP(C447,REKAP[[#All],[ID
Barang]:[Stok Akhir]],2,FALSE), "")</f>
        <v/>
      </c>
      <c r="E447" s="18" t="str">
        <f>IFERROR(VLOOKUP(C447,REKAP[[#All],[ID
Barang]:[Stok Akhir]],4,FALSE), "")</f>
        <v/>
      </c>
      <c r="F447" s="18" t="str">
        <f>IFERROR(VLOOKUP(C447,REKAP[[#All],[ID
Barang]:[Stok Akhir]],6,FALSE),"")</f>
        <v/>
      </c>
      <c r="G447" s="17" t="str">
        <f>IFERROR(VLOOKUP(C447,REKAP[[#All],[ID
Barang]:[Stok Akhir]],8,FALSE),"")</f>
        <v/>
      </c>
      <c r="H447" s="13"/>
      <c r="I447" s="13"/>
      <c r="J447" s="69" t="str">
        <f>IFERROR(VLOOKUP(C447,REKAP[[#All],[ID
Barang]:[Stok Akhir]],14,FALSE),"")</f>
        <v/>
      </c>
      <c r="K447" s="69"/>
      <c r="L447" s="13"/>
      <c r="M447" s="17" t="str">
        <f>IFERROR(MASUK8[[#This Row],[Harga Satuan]]*MASUK8[[#This Row],[Jumlah Keluar]], "")</f>
        <v/>
      </c>
      <c r="N447" s="13"/>
    </row>
    <row r="448" spans="1:14" ht="16.5" thickTop="1" thickBot="1" x14ac:dyDescent="0.3">
      <c r="A448" s="33">
        <f t="shared" si="6"/>
        <v>442</v>
      </c>
      <c r="B448" s="9"/>
      <c r="C448" s="10"/>
      <c r="D448" s="18" t="str">
        <f>IFERROR(VLOOKUP(C448,REKAP[[#All],[ID
Barang]:[Stok Akhir]],2,FALSE), "")</f>
        <v/>
      </c>
      <c r="E448" s="18" t="str">
        <f>IFERROR(VLOOKUP(C448,REKAP[[#All],[ID
Barang]:[Stok Akhir]],4,FALSE), "")</f>
        <v/>
      </c>
      <c r="F448" s="18" t="str">
        <f>IFERROR(VLOOKUP(C448,REKAP[[#All],[ID
Barang]:[Stok Akhir]],6,FALSE),"")</f>
        <v/>
      </c>
      <c r="G448" s="17" t="str">
        <f>IFERROR(VLOOKUP(C448,REKAP[[#All],[ID
Barang]:[Stok Akhir]],8,FALSE),"")</f>
        <v/>
      </c>
      <c r="H448" s="13"/>
      <c r="I448" s="13"/>
      <c r="J448" s="69" t="str">
        <f>IFERROR(VLOOKUP(C448,REKAP[[#All],[ID
Barang]:[Stok Akhir]],14,FALSE),"")</f>
        <v/>
      </c>
      <c r="K448" s="69"/>
      <c r="L448" s="13"/>
      <c r="M448" s="17" t="str">
        <f>IFERROR(MASUK8[[#This Row],[Harga Satuan]]*MASUK8[[#This Row],[Jumlah Keluar]], "")</f>
        <v/>
      </c>
      <c r="N448" s="13"/>
    </row>
    <row r="449" spans="1:14" ht="16.5" thickTop="1" thickBot="1" x14ac:dyDescent="0.3">
      <c r="A449" s="33">
        <f t="shared" si="6"/>
        <v>443</v>
      </c>
      <c r="B449" s="9"/>
      <c r="C449" s="10"/>
      <c r="D449" s="18" t="str">
        <f>IFERROR(VLOOKUP(C449,REKAP[[#All],[ID
Barang]:[Stok Akhir]],2,FALSE), "")</f>
        <v/>
      </c>
      <c r="E449" s="18" t="str">
        <f>IFERROR(VLOOKUP(C449,REKAP[[#All],[ID
Barang]:[Stok Akhir]],4,FALSE), "")</f>
        <v/>
      </c>
      <c r="F449" s="18" t="str">
        <f>IFERROR(VLOOKUP(C449,REKAP[[#All],[ID
Barang]:[Stok Akhir]],6,FALSE),"")</f>
        <v/>
      </c>
      <c r="G449" s="17" t="str">
        <f>IFERROR(VLOOKUP(C449,REKAP[[#All],[ID
Barang]:[Stok Akhir]],8,FALSE),"")</f>
        <v/>
      </c>
      <c r="H449" s="13"/>
      <c r="I449" s="13"/>
      <c r="J449" s="69" t="str">
        <f>IFERROR(VLOOKUP(C449,REKAP[[#All],[ID
Barang]:[Stok Akhir]],14,FALSE),"")</f>
        <v/>
      </c>
      <c r="K449" s="69"/>
      <c r="L449" s="13"/>
      <c r="M449" s="17" t="str">
        <f>IFERROR(MASUK8[[#This Row],[Harga Satuan]]*MASUK8[[#This Row],[Jumlah Keluar]], "")</f>
        <v/>
      </c>
      <c r="N449" s="13"/>
    </row>
    <row r="450" spans="1:14" ht="16.5" thickTop="1" thickBot="1" x14ac:dyDescent="0.3">
      <c r="A450" s="33">
        <f t="shared" si="6"/>
        <v>444</v>
      </c>
      <c r="B450" s="9"/>
      <c r="C450" s="10"/>
      <c r="D450" s="18" t="str">
        <f>IFERROR(VLOOKUP(C450,REKAP[[#All],[ID
Barang]:[Stok Akhir]],2,FALSE), "")</f>
        <v/>
      </c>
      <c r="E450" s="18" t="str">
        <f>IFERROR(VLOOKUP(C450,REKAP[[#All],[ID
Barang]:[Stok Akhir]],4,FALSE), "")</f>
        <v/>
      </c>
      <c r="F450" s="18" t="str">
        <f>IFERROR(VLOOKUP(C450,REKAP[[#All],[ID
Barang]:[Stok Akhir]],6,FALSE),"")</f>
        <v/>
      </c>
      <c r="G450" s="17" t="str">
        <f>IFERROR(VLOOKUP(C450,REKAP[[#All],[ID
Barang]:[Stok Akhir]],8,FALSE),"")</f>
        <v/>
      </c>
      <c r="H450" s="13"/>
      <c r="I450" s="13"/>
      <c r="J450" s="69" t="str">
        <f>IFERROR(VLOOKUP(C450,REKAP[[#All],[ID
Barang]:[Stok Akhir]],14,FALSE),"")</f>
        <v/>
      </c>
      <c r="K450" s="69"/>
      <c r="L450" s="13"/>
      <c r="M450" s="17" t="str">
        <f>IFERROR(MASUK8[[#This Row],[Harga Satuan]]*MASUK8[[#This Row],[Jumlah Keluar]], "")</f>
        <v/>
      </c>
      <c r="N450" s="13"/>
    </row>
    <row r="451" spans="1:14" ht="16.5" thickTop="1" thickBot="1" x14ac:dyDescent="0.3">
      <c r="A451" s="33">
        <f t="shared" si="6"/>
        <v>445</v>
      </c>
      <c r="B451" s="9"/>
      <c r="C451" s="10"/>
      <c r="D451" s="18" t="str">
        <f>IFERROR(VLOOKUP(C451,REKAP[[#All],[ID
Barang]:[Stok Akhir]],2,FALSE), "")</f>
        <v/>
      </c>
      <c r="E451" s="18" t="str">
        <f>IFERROR(VLOOKUP(C451,REKAP[[#All],[ID
Barang]:[Stok Akhir]],4,FALSE), "")</f>
        <v/>
      </c>
      <c r="F451" s="18" t="str">
        <f>IFERROR(VLOOKUP(C451,REKAP[[#All],[ID
Barang]:[Stok Akhir]],6,FALSE),"")</f>
        <v/>
      </c>
      <c r="G451" s="17" t="str">
        <f>IFERROR(VLOOKUP(C451,REKAP[[#All],[ID
Barang]:[Stok Akhir]],8,FALSE),"")</f>
        <v/>
      </c>
      <c r="H451" s="13"/>
      <c r="I451" s="13"/>
      <c r="J451" s="69" t="str">
        <f>IFERROR(VLOOKUP(C451,REKAP[[#All],[ID
Barang]:[Stok Akhir]],14,FALSE),"")</f>
        <v/>
      </c>
      <c r="K451" s="69"/>
      <c r="L451" s="13"/>
      <c r="M451" s="17" t="str">
        <f>IFERROR(MASUK8[[#This Row],[Harga Satuan]]*MASUK8[[#This Row],[Jumlah Keluar]], "")</f>
        <v/>
      </c>
      <c r="N451" s="13"/>
    </row>
    <row r="452" spans="1:14" ht="16.5" thickTop="1" thickBot="1" x14ac:dyDescent="0.3">
      <c r="A452" s="33">
        <f t="shared" si="6"/>
        <v>446</v>
      </c>
      <c r="B452" s="9"/>
      <c r="C452" s="10"/>
      <c r="D452" s="18" t="str">
        <f>IFERROR(VLOOKUP(C452,REKAP[[#All],[ID
Barang]:[Stok Akhir]],2,FALSE), "")</f>
        <v/>
      </c>
      <c r="E452" s="18" t="str">
        <f>IFERROR(VLOOKUP(C452,REKAP[[#All],[ID
Barang]:[Stok Akhir]],4,FALSE), "")</f>
        <v/>
      </c>
      <c r="F452" s="18" t="str">
        <f>IFERROR(VLOOKUP(C452,REKAP[[#All],[ID
Barang]:[Stok Akhir]],6,FALSE),"")</f>
        <v/>
      </c>
      <c r="G452" s="17" t="str">
        <f>IFERROR(VLOOKUP(C452,REKAP[[#All],[ID
Barang]:[Stok Akhir]],8,FALSE),"")</f>
        <v/>
      </c>
      <c r="H452" s="13"/>
      <c r="I452" s="13"/>
      <c r="J452" s="69" t="str">
        <f>IFERROR(VLOOKUP(C452,REKAP[[#All],[ID
Barang]:[Stok Akhir]],14,FALSE),"")</f>
        <v/>
      </c>
      <c r="K452" s="69"/>
      <c r="L452" s="13"/>
      <c r="M452" s="17" t="str">
        <f>IFERROR(MASUK8[[#This Row],[Harga Satuan]]*MASUK8[[#This Row],[Jumlah Keluar]], "")</f>
        <v/>
      </c>
      <c r="N452" s="13"/>
    </row>
    <row r="453" spans="1:14" ht="16.5" thickTop="1" thickBot="1" x14ac:dyDescent="0.3">
      <c r="A453" s="33">
        <f t="shared" si="6"/>
        <v>447</v>
      </c>
      <c r="B453" s="9"/>
      <c r="C453" s="10"/>
      <c r="D453" s="18" t="str">
        <f>IFERROR(VLOOKUP(C453,REKAP[[#All],[ID
Barang]:[Stok Akhir]],2,FALSE), "")</f>
        <v/>
      </c>
      <c r="E453" s="18" t="str">
        <f>IFERROR(VLOOKUP(C453,REKAP[[#All],[ID
Barang]:[Stok Akhir]],4,FALSE), "")</f>
        <v/>
      </c>
      <c r="F453" s="18" t="str">
        <f>IFERROR(VLOOKUP(C453,REKAP[[#All],[ID
Barang]:[Stok Akhir]],6,FALSE),"")</f>
        <v/>
      </c>
      <c r="G453" s="17" t="str">
        <f>IFERROR(VLOOKUP(C453,REKAP[[#All],[ID
Barang]:[Stok Akhir]],8,FALSE),"")</f>
        <v/>
      </c>
      <c r="H453" s="13"/>
      <c r="I453" s="13"/>
      <c r="J453" s="69" t="str">
        <f>IFERROR(VLOOKUP(C453,REKAP[[#All],[ID
Barang]:[Stok Akhir]],14,FALSE),"")</f>
        <v/>
      </c>
      <c r="K453" s="69"/>
      <c r="L453" s="13"/>
      <c r="M453" s="17" t="str">
        <f>IFERROR(MASUK8[[#This Row],[Harga Satuan]]*MASUK8[[#This Row],[Jumlah Keluar]], "")</f>
        <v/>
      </c>
      <c r="N453" s="13"/>
    </row>
    <row r="454" spans="1:14" ht="16.5" thickTop="1" thickBot="1" x14ac:dyDescent="0.3">
      <c r="A454" s="33">
        <f t="shared" si="6"/>
        <v>448</v>
      </c>
      <c r="B454" s="9"/>
      <c r="C454" s="10"/>
      <c r="D454" s="18" t="str">
        <f>IFERROR(VLOOKUP(C454,REKAP[[#All],[ID
Barang]:[Stok Akhir]],2,FALSE), "")</f>
        <v/>
      </c>
      <c r="E454" s="18" t="str">
        <f>IFERROR(VLOOKUP(C454,REKAP[[#All],[ID
Barang]:[Stok Akhir]],4,FALSE), "")</f>
        <v/>
      </c>
      <c r="F454" s="18" t="str">
        <f>IFERROR(VLOOKUP(C454,REKAP[[#All],[ID
Barang]:[Stok Akhir]],6,FALSE),"")</f>
        <v/>
      </c>
      <c r="G454" s="17" t="str">
        <f>IFERROR(VLOOKUP(C454,REKAP[[#All],[ID
Barang]:[Stok Akhir]],8,FALSE),"")</f>
        <v/>
      </c>
      <c r="H454" s="13"/>
      <c r="I454" s="13"/>
      <c r="J454" s="69" t="str">
        <f>IFERROR(VLOOKUP(C454,REKAP[[#All],[ID
Barang]:[Stok Akhir]],14,FALSE),"")</f>
        <v/>
      </c>
      <c r="K454" s="69"/>
      <c r="L454" s="13"/>
      <c r="M454" s="17" t="str">
        <f>IFERROR(MASUK8[[#This Row],[Harga Satuan]]*MASUK8[[#This Row],[Jumlah Keluar]], "")</f>
        <v/>
      </c>
      <c r="N454" s="13"/>
    </row>
    <row r="455" spans="1:14" ht="16.5" thickTop="1" thickBot="1" x14ac:dyDescent="0.3">
      <c r="A455" s="33">
        <f t="shared" ref="A455:A518" si="7">ROW()-ROW($A$6)</f>
        <v>449</v>
      </c>
      <c r="B455" s="9"/>
      <c r="C455" s="10"/>
      <c r="D455" s="18" t="str">
        <f>IFERROR(VLOOKUP(C455,REKAP[[#All],[ID
Barang]:[Stok Akhir]],2,FALSE), "")</f>
        <v/>
      </c>
      <c r="E455" s="18" t="str">
        <f>IFERROR(VLOOKUP(C455,REKAP[[#All],[ID
Barang]:[Stok Akhir]],4,FALSE), "")</f>
        <v/>
      </c>
      <c r="F455" s="18" t="str">
        <f>IFERROR(VLOOKUP(C455,REKAP[[#All],[ID
Barang]:[Stok Akhir]],6,FALSE),"")</f>
        <v/>
      </c>
      <c r="G455" s="17" t="str">
        <f>IFERROR(VLOOKUP(C455,REKAP[[#All],[ID
Barang]:[Stok Akhir]],8,FALSE),"")</f>
        <v/>
      </c>
      <c r="H455" s="13"/>
      <c r="I455" s="13"/>
      <c r="J455" s="69" t="str">
        <f>IFERROR(VLOOKUP(C455,REKAP[[#All],[ID
Barang]:[Stok Akhir]],14,FALSE),"")</f>
        <v/>
      </c>
      <c r="K455" s="69"/>
      <c r="L455" s="13"/>
      <c r="M455" s="17" t="str">
        <f>IFERROR(MASUK8[[#This Row],[Harga Satuan]]*MASUK8[[#This Row],[Jumlah Keluar]], "")</f>
        <v/>
      </c>
      <c r="N455" s="13"/>
    </row>
    <row r="456" spans="1:14" ht="16.5" thickTop="1" thickBot="1" x14ac:dyDescent="0.3">
      <c r="A456" s="33">
        <f t="shared" si="7"/>
        <v>450</v>
      </c>
      <c r="B456" s="9"/>
      <c r="C456" s="10"/>
      <c r="D456" s="18" t="str">
        <f>IFERROR(VLOOKUP(C456,REKAP[[#All],[ID
Barang]:[Stok Akhir]],2,FALSE), "")</f>
        <v/>
      </c>
      <c r="E456" s="18" t="str">
        <f>IFERROR(VLOOKUP(C456,REKAP[[#All],[ID
Barang]:[Stok Akhir]],4,FALSE), "")</f>
        <v/>
      </c>
      <c r="F456" s="18" t="str">
        <f>IFERROR(VLOOKUP(C456,REKAP[[#All],[ID
Barang]:[Stok Akhir]],6,FALSE),"")</f>
        <v/>
      </c>
      <c r="G456" s="17" t="str">
        <f>IFERROR(VLOOKUP(C456,REKAP[[#All],[ID
Barang]:[Stok Akhir]],8,FALSE),"")</f>
        <v/>
      </c>
      <c r="H456" s="13"/>
      <c r="I456" s="13"/>
      <c r="J456" s="69" t="str">
        <f>IFERROR(VLOOKUP(C456,REKAP[[#All],[ID
Barang]:[Stok Akhir]],14,FALSE),"")</f>
        <v/>
      </c>
      <c r="K456" s="69"/>
      <c r="L456" s="13"/>
      <c r="M456" s="17" t="str">
        <f>IFERROR(MASUK8[[#This Row],[Harga Satuan]]*MASUK8[[#This Row],[Jumlah Keluar]], "")</f>
        <v/>
      </c>
      <c r="N456" s="13"/>
    </row>
    <row r="457" spans="1:14" ht="16.5" thickTop="1" thickBot="1" x14ac:dyDescent="0.3">
      <c r="A457" s="33">
        <f t="shared" si="7"/>
        <v>451</v>
      </c>
      <c r="B457" s="9"/>
      <c r="C457" s="10"/>
      <c r="D457" s="18" t="str">
        <f>IFERROR(VLOOKUP(C457,REKAP[[#All],[ID
Barang]:[Stok Akhir]],2,FALSE), "")</f>
        <v/>
      </c>
      <c r="E457" s="18" t="str">
        <f>IFERROR(VLOOKUP(C457,REKAP[[#All],[ID
Barang]:[Stok Akhir]],4,FALSE), "")</f>
        <v/>
      </c>
      <c r="F457" s="18" t="str">
        <f>IFERROR(VLOOKUP(C457,REKAP[[#All],[ID
Barang]:[Stok Akhir]],6,FALSE),"")</f>
        <v/>
      </c>
      <c r="G457" s="17" t="str">
        <f>IFERROR(VLOOKUP(C457,REKAP[[#All],[ID
Barang]:[Stok Akhir]],8,FALSE),"")</f>
        <v/>
      </c>
      <c r="H457" s="13"/>
      <c r="I457" s="13"/>
      <c r="J457" s="69" t="str">
        <f>IFERROR(VLOOKUP(C457,REKAP[[#All],[ID
Barang]:[Stok Akhir]],14,FALSE),"")</f>
        <v/>
      </c>
      <c r="K457" s="69"/>
      <c r="L457" s="13"/>
      <c r="M457" s="17" t="str">
        <f>IFERROR(MASUK8[[#This Row],[Harga Satuan]]*MASUK8[[#This Row],[Jumlah Keluar]], "")</f>
        <v/>
      </c>
      <c r="N457" s="13"/>
    </row>
    <row r="458" spans="1:14" ht="16.5" thickTop="1" thickBot="1" x14ac:dyDescent="0.3">
      <c r="A458" s="33">
        <f t="shared" si="7"/>
        <v>452</v>
      </c>
      <c r="B458" s="9"/>
      <c r="C458" s="10"/>
      <c r="D458" s="18" t="str">
        <f>IFERROR(VLOOKUP(C458,REKAP[[#All],[ID
Barang]:[Stok Akhir]],2,FALSE), "")</f>
        <v/>
      </c>
      <c r="E458" s="18" t="str">
        <f>IFERROR(VLOOKUP(C458,REKAP[[#All],[ID
Barang]:[Stok Akhir]],4,FALSE), "")</f>
        <v/>
      </c>
      <c r="F458" s="18" t="str">
        <f>IFERROR(VLOOKUP(C458,REKAP[[#All],[ID
Barang]:[Stok Akhir]],6,FALSE),"")</f>
        <v/>
      </c>
      <c r="G458" s="17" t="str">
        <f>IFERROR(VLOOKUP(C458,REKAP[[#All],[ID
Barang]:[Stok Akhir]],8,FALSE),"")</f>
        <v/>
      </c>
      <c r="H458" s="13"/>
      <c r="I458" s="13"/>
      <c r="J458" s="69" t="str">
        <f>IFERROR(VLOOKUP(C458,REKAP[[#All],[ID
Barang]:[Stok Akhir]],14,FALSE),"")</f>
        <v/>
      </c>
      <c r="K458" s="69"/>
      <c r="L458" s="13"/>
      <c r="M458" s="17" t="str">
        <f>IFERROR(MASUK8[[#This Row],[Harga Satuan]]*MASUK8[[#This Row],[Jumlah Keluar]], "")</f>
        <v/>
      </c>
      <c r="N458" s="13"/>
    </row>
    <row r="459" spans="1:14" ht="16.5" thickTop="1" thickBot="1" x14ac:dyDescent="0.3">
      <c r="A459" s="33">
        <f t="shared" si="7"/>
        <v>453</v>
      </c>
      <c r="B459" s="9"/>
      <c r="C459" s="10"/>
      <c r="D459" s="18" t="str">
        <f>IFERROR(VLOOKUP(C459,REKAP[[#All],[ID
Barang]:[Stok Akhir]],2,FALSE), "")</f>
        <v/>
      </c>
      <c r="E459" s="18" t="str">
        <f>IFERROR(VLOOKUP(C459,REKAP[[#All],[ID
Barang]:[Stok Akhir]],4,FALSE), "")</f>
        <v/>
      </c>
      <c r="F459" s="18" t="str">
        <f>IFERROR(VLOOKUP(C459,REKAP[[#All],[ID
Barang]:[Stok Akhir]],6,FALSE),"")</f>
        <v/>
      </c>
      <c r="G459" s="17" t="str">
        <f>IFERROR(VLOOKUP(C459,REKAP[[#All],[ID
Barang]:[Stok Akhir]],8,FALSE),"")</f>
        <v/>
      </c>
      <c r="H459" s="13"/>
      <c r="I459" s="13"/>
      <c r="J459" s="69" t="str">
        <f>IFERROR(VLOOKUP(C459,REKAP[[#All],[ID
Barang]:[Stok Akhir]],14,FALSE),"")</f>
        <v/>
      </c>
      <c r="K459" s="69"/>
      <c r="L459" s="13"/>
      <c r="M459" s="17" t="str">
        <f>IFERROR(MASUK8[[#This Row],[Harga Satuan]]*MASUK8[[#This Row],[Jumlah Keluar]], "")</f>
        <v/>
      </c>
      <c r="N459" s="13"/>
    </row>
    <row r="460" spans="1:14" ht="16.5" thickTop="1" thickBot="1" x14ac:dyDescent="0.3">
      <c r="A460" s="33">
        <f t="shared" si="7"/>
        <v>454</v>
      </c>
      <c r="B460" s="9"/>
      <c r="C460" s="10"/>
      <c r="D460" s="18" t="str">
        <f>IFERROR(VLOOKUP(C460,REKAP[[#All],[ID
Barang]:[Stok Akhir]],2,FALSE), "")</f>
        <v/>
      </c>
      <c r="E460" s="18" t="str">
        <f>IFERROR(VLOOKUP(C460,REKAP[[#All],[ID
Barang]:[Stok Akhir]],4,FALSE), "")</f>
        <v/>
      </c>
      <c r="F460" s="18" t="str">
        <f>IFERROR(VLOOKUP(C460,REKAP[[#All],[ID
Barang]:[Stok Akhir]],6,FALSE),"")</f>
        <v/>
      </c>
      <c r="G460" s="17" t="str">
        <f>IFERROR(VLOOKUP(C460,REKAP[[#All],[ID
Barang]:[Stok Akhir]],8,FALSE),"")</f>
        <v/>
      </c>
      <c r="H460" s="13"/>
      <c r="I460" s="13"/>
      <c r="J460" s="69" t="str">
        <f>IFERROR(VLOOKUP(C460,REKAP[[#All],[ID
Barang]:[Stok Akhir]],14,FALSE),"")</f>
        <v/>
      </c>
      <c r="K460" s="69"/>
      <c r="L460" s="13"/>
      <c r="M460" s="17" t="str">
        <f>IFERROR(MASUK8[[#This Row],[Harga Satuan]]*MASUK8[[#This Row],[Jumlah Keluar]], "")</f>
        <v/>
      </c>
      <c r="N460" s="13"/>
    </row>
    <row r="461" spans="1:14" ht="16.5" thickTop="1" thickBot="1" x14ac:dyDescent="0.3">
      <c r="A461" s="33">
        <f t="shared" si="7"/>
        <v>455</v>
      </c>
      <c r="B461" s="9"/>
      <c r="C461" s="10"/>
      <c r="D461" s="18" t="str">
        <f>IFERROR(VLOOKUP(C461,REKAP[[#All],[ID
Barang]:[Stok Akhir]],2,FALSE), "")</f>
        <v/>
      </c>
      <c r="E461" s="18" t="str">
        <f>IFERROR(VLOOKUP(C461,REKAP[[#All],[ID
Barang]:[Stok Akhir]],4,FALSE), "")</f>
        <v/>
      </c>
      <c r="F461" s="18" t="str">
        <f>IFERROR(VLOOKUP(C461,REKAP[[#All],[ID
Barang]:[Stok Akhir]],6,FALSE),"")</f>
        <v/>
      </c>
      <c r="G461" s="17" t="str">
        <f>IFERROR(VLOOKUP(C461,REKAP[[#All],[ID
Barang]:[Stok Akhir]],8,FALSE),"")</f>
        <v/>
      </c>
      <c r="H461" s="13"/>
      <c r="I461" s="13"/>
      <c r="J461" s="69" t="str">
        <f>IFERROR(VLOOKUP(C461,REKAP[[#All],[ID
Barang]:[Stok Akhir]],14,FALSE),"")</f>
        <v/>
      </c>
      <c r="K461" s="69"/>
      <c r="L461" s="13"/>
      <c r="M461" s="17" t="str">
        <f>IFERROR(MASUK8[[#This Row],[Harga Satuan]]*MASUK8[[#This Row],[Jumlah Keluar]], "")</f>
        <v/>
      </c>
      <c r="N461" s="13"/>
    </row>
    <row r="462" spans="1:14" ht="16.5" thickTop="1" thickBot="1" x14ac:dyDescent="0.3">
      <c r="A462" s="33">
        <f t="shared" si="7"/>
        <v>456</v>
      </c>
      <c r="B462" s="9"/>
      <c r="C462" s="10"/>
      <c r="D462" s="18" t="str">
        <f>IFERROR(VLOOKUP(C462,REKAP[[#All],[ID
Barang]:[Stok Akhir]],2,FALSE), "")</f>
        <v/>
      </c>
      <c r="E462" s="18" t="str">
        <f>IFERROR(VLOOKUP(C462,REKAP[[#All],[ID
Barang]:[Stok Akhir]],4,FALSE), "")</f>
        <v/>
      </c>
      <c r="F462" s="18" t="str">
        <f>IFERROR(VLOOKUP(C462,REKAP[[#All],[ID
Barang]:[Stok Akhir]],6,FALSE),"")</f>
        <v/>
      </c>
      <c r="G462" s="17" t="str">
        <f>IFERROR(VLOOKUP(C462,REKAP[[#All],[ID
Barang]:[Stok Akhir]],8,FALSE),"")</f>
        <v/>
      </c>
      <c r="H462" s="13"/>
      <c r="I462" s="13"/>
      <c r="J462" s="69" t="str">
        <f>IFERROR(VLOOKUP(C462,REKAP[[#All],[ID
Barang]:[Stok Akhir]],14,FALSE),"")</f>
        <v/>
      </c>
      <c r="K462" s="69"/>
      <c r="L462" s="13"/>
      <c r="M462" s="17" t="str">
        <f>IFERROR(MASUK8[[#This Row],[Harga Satuan]]*MASUK8[[#This Row],[Jumlah Keluar]], "")</f>
        <v/>
      </c>
      <c r="N462" s="13"/>
    </row>
    <row r="463" spans="1:14" ht="16.5" thickTop="1" thickBot="1" x14ac:dyDescent="0.3">
      <c r="A463" s="33">
        <f t="shared" si="7"/>
        <v>457</v>
      </c>
      <c r="B463" s="9"/>
      <c r="C463" s="10"/>
      <c r="D463" s="18" t="str">
        <f>IFERROR(VLOOKUP(C463,REKAP[[#All],[ID
Barang]:[Stok Akhir]],2,FALSE), "")</f>
        <v/>
      </c>
      <c r="E463" s="18" t="str">
        <f>IFERROR(VLOOKUP(C463,REKAP[[#All],[ID
Barang]:[Stok Akhir]],4,FALSE), "")</f>
        <v/>
      </c>
      <c r="F463" s="18" t="str">
        <f>IFERROR(VLOOKUP(C463,REKAP[[#All],[ID
Barang]:[Stok Akhir]],6,FALSE),"")</f>
        <v/>
      </c>
      <c r="G463" s="17" t="str">
        <f>IFERROR(VLOOKUP(C463,REKAP[[#All],[ID
Barang]:[Stok Akhir]],8,FALSE),"")</f>
        <v/>
      </c>
      <c r="H463" s="13"/>
      <c r="I463" s="13"/>
      <c r="J463" s="69" t="str">
        <f>IFERROR(VLOOKUP(C463,REKAP[[#All],[ID
Barang]:[Stok Akhir]],14,FALSE),"")</f>
        <v/>
      </c>
      <c r="K463" s="69"/>
      <c r="L463" s="13"/>
      <c r="M463" s="17" t="str">
        <f>IFERROR(MASUK8[[#This Row],[Harga Satuan]]*MASUK8[[#This Row],[Jumlah Keluar]], "")</f>
        <v/>
      </c>
      <c r="N463" s="13"/>
    </row>
    <row r="464" spans="1:14" ht="16.5" thickTop="1" thickBot="1" x14ac:dyDescent="0.3">
      <c r="A464" s="33">
        <f t="shared" si="7"/>
        <v>458</v>
      </c>
      <c r="B464" s="9"/>
      <c r="C464" s="10"/>
      <c r="D464" s="18" t="str">
        <f>IFERROR(VLOOKUP(C464,REKAP[[#All],[ID
Barang]:[Stok Akhir]],2,FALSE), "")</f>
        <v/>
      </c>
      <c r="E464" s="18" t="str">
        <f>IFERROR(VLOOKUP(C464,REKAP[[#All],[ID
Barang]:[Stok Akhir]],4,FALSE), "")</f>
        <v/>
      </c>
      <c r="F464" s="18" t="str">
        <f>IFERROR(VLOOKUP(C464,REKAP[[#All],[ID
Barang]:[Stok Akhir]],6,FALSE),"")</f>
        <v/>
      </c>
      <c r="G464" s="17" t="str">
        <f>IFERROR(VLOOKUP(C464,REKAP[[#All],[ID
Barang]:[Stok Akhir]],8,FALSE),"")</f>
        <v/>
      </c>
      <c r="H464" s="13"/>
      <c r="I464" s="13"/>
      <c r="J464" s="69" t="str">
        <f>IFERROR(VLOOKUP(C464,REKAP[[#All],[ID
Barang]:[Stok Akhir]],14,FALSE),"")</f>
        <v/>
      </c>
      <c r="K464" s="69"/>
      <c r="L464" s="13"/>
      <c r="M464" s="17" t="str">
        <f>IFERROR(MASUK8[[#This Row],[Harga Satuan]]*MASUK8[[#This Row],[Jumlah Keluar]], "")</f>
        <v/>
      </c>
      <c r="N464" s="13"/>
    </row>
    <row r="465" spans="1:14" ht="16.5" thickTop="1" thickBot="1" x14ac:dyDescent="0.3">
      <c r="A465" s="33">
        <f t="shared" si="7"/>
        <v>459</v>
      </c>
      <c r="B465" s="9"/>
      <c r="C465" s="10"/>
      <c r="D465" s="18" t="str">
        <f>IFERROR(VLOOKUP(C465,REKAP[[#All],[ID
Barang]:[Stok Akhir]],2,FALSE), "")</f>
        <v/>
      </c>
      <c r="E465" s="18" t="str">
        <f>IFERROR(VLOOKUP(C465,REKAP[[#All],[ID
Barang]:[Stok Akhir]],4,FALSE), "")</f>
        <v/>
      </c>
      <c r="F465" s="18" t="str">
        <f>IFERROR(VLOOKUP(C465,REKAP[[#All],[ID
Barang]:[Stok Akhir]],6,FALSE),"")</f>
        <v/>
      </c>
      <c r="G465" s="17" t="str">
        <f>IFERROR(VLOOKUP(C465,REKAP[[#All],[ID
Barang]:[Stok Akhir]],8,FALSE),"")</f>
        <v/>
      </c>
      <c r="H465" s="13"/>
      <c r="I465" s="13"/>
      <c r="J465" s="69" t="str">
        <f>IFERROR(VLOOKUP(C465,REKAP[[#All],[ID
Barang]:[Stok Akhir]],14,FALSE),"")</f>
        <v/>
      </c>
      <c r="K465" s="69"/>
      <c r="L465" s="13"/>
      <c r="M465" s="17" t="str">
        <f>IFERROR(MASUK8[[#This Row],[Harga Satuan]]*MASUK8[[#This Row],[Jumlah Keluar]], "")</f>
        <v/>
      </c>
      <c r="N465" s="13"/>
    </row>
    <row r="466" spans="1:14" ht="16.5" thickTop="1" thickBot="1" x14ac:dyDescent="0.3">
      <c r="A466" s="33">
        <f t="shared" si="7"/>
        <v>460</v>
      </c>
      <c r="B466" s="9"/>
      <c r="C466" s="10"/>
      <c r="D466" s="18" t="str">
        <f>IFERROR(VLOOKUP(C466,REKAP[[#All],[ID
Barang]:[Stok Akhir]],2,FALSE), "")</f>
        <v/>
      </c>
      <c r="E466" s="18" t="str">
        <f>IFERROR(VLOOKUP(C466,REKAP[[#All],[ID
Barang]:[Stok Akhir]],4,FALSE), "")</f>
        <v/>
      </c>
      <c r="F466" s="18" t="str">
        <f>IFERROR(VLOOKUP(C466,REKAP[[#All],[ID
Barang]:[Stok Akhir]],6,FALSE),"")</f>
        <v/>
      </c>
      <c r="G466" s="17" t="str">
        <f>IFERROR(VLOOKUP(C466,REKAP[[#All],[ID
Barang]:[Stok Akhir]],8,FALSE),"")</f>
        <v/>
      </c>
      <c r="H466" s="13"/>
      <c r="I466" s="13"/>
      <c r="J466" s="69" t="str">
        <f>IFERROR(VLOOKUP(C466,REKAP[[#All],[ID
Barang]:[Stok Akhir]],14,FALSE),"")</f>
        <v/>
      </c>
      <c r="K466" s="69"/>
      <c r="L466" s="13"/>
      <c r="M466" s="17" t="str">
        <f>IFERROR(MASUK8[[#This Row],[Harga Satuan]]*MASUK8[[#This Row],[Jumlah Keluar]], "")</f>
        <v/>
      </c>
      <c r="N466" s="13"/>
    </row>
    <row r="467" spans="1:14" ht="16.5" thickTop="1" thickBot="1" x14ac:dyDescent="0.3">
      <c r="A467" s="33">
        <f t="shared" si="7"/>
        <v>461</v>
      </c>
      <c r="B467" s="9"/>
      <c r="C467" s="10"/>
      <c r="D467" s="18" t="str">
        <f>IFERROR(VLOOKUP(C467,REKAP[[#All],[ID
Barang]:[Stok Akhir]],2,FALSE), "")</f>
        <v/>
      </c>
      <c r="E467" s="18" t="str">
        <f>IFERROR(VLOOKUP(C467,REKAP[[#All],[ID
Barang]:[Stok Akhir]],4,FALSE), "")</f>
        <v/>
      </c>
      <c r="F467" s="18" t="str">
        <f>IFERROR(VLOOKUP(C467,REKAP[[#All],[ID
Barang]:[Stok Akhir]],6,FALSE),"")</f>
        <v/>
      </c>
      <c r="G467" s="17" t="str">
        <f>IFERROR(VLOOKUP(C467,REKAP[[#All],[ID
Barang]:[Stok Akhir]],8,FALSE),"")</f>
        <v/>
      </c>
      <c r="H467" s="13"/>
      <c r="I467" s="13"/>
      <c r="J467" s="69" t="str">
        <f>IFERROR(VLOOKUP(C467,REKAP[[#All],[ID
Barang]:[Stok Akhir]],14,FALSE),"")</f>
        <v/>
      </c>
      <c r="K467" s="69"/>
      <c r="L467" s="13"/>
      <c r="M467" s="17" t="str">
        <f>IFERROR(MASUK8[[#This Row],[Harga Satuan]]*MASUK8[[#This Row],[Jumlah Keluar]], "")</f>
        <v/>
      </c>
      <c r="N467" s="13"/>
    </row>
    <row r="468" spans="1:14" ht="16.5" thickTop="1" thickBot="1" x14ac:dyDescent="0.3">
      <c r="A468" s="33">
        <f t="shared" si="7"/>
        <v>462</v>
      </c>
      <c r="B468" s="9"/>
      <c r="C468" s="10"/>
      <c r="D468" s="18" t="str">
        <f>IFERROR(VLOOKUP(C468,REKAP[[#All],[ID
Barang]:[Stok Akhir]],2,FALSE), "")</f>
        <v/>
      </c>
      <c r="E468" s="18" t="str">
        <f>IFERROR(VLOOKUP(C468,REKAP[[#All],[ID
Barang]:[Stok Akhir]],4,FALSE), "")</f>
        <v/>
      </c>
      <c r="F468" s="18" t="str">
        <f>IFERROR(VLOOKUP(C468,REKAP[[#All],[ID
Barang]:[Stok Akhir]],6,FALSE),"")</f>
        <v/>
      </c>
      <c r="G468" s="17" t="str">
        <f>IFERROR(VLOOKUP(C468,REKAP[[#All],[ID
Barang]:[Stok Akhir]],8,FALSE),"")</f>
        <v/>
      </c>
      <c r="H468" s="13"/>
      <c r="I468" s="13"/>
      <c r="J468" s="69" t="str">
        <f>IFERROR(VLOOKUP(C468,REKAP[[#All],[ID
Barang]:[Stok Akhir]],14,FALSE),"")</f>
        <v/>
      </c>
      <c r="K468" s="69"/>
      <c r="L468" s="13"/>
      <c r="M468" s="17" t="str">
        <f>IFERROR(MASUK8[[#This Row],[Harga Satuan]]*MASUK8[[#This Row],[Jumlah Keluar]], "")</f>
        <v/>
      </c>
      <c r="N468" s="13"/>
    </row>
    <row r="469" spans="1:14" ht="16.5" thickTop="1" thickBot="1" x14ac:dyDescent="0.3">
      <c r="A469" s="33">
        <f t="shared" si="7"/>
        <v>463</v>
      </c>
      <c r="B469" s="9"/>
      <c r="C469" s="10"/>
      <c r="D469" s="18" t="str">
        <f>IFERROR(VLOOKUP(C469,REKAP[[#All],[ID
Barang]:[Stok Akhir]],2,FALSE), "")</f>
        <v/>
      </c>
      <c r="E469" s="18" t="str">
        <f>IFERROR(VLOOKUP(C469,REKAP[[#All],[ID
Barang]:[Stok Akhir]],4,FALSE), "")</f>
        <v/>
      </c>
      <c r="F469" s="18" t="str">
        <f>IFERROR(VLOOKUP(C469,REKAP[[#All],[ID
Barang]:[Stok Akhir]],6,FALSE),"")</f>
        <v/>
      </c>
      <c r="G469" s="17" t="str">
        <f>IFERROR(VLOOKUP(C469,REKAP[[#All],[ID
Barang]:[Stok Akhir]],8,FALSE),"")</f>
        <v/>
      </c>
      <c r="H469" s="13"/>
      <c r="I469" s="13"/>
      <c r="J469" s="69" t="str">
        <f>IFERROR(VLOOKUP(C469,REKAP[[#All],[ID
Barang]:[Stok Akhir]],14,FALSE),"")</f>
        <v/>
      </c>
      <c r="K469" s="69"/>
      <c r="L469" s="13"/>
      <c r="M469" s="17" t="str">
        <f>IFERROR(MASUK8[[#This Row],[Harga Satuan]]*MASUK8[[#This Row],[Jumlah Keluar]], "")</f>
        <v/>
      </c>
      <c r="N469" s="13"/>
    </row>
    <row r="470" spans="1:14" ht="16.5" thickTop="1" thickBot="1" x14ac:dyDescent="0.3">
      <c r="A470" s="33">
        <f t="shared" si="7"/>
        <v>464</v>
      </c>
      <c r="B470" s="9"/>
      <c r="C470" s="10"/>
      <c r="D470" s="18" t="str">
        <f>IFERROR(VLOOKUP(C470,REKAP[[#All],[ID
Barang]:[Stok Akhir]],2,FALSE), "")</f>
        <v/>
      </c>
      <c r="E470" s="18" t="str">
        <f>IFERROR(VLOOKUP(C470,REKAP[[#All],[ID
Barang]:[Stok Akhir]],4,FALSE), "")</f>
        <v/>
      </c>
      <c r="F470" s="18" t="str">
        <f>IFERROR(VLOOKUP(C470,REKAP[[#All],[ID
Barang]:[Stok Akhir]],6,FALSE),"")</f>
        <v/>
      </c>
      <c r="G470" s="17" t="str">
        <f>IFERROR(VLOOKUP(C470,REKAP[[#All],[ID
Barang]:[Stok Akhir]],8,FALSE),"")</f>
        <v/>
      </c>
      <c r="H470" s="13"/>
      <c r="I470" s="13"/>
      <c r="J470" s="69" t="str">
        <f>IFERROR(VLOOKUP(C470,REKAP[[#All],[ID
Barang]:[Stok Akhir]],14,FALSE),"")</f>
        <v/>
      </c>
      <c r="K470" s="69"/>
      <c r="L470" s="13"/>
      <c r="M470" s="17" t="str">
        <f>IFERROR(MASUK8[[#This Row],[Harga Satuan]]*MASUK8[[#This Row],[Jumlah Keluar]], "")</f>
        <v/>
      </c>
      <c r="N470" s="13"/>
    </row>
    <row r="471" spans="1:14" ht="16.5" thickTop="1" thickBot="1" x14ac:dyDescent="0.3">
      <c r="A471" s="33">
        <f t="shared" si="7"/>
        <v>465</v>
      </c>
      <c r="B471" s="9"/>
      <c r="C471" s="10"/>
      <c r="D471" s="18" t="str">
        <f>IFERROR(VLOOKUP(C471,REKAP[[#All],[ID
Barang]:[Stok Akhir]],2,FALSE), "")</f>
        <v/>
      </c>
      <c r="E471" s="18" t="str">
        <f>IFERROR(VLOOKUP(C471,REKAP[[#All],[ID
Barang]:[Stok Akhir]],4,FALSE), "")</f>
        <v/>
      </c>
      <c r="F471" s="18" t="str">
        <f>IFERROR(VLOOKUP(C471,REKAP[[#All],[ID
Barang]:[Stok Akhir]],6,FALSE),"")</f>
        <v/>
      </c>
      <c r="G471" s="17" t="str">
        <f>IFERROR(VLOOKUP(C471,REKAP[[#All],[ID
Barang]:[Stok Akhir]],8,FALSE),"")</f>
        <v/>
      </c>
      <c r="H471" s="13"/>
      <c r="I471" s="13"/>
      <c r="J471" s="69" t="str">
        <f>IFERROR(VLOOKUP(C471,REKAP[[#All],[ID
Barang]:[Stok Akhir]],14,FALSE),"")</f>
        <v/>
      </c>
      <c r="K471" s="69"/>
      <c r="L471" s="13"/>
      <c r="M471" s="17" t="str">
        <f>IFERROR(MASUK8[[#This Row],[Harga Satuan]]*MASUK8[[#This Row],[Jumlah Keluar]], "")</f>
        <v/>
      </c>
      <c r="N471" s="13"/>
    </row>
    <row r="472" spans="1:14" ht="16.5" thickTop="1" thickBot="1" x14ac:dyDescent="0.3">
      <c r="A472" s="33">
        <f t="shared" si="7"/>
        <v>466</v>
      </c>
      <c r="B472" s="9"/>
      <c r="C472" s="10"/>
      <c r="D472" s="18" t="str">
        <f>IFERROR(VLOOKUP(C472,REKAP[[#All],[ID
Barang]:[Stok Akhir]],2,FALSE), "")</f>
        <v/>
      </c>
      <c r="E472" s="18" t="str">
        <f>IFERROR(VLOOKUP(C472,REKAP[[#All],[ID
Barang]:[Stok Akhir]],4,FALSE), "")</f>
        <v/>
      </c>
      <c r="F472" s="18" t="str">
        <f>IFERROR(VLOOKUP(C472,REKAP[[#All],[ID
Barang]:[Stok Akhir]],6,FALSE),"")</f>
        <v/>
      </c>
      <c r="G472" s="17" t="str">
        <f>IFERROR(VLOOKUP(C472,REKAP[[#All],[ID
Barang]:[Stok Akhir]],8,FALSE),"")</f>
        <v/>
      </c>
      <c r="H472" s="13"/>
      <c r="I472" s="13"/>
      <c r="J472" s="69" t="str">
        <f>IFERROR(VLOOKUP(C472,REKAP[[#All],[ID
Barang]:[Stok Akhir]],14,FALSE),"")</f>
        <v/>
      </c>
      <c r="K472" s="69"/>
      <c r="L472" s="13"/>
      <c r="M472" s="17" t="str">
        <f>IFERROR(MASUK8[[#This Row],[Harga Satuan]]*MASUK8[[#This Row],[Jumlah Keluar]], "")</f>
        <v/>
      </c>
      <c r="N472" s="13"/>
    </row>
    <row r="473" spans="1:14" ht="16.5" thickTop="1" thickBot="1" x14ac:dyDescent="0.3">
      <c r="A473" s="33">
        <f t="shared" si="7"/>
        <v>467</v>
      </c>
      <c r="B473" s="9"/>
      <c r="C473" s="10"/>
      <c r="D473" s="18" t="str">
        <f>IFERROR(VLOOKUP(C473,REKAP[[#All],[ID
Barang]:[Stok Akhir]],2,FALSE), "")</f>
        <v/>
      </c>
      <c r="E473" s="18" t="str">
        <f>IFERROR(VLOOKUP(C473,REKAP[[#All],[ID
Barang]:[Stok Akhir]],4,FALSE), "")</f>
        <v/>
      </c>
      <c r="F473" s="18" t="str">
        <f>IFERROR(VLOOKUP(C473,REKAP[[#All],[ID
Barang]:[Stok Akhir]],6,FALSE),"")</f>
        <v/>
      </c>
      <c r="G473" s="17" t="str">
        <f>IFERROR(VLOOKUP(C473,REKAP[[#All],[ID
Barang]:[Stok Akhir]],8,FALSE),"")</f>
        <v/>
      </c>
      <c r="H473" s="13"/>
      <c r="I473" s="13"/>
      <c r="J473" s="69" t="str">
        <f>IFERROR(VLOOKUP(C473,REKAP[[#All],[ID
Barang]:[Stok Akhir]],14,FALSE),"")</f>
        <v/>
      </c>
      <c r="K473" s="69"/>
      <c r="L473" s="13"/>
      <c r="M473" s="17" t="str">
        <f>IFERROR(MASUK8[[#This Row],[Harga Satuan]]*MASUK8[[#This Row],[Jumlah Keluar]], "")</f>
        <v/>
      </c>
      <c r="N473" s="13"/>
    </row>
    <row r="474" spans="1:14" ht="16.5" thickTop="1" thickBot="1" x14ac:dyDescent="0.3">
      <c r="A474" s="33">
        <f t="shared" si="7"/>
        <v>468</v>
      </c>
      <c r="B474" s="9"/>
      <c r="C474" s="10"/>
      <c r="D474" s="18" t="str">
        <f>IFERROR(VLOOKUP(C474,REKAP[[#All],[ID
Barang]:[Stok Akhir]],2,FALSE), "")</f>
        <v/>
      </c>
      <c r="E474" s="18" t="str">
        <f>IFERROR(VLOOKUP(C474,REKAP[[#All],[ID
Barang]:[Stok Akhir]],4,FALSE), "")</f>
        <v/>
      </c>
      <c r="F474" s="18" t="str">
        <f>IFERROR(VLOOKUP(C474,REKAP[[#All],[ID
Barang]:[Stok Akhir]],6,FALSE),"")</f>
        <v/>
      </c>
      <c r="G474" s="17" t="str">
        <f>IFERROR(VLOOKUP(C474,REKAP[[#All],[ID
Barang]:[Stok Akhir]],8,FALSE),"")</f>
        <v/>
      </c>
      <c r="H474" s="13"/>
      <c r="I474" s="13"/>
      <c r="J474" s="69" t="str">
        <f>IFERROR(VLOOKUP(C474,REKAP[[#All],[ID
Barang]:[Stok Akhir]],14,FALSE),"")</f>
        <v/>
      </c>
      <c r="K474" s="69"/>
      <c r="L474" s="13"/>
      <c r="M474" s="17" t="str">
        <f>IFERROR(MASUK8[[#This Row],[Harga Satuan]]*MASUK8[[#This Row],[Jumlah Keluar]], "")</f>
        <v/>
      </c>
      <c r="N474" s="13"/>
    </row>
    <row r="475" spans="1:14" ht="16.5" thickTop="1" thickBot="1" x14ac:dyDescent="0.3">
      <c r="A475" s="33">
        <f t="shared" si="7"/>
        <v>469</v>
      </c>
      <c r="B475" s="9"/>
      <c r="C475" s="10"/>
      <c r="D475" s="18" t="str">
        <f>IFERROR(VLOOKUP(C475,REKAP[[#All],[ID
Barang]:[Stok Akhir]],2,FALSE), "")</f>
        <v/>
      </c>
      <c r="E475" s="18" t="str">
        <f>IFERROR(VLOOKUP(C475,REKAP[[#All],[ID
Barang]:[Stok Akhir]],4,FALSE), "")</f>
        <v/>
      </c>
      <c r="F475" s="18" t="str">
        <f>IFERROR(VLOOKUP(C475,REKAP[[#All],[ID
Barang]:[Stok Akhir]],6,FALSE),"")</f>
        <v/>
      </c>
      <c r="G475" s="17" t="str">
        <f>IFERROR(VLOOKUP(C475,REKAP[[#All],[ID
Barang]:[Stok Akhir]],8,FALSE),"")</f>
        <v/>
      </c>
      <c r="H475" s="13"/>
      <c r="I475" s="13"/>
      <c r="J475" s="69" t="str">
        <f>IFERROR(VLOOKUP(C475,REKAP[[#All],[ID
Barang]:[Stok Akhir]],14,FALSE),"")</f>
        <v/>
      </c>
      <c r="K475" s="69"/>
      <c r="L475" s="13"/>
      <c r="M475" s="17" t="str">
        <f>IFERROR(MASUK8[[#This Row],[Harga Satuan]]*MASUK8[[#This Row],[Jumlah Keluar]], "")</f>
        <v/>
      </c>
      <c r="N475" s="13"/>
    </row>
    <row r="476" spans="1:14" ht="16.5" thickTop="1" thickBot="1" x14ac:dyDescent="0.3">
      <c r="A476" s="33">
        <f t="shared" si="7"/>
        <v>470</v>
      </c>
      <c r="B476" s="9"/>
      <c r="C476" s="10"/>
      <c r="D476" s="18" t="str">
        <f>IFERROR(VLOOKUP(C476,REKAP[[#All],[ID
Barang]:[Stok Akhir]],2,FALSE), "")</f>
        <v/>
      </c>
      <c r="E476" s="18" t="str">
        <f>IFERROR(VLOOKUP(C476,REKAP[[#All],[ID
Barang]:[Stok Akhir]],4,FALSE), "")</f>
        <v/>
      </c>
      <c r="F476" s="18" t="str">
        <f>IFERROR(VLOOKUP(C476,REKAP[[#All],[ID
Barang]:[Stok Akhir]],6,FALSE),"")</f>
        <v/>
      </c>
      <c r="G476" s="17" t="str">
        <f>IFERROR(VLOOKUP(C476,REKAP[[#All],[ID
Barang]:[Stok Akhir]],8,FALSE),"")</f>
        <v/>
      </c>
      <c r="H476" s="13"/>
      <c r="I476" s="13"/>
      <c r="J476" s="69" t="str">
        <f>IFERROR(VLOOKUP(C476,REKAP[[#All],[ID
Barang]:[Stok Akhir]],14,FALSE),"")</f>
        <v/>
      </c>
      <c r="K476" s="69"/>
      <c r="L476" s="13"/>
      <c r="M476" s="17" t="str">
        <f>IFERROR(MASUK8[[#This Row],[Harga Satuan]]*MASUK8[[#This Row],[Jumlah Keluar]], "")</f>
        <v/>
      </c>
      <c r="N476" s="13"/>
    </row>
    <row r="477" spans="1:14" ht="16.5" thickTop="1" thickBot="1" x14ac:dyDescent="0.3">
      <c r="A477" s="33">
        <f t="shared" si="7"/>
        <v>471</v>
      </c>
      <c r="B477" s="9"/>
      <c r="C477" s="10"/>
      <c r="D477" s="18" t="str">
        <f>IFERROR(VLOOKUP(C477,REKAP[[#All],[ID
Barang]:[Stok Akhir]],2,FALSE), "")</f>
        <v/>
      </c>
      <c r="E477" s="18" t="str">
        <f>IFERROR(VLOOKUP(C477,REKAP[[#All],[ID
Barang]:[Stok Akhir]],4,FALSE), "")</f>
        <v/>
      </c>
      <c r="F477" s="18" t="str">
        <f>IFERROR(VLOOKUP(C477,REKAP[[#All],[ID
Barang]:[Stok Akhir]],6,FALSE),"")</f>
        <v/>
      </c>
      <c r="G477" s="17" t="str">
        <f>IFERROR(VLOOKUP(C477,REKAP[[#All],[ID
Barang]:[Stok Akhir]],8,FALSE),"")</f>
        <v/>
      </c>
      <c r="H477" s="13"/>
      <c r="I477" s="13"/>
      <c r="J477" s="69" t="str">
        <f>IFERROR(VLOOKUP(C477,REKAP[[#All],[ID
Barang]:[Stok Akhir]],14,FALSE),"")</f>
        <v/>
      </c>
      <c r="K477" s="69"/>
      <c r="L477" s="13"/>
      <c r="M477" s="17" t="str">
        <f>IFERROR(MASUK8[[#This Row],[Harga Satuan]]*MASUK8[[#This Row],[Jumlah Keluar]], "")</f>
        <v/>
      </c>
      <c r="N477" s="13"/>
    </row>
    <row r="478" spans="1:14" ht="16.5" thickTop="1" thickBot="1" x14ac:dyDescent="0.3">
      <c r="A478" s="33">
        <f t="shared" si="7"/>
        <v>472</v>
      </c>
      <c r="B478" s="9"/>
      <c r="C478" s="10"/>
      <c r="D478" s="18" t="str">
        <f>IFERROR(VLOOKUP(C478,REKAP[[#All],[ID
Barang]:[Stok Akhir]],2,FALSE), "")</f>
        <v/>
      </c>
      <c r="E478" s="18" t="str">
        <f>IFERROR(VLOOKUP(C478,REKAP[[#All],[ID
Barang]:[Stok Akhir]],4,FALSE), "")</f>
        <v/>
      </c>
      <c r="F478" s="18" t="str">
        <f>IFERROR(VLOOKUP(C478,REKAP[[#All],[ID
Barang]:[Stok Akhir]],6,FALSE),"")</f>
        <v/>
      </c>
      <c r="G478" s="17" t="str">
        <f>IFERROR(VLOOKUP(C478,REKAP[[#All],[ID
Barang]:[Stok Akhir]],8,FALSE),"")</f>
        <v/>
      </c>
      <c r="H478" s="13"/>
      <c r="I478" s="13"/>
      <c r="J478" s="69" t="str">
        <f>IFERROR(VLOOKUP(C478,REKAP[[#All],[ID
Barang]:[Stok Akhir]],14,FALSE),"")</f>
        <v/>
      </c>
      <c r="K478" s="69"/>
      <c r="L478" s="13"/>
      <c r="M478" s="17" t="str">
        <f>IFERROR(MASUK8[[#This Row],[Harga Satuan]]*MASUK8[[#This Row],[Jumlah Keluar]], "")</f>
        <v/>
      </c>
      <c r="N478" s="13"/>
    </row>
    <row r="479" spans="1:14" ht="16.5" thickTop="1" thickBot="1" x14ac:dyDescent="0.3">
      <c r="A479" s="33">
        <f t="shared" si="7"/>
        <v>473</v>
      </c>
      <c r="B479" s="9"/>
      <c r="C479" s="10"/>
      <c r="D479" s="18" t="str">
        <f>IFERROR(VLOOKUP(C479,REKAP[[#All],[ID
Barang]:[Stok Akhir]],2,FALSE), "")</f>
        <v/>
      </c>
      <c r="E479" s="18" t="str">
        <f>IFERROR(VLOOKUP(C479,REKAP[[#All],[ID
Barang]:[Stok Akhir]],4,FALSE), "")</f>
        <v/>
      </c>
      <c r="F479" s="18" t="str">
        <f>IFERROR(VLOOKUP(C479,REKAP[[#All],[ID
Barang]:[Stok Akhir]],6,FALSE),"")</f>
        <v/>
      </c>
      <c r="G479" s="17" t="str">
        <f>IFERROR(VLOOKUP(C479,REKAP[[#All],[ID
Barang]:[Stok Akhir]],8,FALSE),"")</f>
        <v/>
      </c>
      <c r="H479" s="13"/>
      <c r="I479" s="13"/>
      <c r="J479" s="69" t="str">
        <f>IFERROR(VLOOKUP(C479,REKAP[[#All],[ID
Barang]:[Stok Akhir]],14,FALSE),"")</f>
        <v/>
      </c>
      <c r="K479" s="69"/>
      <c r="L479" s="13"/>
      <c r="M479" s="17" t="str">
        <f>IFERROR(MASUK8[[#This Row],[Harga Satuan]]*MASUK8[[#This Row],[Jumlah Keluar]], "")</f>
        <v/>
      </c>
      <c r="N479" s="13"/>
    </row>
    <row r="480" spans="1:14" ht="16.5" thickTop="1" thickBot="1" x14ac:dyDescent="0.3">
      <c r="A480" s="33">
        <f t="shared" si="7"/>
        <v>474</v>
      </c>
      <c r="B480" s="9"/>
      <c r="C480" s="10"/>
      <c r="D480" s="18" t="str">
        <f>IFERROR(VLOOKUP(C480,REKAP[[#All],[ID
Barang]:[Stok Akhir]],2,FALSE), "")</f>
        <v/>
      </c>
      <c r="E480" s="18" t="str">
        <f>IFERROR(VLOOKUP(C480,REKAP[[#All],[ID
Barang]:[Stok Akhir]],4,FALSE), "")</f>
        <v/>
      </c>
      <c r="F480" s="18" t="str">
        <f>IFERROR(VLOOKUP(C480,REKAP[[#All],[ID
Barang]:[Stok Akhir]],6,FALSE),"")</f>
        <v/>
      </c>
      <c r="G480" s="17" t="str">
        <f>IFERROR(VLOOKUP(C480,REKAP[[#All],[ID
Barang]:[Stok Akhir]],8,FALSE),"")</f>
        <v/>
      </c>
      <c r="H480" s="13"/>
      <c r="I480" s="13"/>
      <c r="J480" s="69" t="str">
        <f>IFERROR(VLOOKUP(C480,REKAP[[#All],[ID
Barang]:[Stok Akhir]],14,FALSE),"")</f>
        <v/>
      </c>
      <c r="K480" s="69"/>
      <c r="L480" s="13"/>
      <c r="M480" s="17" t="str">
        <f>IFERROR(MASUK8[[#This Row],[Harga Satuan]]*MASUK8[[#This Row],[Jumlah Keluar]], "")</f>
        <v/>
      </c>
      <c r="N480" s="13"/>
    </row>
    <row r="481" spans="1:14" ht="16.5" thickTop="1" thickBot="1" x14ac:dyDescent="0.3">
      <c r="A481" s="33">
        <f t="shared" si="7"/>
        <v>475</v>
      </c>
      <c r="B481" s="9"/>
      <c r="C481" s="10"/>
      <c r="D481" s="18" t="str">
        <f>IFERROR(VLOOKUP(C481,REKAP[[#All],[ID
Barang]:[Stok Akhir]],2,FALSE), "")</f>
        <v/>
      </c>
      <c r="E481" s="18" t="str">
        <f>IFERROR(VLOOKUP(C481,REKAP[[#All],[ID
Barang]:[Stok Akhir]],4,FALSE), "")</f>
        <v/>
      </c>
      <c r="F481" s="18" t="str">
        <f>IFERROR(VLOOKUP(C481,REKAP[[#All],[ID
Barang]:[Stok Akhir]],6,FALSE),"")</f>
        <v/>
      </c>
      <c r="G481" s="17" t="str">
        <f>IFERROR(VLOOKUP(C481,REKAP[[#All],[ID
Barang]:[Stok Akhir]],8,FALSE),"")</f>
        <v/>
      </c>
      <c r="H481" s="13"/>
      <c r="I481" s="13"/>
      <c r="J481" s="69" t="str">
        <f>IFERROR(VLOOKUP(C481,REKAP[[#All],[ID
Barang]:[Stok Akhir]],14,FALSE),"")</f>
        <v/>
      </c>
      <c r="K481" s="69"/>
      <c r="L481" s="13"/>
      <c r="M481" s="17" t="str">
        <f>IFERROR(MASUK8[[#This Row],[Harga Satuan]]*MASUK8[[#This Row],[Jumlah Keluar]], "")</f>
        <v/>
      </c>
      <c r="N481" s="13"/>
    </row>
    <row r="482" spans="1:14" ht="16.5" thickTop="1" thickBot="1" x14ac:dyDescent="0.3">
      <c r="A482" s="33">
        <f t="shared" si="7"/>
        <v>476</v>
      </c>
      <c r="B482" s="9"/>
      <c r="C482" s="10"/>
      <c r="D482" s="18" t="str">
        <f>IFERROR(VLOOKUP(C482,REKAP[[#All],[ID
Barang]:[Stok Akhir]],2,FALSE), "")</f>
        <v/>
      </c>
      <c r="E482" s="18" t="str">
        <f>IFERROR(VLOOKUP(C482,REKAP[[#All],[ID
Barang]:[Stok Akhir]],4,FALSE), "")</f>
        <v/>
      </c>
      <c r="F482" s="18" t="str">
        <f>IFERROR(VLOOKUP(C482,REKAP[[#All],[ID
Barang]:[Stok Akhir]],6,FALSE),"")</f>
        <v/>
      </c>
      <c r="G482" s="17" t="str">
        <f>IFERROR(VLOOKUP(C482,REKAP[[#All],[ID
Barang]:[Stok Akhir]],8,FALSE),"")</f>
        <v/>
      </c>
      <c r="H482" s="13"/>
      <c r="I482" s="13"/>
      <c r="J482" s="69" t="str">
        <f>IFERROR(VLOOKUP(C482,REKAP[[#All],[ID
Barang]:[Stok Akhir]],14,FALSE),"")</f>
        <v/>
      </c>
      <c r="K482" s="69"/>
      <c r="L482" s="13"/>
      <c r="M482" s="17" t="str">
        <f>IFERROR(MASUK8[[#This Row],[Harga Satuan]]*MASUK8[[#This Row],[Jumlah Keluar]], "")</f>
        <v/>
      </c>
      <c r="N482" s="13"/>
    </row>
    <row r="483" spans="1:14" ht="16.5" thickTop="1" thickBot="1" x14ac:dyDescent="0.3">
      <c r="A483" s="33">
        <f t="shared" si="7"/>
        <v>477</v>
      </c>
      <c r="B483" s="9"/>
      <c r="C483" s="10"/>
      <c r="D483" s="18" t="str">
        <f>IFERROR(VLOOKUP(C483,REKAP[[#All],[ID
Barang]:[Stok Akhir]],2,FALSE), "")</f>
        <v/>
      </c>
      <c r="E483" s="18" t="str">
        <f>IFERROR(VLOOKUP(C483,REKAP[[#All],[ID
Barang]:[Stok Akhir]],4,FALSE), "")</f>
        <v/>
      </c>
      <c r="F483" s="18" t="str">
        <f>IFERROR(VLOOKUP(C483,REKAP[[#All],[ID
Barang]:[Stok Akhir]],6,FALSE),"")</f>
        <v/>
      </c>
      <c r="G483" s="17" t="str">
        <f>IFERROR(VLOOKUP(C483,REKAP[[#All],[ID
Barang]:[Stok Akhir]],8,FALSE),"")</f>
        <v/>
      </c>
      <c r="H483" s="13"/>
      <c r="I483" s="13"/>
      <c r="J483" s="69" t="str">
        <f>IFERROR(VLOOKUP(C483,REKAP[[#All],[ID
Barang]:[Stok Akhir]],14,FALSE),"")</f>
        <v/>
      </c>
      <c r="K483" s="69"/>
      <c r="L483" s="13"/>
      <c r="M483" s="17" t="str">
        <f>IFERROR(MASUK8[[#This Row],[Harga Satuan]]*MASUK8[[#This Row],[Jumlah Keluar]], "")</f>
        <v/>
      </c>
      <c r="N483" s="13"/>
    </row>
    <row r="484" spans="1:14" ht="16.5" thickTop="1" thickBot="1" x14ac:dyDescent="0.3">
      <c r="A484" s="33">
        <f t="shared" si="7"/>
        <v>478</v>
      </c>
      <c r="B484" s="9"/>
      <c r="C484" s="10"/>
      <c r="D484" s="18" t="str">
        <f>IFERROR(VLOOKUP(C484,REKAP[[#All],[ID
Barang]:[Stok Akhir]],2,FALSE), "")</f>
        <v/>
      </c>
      <c r="E484" s="18" t="str">
        <f>IFERROR(VLOOKUP(C484,REKAP[[#All],[ID
Barang]:[Stok Akhir]],4,FALSE), "")</f>
        <v/>
      </c>
      <c r="F484" s="18" t="str">
        <f>IFERROR(VLOOKUP(C484,REKAP[[#All],[ID
Barang]:[Stok Akhir]],6,FALSE),"")</f>
        <v/>
      </c>
      <c r="G484" s="17" t="str">
        <f>IFERROR(VLOOKUP(C484,REKAP[[#All],[ID
Barang]:[Stok Akhir]],8,FALSE),"")</f>
        <v/>
      </c>
      <c r="H484" s="13"/>
      <c r="I484" s="13"/>
      <c r="J484" s="69" t="str">
        <f>IFERROR(VLOOKUP(C484,REKAP[[#All],[ID
Barang]:[Stok Akhir]],14,FALSE),"")</f>
        <v/>
      </c>
      <c r="K484" s="69"/>
      <c r="L484" s="13"/>
      <c r="M484" s="17" t="str">
        <f>IFERROR(MASUK8[[#This Row],[Harga Satuan]]*MASUK8[[#This Row],[Jumlah Keluar]], "")</f>
        <v/>
      </c>
      <c r="N484" s="13"/>
    </row>
    <row r="485" spans="1:14" ht="16.5" thickTop="1" thickBot="1" x14ac:dyDescent="0.3">
      <c r="A485" s="33">
        <f t="shared" si="7"/>
        <v>479</v>
      </c>
      <c r="B485" s="9"/>
      <c r="C485" s="10"/>
      <c r="D485" s="18" t="str">
        <f>IFERROR(VLOOKUP(C485,REKAP[[#All],[ID
Barang]:[Stok Akhir]],2,FALSE), "")</f>
        <v/>
      </c>
      <c r="E485" s="18" t="str">
        <f>IFERROR(VLOOKUP(C485,REKAP[[#All],[ID
Barang]:[Stok Akhir]],4,FALSE), "")</f>
        <v/>
      </c>
      <c r="F485" s="18" t="str">
        <f>IFERROR(VLOOKUP(C485,REKAP[[#All],[ID
Barang]:[Stok Akhir]],6,FALSE),"")</f>
        <v/>
      </c>
      <c r="G485" s="17" t="str">
        <f>IFERROR(VLOOKUP(C485,REKAP[[#All],[ID
Barang]:[Stok Akhir]],8,FALSE),"")</f>
        <v/>
      </c>
      <c r="H485" s="13"/>
      <c r="I485" s="13"/>
      <c r="J485" s="69" t="str">
        <f>IFERROR(VLOOKUP(C485,REKAP[[#All],[ID
Barang]:[Stok Akhir]],14,FALSE),"")</f>
        <v/>
      </c>
      <c r="K485" s="69"/>
      <c r="L485" s="13"/>
      <c r="M485" s="17" t="str">
        <f>IFERROR(MASUK8[[#This Row],[Harga Satuan]]*MASUK8[[#This Row],[Jumlah Keluar]], "")</f>
        <v/>
      </c>
      <c r="N485" s="13"/>
    </row>
    <row r="486" spans="1:14" ht="16.5" thickTop="1" thickBot="1" x14ac:dyDescent="0.3">
      <c r="A486" s="33">
        <f t="shared" si="7"/>
        <v>480</v>
      </c>
      <c r="B486" s="9"/>
      <c r="C486" s="10"/>
      <c r="D486" s="18" t="str">
        <f>IFERROR(VLOOKUP(C486,REKAP[[#All],[ID
Barang]:[Stok Akhir]],2,FALSE), "")</f>
        <v/>
      </c>
      <c r="E486" s="18" t="str">
        <f>IFERROR(VLOOKUP(C486,REKAP[[#All],[ID
Barang]:[Stok Akhir]],4,FALSE), "")</f>
        <v/>
      </c>
      <c r="F486" s="18" t="str">
        <f>IFERROR(VLOOKUP(C486,REKAP[[#All],[ID
Barang]:[Stok Akhir]],6,FALSE),"")</f>
        <v/>
      </c>
      <c r="G486" s="17" t="str">
        <f>IFERROR(VLOOKUP(C486,REKAP[[#All],[ID
Barang]:[Stok Akhir]],8,FALSE),"")</f>
        <v/>
      </c>
      <c r="H486" s="13"/>
      <c r="I486" s="13"/>
      <c r="J486" s="69" t="str">
        <f>IFERROR(VLOOKUP(C486,REKAP[[#All],[ID
Barang]:[Stok Akhir]],14,FALSE),"")</f>
        <v/>
      </c>
      <c r="K486" s="69"/>
      <c r="L486" s="13"/>
      <c r="M486" s="17" t="str">
        <f>IFERROR(MASUK8[[#This Row],[Harga Satuan]]*MASUK8[[#This Row],[Jumlah Keluar]], "")</f>
        <v/>
      </c>
      <c r="N486" s="13"/>
    </row>
    <row r="487" spans="1:14" ht="16.5" thickTop="1" thickBot="1" x14ac:dyDescent="0.3">
      <c r="A487" s="33">
        <f t="shared" si="7"/>
        <v>481</v>
      </c>
      <c r="B487" s="9"/>
      <c r="C487" s="10"/>
      <c r="D487" s="18" t="str">
        <f>IFERROR(VLOOKUP(C487,REKAP[[#All],[ID
Barang]:[Stok Akhir]],2,FALSE), "")</f>
        <v/>
      </c>
      <c r="E487" s="18" t="str">
        <f>IFERROR(VLOOKUP(C487,REKAP[[#All],[ID
Barang]:[Stok Akhir]],4,FALSE), "")</f>
        <v/>
      </c>
      <c r="F487" s="18" t="str">
        <f>IFERROR(VLOOKUP(C487,REKAP[[#All],[ID
Barang]:[Stok Akhir]],6,FALSE),"")</f>
        <v/>
      </c>
      <c r="G487" s="17" t="str">
        <f>IFERROR(VLOOKUP(C487,REKAP[[#All],[ID
Barang]:[Stok Akhir]],8,FALSE),"")</f>
        <v/>
      </c>
      <c r="H487" s="13"/>
      <c r="I487" s="13"/>
      <c r="J487" s="69" t="str">
        <f>IFERROR(VLOOKUP(C487,REKAP[[#All],[ID
Barang]:[Stok Akhir]],14,FALSE),"")</f>
        <v/>
      </c>
      <c r="K487" s="69"/>
      <c r="L487" s="13"/>
      <c r="M487" s="17" t="str">
        <f>IFERROR(MASUK8[[#This Row],[Harga Satuan]]*MASUK8[[#This Row],[Jumlah Keluar]], "")</f>
        <v/>
      </c>
      <c r="N487" s="13"/>
    </row>
    <row r="488" spans="1:14" ht="16.5" thickTop="1" thickBot="1" x14ac:dyDescent="0.3">
      <c r="A488" s="33">
        <f t="shared" si="7"/>
        <v>482</v>
      </c>
      <c r="B488" s="9"/>
      <c r="C488" s="10"/>
      <c r="D488" s="18" t="str">
        <f>IFERROR(VLOOKUP(C488,REKAP[[#All],[ID
Barang]:[Stok Akhir]],2,FALSE), "")</f>
        <v/>
      </c>
      <c r="E488" s="18" t="str">
        <f>IFERROR(VLOOKUP(C488,REKAP[[#All],[ID
Barang]:[Stok Akhir]],4,FALSE), "")</f>
        <v/>
      </c>
      <c r="F488" s="18" t="str">
        <f>IFERROR(VLOOKUP(C488,REKAP[[#All],[ID
Barang]:[Stok Akhir]],6,FALSE),"")</f>
        <v/>
      </c>
      <c r="G488" s="17" t="str">
        <f>IFERROR(VLOOKUP(C488,REKAP[[#All],[ID
Barang]:[Stok Akhir]],8,FALSE),"")</f>
        <v/>
      </c>
      <c r="H488" s="13"/>
      <c r="I488" s="13"/>
      <c r="J488" s="69" t="str">
        <f>IFERROR(VLOOKUP(C488,REKAP[[#All],[ID
Barang]:[Stok Akhir]],14,FALSE),"")</f>
        <v/>
      </c>
      <c r="K488" s="69"/>
      <c r="L488" s="13"/>
      <c r="M488" s="17" t="str">
        <f>IFERROR(MASUK8[[#This Row],[Harga Satuan]]*MASUK8[[#This Row],[Jumlah Keluar]], "")</f>
        <v/>
      </c>
      <c r="N488" s="13"/>
    </row>
    <row r="489" spans="1:14" ht="16.5" thickTop="1" thickBot="1" x14ac:dyDescent="0.3">
      <c r="A489" s="33">
        <f t="shared" si="7"/>
        <v>483</v>
      </c>
      <c r="B489" s="9"/>
      <c r="C489" s="10"/>
      <c r="D489" s="18" t="str">
        <f>IFERROR(VLOOKUP(C489,REKAP[[#All],[ID
Barang]:[Stok Akhir]],2,FALSE), "")</f>
        <v/>
      </c>
      <c r="E489" s="18" t="str">
        <f>IFERROR(VLOOKUP(C489,REKAP[[#All],[ID
Barang]:[Stok Akhir]],4,FALSE), "")</f>
        <v/>
      </c>
      <c r="F489" s="18" t="str">
        <f>IFERROR(VLOOKUP(C489,REKAP[[#All],[ID
Barang]:[Stok Akhir]],6,FALSE),"")</f>
        <v/>
      </c>
      <c r="G489" s="17" t="str">
        <f>IFERROR(VLOOKUP(C489,REKAP[[#All],[ID
Barang]:[Stok Akhir]],8,FALSE),"")</f>
        <v/>
      </c>
      <c r="H489" s="13"/>
      <c r="I489" s="13"/>
      <c r="J489" s="69" t="str">
        <f>IFERROR(VLOOKUP(C489,REKAP[[#All],[ID
Barang]:[Stok Akhir]],14,FALSE),"")</f>
        <v/>
      </c>
      <c r="K489" s="69"/>
      <c r="L489" s="13"/>
      <c r="M489" s="17" t="str">
        <f>IFERROR(MASUK8[[#This Row],[Harga Satuan]]*MASUK8[[#This Row],[Jumlah Keluar]], "")</f>
        <v/>
      </c>
      <c r="N489" s="13"/>
    </row>
    <row r="490" spans="1:14" ht="16.5" thickTop="1" thickBot="1" x14ac:dyDescent="0.3">
      <c r="A490" s="33">
        <f t="shared" si="7"/>
        <v>484</v>
      </c>
      <c r="B490" s="9"/>
      <c r="C490" s="10"/>
      <c r="D490" s="18" t="str">
        <f>IFERROR(VLOOKUP(C490,REKAP[[#All],[ID
Barang]:[Stok Akhir]],2,FALSE), "")</f>
        <v/>
      </c>
      <c r="E490" s="18" t="str">
        <f>IFERROR(VLOOKUP(C490,REKAP[[#All],[ID
Barang]:[Stok Akhir]],4,FALSE), "")</f>
        <v/>
      </c>
      <c r="F490" s="18" t="str">
        <f>IFERROR(VLOOKUP(C490,REKAP[[#All],[ID
Barang]:[Stok Akhir]],6,FALSE),"")</f>
        <v/>
      </c>
      <c r="G490" s="17" t="str">
        <f>IFERROR(VLOOKUP(C490,REKAP[[#All],[ID
Barang]:[Stok Akhir]],8,FALSE),"")</f>
        <v/>
      </c>
      <c r="H490" s="13"/>
      <c r="I490" s="13"/>
      <c r="J490" s="69" t="str">
        <f>IFERROR(VLOOKUP(C490,REKAP[[#All],[ID
Barang]:[Stok Akhir]],14,FALSE),"")</f>
        <v/>
      </c>
      <c r="K490" s="69"/>
      <c r="L490" s="13"/>
      <c r="M490" s="17" t="str">
        <f>IFERROR(MASUK8[[#This Row],[Harga Satuan]]*MASUK8[[#This Row],[Jumlah Keluar]], "")</f>
        <v/>
      </c>
      <c r="N490" s="13"/>
    </row>
    <row r="491" spans="1:14" ht="16.5" thickTop="1" thickBot="1" x14ac:dyDescent="0.3">
      <c r="A491" s="33">
        <f t="shared" si="7"/>
        <v>485</v>
      </c>
      <c r="B491" s="9"/>
      <c r="C491" s="10"/>
      <c r="D491" s="18" t="str">
        <f>IFERROR(VLOOKUP(C491,REKAP[[#All],[ID
Barang]:[Stok Akhir]],2,FALSE), "")</f>
        <v/>
      </c>
      <c r="E491" s="18" t="str">
        <f>IFERROR(VLOOKUP(C491,REKAP[[#All],[ID
Barang]:[Stok Akhir]],4,FALSE), "")</f>
        <v/>
      </c>
      <c r="F491" s="18" t="str">
        <f>IFERROR(VLOOKUP(C491,REKAP[[#All],[ID
Barang]:[Stok Akhir]],6,FALSE),"")</f>
        <v/>
      </c>
      <c r="G491" s="17" t="str">
        <f>IFERROR(VLOOKUP(C491,REKAP[[#All],[ID
Barang]:[Stok Akhir]],8,FALSE),"")</f>
        <v/>
      </c>
      <c r="H491" s="13"/>
      <c r="I491" s="13"/>
      <c r="J491" s="69" t="str">
        <f>IFERROR(VLOOKUP(C491,REKAP[[#All],[ID
Barang]:[Stok Akhir]],14,FALSE),"")</f>
        <v/>
      </c>
      <c r="K491" s="69"/>
      <c r="L491" s="13"/>
      <c r="M491" s="17" t="str">
        <f>IFERROR(MASUK8[[#This Row],[Harga Satuan]]*MASUK8[[#This Row],[Jumlah Keluar]], "")</f>
        <v/>
      </c>
      <c r="N491" s="13"/>
    </row>
    <row r="492" spans="1:14" ht="16.5" thickTop="1" thickBot="1" x14ac:dyDescent="0.3">
      <c r="A492" s="33">
        <f t="shared" si="7"/>
        <v>486</v>
      </c>
      <c r="B492" s="9"/>
      <c r="C492" s="10"/>
      <c r="D492" s="18" t="str">
        <f>IFERROR(VLOOKUP(C492,REKAP[[#All],[ID
Barang]:[Stok Akhir]],2,FALSE), "")</f>
        <v/>
      </c>
      <c r="E492" s="18" t="str">
        <f>IFERROR(VLOOKUP(C492,REKAP[[#All],[ID
Barang]:[Stok Akhir]],4,FALSE), "")</f>
        <v/>
      </c>
      <c r="F492" s="18" t="str">
        <f>IFERROR(VLOOKUP(C492,REKAP[[#All],[ID
Barang]:[Stok Akhir]],6,FALSE),"")</f>
        <v/>
      </c>
      <c r="G492" s="17" t="str">
        <f>IFERROR(VLOOKUP(C492,REKAP[[#All],[ID
Barang]:[Stok Akhir]],8,FALSE),"")</f>
        <v/>
      </c>
      <c r="H492" s="13"/>
      <c r="I492" s="13"/>
      <c r="J492" s="69" t="str">
        <f>IFERROR(VLOOKUP(C492,REKAP[[#All],[ID
Barang]:[Stok Akhir]],14,FALSE),"")</f>
        <v/>
      </c>
      <c r="K492" s="69"/>
      <c r="L492" s="13"/>
      <c r="M492" s="17" t="str">
        <f>IFERROR(MASUK8[[#This Row],[Harga Satuan]]*MASUK8[[#This Row],[Jumlah Keluar]], "")</f>
        <v/>
      </c>
      <c r="N492" s="13"/>
    </row>
    <row r="493" spans="1:14" ht="16.5" thickTop="1" thickBot="1" x14ac:dyDescent="0.3">
      <c r="A493" s="33">
        <f t="shared" si="7"/>
        <v>487</v>
      </c>
      <c r="B493" s="9"/>
      <c r="C493" s="10"/>
      <c r="D493" s="18" t="str">
        <f>IFERROR(VLOOKUP(C493,REKAP[[#All],[ID
Barang]:[Stok Akhir]],2,FALSE), "")</f>
        <v/>
      </c>
      <c r="E493" s="18" t="str">
        <f>IFERROR(VLOOKUP(C493,REKAP[[#All],[ID
Barang]:[Stok Akhir]],4,FALSE), "")</f>
        <v/>
      </c>
      <c r="F493" s="18" t="str">
        <f>IFERROR(VLOOKUP(C493,REKAP[[#All],[ID
Barang]:[Stok Akhir]],6,FALSE),"")</f>
        <v/>
      </c>
      <c r="G493" s="17" t="str">
        <f>IFERROR(VLOOKUP(C493,REKAP[[#All],[ID
Barang]:[Stok Akhir]],8,FALSE),"")</f>
        <v/>
      </c>
      <c r="H493" s="13"/>
      <c r="I493" s="13"/>
      <c r="J493" s="69" t="str">
        <f>IFERROR(VLOOKUP(C493,REKAP[[#All],[ID
Barang]:[Stok Akhir]],14,FALSE),"")</f>
        <v/>
      </c>
      <c r="K493" s="69"/>
      <c r="L493" s="13"/>
      <c r="M493" s="17" t="str">
        <f>IFERROR(MASUK8[[#This Row],[Harga Satuan]]*MASUK8[[#This Row],[Jumlah Keluar]], "")</f>
        <v/>
      </c>
      <c r="N493" s="13"/>
    </row>
    <row r="494" spans="1:14" ht="16.5" thickTop="1" thickBot="1" x14ac:dyDescent="0.3">
      <c r="A494" s="33">
        <f t="shared" si="7"/>
        <v>488</v>
      </c>
      <c r="B494" s="9"/>
      <c r="C494" s="10"/>
      <c r="D494" s="18" t="str">
        <f>IFERROR(VLOOKUP(C494,REKAP[[#All],[ID
Barang]:[Stok Akhir]],2,FALSE), "")</f>
        <v/>
      </c>
      <c r="E494" s="18" t="str">
        <f>IFERROR(VLOOKUP(C494,REKAP[[#All],[ID
Barang]:[Stok Akhir]],4,FALSE), "")</f>
        <v/>
      </c>
      <c r="F494" s="18" t="str">
        <f>IFERROR(VLOOKUP(C494,REKAP[[#All],[ID
Barang]:[Stok Akhir]],6,FALSE),"")</f>
        <v/>
      </c>
      <c r="G494" s="17" t="str">
        <f>IFERROR(VLOOKUP(C494,REKAP[[#All],[ID
Barang]:[Stok Akhir]],8,FALSE),"")</f>
        <v/>
      </c>
      <c r="H494" s="13"/>
      <c r="I494" s="13"/>
      <c r="J494" s="69" t="str">
        <f>IFERROR(VLOOKUP(C494,REKAP[[#All],[ID
Barang]:[Stok Akhir]],14,FALSE),"")</f>
        <v/>
      </c>
      <c r="K494" s="69"/>
      <c r="L494" s="13"/>
      <c r="M494" s="17" t="str">
        <f>IFERROR(MASUK8[[#This Row],[Harga Satuan]]*MASUK8[[#This Row],[Jumlah Keluar]], "")</f>
        <v/>
      </c>
      <c r="N494" s="13"/>
    </row>
    <row r="495" spans="1:14" ht="16.5" thickTop="1" thickBot="1" x14ac:dyDescent="0.3">
      <c r="A495" s="33">
        <f t="shared" si="7"/>
        <v>489</v>
      </c>
      <c r="B495" s="9"/>
      <c r="C495" s="10"/>
      <c r="D495" s="18" t="str">
        <f>IFERROR(VLOOKUP(C495,REKAP[[#All],[ID
Barang]:[Stok Akhir]],2,FALSE), "")</f>
        <v/>
      </c>
      <c r="E495" s="18" t="str">
        <f>IFERROR(VLOOKUP(C495,REKAP[[#All],[ID
Barang]:[Stok Akhir]],4,FALSE), "")</f>
        <v/>
      </c>
      <c r="F495" s="18" t="str">
        <f>IFERROR(VLOOKUP(C495,REKAP[[#All],[ID
Barang]:[Stok Akhir]],6,FALSE),"")</f>
        <v/>
      </c>
      <c r="G495" s="17" t="str">
        <f>IFERROR(VLOOKUP(C495,REKAP[[#All],[ID
Barang]:[Stok Akhir]],8,FALSE),"")</f>
        <v/>
      </c>
      <c r="H495" s="13"/>
      <c r="I495" s="13"/>
      <c r="J495" s="69" t="str">
        <f>IFERROR(VLOOKUP(C495,REKAP[[#All],[ID
Barang]:[Stok Akhir]],14,FALSE),"")</f>
        <v/>
      </c>
      <c r="K495" s="69"/>
      <c r="L495" s="13"/>
      <c r="M495" s="17" t="str">
        <f>IFERROR(MASUK8[[#This Row],[Harga Satuan]]*MASUK8[[#This Row],[Jumlah Keluar]], "")</f>
        <v/>
      </c>
      <c r="N495" s="13"/>
    </row>
    <row r="496" spans="1:14" ht="16.5" thickTop="1" thickBot="1" x14ac:dyDescent="0.3">
      <c r="A496" s="33">
        <f t="shared" si="7"/>
        <v>490</v>
      </c>
      <c r="B496" s="9"/>
      <c r="C496" s="10"/>
      <c r="D496" s="18" t="str">
        <f>IFERROR(VLOOKUP(C496,REKAP[[#All],[ID
Barang]:[Stok Akhir]],2,FALSE), "")</f>
        <v/>
      </c>
      <c r="E496" s="18" t="str">
        <f>IFERROR(VLOOKUP(C496,REKAP[[#All],[ID
Barang]:[Stok Akhir]],4,FALSE), "")</f>
        <v/>
      </c>
      <c r="F496" s="18" t="str">
        <f>IFERROR(VLOOKUP(C496,REKAP[[#All],[ID
Barang]:[Stok Akhir]],6,FALSE),"")</f>
        <v/>
      </c>
      <c r="G496" s="17" t="str">
        <f>IFERROR(VLOOKUP(C496,REKAP[[#All],[ID
Barang]:[Stok Akhir]],8,FALSE),"")</f>
        <v/>
      </c>
      <c r="H496" s="13"/>
      <c r="I496" s="13"/>
      <c r="J496" s="69" t="str">
        <f>IFERROR(VLOOKUP(C496,REKAP[[#All],[ID
Barang]:[Stok Akhir]],14,FALSE),"")</f>
        <v/>
      </c>
      <c r="K496" s="69"/>
      <c r="L496" s="13"/>
      <c r="M496" s="17" t="str">
        <f>IFERROR(MASUK8[[#This Row],[Harga Satuan]]*MASUK8[[#This Row],[Jumlah Keluar]], "")</f>
        <v/>
      </c>
      <c r="N496" s="13"/>
    </row>
    <row r="497" spans="1:14" ht="16.5" thickTop="1" thickBot="1" x14ac:dyDescent="0.3">
      <c r="A497" s="33">
        <f t="shared" si="7"/>
        <v>491</v>
      </c>
      <c r="B497" s="9"/>
      <c r="C497" s="10"/>
      <c r="D497" s="18" t="str">
        <f>IFERROR(VLOOKUP(C497,REKAP[[#All],[ID
Barang]:[Stok Akhir]],2,FALSE), "")</f>
        <v/>
      </c>
      <c r="E497" s="18" t="str">
        <f>IFERROR(VLOOKUP(C497,REKAP[[#All],[ID
Barang]:[Stok Akhir]],4,FALSE), "")</f>
        <v/>
      </c>
      <c r="F497" s="18" t="str">
        <f>IFERROR(VLOOKUP(C497,REKAP[[#All],[ID
Barang]:[Stok Akhir]],6,FALSE),"")</f>
        <v/>
      </c>
      <c r="G497" s="17" t="str">
        <f>IFERROR(VLOOKUP(C497,REKAP[[#All],[ID
Barang]:[Stok Akhir]],8,FALSE),"")</f>
        <v/>
      </c>
      <c r="H497" s="13"/>
      <c r="I497" s="13"/>
      <c r="J497" s="69" t="str">
        <f>IFERROR(VLOOKUP(C497,REKAP[[#All],[ID
Barang]:[Stok Akhir]],14,FALSE),"")</f>
        <v/>
      </c>
      <c r="K497" s="69"/>
      <c r="L497" s="13"/>
      <c r="M497" s="17" t="str">
        <f>IFERROR(MASUK8[[#This Row],[Harga Satuan]]*MASUK8[[#This Row],[Jumlah Keluar]], "")</f>
        <v/>
      </c>
      <c r="N497" s="13"/>
    </row>
    <row r="498" spans="1:14" ht="16.5" thickTop="1" thickBot="1" x14ac:dyDescent="0.3">
      <c r="A498" s="33">
        <f t="shared" si="7"/>
        <v>492</v>
      </c>
      <c r="B498" s="9"/>
      <c r="C498" s="10"/>
      <c r="D498" s="18" t="str">
        <f>IFERROR(VLOOKUP(C498,REKAP[[#All],[ID
Barang]:[Stok Akhir]],2,FALSE), "")</f>
        <v/>
      </c>
      <c r="E498" s="18" t="str">
        <f>IFERROR(VLOOKUP(C498,REKAP[[#All],[ID
Barang]:[Stok Akhir]],4,FALSE), "")</f>
        <v/>
      </c>
      <c r="F498" s="18" t="str">
        <f>IFERROR(VLOOKUP(C498,REKAP[[#All],[ID
Barang]:[Stok Akhir]],6,FALSE),"")</f>
        <v/>
      </c>
      <c r="G498" s="17" t="str">
        <f>IFERROR(VLOOKUP(C498,REKAP[[#All],[ID
Barang]:[Stok Akhir]],8,FALSE),"")</f>
        <v/>
      </c>
      <c r="H498" s="13"/>
      <c r="I498" s="13"/>
      <c r="J498" s="69" t="str">
        <f>IFERROR(VLOOKUP(C498,REKAP[[#All],[ID
Barang]:[Stok Akhir]],14,FALSE),"")</f>
        <v/>
      </c>
      <c r="K498" s="69"/>
      <c r="L498" s="13"/>
      <c r="M498" s="17" t="str">
        <f>IFERROR(MASUK8[[#This Row],[Harga Satuan]]*MASUK8[[#This Row],[Jumlah Keluar]], "")</f>
        <v/>
      </c>
      <c r="N498" s="13"/>
    </row>
    <row r="499" spans="1:14" ht="16.5" thickTop="1" thickBot="1" x14ac:dyDescent="0.3">
      <c r="A499" s="33">
        <f t="shared" si="7"/>
        <v>493</v>
      </c>
      <c r="B499" s="9"/>
      <c r="C499" s="10"/>
      <c r="D499" s="18" t="str">
        <f>IFERROR(VLOOKUP(C499,REKAP[[#All],[ID
Barang]:[Stok Akhir]],2,FALSE), "")</f>
        <v/>
      </c>
      <c r="E499" s="18" t="str">
        <f>IFERROR(VLOOKUP(C499,REKAP[[#All],[ID
Barang]:[Stok Akhir]],4,FALSE), "")</f>
        <v/>
      </c>
      <c r="F499" s="18" t="str">
        <f>IFERROR(VLOOKUP(C499,REKAP[[#All],[ID
Barang]:[Stok Akhir]],6,FALSE),"")</f>
        <v/>
      </c>
      <c r="G499" s="17" t="str">
        <f>IFERROR(VLOOKUP(C499,REKAP[[#All],[ID
Barang]:[Stok Akhir]],8,FALSE),"")</f>
        <v/>
      </c>
      <c r="H499" s="13"/>
      <c r="I499" s="13"/>
      <c r="J499" s="69" t="str">
        <f>IFERROR(VLOOKUP(C499,REKAP[[#All],[ID
Barang]:[Stok Akhir]],14,FALSE),"")</f>
        <v/>
      </c>
      <c r="K499" s="69"/>
      <c r="L499" s="13"/>
      <c r="M499" s="17" t="str">
        <f>IFERROR(MASUK8[[#This Row],[Harga Satuan]]*MASUK8[[#This Row],[Jumlah Keluar]], "")</f>
        <v/>
      </c>
      <c r="N499" s="13"/>
    </row>
    <row r="500" spans="1:14" ht="16.5" thickTop="1" thickBot="1" x14ac:dyDescent="0.3">
      <c r="A500" s="33">
        <f t="shared" si="7"/>
        <v>494</v>
      </c>
      <c r="B500" s="9"/>
      <c r="C500" s="10"/>
      <c r="D500" s="18" t="str">
        <f>IFERROR(VLOOKUP(C500,REKAP[[#All],[ID
Barang]:[Stok Akhir]],2,FALSE), "")</f>
        <v/>
      </c>
      <c r="E500" s="18" t="str">
        <f>IFERROR(VLOOKUP(C500,REKAP[[#All],[ID
Barang]:[Stok Akhir]],4,FALSE), "")</f>
        <v/>
      </c>
      <c r="F500" s="18" t="str">
        <f>IFERROR(VLOOKUP(C500,REKAP[[#All],[ID
Barang]:[Stok Akhir]],6,FALSE),"")</f>
        <v/>
      </c>
      <c r="G500" s="17" t="str">
        <f>IFERROR(VLOOKUP(C500,REKAP[[#All],[ID
Barang]:[Stok Akhir]],8,FALSE),"")</f>
        <v/>
      </c>
      <c r="H500" s="13"/>
      <c r="I500" s="13"/>
      <c r="J500" s="69" t="str">
        <f>IFERROR(VLOOKUP(C500,REKAP[[#All],[ID
Barang]:[Stok Akhir]],14,FALSE),"")</f>
        <v/>
      </c>
      <c r="K500" s="69"/>
      <c r="L500" s="13"/>
      <c r="M500" s="17" t="str">
        <f>IFERROR(MASUK8[[#This Row],[Harga Satuan]]*MASUK8[[#This Row],[Jumlah Keluar]], "")</f>
        <v/>
      </c>
      <c r="N500" s="13"/>
    </row>
    <row r="501" spans="1:14" ht="16.5" thickTop="1" thickBot="1" x14ac:dyDescent="0.3">
      <c r="A501" s="33">
        <f t="shared" si="7"/>
        <v>495</v>
      </c>
      <c r="B501" s="9"/>
      <c r="C501" s="10"/>
      <c r="D501" s="18" t="str">
        <f>IFERROR(VLOOKUP(C501,REKAP[[#All],[ID
Barang]:[Stok Akhir]],2,FALSE), "")</f>
        <v/>
      </c>
      <c r="E501" s="18" t="str">
        <f>IFERROR(VLOOKUP(C501,REKAP[[#All],[ID
Barang]:[Stok Akhir]],4,FALSE), "")</f>
        <v/>
      </c>
      <c r="F501" s="18" t="str">
        <f>IFERROR(VLOOKUP(C501,REKAP[[#All],[ID
Barang]:[Stok Akhir]],6,FALSE),"")</f>
        <v/>
      </c>
      <c r="G501" s="17" t="str">
        <f>IFERROR(VLOOKUP(C501,REKAP[[#All],[ID
Barang]:[Stok Akhir]],8,FALSE),"")</f>
        <v/>
      </c>
      <c r="H501" s="13"/>
      <c r="I501" s="13"/>
      <c r="J501" s="69" t="str">
        <f>IFERROR(VLOOKUP(C501,REKAP[[#All],[ID
Barang]:[Stok Akhir]],14,FALSE),"")</f>
        <v/>
      </c>
      <c r="K501" s="69"/>
      <c r="L501" s="13"/>
      <c r="M501" s="17" t="str">
        <f>IFERROR(MASUK8[[#This Row],[Harga Satuan]]*MASUK8[[#This Row],[Jumlah Keluar]], "")</f>
        <v/>
      </c>
      <c r="N501" s="13"/>
    </row>
    <row r="502" spans="1:14" ht="16.5" thickTop="1" thickBot="1" x14ac:dyDescent="0.3">
      <c r="A502" s="33">
        <f t="shared" si="7"/>
        <v>496</v>
      </c>
      <c r="B502" s="9"/>
      <c r="C502" s="10"/>
      <c r="D502" s="18" t="str">
        <f>IFERROR(VLOOKUP(C502,REKAP[[#All],[ID
Barang]:[Stok Akhir]],2,FALSE), "")</f>
        <v/>
      </c>
      <c r="E502" s="18" t="str">
        <f>IFERROR(VLOOKUP(C502,REKAP[[#All],[ID
Barang]:[Stok Akhir]],4,FALSE), "")</f>
        <v/>
      </c>
      <c r="F502" s="18" t="str">
        <f>IFERROR(VLOOKUP(C502,REKAP[[#All],[ID
Barang]:[Stok Akhir]],6,FALSE),"")</f>
        <v/>
      </c>
      <c r="G502" s="17" t="str">
        <f>IFERROR(VLOOKUP(C502,REKAP[[#All],[ID
Barang]:[Stok Akhir]],8,FALSE),"")</f>
        <v/>
      </c>
      <c r="H502" s="13"/>
      <c r="I502" s="13"/>
      <c r="J502" s="69" t="str">
        <f>IFERROR(VLOOKUP(C502,REKAP[[#All],[ID
Barang]:[Stok Akhir]],14,FALSE),"")</f>
        <v/>
      </c>
      <c r="K502" s="69"/>
      <c r="L502" s="13"/>
      <c r="M502" s="17" t="str">
        <f>IFERROR(MASUK8[[#This Row],[Harga Satuan]]*MASUK8[[#This Row],[Jumlah Keluar]], "")</f>
        <v/>
      </c>
      <c r="N502" s="13"/>
    </row>
    <row r="503" spans="1:14" ht="16.5" thickTop="1" thickBot="1" x14ac:dyDescent="0.3">
      <c r="A503" s="33">
        <f t="shared" si="7"/>
        <v>497</v>
      </c>
      <c r="B503" s="9"/>
      <c r="C503" s="10"/>
      <c r="D503" s="18" t="str">
        <f>IFERROR(VLOOKUP(C503,REKAP[[#All],[ID
Barang]:[Stok Akhir]],2,FALSE), "")</f>
        <v/>
      </c>
      <c r="E503" s="18" t="str">
        <f>IFERROR(VLOOKUP(C503,REKAP[[#All],[ID
Barang]:[Stok Akhir]],4,FALSE), "")</f>
        <v/>
      </c>
      <c r="F503" s="18" t="str">
        <f>IFERROR(VLOOKUP(C503,REKAP[[#All],[ID
Barang]:[Stok Akhir]],6,FALSE),"")</f>
        <v/>
      </c>
      <c r="G503" s="17" t="str">
        <f>IFERROR(VLOOKUP(C503,REKAP[[#All],[ID
Barang]:[Stok Akhir]],8,FALSE),"")</f>
        <v/>
      </c>
      <c r="H503" s="13"/>
      <c r="I503" s="13"/>
      <c r="J503" s="69" t="str">
        <f>IFERROR(VLOOKUP(C503,REKAP[[#All],[ID
Barang]:[Stok Akhir]],14,FALSE),"")</f>
        <v/>
      </c>
      <c r="K503" s="69"/>
      <c r="L503" s="13"/>
      <c r="M503" s="17" t="str">
        <f>IFERROR(MASUK8[[#This Row],[Harga Satuan]]*MASUK8[[#This Row],[Jumlah Keluar]], "")</f>
        <v/>
      </c>
      <c r="N503" s="13"/>
    </row>
    <row r="504" spans="1:14" ht="16.5" thickTop="1" thickBot="1" x14ac:dyDescent="0.3">
      <c r="A504" s="33">
        <f t="shared" si="7"/>
        <v>498</v>
      </c>
      <c r="B504" s="9"/>
      <c r="C504" s="10"/>
      <c r="D504" s="18" t="str">
        <f>IFERROR(VLOOKUP(C504,REKAP[[#All],[ID
Barang]:[Stok Akhir]],2,FALSE), "")</f>
        <v/>
      </c>
      <c r="E504" s="18" t="str">
        <f>IFERROR(VLOOKUP(C504,REKAP[[#All],[ID
Barang]:[Stok Akhir]],4,FALSE), "")</f>
        <v/>
      </c>
      <c r="F504" s="18" t="str">
        <f>IFERROR(VLOOKUP(C504,REKAP[[#All],[ID
Barang]:[Stok Akhir]],6,FALSE),"")</f>
        <v/>
      </c>
      <c r="G504" s="17" t="str">
        <f>IFERROR(VLOOKUP(C504,REKAP[[#All],[ID
Barang]:[Stok Akhir]],8,FALSE),"")</f>
        <v/>
      </c>
      <c r="H504" s="13"/>
      <c r="I504" s="13"/>
      <c r="J504" s="69" t="str">
        <f>IFERROR(VLOOKUP(C504,REKAP[[#All],[ID
Barang]:[Stok Akhir]],14,FALSE),"")</f>
        <v/>
      </c>
      <c r="K504" s="69"/>
      <c r="L504" s="13"/>
      <c r="M504" s="17" t="str">
        <f>IFERROR(MASUK8[[#This Row],[Harga Satuan]]*MASUK8[[#This Row],[Jumlah Keluar]], "")</f>
        <v/>
      </c>
      <c r="N504" s="13"/>
    </row>
    <row r="505" spans="1:14" ht="16.5" thickTop="1" thickBot="1" x14ac:dyDescent="0.3">
      <c r="A505" s="33">
        <f t="shared" si="7"/>
        <v>499</v>
      </c>
      <c r="B505" s="9"/>
      <c r="C505" s="10"/>
      <c r="D505" s="18" t="str">
        <f>IFERROR(VLOOKUP(C505,REKAP[[#All],[ID
Barang]:[Stok Akhir]],2,FALSE), "")</f>
        <v/>
      </c>
      <c r="E505" s="18" t="str">
        <f>IFERROR(VLOOKUP(C505,REKAP[[#All],[ID
Barang]:[Stok Akhir]],4,FALSE), "")</f>
        <v/>
      </c>
      <c r="F505" s="18" t="str">
        <f>IFERROR(VLOOKUP(C505,REKAP[[#All],[ID
Barang]:[Stok Akhir]],6,FALSE),"")</f>
        <v/>
      </c>
      <c r="G505" s="17" t="str">
        <f>IFERROR(VLOOKUP(C505,REKAP[[#All],[ID
Barang]:[Stok Akhir]],8,FALSE),"")</f>
        <v/>
      </c>
      <c r="H505" s="13"/>
      <c r="I505" s="13"/>
      <c r="J505" s="69" t="str">
        <f>IFERROR(VLOOKUP(C505,REKAP[[#All],[ID
Barang]:[Stok Akhir]],14,FALSE),"")</f>
        <v/>
      </c>
      <c r="K505" s="69"/>
      <c r="L505" s="13"/>
      <c r="M505" s="17" t="str">
        <f>IFERROR(MASUK8[[#This Row],[Harga Satuan]]*MASUK8[[#This Row],[Jumlah Keluar]], "")</f>
        <v/>
      </c>
      <c r="N505" s="13"/>
    </row>
    <row r="506" spans="1:14" ht="16.5" thickTop="1" thickBot="1" x14ac:dyDescent="0.3">
      <c r="A506" s="33">
        <f t="shared" si="7"/>
        <v>500</v>
      </c>
      <c r="B506" s="9"/>
      <c r="C506" s="10"/>
      <c r="D506" s="18" t="str">
        <f>IFERROR(VLOOKUP(C506,REKAP[[#All],[ID
Barang]:[Stok Akhir]],2,FALSE), "")</f>
        <v/>
      </c>
      <c r="E506" s="18" t="str">
        <f>IFERROR(VLOOKUP(C506,REKAP[[#All],[ID
Barang]:[Stok Akhir]],4,FALSE), "")</f>
        <v/>
      </c>
      <c r="F506" s="18" t="str">
        <f>IFERROR(VLOOKUP(C506,REKAP[[#All],[ID
Barang]:[Stok Akhir]],6,FALSE),"")</f>
        <v/>
      </c>
      <c r="G506" s="17" t="str">
        <f>IFERROR(VLOOKUP(C506,REKAP[[#All],[ID
Barang]:[Stok Akhir]],8,FALSE),"")</f>
        <v/>
      </c>
      <c r="H506" s="13"/>
      <c r="I506" s="13"/>
      <c r="J506" s="69" t="str">
        <f>IFERROR(VLOOKUP(C506,REKAP[[#All],[ID
Barang]:[Stok Akhir]],14,FALSE),"")</f>
        <v/>
      </c>
      <c r="K506" s="69"/>
      <c r="L506" s="13"/>
      <c r="M506" s="17" t="str">
        <f>IFERROR(MASUK8[[#This Row],[Harga Satuan]]*MASUK8[[#This Row],[Jumlah Keluar]], "")</f>
        <v/>
      </c>
      <c r="N506" s="13"/>
    </row>
    <row r="507" spans="1:14" ht="16.5" thickTop="1" thickBot="1" x14ac:dyDescent="0.3">
      <c r="A507" s="33">
        <f t="shared" si="7"/>
        <v>501</v>
      </c>
      <c r="B507" s="9"/>
      <c r="C507" s="10"/>
      <c r="D507" s="18" t="str">
        <f>IFERROR(VLOOKUP(C507,REKAP[[#All],[ID
Barang]:[Stok Akhir]],2,FALSE), "")</f>
        <v/>
      </c>
      <c r="E507" s="18" t="str">
        <f>IFERROR(VLOOKUP(C507,REKAP[[#All],[ID
Barang]:[Stok Akhir]],4,FALSE), "")</f>
        <v/>
      </c>
      <c r="F507" s="18" t="str">
        <f>IFERROR(VLOOKUP(C507,REKAP[[#All],[ID
Barang]:[Stok Akhir]],6,FALSE),"")</f>
        <v/>
      </c>
      <c r="G507" s="17" t="str">
        <f>IFERROR(VLOOKUP(C507,REKAP[[#All],[ID
Barang]:[Stok Akhir]],8,FALSE),"")</f>
        <v/>
      </c>
      <c r="H507" s="13"/>
      <c r="I507" s="13"/>
      <c r="J507" s="69" t="str">
        <f>IFERROR(VLOOKUP(C507,REKAP[[#All],[ID
Barang]:[Stok Akhir]],14,FALSE),"")</f>
        <v/>
      </c>
      <c r="K507" s="69"/>
      <c r="L507" s="13"/>
      <c r="M507" s="17" t="str">
        <f>IFERROR(MASUK8[[#This Row],[Harga Satuan]]*MASUK8[[#This Row],[Jumlah Keluar]], "")</f>
        <v/>
      </c>
      <c r="N507" s="13"/>
    </row>
    <row r="508" spans="1:14" ht="16.5" thickTop="1" thickBot="1" x14ac:dyDescent="0.3">
      <c r="A508" s="33">
        <f t="shared" si="7"/>
        <v>502</v>
      </c>
      <c r="B508" s="9"/>
      <c r="C508" s="10"/>
      <c r="D508" s="18" t="str">
        <f>IFERROR(VLOOKUP(C508,REKAP[[#All],[ID
Barang]:[Stok Akhir]],2,FALSE), "")</f>
        <v/>
      </c>
      <c r="E508" s="18" t="str">
        <f>IFERROR(VLOOKUP(C508,REKAP[[#All],[ID
Barang]:[Stok Akhir]],4,FALSE), "")</f>
        <v/>
      </c>
      <c r="F508" s="18" t="str">
        <f>IFERROR(VLOOKUP(C508,REKAP[[#All],[ID
Barang]:[Stok Akhir]],6,FALSE),"")</f>
        <v/>
      </c>
      <c r="G508" s="17" t="str">
        <f>IFERROR(VLOOKUP(C508,REKAP[[#All],[ID
Barang]:[Stok Akhir]],8,FALSE),"")</f>
        <v/>
      </c>
      <c r="H508" s="13"/>
      <c r="I508" s="13"/>
      <c r="J508" s="69" t="str">
        <f>IFERROR(VLOOKUP(C508,REKAP[[#All],[ID
Barang]:[Stok Akhir]],14,FALSE),"")</f>
        <v/>
      </c>
      <c r="K508" s="69"/>
      <c r="L508" s="13"/>
      <c r="M508" s="17" t="str">
        <f>IFERROR(MASUK8[[#This Row],[Harga Satuan]]*MASUK8[[#This Row],[Jumlah Keluar]], "")</f>
        <v/>
      </c>
      <c r="N508" s="13"/>
    </row>
    <row r="509" spans="1:14" ht="16.5" thickTop="1" thickBot="1" x14ac:dyDescent="0.3">
      <c r="A509" s="33">
        <f t="shared" si="7"/>
        <v>503</v>
      </c>
      <c r="B509" s="9"/>
      <c r="C509" s="10"/>
      <c r="D509" s="18" t="str">
        <f>IFERROR(VLOOKUP(C509,REKAP[[#All],[ID
Barang]:[Stok Akhir]],2,FALSE), "")</f>
        <v/>
      </c>
      <c r="E509" s="18" t="str">
        <f>IFERROR(VLOOKUP(C509,REKAP[[#All],[ID
Barang]:[Stok Akhir]],4,FALSE), "")</f>
        <v/>
      </c>
      <c r="F509" s="18" t="str">
        <f>IFERROR(VLOOKUP(C509,REKAP[[#All],[ID
Barang]:[Stok Akhir]],6,FALSE),"")</f>
        <v/>
      </c>
      <c r="G509" s="17" t="str">
        <f>IFERROR(VLOOKUP(C509,REKAP[[#All],[ID
Barang]:[Stok Akhir]],8,FALSE),"")</f>
        <v/>
      </c>
      <c r="H509" s="13"/>
      <c r="I509" s="13"/>
      <c r="J509" s="69" t="str">
        <f>IFERROR(VLOOKUP(C509,REKAP[[#All],[ID
Barang]:[Stok Akhir]],14,FALSE),"")</f>
        <v/>
      </c>
      <c r="K509" s="69"/>
      <c r="L509" s="13"/>
      <c r="M509" s="17" t="str">
        <f>IFERROR(MASUK8[[#This Row],[Harga Satuan]]*MASUK8[[#This Row],[Jumlah Keluar]], "")</f>
        <v/>
      </c>
      <c r="N509" s="13"/>
    </row>
    <row r="510" spans="1:14" ht="16.5" thickTop="1" thickBot="1" x14ac:dyDescent="0.3">
      <c r="A510" s="33">
        <f t="shared" si="7"/>
        <v>504</v>
      </c>
      <c r="B510" s="9"/>
      <c r="C510" s="10"/>
      <c r="D510" s="18" t="str">
        <f>IFERROR(VLOOKUP(C510,REKAP[[#All],[ID
Barang]:[Stok Akhir]],2,FALSE), "")</f>
        <v/>
      </c>
      <c r="E510" s="18" t="str">
        <f>IFERROR(VLOOKUP(C510,REKAP[[#All],[ID
Barang]:[Stok Akhir]],4,FALSE), "")</f>
        <v/>
      </c>
      <c r="F510" s="18" t="str">
        <f>IFERROR(VLOOKUP(C510,REKAP[[#All],[ID
Barang]:[Stok Akhir]],6,FALSE),"")</f>
        <v/>
      </c>
      <c r="G510" s="17" t="str">
        <f>IFERROR(VLOOKUP(C510,REKAP[[#All],[ID
Barang]:[Stok Akhir]],8,FALSE),"")</f>
        <v/>
      </c>
      <c r="H510" s="13"/>
      <c r="I510" s="13"/>
      <c r="J510" s="69" t="str">
        <f>IFERROR(VLOOKUP(C510,REKAP[[#All],[ID
Barang]:[Stok Akhir]],14,FALSE),"")</f>
        <v/>
      </c>
      <c r="K510" s="69"/>
      <c r="L510" s="13"/>
      <c r="M510" s="17" t="str">
        <f>IFERROR(MASUK8[[#This Row],[Harga Satuan]]*MASUK8[[#This Row],[Jumlah Keluar]], "")</f>
        <v/>
      </c>
      <c r="N510" s="13"/>
    </row>
    <row r="511" spans="1:14" ht="16.5" thickTop="1" thickBot="1" x14ac:dyDescent="0.3">
      <c r="A511" s="33">
        <f t="shared" si="7"/>
        <v>505</v>
      </c>
      <c r="B511" s="9"/>
      <c r="C511" s="10"/>
      <c r="D511" s="18" t="str">
        <f>IFERROR(VLOOKUP(C511,REKAP[[#All],[ID
Barang]:[Stok Akhir]],2,FALSE), "")</f>
        <v/>
      </c>
      <c r="E511" s="18" t="str">
        <f>IFERROR(VLOOKUP(C511,REKAP[[#All],[ID
Barang]:[Stok Akhir]],4,FALSE), "")</f>
        <v/>
      </c>
      <c r="F511" s="18" t="str">
        <f>IFERROR(VLOOKUP(C511,REKAP[[#All],[ID
Barang]:[Stok Akhir]],6,FALSE),"")</f>
        <v/>
      </c>
      <c r="G511" s="17" t="str">
        <f>IFERROR(VLOOKUP(C511,REKAP[[#All],[ID
Barang]:[Stok Akhir]],8,FALSE),"")</f>
        <v/>
      </c>
      <c r="H511" s="13"/>
      <c r="I511" s="13"/>
      <c r="J511" s="69" t="str">
        <f>IFERROR(VLOOKUP(C511,REKAP[[#All],[ID
Barang]:[Stok Akhir]],14,FALSE),"")</f>
        <v/>
      </c>
      <c r="K511" s="69"/>
      <c r="L511" s="13"/>
      <c r="M511" s="17" t="str">
        <f>IFERROR(MASUK8[[#This Row],[Harga Satuan]]*MASUK8[[#This Row],[Jumlah Keluar]], "")</f>
        <v/>
      </c>
      <c r="N511" s="13"/>
    </row>
    <row r="512" spans="1:14" ht="16.5" thickTop="1" thickBot="1" x14ac:dyDescent="0.3">
      <c r="A512" s="33">
        <f t="shared" si="7"/>
        <v>506</v>
      </c>
      <c r="B512" s="9"/>
      <c r="C512" s="10"/>
      <c r="D512" s="18" t="str">
        <f>IFERROR(VLOOKUP(C512,REKAP[[#All],[ID
Barang]:[Stok Akhir]],2,FALSE), "")</f>
        <v/>
      </c>
      <c r="E512" s="18" t="str">
        <f>IFERROR(VLOOKUP(C512,REKAP[[#All],[ID
Barang]:[Stok Akhir]],4,FALSE), "")</f>
        <v/>
      </c>
      <c r="F512" s="18" t="str">
        <f>IFERROR(VLOOKUP(C512,REKAP[[#All],[ID
Barang]:[Stok Akhir]],6,FALSE),"")</f>
        <v/>
      </c>
      <c r="G512" s="17" t="str">
        <f>IFERROR(VLOOKUP(C512,REKAP[[#All],[ID
Barang]:[Stok Akhir]],8,FALSE),"")</f>
        <v/>
      </c>
      <c r="H512" s="13"/>
      <c r="I512" s="13"/>
      <c r="J512" s="69" t="str">
        <f>IFERROR(VLOOKUP(C512,REKAP[[#All],[ID
Barang]:[Stok Akhir]],14,FALSE),"")</f>
        <v/>
      </c>
      <c r="K512" s="69"/>
      <c r="L512" s="13"/>
      <c r="M512" s="17" t="str">
        <f>IFERROR(MASUK8[[#This Row],[Harga Satuan]]*MASUK8[[#This Row],[Jumlah Keluar]], "")</f>
        <v/>
      </c>
      <c r="N512" s="13"/>
    </row>
    <row r="513" spans="1:14" ht="16.5" thickTop="1" thickBot="1" x14ac:dyDescent="0.3">
      <c r="A513" s="33">
        <f t="shared" si="7"/>
        <v>507</v>
      </c>
      <c r="B513" s="9"/>
      <c r="C513" s="10"/>
      <c r="D513" s="18" t="str">
        <f>IFERROR(VLOOKUP(C513,REKAP[[#All],[ID
Barang]:[Stok Akhir]],2,FALSE), "")</f>
        <v/>
      </c>
      <c r="E513" s="18" t="str">
        <f>IFERROR(VLOOKUP(C513,REKAP[[#All],[ID
Barang]:[Stok Akhir]],4,FALSE), "")</f>
        <v/>
      </c>
      <c r="F513" s="18" t="str">
        <f>IFERROR(VLOOKUP(C513,REKAP[[#All],[ID
Barang]:[Stok Akhir]],6,FALSE),"")</f>
        <v/>
      </c>
      <c r="G513" s="17" t="str">
        <f>IFERROR(VLOOKUP(C513,REKAP[[#All],[ID
Barang]:[Stok Akhir]],8,FALSE),"")</f>
        <v/>
      </c>
      <c r="H513" s="13"/>
      <c r="I513" s="13"/>
      <c r="J513" s="69" t="str">
        <f>IFERROR(VLOOKUP(C513,REKAP[[#All],[ID
Barang]:[Stok Akhir]],14,FALSE),"")</f>
        <v/>
      </c>
      <c r="K513" s="69"/>
      <c r="L513" s="13"/>
      <c r="M513" s="17" t="str">
        <f>IFERROR(MASUK8[[#This Row],[Harga Satuan]]*MASUK8[[#This Row],[Jumlah Keluar]], "")</f>
        <v/>
      </c>
      <c r="N513" s="13"/>
    </row>
    <row r="514" spans="1:14" ht="16.5" thickTop="1" thickBot="1" x14ac:dyDescent="0.3">
      <c r="A514" s="33">
        <f t="shared" si="7"/>
        <v>508</v>
      </c>
      <c r="B514" s="9"/>
      <c r="C514" s="10"/>
      <c r="D514" s="18" t="str">
        <f>IFERROR(VLOOKUP(C514,REKAP[[#All],[ID
Barang]:[Stok Akhir]],2,FALSE), "")</f>
        <v/>
      </c>
      <c r="E514" s="18" t="str">
        <f>IFERROR(VLOOKUP(C514,REKAP[[#All],[ID
Barang]:[Stok Akhir]],4,FALSE), "")</f>
        <v/>
      </c>
      <c r="F514" s="18" t="str">
        <f>IFERROR(VLOOKUP(C514,REKAP[[#All],[ID
Barang]:[Stok Akhir]],6,FALSE),"")</f>
        <v/>
      </c>
      <c r="G514" s="17" t="str">
        <f>IFERROR(VLOOKUP(C514,REKAP[[#All],[ID
Barang]:[Stok Akhir]],8,FALSE),"")</f>
        <v/>
      </c>
      <c r="H514" s="13"/>
      <c r="I514" s="13"/>
      <c r="J514" s="69" t="str">
        <f>IFERROR(VLOOKUP(C514,REKAP[[#All],[ID
Barang]:[Stok Akhir]],14,FALSE),"")</f>
        <v/>
      </c>
      <c r="K514" s="69"/>
      <c r="L514" s="13"/>
      <c r="M514" s="17" t="str">
        <f>IFERROR(MASUK8[[#This Row],[Harga Satuan]]*MASUK8[[#This Row],[Jumlah Keluar]], "")</f>
        <v/>
      </c>
      <c r="N514" s="13"/>
    </row>
    <row r="515" spans="1:14" ht="16.5" thickTop="1" thickBot="1" x14ac:dyDescent="0.3">
      <c r="A515" s="33">
        <f t="shared" si="7"/>
        <v>509</v>
      </c>
      <c r="B515" s="9"/>
      <c r="C515" s="10"/>
      <c r="D515" s="18" t="str">
        <f>IFERROR(VLOOKUP(C515,REKAP[[#All],[ID
Barang]:[Stok Akhir]],2,FALSE), "")</f>
        <v/>
      </c>
      <c r="E515" s="18" t="str">
        <f>IFERROR(VLOOKUP(C515,REKAP[[#All],[ID
Barang]:[Stok Akhir]],4,FALSE), "")</f>
        <v/>
      </c>
      <c r="F515" s="18" t="str">
        <f>IFERROR(VLOOKUP(C515,REKAP[[#All],[ID
Barang]:[Stok Akhir]],6,FALSE),"")</f>
        <v/>
      </c>
      <c r="G515" s="17" t="str">
        <f>IFERROR(VLOOKUP(C515,REKAP[[#All],[ID
Barang]:[Stok Akhir]],8,FALSE),"")</f>
        <v/>
      </c>
      <c r="H515" s="13"/>
      <c r="I515" s="13"/>
      <c r="J515" s="69" t="str">
        <f>IFERROR(VLOOKUP(C515,REKAP[[#All],[ID
Barang]:[Stok Akhir]],14,FALSE),"")</f>
        <v/>
      </c>
      <c r="K515" s="69"/>
      <c r="L515" s="13"/>
      <c r="M515" s="17" t="str">
        <f>IFERROR(MASUK8[[#This Row],[Harga Satuan]]*MASUK8[[#This Row],[Jumlah Keluar]], "")</f>
        <v/>
      </c>
      <c r="N515" s="13"/>
    </row>
    <row r="516" spans="1:14" ht="16.5" thickTop="1" thickBot="1" x14ac:dyDescent="0.3">
      <c r="A516" s="33">
        <f t="shared" si="7"/>
        <v>510</v>
      </c>
      <c r="B516" s="9"/>
      <c r="C516" s="10"/>
      <c r="D516" s="18" t="str">
        <f>IFERROR(VLOOKUP(C516,REKAP[[#All],[ID
Barang]:[Stok Akhir]],2,FALSE), "")</f>
        <v/>
      </c>
      <c r="E516" s="18" t="str">
        <f>IFERROR(VLOOKUP(C516,REKAP[[#All],[ID
Barang]:[Stok Akhir]],4,FALSE), "")</f>
        <v/>
      </c>
      <c r="F516" s="18" t="str">
        <f>IFERROR(VLOOKUP(C516,REKAP[[#All],[ID
Barang]:[Stok Akhir]],6,FALSE),"")</f>
        <v/>
      </c>
      <c r="G516" s="17" t="str">
        <f>IFERROR(VLOOKUP(C516,REKAP[[#All],[ID
Barang]:[Stok Akhir]],8,FALSE),"")</f>
        <v/>
      </c>
      <c r="H516" s="13"/>
      <c r="I516" s="13"/>
      <c r="J516" s="69" t="str">
        <f>IFERROR(VLOOKUP(C516,REKAP[[#All],[ID
Barang]:[Stok Akhir]],14,FALSE),"")</f>
        <v/>
      </c>
      <c r="K516" s="69"/>
      <c r="L516" s="13"/>
      <c r="M516" s="17" t="str">
        <f>IFERROR(MASUK8[[#This Row],[Harga Satuan]]*MASUK8[[#This Row],[Jumlah Keluar]], "")</f>
        <v/>
      </c>
      <c r="N516" s="13"/>
    </row>
    <row r="517" spans="1:14" ht="16.5" thickTop="1" thickBot="1" x14ac:dyDescent="0.3">
      <c r="A517" s="33">
        <f t="shared" si="7"/>
        <v>511</v>
      </c>
      <c r="B517" s="9"/>
      <c r="C517" s="10"/>
      <c r="D517" s="18" t="str">
        <f>IFERROR(VLOOKUP(C517,REKAP[[#All],[ID
Barang]:[Stok Akhir]],2,FALSE), "")</f>
        <v/>
      </c>
      <c r="E517" s="18" t="str">
        <f>IFERROR(VLOOKUP(C517,REKAP[[#All],[ID
Barang]:[Stok Akhir]],4,FALSE), "")</f>
        <v/>
      </c>
      <c r="F517" s="18" t="str">
        <f>IFERROR(VLOOKUP(C517,REKAP[[#All],[ID
Barang]:[Stok Akhir]],6,FALSE),"")</f>
        <v/>
      </c>
      <c r="G517" s="17" t="str">
        <f>IFERROR(VLOOKUP(C517,REKAP[[#All],[ID
Barang]:[Stok Akhir]],8,FALSE),"")</f>
        <v/>
      </c>
      <c r="H517" s="13"/>
      <c r="I517" s="13"/>
      <c r="J517" s="69" t="str">
        <f>IFERROR(VLOOKUP(C517,REKAP[[#All],[ID
Barang]:[Stok Akhir]],14,FALSE),"")</f>
        <v/>
      </c>
      <c r="K517" s="69"/>
      <c r="L517" s="13"/>
      <c r="M517" s="17" t="str">
        <f>IFERROR(MASUK8[[#This Row],[Harga Satuan]]*MASUK8[[#This Row],[Jumlah Keluar]], "")</f>
        <v/>
      </c>
      <c r="N517" s="13"/>
    </row>
    <row r="518" spans="1:14" ht="16.5" thickTop="1" thickBot="1" x14ac:dyDescent="0.3">
      <c r="A518" s="33">
        <f t="shared" si="7"/>
        <v>512</v>
      </c>
      <c r="B518" s="9"/>
      <c r="C518" s="10"/>
      <c r="D518" s="18" t="str">
        <f>IFERROR(VLOOKUP(C518,REKAP[[#All],[ID
Barang]:[Stok Akhir]],2,FALSE), "")</f>
        <v/>
      </c>
      <c r="E518" s="18" t="str">
        <f>IFERROR(VLOOKUP(C518,REKAP[[#All],[ID
Barang]:[Stok Akhir]],4,FALSE), "")</f>
        <v/>
      </c>
      <c r="F518" s="18" t="str">
        <f>IFERROR(VLOOKUP(C518,REKAP[[#All],[ID
Barang]:[Stok Akhir]],6,FALSE),"")</f>
        <v/>
      </c>
      <c r="G518" s="17" t="str">
        <f>IFERROR(VLOOKUP(C518,REKAP[[#All],[ID
Barang]:[Stok Akhir]],8,FALSE),"")</f>
        <v/>
      </c>
      <c r="H518" s="13"/>
      <c r="I518" s="13"/>
      <c r="J518" s="69" t="str">
        <f>IFERROR(VLOOKUP(C518,REKAP[[#All],[ID
Barang]:[Stok Akhir]],14,FALSE),"")</f>
        <v/>
      </c>
      <c r="K518" s="69"/>
      <c r="L518" s="13"/>
      <c r="M518" s="17" t="str">
        <f>IFERROR(MASUK8[[#This Row],[Harga Satuan]]*MASUK8[[#This Row],[Jumlah Keluar]], "")</f>
        <v/>
      </c>
      <c r="N518" s="13"/>
    </row>
    <row r="519" spans="1:14" ht="16.5" thickTop="1" thickBot="1" x14ac:dyDescent="0.3">
      <c r="A519" s="33">
        <f t="shared" ref="A519:A582" si="8">ROW()-ROW($A$6)</f>
        <v>513</v>
      </c>
      <c r="B519" s="9"/>
      <c r="C519" s="10"/>
      <c r="D519" s="18" t="str">
        <f>IFERROR(VLOOKUP(C519,REKAP[[#All],[ID
Barang]:[Stok Akhir]],2,FALSE), "")</f>
        <v/>
      </c>
      <c r="E519" s="18" t="str">
        <f>IFERROR(VLOOKUP(C519,REKAP[[#All],[ID
Barang]:[Stok Akhir]],4,FALSE), "")</f>
        <v/>
      </c>
      <c r="F519" s="18" t="str">
        <f>IFERROR(VLOOKUP(C519,REKAP[[#All],[ID
Barang]:[Stok Akhir]],6,FALSE),"")</f>
        <v/>
      </c>
      <c r="G519" s="17" t="str">
        <f>IFERROR(VLOOKUP(C519,REKAP[[#All],[ID
Barang]:[Stok Akhir]],8,FALSE),"")</f>
        <v/>
      </c>
      <c r="H519" s="13"/>
      <c r="I519" s="13"/>
      <c r="J519" s="69" t="str">
        <f>IFERROR(VLOOKUP(C519,REKAP[[#All],[ID
Barang]:[Stok Akhir]],14,FALSE),"")</f>
        <v/>
      </c>
      <c r="K519" s="69"/>
      <c r="L519" s="13"/>
      <c r="M519" s="17" t="str">
        <f>IFERROR(MASUK8[[#This Row],[Harga Satuan]]*MASUK8[[#This Row],[Jumlah Keluar]], "")</f>
        <v/>
      </c>
      <c r="N519" s="13"/>
    </row>
    <row r="520" spans="1:14" ht="16.5" thickTop="1" thickBot="1" x14ac:dyDescent="0.3">
      <c r="A520" s="33">
        <f t="shared" si="8"/>
        <v>514</v>
      </c>
      <c r="B520" s="9"/>
      <c r="C520" s="10"/>
      <c r="D520" s="18" t="str">
        <f>IFERROR(VLOOKUP(C520,REKAP[[#All],[ID
Barang]:[Stok Akhir]],2,FALSE), "")</f>
        <v/>
      </c>
      <c r="E520" s="18" t="str">
        <f>IFERROR(VLOOKUP(C520,REKAP[[#All],[ID
Barang]:[Stok Akhir]],4,FALSE), "")</f>
        <v/>
      </c>
      <c r="F520" s="18" t="str">
        <f>IFERROR(VLOOKUP(C520,REKAP[[#All],[ID
Barang]:[Stok Akhir]],6,FALSE),"")</f>
        <v/>
      </c>
      <c r="G520" s="17" t="str">
        <f>IFERROR(VLOOKUP(C520,REKAP[[#All],[ID
Barang]:[Stok Akhir]],8,FALSE),"")</f>
        <v/>
      </c>
      <c r="H520" s="13"/>
      <c r="I520" s="13"/>
      <c r="J520" s="69" t="str">
        <f>IFERROR(VLOOKUP(C520,REKAP[[#All],[ID
Barang]:[Stok Akhir]],14,FALSE),"")</f>
        <v/>
      </c>
      <c r="K520" s="69"/>
      <c r="L520" s="13"/>
      <c r="M520" s="17" t="str">
        <f>IFERROR(MASUK8[[#This Row],[Harga Satuan]]*MASUK8[[#This Row],[Jumlah Keluar]], "")</f>
        <v/>
      </c>
      <c r="N520" s="13"/>
    </row>
    <row r="521" spans="1:14" ht="16.5" thickTop="1" thickBot="1" x14ac:dyDescent="0.3">
      <c r="A521" s="33">
        <f t="shared" si="8"/>
        <v>515</v>
      </c>
      <c r="B521" s="9"/>
      <c r="C521" s="10"/>
      <c r="D521" s="18" t="str">
        <f>IFERROR(VLOOKUP(C521,REKAP[[#All],[ID
Barang]:[Stok Akhir]],2,FALSE), "")</f>
        <v/>
      </c>
      <c r="E521" s="18" t="str">
        <f>IFERROR(VLOOKUP(C521,REKAP[[#All],[ID
Barang]:[Stok Akhir]],4,FALSE), "")</f>
        <v/>
      </c>
      <c r="F521" s="18" t="str">
        <f>IFERROR(VLOOKUP(C521,REKAP[[#All],[ID
Barang]:[Stok Akhir]],6,FALSE),"")</f>
        <v/>
      </c>
      <c r="G521" s="17" t="str">
        <f>IFERROR(VLOOKUP(C521,REKAP[[#All],[ID
Barang]:[Stok Akhir]],8,FALSE),"")</f>
        <v/>
      </c>
      <c r="H521" s="13"/>
      <c r="I521" s="13"/>
      <c r="J521" s="69" t="str">
        <f>IFERROR(VLOOKUP(C521,REKAP[[#All],[ID
Barang]:[Stok Akhir]],14,FALSE),"")</f>
        <v/>
      </c>
      <c r="K521" s="69"/>
      <c r="L521" s="13"/>
      <c r="M521" s="17" t="str">
        <f>IFERROR(MASUK8[[#This Row],[Harga Satuan]]*MASUK8[[#This Row],[Jumlah Keluar]], "")</f>
        <v/>
      </c>
      <c r="N521" s="13"/>
    </row>
    <row r="522" spans="1:14" ht="16.5" thickTop="1" thickBot="1" x14ac:dyDescent="0.3">
      <c r="A522" s="33">
        <f t="shared" si="8"/>
        <v>516</v>
      </c>
      <c r="B522" s="9"/>
      <c r="C522" s="10"/>
      <c r="D522" s="18" t="str">
        <f>IFERROR(VLOOKUP(C522,REKAP[[#All],[ID
Barang]:[Stok Akhir]],2,FALSE), "")</f>
        <v/>
      </c>
      <c r="E522" s="18" t="str">
        <f>IFERROR(VLOOKUP(C522,REKAP[[#All],[ID
Barang]:[Stok Akhir]],4,FALSE), "")</f>
        <v/>
      </c>
      <c r="F522" s="18" t="str">
        <f>IFERROR(VLOOKUP(C522,REKAP[[#All],[ID
Barang]:[Stok Akhir]],6,FALSE),"")</f>
        <v/>
      </c>
      <c r="G522" s="17" t="str">
        <f>IFERROR(VLOOKUP(C522,REKAP[[#All],[ID
Barang]:[Stok Akhir]],8,FALSE),"")</f>
        <v/>
      </c>
      <c r="H522" s="13"/>
      <c r="I522" s="13"/>
      <c r="J522" s="69" t="str">
        <f>IFERROR(VLOOKUP(C522,REKAP[[#All],[ID
Barang]:[Stok Akhir]],14,FALSE),"")</f>
        <v/>
      </c>
      <c r="K522" s="69"/>
      <c r="L522" s="13"/>
      <c r="M522" s="17" t="str">
        <f>IFERROR(MASUK8[[#This Row],[Harga Satuan]]*MASUK8[[#This Row],[Jumlah Keluar]], "")</f>
        <v/>
      </c>
      <c r="N522" s="13"/>
    </row>
    <row r="523" spans="1:14" ht="16.5" thickTop="1" thickBot="1" x14ac:dyDescent="0.3">
      <c r="A523" s="33">
        <f t="shared" si="8"/>
        <v>517</v>
      </c>
      <c r="B523" s="9"/>
      <c r="C523" s="10"/>
      <c r="D523" s="18" t="str">
        <f>IFERROR(VLOOKUP(C523,REKAP[[#All],[ID
Barang]:[Stok Akhir]],2,FALSE), "")</f>
        <v/>
      </c>
      <c r="E523" s="18" t="str">
        <f>IFERROR(VLOOKUP(C523,REKAP[[#All],[ID
Barang]:[Stok Akhir]],4,FALSE), "")</f>
        <v/>
      </c>
      <c r="F523" s="18" t="str">
        <f>IFERROR(VLOOKUP(C523,REKAP[[#All],[ID
Barang]:[Stok Akhir]],6,FALSE),"")</f>
        <v/>
      </c>
      <c r="G523" s="17" t="str">
        <f>IFERROR(VLOOKUP(C523,REKAP[[#All],[ID
Barang]:[Stok Akhir]],8,FALSE),"")</f>
        <v/>
      </c>
      <c r="H523" s="13"/>
      <c r="I523" s="13"/>
      <c r="J523" s="69" t="str">
        <f>IFERROR(VLOOKUP(C523,REKAP[[#All],[ID
Barang]:[Stok Akhir]],14,FALSE),"")</f>
        <v/>
      </c>
      <c r="K523" s="69"/>
      <c r="L523" s="13"/>
      <c r="M523" s="17" t="str">
        <f>IFERROR(MASUK8[[#This Row],[Harga Satuan]]*MASUK8[[#This Row],[Jumlah Keluar]], "")</f>
        <v/>
      </c>
      <c r="N523" s="13"/>
    </row>
    <row r="524" spans="1:14" ht="16.5" thickTop="1" thickBot="1" x14ac:dyDescent="0.3">
      <c r="A524" s="33">
        <f t="shared" si="8"/>
        <v>518</v>
      </c>
      <c r="B524" s="9"/>
      <c r="C524" s="10"/>
      <c r="D524" s="18" t="str">
        <f>IFERROR(VLOOKUP(C524,REKAP[[#All],[ID
Barang]:[Stok Akhir]],2,FALSE), "")</f>
        <v/>
      </c>
      <c r="E524" s="18" t="str">
        <f>IFERROR(VLOOKUP(C524,REKAP[[#All],[ID
Barang]:[Stok Akhir]],4,FALSE), "")</f>
        <v/>
      </c>
      <c r="F524" s="18" t="str">
        <f>IFERROR(VLOOKUP(C524,REKAP[[#All],[ID
Barang]:[Stok Akhir]],6,FALSE),"")</f>
        <v/>
      </c>
      <c r="G524" s="17" t="str">
        <f>IFERROR(VLOOKUP(C524,REKAP[[#All],[ID
Barang]:[Stok Akhir]],8,FALSE),"")</f>
        <v/>
      </c>
      <c r="H524" s="13"/>
      <c r="I524" s="13"/>
      <c r="J524" s="69" t="str">
        <f>IFERROR(VLOOKUP(C524,REKAP[[#All],[ID
Barang]:[Stok Akhir]],14,FALSE),"")</f>
        <v/>
      </c>
      <c r="K524" s="69"/>
      <c r="L524" s="13"/>
      <c r="M524" s="17" t="str">
        <f>IFERROR(MASUK8[[#This Row],[Harga Satuan]]*MASUK8[[#This Row],[Jumlah Keluar]], "")</f>
        <v/>
      </c>
      <c r="N524" s="13"/>
    </row>
    <row r="525" spans="1:14" ht="16.5" thickTop="1" thickBot="1" x14ac:dyDescent="0.3">
      <c r="A525" s="33">
        <f t="shared" si="8"/>
        <v>519</v>
      </c>
      <c r="B525" s="9"/>
      <c r="C525" s="10"/>
      <c r="D525" s="18" t="str">
        <f>IFERROR(VLOOKUP(C525,REKAP[[#All],[ID
Barang]:[Stok Akhir]],2,FALSE), "")</f>
        <v/>
      </c>
      <c r="E525" s="18" t="str">
        <f>IFERROR(VLOOKUP(C525,REKAP[[#All],[ID
Barang]:[Stok Akhir]],4,FALSE), "")</f>
        <v/>
      </c>
      <c r="F525" s="18" t="str">
        <f>IFERROR(VLOOKUP(C525,REKAP[[#All],[ID
Barang]:[Stok Akhir]],6,FALSE),"")</f>
        <v/>
      </c>
      <c r="G525" s="17" t="str">
        <f>IFERROR(VLOOKUP(C525,REKAP[[#All],[ID
Barang]:[Stok Akhir]],8,FALSE),"")</f>
        <v/>
      </c>
      <c r="H525" s="13"/>
      <c r="I525" s="13"/>
      <c r="J525" s="69" t="str">
        <f>IFERROR(VLOOKUP(C525,REKAP[[#All],[ID
Barang]:[Stok Akhir]],14,FALSE),"")</f>
        <v/>
      </c>
      <c r="K525" s="69"/>
      <c r="L525" s="13"/>
      <c r="M525" s="17" t="str">
        <f>IFERROR(MASUK8[[#This Row],[Harga Satuan]]*MASUK8[[#This Row],[Jumlah Keluar]], "")</f>
        <v/>
      </c>
      <c r="N525" s="13"/>
    </row>
    <row r="526" spans="1:14" ht="16.5" thickTop="1" thickBot="1" x14ac:dyDescent="0.3">
      <c r="A526" s="33">
        <f t="shared" si="8"/>
        <v>520</v>
      </c>
      <c r="B526" s="9"/>
      <c r="C526" s="10"/>
      <c r="D526" s="18" t="str">
        <f>IFERROR(VLOOKUP(C526,REKAP[[#All],[ID
Barang]:[Stok Akhir]],2,FALSE), "")</f>
        <v/>
      </c>
      <c r="E526" s="18" t="str">
        <f>IFERROR(VLOOKUP(C526,REKAP[[#All],[ID
Barang]:[Stok Akhir]],4,FALSE), "")</f>
        <v/>
      </c>
      <c r="F526" s="18" t="str">
        <f>IFERROR(VLOOKUP(C526,REKAP[[#All],[ID
Barang]:[Stok Akhir]],6,FALSE),"")</f>
        <v/>
      </c>
      <c r="G526" s="17" t="str">
        <f>IFERROR(VLOOKUP(C526,REKAP[[#All],[ID
Barang]:[Stok Akhir]],8,FALSE),"")</f>
        <v/>
      </c>
      <c r="H526" s="13"/>
      <c r="I526" s="13"/>
      <c r="J526" s="69" t="str">
        <f>IFERROR(VLOOKUP(C526,REKAP[[#All],[ID
Barang]:[Stok Akhir]],14,FALSE),"")</f>
        <v/>
      </c>
      <c r="K526" s="69"/>
      <c r="L526" s="13"/>
      <c r="M526" s="17" t="str">
        <f>IFERROR(MASUK8[[#This Row],[Harga Satuan]]*MASUK8[[#This Row],[Jumlah Keluar]], "")</f>
        <v/>
      </c>
      <c r="N526" s="13"/>
    </row>
    <row r="527" spans="1:14" ht="16.5" thickTop="1" thickBot="1" x14ac:dyDescent="0.3">
      <c r="A527" s="33">
        <f t="shared" si="8"/>
        <v>521</v>
      </c>
      <c r="B527" s="9"/>
      <c r="C527" s="10"/>
      <c r="D527" s="18" t="str">
        <f>IFERROR(VLOOKUP(C527,REKAP[[#All],[ID
Barang]:[Stok Akhir]],2,FALSE), "")</f>
        <v/>
      </c>
      <c r="E527" s="18" t="str">
        <f>IFERROR(VLOOKUP(C527,REKAP[[#All],[ID
Barang]:[Stok Akhir]],4,FALSE), "")</f>
        <v/>
      </c>
      <c r="F527" s="18" t="str">
        <f>IFERROR(VLOOKUP(C527,REKAP[[#All],[ID
Barang]:[Stok Akhir]],6,FALSE),"")</f>
        <v/>
      </c>
      <c r="G527" s="17" t="str">
        <f>IFERROR(VLOOKUP(C527,REKAP[[#All],[ID
Barang]:[Stok Akhir]],8,FALSE),"")</f>
        <v/>
      </c>
      <c r="H527" s="13"/>
      <c r="I527" s="13"/>
      <c r="J527" s="69" t="str">
        <f>IFERROR(VLOOKUP(C527,REKAP[[#All],[ID
Barang]:[Stok Akhir]],14,FALSE),"")</f>
        <v/>
      </c>
      <c r="K527" s="69"/>
      <c r="L527" s="13"/>
      <c r="M527" s="17" t="str">
        <f>IFERROR(MASUK8[[#This Row],[Harga Satuan]]*MASUK8[[#This Row],[Jumlah Keluar]], "")</f>
        <v/>
      </c>
      <c r="N527" s="13"/>
    </row>
    <row r="528" spans="1:14" ht="16.5" thickTop="1" thickBot="1" x14ac:dyDescent="0.3">
      <c r="A528" s="33">
        <f t="shared" si="8"/>
        <v>522</v>
      </c>
      <c r="B528" s="9"/>
      <c r="C528" s="10"/>
      <c r="D528" s="18" t="str">
        <f>IFERROR(VLOOKUP(C528,REKAP[[#All],[ID
Barang]:[Stok Akhir]],2,FALSE), "")</f>
        <v/>
      </c>
      <c r="E528" s="18" t="str">
        <f>IFERROR(VLOOKUP(C528,REKAP[[#All],[ID
Barang]:[Stok Akhir]],4,FALSE), "")</f>
        <v/>
      </c>
      <c r="F528" s="18" t="str">
        <f>IFERROR(VLOOKUP(C528,REKAP[[#All],[ID
Barang]:[Stok Akhir]],6,FALSE),"")</f>
        <v/>
      </c>
      <c r="G528" s="17" t="str">
        <f>IFERROR(VLOOKUP(C528,REKAP[[#All],[ID
Barang]:[Stok Akhir]],8,FALSE),"")</f>
        <v/>
      </c>
      <c r="H528" s="13"/>
      <c r="I528" s="13"/>
      <c r="J528" s="69" t="str">
        <f>IFERROR(VLOOKUP(C528,REKAP[[#All],[ID
Barang]:[Stok Akhir]],14,FALSE),"")</f>
        <v/>
      </c>
      <c r="K528" s="69"/>
      <c r="L528" s="13"/>
      <c r="M528" s="17" t="str">
        <f>IFERROR(MASUK8[[#This Row],[Harga Satuan]]*MASUK8[[#This Row],[Jumlah Keluar]], "")</f>
        <v/>
      </c>
      <c r="N528" s="13"/>
    </row>
    <row r="529" spans="1:14" ht="16.5" thickTop="1" thickBot="1" x14ac:dyDescent="0.3">
      <c r="A529" s="33">
        <f t="shared" si="8"/>
        <v>523</v>
      </c>
      <c r="B529" s="9"/>
      <c r="C529" s="10"/>
      <c r="D529" s="18" t="str">
        <f>IFERROR(VLOOKUP(C529,REKAP[[#All],[ID
Barang]:[Stok Akhir]],2,FALSE), "")</f>
        <v/>
      </c>
      <c r="E529" s="18" t="str">
        <f>IFERROR(VLOOKUP(C529,REKAP[[#All],[ID
Barang]:[Stok Akhir]],4,FALSE), "")</f>
        <v/>
      </c>
      <c r="F529" s="18" t="str">
        <f>IFERROR(VLOOKUP(C529,REKAP[[#All],[ID
Barang]:[Stok Akhir]],6,FALSE),"")</f>
        <v/>
      </c>
      <c r="G529" s="17" t="str">
        <f>IFERROR(VLOOKUP(C529,REKAP[[#All],[ID
Barang]:[Stok Akhir]],8,FALSE),"")</f>
        <v/>
      </c>
      <c r="H529" s="13"/>
      <c r="I529" s="13"/>
      <c r="J529" s="69" t="str">
        <f>IFERROR(VLOOKUP(C529,REKAP[[#All],[ID
Barang]:[Stok Akhir]],14,FALSE),"")</f>
        <v/>
      </c>
      <c r="K529" s="69"/>
      <c r="L529" s="13"/>
      <c r="M529" s="17" t="str">
        <f>IFERROR(MASUK8[[#This Row],[Harga Satuan]]*MASUK8[[#This Row],[Jumlah Keluar]], "")</f>
        <v/>
      </c>
      <c r="N529" s="13"/>
    </row>
    <row r="530" spans="1:14" ht="16.5" thickTop="1" thickBot="1" x14ac:dyDescent="0.3">
      <c r="A530" s="33">
        <f t="shared" si="8"/>
        <v>524</v>
      </c>
      <c r="B530" s="9"/>
      <c r="C530" s="10"/>
      <c r="D530" s="18" t="str">
        <f>IFERROR(VLOOKUP(C530,REKAP[[#All],[ID
Barang]:[Stok Akhir]],2,FALSE), "")</f>
        <v/>
      </c>
      <c r="E530" s="18" t="str">
        <f>IFERROR(VLOOKUP(C530,REKAP[[#All],[ID
Barang]:[Stok Akhir]],4,FALSE), "")</f>
        <v/>
      </c>
      <c r="F530" s="18" t="str">
        <f>IFERROR(VLOOKUP(C530,REKAP[[#All],[ID
Barang]:[Stok Akhir]],6,FALSE),"")</f>
        <v/>
      </c>
      <c r="G530" s="17" t="str">
        <f>IFERROR(VLOOKUP(C530,REKAP[[#All],[ID
Barang]:[Stok Akhir]],8,FALSE),"")</f>
        <v/>
      </c>
      <c r="H530" s="13"/>
      <c r="I530" s="13"/>
      <c r="J530" s="69" t="str">
        <f>IFERROR(VLOOKUP(C530,REKAP[[#All],[ID
Barang]:[Stok Akhir]],14,FALSE),"")</f>
        <v/>
      </c>
      <c r="K530" s="69"/>
      <c r="L530" s="13"/>
      <c r="M530" s="17" t="str">
        <f>IFERROR(MASUK8[[#This Row],[Harga Satuan]]*MASUK8[[#This Row],[Jumlah Keluar]], "")</f>
        <v/>
      </c>
      <c r="N530" s="13"/>
    </row>
    <row r="531" spans="1:14" ht="16.5" thickTop="1" thickBot="1" x14ac:dyDescent="0.3">
      <c r="A531" s="33">
        <f t="shared" si="8"/>
        <v>525</v>
      </c>
      <c r="B531" s="9"/>
      <c r="C531" s="10"/>
      <c r="D531" s="18" t="str">
        <f>IFERROR(VLOOKUP(C531,REKAP[[#All],[ID
Barang]:[Stok Akhir]],2,FALSE), "")</f>
        <v/>
      </c>
      <c r="E531" s="18" t="str">
        <f>IFERROR(VLOOKUP(C531,REKAP[[#All],[ID
Barang]:[Stok Akhir]],4,FALSE), "")</f>
        <v/>
      </c>
      <c r="F531" s="18" t="str">
        <f>IFERROR(VLOOKUP(C531,REKAP[[#All],[ID
Barang]:[Stok Akhir]],6,FALSE),"")</f>
        <v/>
      </c>
      <c r="G531" s="17" t="str">
        <f>IFERROR(VLOOKUP(C531,REKAP[[#All],[ID
Barang]:[Stok Akhir]],8,FALSE),"")</f>
        <v/>
      </c>
      <c r="H531" s="13"/>
      <c r="I531" s="13"/>
      <c r="J531" s="69" t="str">
        <f>IFERROR(VLOOKUP(C531,REKAP[[#All],[ID
Barang]:[Stok Akhir]],14,FALSE),"")</f>
        <v/>
      </c>
      <c r="K531" s="69"/>
      <c r="L531" s="13"/>
      <c r="M531" s="17" t="str">
        <f>IFERROR(MASUK8[[#This Row],[Harga Satuan]]*MASUK8[[#This Row],[Jumlah Keluar]], "")</f>
        <v/>
      </c>
      <c r="N531" s="13"/>
    </row>
    <row r="532" spans="1:14" ht="16.5" thickTop="1" thickBot="1" x14ac:dyDescent="0.3">
      <c r="A532" s="33">
        <f t="shared" si="8"/>
        <v>526</v>
      </c>
      <c r="B532" s="9"/>
      <c r="C532" s="10"/>
      <c r="D532" s="18" t="str">
        <f>IFERROR(VLOOKUP(C532,REKAP[[#All],[ID
Barang]:[Stok Akhir]],2,FALSE), "")</f>
        <v/>
      </c>
      <c r="E532" s="18" t="str">
        <f>IFERROR(VLOOKUP(C532,REKAP[[#All],[ID
Barang]:[Stok Akhir]],4,FALSE), "")</f>
        <v/>
      </c>
      <c r="F532" s="18" t="str">
        <f>IFERROR(VLOOKUP(C532,REKAP[[#All],[ID
Barang]:[Stok Akhir]],6,FALSE),"")</f>
        <v/>
      </c>
      <c r="G532" s="17" t="str">
        <f>IFERROR(VLOOKUP(C532,REKAP[[#All],[ID
Barang]:[Stok Akhir]],8,FALSE),"")</f>
        <v/>
      </c>
      <c r="H532" s="13"/>
      <c r="I532" s="13"/>
      <c r="J532" s="69" t="str">
        <f>IFERROR(VLOOKUP(C532,REKAP[[#All],[ID
Barang]:[Stok Akhir]],14,FALSE),"")</f>
        <v/>
      </c>
      <c r="K532" s="69"/>
      <c r="L532" s="13"/>
      <c r="M532" s="17" t="str">
        <f>IFERROR(MASUK8[[#This Row],[Harga Satuan]]*MASUK8[[#This Row],[Jumlah Keluar]], "")</f>
        <v/>
      </c>
      <c r="N532" s="13"/>
    </row>
    <row r="533" spans="1:14" ht="16.5" thickTop="1" thickBot="1" x14ac:dyDescent="0.3">
      <c r="A533" s="33">
        <f t="shared" si="8"/>
        <v>527</v>
      </c>
      <c r="B533" s="9"/>
      <c r="C533" s="10"/>
      <c r="D533" s="18" t="str">
        <f>IFERROR(VLOOKUP(C533,REKAP[[#All],[ID
Barang]:[Stok Akhir]],2,FALSE), "")</f>
        <v/>
      </c>
      <c r="E533" s="18" t="str">
        <f>IFERROR(VLOOKUP(C533,REKAP[[#All],[ID
Barang]:[Stok Akhir]],4,FALSE), "")</f>
        <v/>
      </c>
      <c r="F533" s="18" t="str">
        <f>IFERROR(VLOOKUP(C533,REKAP[[#All],[ID
Barang]:[Stok Akhir]],6,FALSE),"")</f>
        <v/>
      </c>
      <c r="G533" s="17" t="str">
        <f>IFERROR(VLOOKUP(C533,REKAP[[#All],[ID
Barang]:[Stok Akhir]],8,FALSE),"")</f>
        <v/>
      </c>
      <c r="H533" s="13"/>
      <c r="I533" s="13"/>
      <c r="J533" s="69" t="str">
        <f>IFERROR(VLOOKUP(C533,REKAP[[#All],[ID
Barang]:[Stok Akhir]],14,FALSE),"")</f>
        <v/>
      </c>
      <c r="K533" s="69"/>
      <c r="L533" s="13"/>
      <c r="M533" s="17" t="str">
        <f>IFERROR(MASUK8[[#This Row],[Harga Satuan]]*MASUK8[[#This Row],[Jumlah Keluar]], "")</f>
        <v/>
      </c>
      <c r="N533" s="13"/>
    </row>
    <row r="534" spans="1:14" ht="16.5" thickTop="1" thickBot="1" x14ac:dyDescent="0.3">
      <c r="A534" s="33">
        <f t="shared" si="8"/>
        <v>528</v>
      </c>
      <c r="B534" s="9"/>
      <c r="C534" s="10"/>
      <c r="D534" s="18" t="str">
        <f>IFERROR(VLOOKUP(C534,REKAP[[#All],[ID
Barang]:[Stok Akhir]],2,FALSE), "")</f>
        <v/>
      </c>
      <c r="E534" s="18" t="str">
        <f>IFERROR(VLOOKUP(C534,REKAP[[#All],[ID
Barang]:[Stok Akhir]],4,FALSE), "")</f>
        <v/>
      </c>
      <c r="F534" s="18" t="str">
        <f>IFERROR(VLOOKUP(C534,REKAP[[#All],[ID
Barang]:[Stok Akhir]],6,FALSE),"")</f>
        <v/>
      </c>
      <c r="G534" s="17" t="str">
        <f>IFERROR(VLOOKUP(C534,REKAP[[#All],[ID
Barang]:[Stok Akhir]],8,FALSE),"")</f>
        <v/>
      </c>
      <c r="H534" s="13"/>
      <c r="I534" s="13"/>
      <c r="J534" s="69" t="str">
        <f>IFERROR(VLOOKUP(C534,REKAP[[#All],[ID
Barang]:[Stok Akhir]],14,FALSE),"")</f>
        <v/>
      </c>
      <c r="K534" s="69"/>
      <c r="L534" s="13"/>
      <c r="M534" s="17" t="str">
        <f>IFERROR(MASUK8[[#This Row],[Harga Satuan]]*MASUK8[[#This Row],[Jumlah Keluar]], "")</f>
        <v/>
      </c>
      <c r="N534" s="13"/>
    </row>
    <row r="535" spans="1:14" ht="16.5" thickTop="1" thickBot="1" x14ac:dyDescent="0.3">
      <c r="A535" s="33">
        <f t="shared" si="8"/>
        <v>529</v>
      </c>
      <c r="B535" s="9"/>
      <c r="C535" s="10"/>
      <c r="D535" s="18" t="str">
        <f>IFERROR(VLOOKUP(C535,REKAP[[#All],[ID
Barang]:[Stok Akhir]],2,FALSE), "")</f>
        <v/>
      </c>
      <c r="E535" s="18" t="str">
        <f>IFERROR(VLOOKUP(C535,REKAP[[#All],[ID
Barang]:[Stok Akhir]],4,FALSE), "")</f>
        <v/>
      </c>
      <c r="F535" s="18" t="str">
        <f>IFERROR(VLOOKUP(C535,REKAP[[#All],[ID
Barang]:[Stok Akhir]],6,FALSE),"")</f>
        <v/>
      </c>
      <c r="G535" s="17" t="str">
        <f>IFERROR(VLOOKUP(C535,REKAP[[#All],[ID
Barang]:[Stok Akhir]],8,FALSE),"")</f>
        <v/>
      </c>
      <c r="H535" s="13"/>
      <c r="I535" s="13"/>
      <c r="J535" s="69" t="str">
        <f>IFERROR(VLOOKUP(C535,REKAP[[#All],[ID
Barang]:[Stok Akhir]],14,FALSE),"")</f>
        <v/>
      </c>
      <c r="K535" s="69"/>
      <c r="L535" s="13"/>
      <c r="M535" s="17" t="str">
        <f>IFERROR(MASUK8[[#This Row],[Harga Satuan]]*MASUK8[[#This Row],[Jumlah Keluar]], "")</f>
        <v/>
      </c>
      <c r="N535" s="13"/>
    </row>
    <row r="536" spans="1:14" ht="16.5" thickTop="1" thickBot="1" x14ac:dyDescent="0.3">
      <c r="A536" s="33">
        <f t="shared" si="8"/>
        <v>530</v>
      </c>
      <c r="B536" s="9"/>
      <c r="C536" s="10"/>
      <c r="D536" s="18" t="str">
        <f>IFERROR(VLOOKUP(C536,REKAP[[#All],[ID
Barang]:[Stok Akhir]],2,FALSE), "")</f>
        <v/>
      </c>
      <c r="E536" s="18" t="str">
        <f>IFERROR(VLOOKUP(C536,REKAP[[#All],[ID
Barang]:[Stok Akhir]],4,FALSE), "")</f>
        <v/>
      </c>
      <c r="F536" s="18" t="str">
        <f>IFERROR(VLOOKUP(C536,REKAP[[#All],[ID
Barang]:[Stok Akhir]],6,FALSE),"")</f>
        <v/>
      </c>
      <c r="G536" s="17" t="str">
        <f>IFERROR(VLOOKUP(C536,REKAP[[#All],[ID
Barang]:[Stok Akhir]],8,FALSE),"")</f>
        <v/>
      </c>
      <c r="H536" s="13"/>
      <c r="I536" s="13"/>
      <c r="J536" s="69" t="str">
        <f>IFERROR(VLOOKUP(C536,REKAP[[#All],[ID
Barang]:[Stok Akhir]],14,FALSE),"")</f>
        <v/>
      </c>
      <c r="K536" s="69"/>
      <c r="L536" s="13"/>
      <c r="M536" s="17" t="str">
        <f>IFERROR(MASUK8[[#This Row],[Harga Satuan]]*MASUK8[[#This Row],[Jumlah Keluar]], "")</f>
        <v/>
      </c>
      <c r="N536" s="13"/>
    </row>
    <row r="537" spans="1:14" ht="16.5" thickTop="1" thickBot="1" x14ac:dyDescent="0.3">
      <c r="A537" s="33">
        <f t="shared" si="8"/>
        <v>531</v>
      </c>
      <c r="B537" s="9"/>
      <c r="C537" s="10"/>
      <c r="D537" s="18" t="str">
        <f>IFERROR(VLOOKUP(C537,REKAP[[#All],[ID
Barang]:[Stok Akhir]],2,FALSE), "")</f>
        <v/>
      </c>
      <c r="E537" s="18" t="str">
        <f>IFERROR(VLOOKUP(C537,REKAP[[#All],[ID
Barang]:[Stok Akhir]],4,FALSE), "")</f>
        <v/>
      </c>
      <c r="F537" s="18" t="str">
        <f>IFERROR(VLOOKUP(C537,REKAP[[#All],[ID
Barang]:[Stok Akhir]],6,FALSE),"")</f>
        <v/>
      </c>
      <c r="G537" s="17" t="str">
        <f>IFERROR(VLOOKUP(C537,REKAP[[#All],[ID
Barang]:[Stok Akhir]],8,FALSE),"")</f>
        <v/>
      </c>
      <c r="H537" s="13"/>
      <c r="I537" s="13"/>
      <c r="J537" s="69" t="str">
        <f>IFERROR(VLOOKUP(C537,REKAP[[#All],[ID
Barang]:[Stok Akhir]],14,FALSE),"")</f>
        <v/>
      </c>
      <c r="K537" s="69"/>
      <c r="L537" s="13"/>
      <c r="M537" s="17" t="str">
        <f>IFERROR(MASUK8[[#This Row],[Harga Satuan]]*MASUK8[[#This Row],[Jumlah Keluar]], "")</f>
        <v/>
      </c>
      <c r="N537" s="13"/>
    </row>
    <row r="538" spans="1:14" ht="16.5" thickTop="1" thickBot="1" x14ac:dyDescent="0.3">
      <c r="A538" s="33">
        <f t="shared" si="8"/>
        <v>532</v>
      </c>
      <c r="B538" s="9"/>
      <c r="C538" s="10"/>
      <c r="D538" s="18" t="str">
        <f>IFERROR(VLOOKUP(C538,REKAP[[#All],[ID
Barang]:[Stok Akhir]],2,FALSE), "")</f>
        <v/>
      </c>
      <c r="E538" s="18" t="str">
        <f>IFERROR(VLOOKUP(C538,REKAP[[#All],[ID
Barang]:[Stok Akhir]],4,FALSE), "")</f>
        <v/>
      </c>
      <c r="F538" s="18" t="str">
        <f>IFERROR(VLOOKUP(C538,REKAP[[#All],[ID
Barang]:[Stok Akhir]],6,FALSE),"")</f>
        <v/>
      </c>
      <c r="G538" s="17" t="str">
        <f>IFERROR(VLOOKUP(C538,REKAP[[#All],[ID
Barang]:[Stok Akhir]],8,FALSE),"")</f>
        <v/>
      </c>
      <c r="H538" s="13"/>
      <c r="I538" s="13"/>
      <c r="J538" s="69" t="str">
        <f>IFERROR(VLOOKUP(C538,REKAP[[#All],[ID
Barang]:[Stok Akhir]],14,FALSE),"")</f>
        <v/>
      </c>
      <c r="K538" s="69"/>
      <c r="L538" s="13"/>
      <c r="M538" s="17" t="str">
        <f>IFERROR(MASUK8[[#This Row],[Harga Satuan]]*MASUK8[[#This Row],[Jumlah Keluar]], "")</f>
        <v/>
      </c>
      <c r="N538" s="13"/>
    </row>
    <row r="539" spans="1:14" ht="16.5" thickTop="1" thickBot="1" x14ac:dyDescent="0.3">
      <c r="A539" s="33">
        <f t="shared" si="8"/>
        <v>533</v>
      </c>
      <c r="B539" s="9"/>
      <c r="C539" s="10"/>
      <c r="D539" s="18" t="str">
        <f>IFERROR(VLOOKUP(C539,REKAP[[#All],[ID
Barang]:[Stok Akhir]],2,FALSE), "")</f>
        <v/>
      </c>
      <c r="E539" s="18" t="str">
        <f>IFERROR(VLOOKUP(C539,REKAP[[#All],[ID
Barang]:[Stok Akhir]],4,FALSE), "")</f>
        <v/>
      </c>
      <c r="F539" s="18" t="str">
        <f>IFERROR(VLOOKUP(C539,REKAP[[#All],[ID
Barang]:[Stok Akhir]],6,FALSE),"")</f>
        <v/>
      </c>
      <c r="G539" s="17" t="str">
        <f>IFERROR(VLOOKUP(C539,REKAP[[#All],[ID
Barang]:[Stok Akhir]],8,FALSE),"")</f>
        <v/>
      </c>
      <c r="H539" s="13"/>
      <c r="I539" s="13"/>
      <c r="J539" s="69" t="str">
        <f>IFERROR(VLOOKUP(C539,REKAP[[#All],[ID
Barang]:[Stok Akhir]],14,FALSE),"")</f>
        <v/>
      </c>
      <c r="K539" s="69"/>
      <c r="L539" s="13"/>
      <c r="M539" s="17" t="str">
        <f>IFERROR(MASUK8[[#This Row],[Harga Satuan]]*MASUK8[[#This Row],[Jumlah Keluar]], "")</f>
        <v/>
      </c>
      <c r="N539" s="13"/>
    </row>
    <row r="540" spans="1:14" ht="16.5" thickTop="1" thickBot="1" x14ac:dyDescent="0.3">
      <c r="A540" s="33">
        <f t="shared" si="8"/>
        <v>534</v>
      </c>
      <c r="B540" s="9"/>
      <c r="C540" s="10"/>
      <c r="D540" s="18" t="str">
        <f>IFERROR(VLOOKUP(C540,REKAP[[#All],[ID
Barang]:[Stok Akhir]],2,FALSE), "")</f>
        <v/>
      </c>
      <c r="E540" s="18" t="str">
        <f>IFERROR(VLOOKUP(C540,REKAP[[#All],[ID
Barang]:[Stok Akhir]],4,FALSE), "")</f>
        <v/>
      </c>
      <c r="F540" s="18" t="str">
        <f>IFERROR(VLOOKUP(C540,REKAP[[#All],[ID
Barang]:[Stok Akhir]],6,FALSE),"")</f>
        <v/>
      </c>
      <c r="G540" s="17" t="str">
        <f>IFERROR(VLOOKUP(C540,REKAP[[#All],[ID
Barang]:[Stok Akhir]],8,FALSE),"")</f>
        <v/>
      </c>
      <c r="H540" s="13"/>
      <c r="I540" s="13"/>
      <c r="J540" s="69" t="str">
        <f>IFERROR(VLOOKUP(C540,REKAP[[#All],[ID
Barang]:[Stok Akhir]],14,FALSE),"")</f>
        <v/>
      </c>
      <c r="K540" s="69"/>
      <c r="L540" s="13"/>
      <c r="M540" s="17" t="str">
        <f>IFERROR(MASUK8[[#This Row],[Harga Satuan]]*MASUK8[[#This Row],[Jumlah Keluar]], "")</f>
        <v/>
      </c>
      <c r="N540" s="13"/>
    </row>
    <row r="541" spans="1:14" ht="16.5" thickTop="1" thickBot="1" x14ac:dyDescent="0.3">
      <c r="A541" s="33">
        <f t="shared" si="8"/>
        <v>535</v>
      </c>
      <c r="B541" s="9"/>
      <c r="C541" s="10"/>
      <c r="D541" s="18" t="str">
        <f>IFERROR(VLOOKUP(C541,REKAP[[#All],[ID
Barang]:[Stok Akhir]],2,FALSE), "")</f>
        <v/>
      </c>
      <c r="E541" s="18" t="str">
        <f>IFERROR(VLOOKUP(C541,REKAP[[#All],[ID
Barang]:[Stok Akhir]],4,FALSE), "")</f>
        <v/>
      </c>
      <c r="F541" s="18" t="str">
        <f>IFERROR(VLOOKUP(C541,REKAP[[#All],[ID
Barang]:[Stok Akhir]],6,FALSE),"")</f>
        <v/>
      </c>
      <c r="G541" s="17" t="str">
        <f>IFERROR(VLOOKUP(C541,REKAP[[#All],[ID
Barang]:[Stok Akhir]],8,FALSE),"")</f>
        <v/>
      </c>
      <c r="H541" s="13"/>
      <c r="I541" s="13"/>
      <c r="J541" s="69" t="str">
        <f>IFERROR(VLOOKUP(C541,REKAP[[#All],[ID
Barang]:[Stok Akhir]],14,FALSE),"")</f>
        <v/>
      </c>
      <c r="K541" s="69"/>
      <c r="L541" s="13"/>
      <c r="M541" s="17" t="str">
        <f>IFERROR(MASUK8[[#This Row],[Harga Satuan]]*MASUK8[[#This Row],[Jumlah Keluar]], "")</f>
        <v/>
      </c>
      <c r="N541" s="13"/>
    </row>
    <row r="542" spans="1:14" ht="16.5" thickTop="1" thickBot="1" x14ac:dyDescent="0.3">
      <c r="A542" s="33">
        <f t="shared" si="8"/>
        <v>536</v>
      </c>
      <c r="B542" s="9"/>
      <c r="C542" s="10"/>
      <c r="D542" s="18" t="str">
        <f>IFERROR(VLOOKUP(C542,REKAP[[#All],[ID
Barang]:[Stok Akhir]],2,FALSE), "")</f>
        <v/>
      </c>
      <c r="E542" s="18" t="str">
        <f>IFERROR(VLOOKUP(C542,REKAP[[#All],[ID
Barang]:[Stok Akhir]],4,FALSE), "")</f>
        <v/>
      </c>
      <c r="F542" s="18" t="str">
        <f>IFERROR(VLOOKUP(C542,REKAP[[#All],[ID
Barang]:[Stok Akhir]],6,FALSE),"")</f>
        <v/>
      </c>
      <c r="G542" s="17" t="str">
        <f>IFERROR(VLOOKUP(C542,REKAP[[#All],[ID
Barang]:[Stok Akhir]],8,FALSE),"")</f>
        <v/>
      </c>
      <c r="H542" s="13"/>
      <c r="I542" s="13"/>
      <c r="J542" s="69" t="str">
        <f>IFERROR(VLOOKUP(C542,REKAP[[#All],[ID
Barang]:[Stok Akhir]],14,FALSE),"")</f>
        <v/>
      </c>
      <c r="K542" s="69"/>
      <c r="L542" s="13"/>
      <c r="M542" s="17" t="str">
        <f>IFERROR(MASUK8[[#This Row],[Harga Satuan]]*MASUK8[[#This Row],[Jumlah Keluar]], "")</f>
        <v/>
      </c>
      <c r="N542" s="13"/>
    </row>
    <row r="543" spans="1:14" ht="16.5" thickTop="1" thickBot="1" x14ac:dyDescent="0.3">
      <c r="A543" s="33">
        <f t="shared" si="8"/>
        <v>537</v>
      </c>
      <c r="B543" s="9"/>
      <c r="C543" s="10"/>
      <c r="D543" s="18" t="str">
        <f>IFERROR(VLOOKUP(C543,REKAP[[#All],[ID
Barang]:[Stok Akhir]],2,FALSE), "")</f>
        <v/>
      </c>
      <c r="E543" s="18" t="str">
        <f>IFERROR(VLOOKUP(C543,REKAP[[#All],[ID
Barang]:[Stok Akhir]],4,FALSE), "")</f>
        <v/>
      </c>
      <c r="F543" s="18" t="str">
        <f>IFERROR(VLOOKUP(C543,REKAP[[#All],[ID
Barang]:[Stok Akhir]],6,FALSE),"")</f>
        <v/>
      </c>
      <c r="G543" s="17" t="str">
        <f>IFERROR(VLOOKUP(C543,REKAP[[#All],[ID
Barang]:[Stok Akhir]],8,FALSE),"")</f>
        <v/>
      </c>
      <c r="H543" s="13"/>
      <c r="I543" s="13"/>
      <c r="J543" s="69" t="str">
        <f>IFERROR(VLOOKUP(C543,REKAP[[#All],[ID
Barang]:[Stok Akhir]],14,FALSE),"")</f>
        <v/>
      </c>
      <c r="K543" s="69"/>
      <c r="L543" s="13"/>
      <c r="M543" s="17" t="str">
        <f>IFERROR(MASUK8[[#This Row],[Harga Satuan]]*MASUK8[[#This Row],[Jumlah Keluar]], "")</f>
        <v/>
      </c>
      <c r="N543" s="13"/>
    </row>
    <row r="544" spans="1:14" ht="16.5" thickTop="1" thickBot="1" x14ac:dyDescent="0.3">
      <c r="A544" s="33">
        <f t="shared" si="8"/>
        <v>538</v>
      </c>
      <c r="B544" s="9"/>
      <c r="C544" s="10"/>
      <c r="D544" s="18" t="str">
        <f>IFERROR(VLOOKUP(C544,REKAP[[#All],[ID
Barang]:[Stok Akhir]],2,FALSE), "")</f>
        <v/>
      </c>
      <c r="E544" s="18" t="str">
        <f>IFERROR(VLOOKUP(C544,REKAP[[#All],[ID
Barang]:[Stok Akhir]],4,FALSE), "")</f>
        <v/>
      </c>
      <c r="F544" s="18" t="str">
        <f>IFERROR(VLOOKUP(C544,REKAP[[#All],[ID
Barang]:[Stok Akhir]],6,FALSE),"")</f>
        <v/>
      </c>
      <c r="G544" s="17" t="str">
        <f>IFERROR(VLOOKUP(C544,REKAP[[#All],[ID
Barang]:[Stok Akhir]],8,FALSE),"")</f>
        <v/>
      </c>
      <c r="H544" s="13"/>
      <c r="I544" s="13"/>
      <c r="J544" s="69" t="str">
        <f>IFERROR(VLOOKUP(C544,REKAP[[#All],[ID
Barang]:[Stok Akhir]],14,FALSE),"")</f>
        <v/>
      </c>
      <c r="K544" s="69"/>
      <c r="L544" s="13"/>
      <c r="M544" s="17" t="str">
        <f>IFERROR(MASUK8[[#This Row],[Harga Satuan]]*MASUK8[[#This Row],[Jumlah Keluar]], "")</f>
        <v/>
      </c>
      <c r="N544" s="13"/>
    </row>
    <row r="545" spans="1:14" ht="16.5" thickTop="1" thickBot="1" x14ac:dyDescent="0.3">
      <c r="A545" s="33">
        <f t="shared" si="8"/>
        <v>539</v>
      </c>
      <c r="B545" s="9"/>
      <c r="C545" s="10"/>
      <c r="D545" s="18" t="str">
        <f>IFERROR(VLOOKUP(C545,REKAP[[#All],[ID
Barang]:[Stok Akhir]],2,FALSE), "")</f>
        <v/>
      </c>
      <c r="E545" s="18" t="str">
        <f>IFERROR(VLOOKUP(C545,REKAP[[#All],[ID
Barang]:[Stok Akhir]],4,FALSE), "")</f>
        <v/>
      </c>
      <c r="F545" s="18" t="str">
        <f>IFERROR(VLOOKUP(C545,REKAP[[#All],[ID
Barang]:[Stok Akhir]],6,FALSE),"")</f>
        <v/>
      </c>
      <c r="G545" s="17" t="str">
        <f>IFERROR(VLOOKUP(C545,REKAP[[#All],[ID
Barang]:[Stok Akhir]],8,FALSE),"")</f>
        <v/>
      </c>
      <c r="H545" s="13"/>
      <c r="I545" s="13"/>
      <c r="J545" s="69" t="str">
        <f>IFERROR(VLOOKUP(C545,REKAP[[#All],[ID
Barang]:[Stok Akhir]],14,FALSE),"")</f>
        <v/>
      </c>
      <c r="K545" s="69"/>
      <c r="L545" s="13"/>
      <c r="M545" s="17" t="str">
        <f>IFERROR(MASUK8[[#This Row],[Harga Satuan]]*MASUK8[[#This Row],[Jumlah Keluar]], "")</f>
        <v/>
      </c>
      <c r="N545" s="13"/>
    </row>
    <row r="546" spans="1:14" ht="16.5" thickTop="1" thickBot="1" x14ac:dyDescent="0.3">
      <c r="A546" s="33">
        <f t="shared" si="8"/>
        <v>540</v>
      </c>
      <c r="B546" s="9"/>
      <c r="C546" s="10"/>
      <c r="D546" s="18" t="str">
        <f>IFERROR(VLOOKUP(C546,REKAP[[#All],[ID
Barang]:[Stok Akhir]],2,FALSE), "")</f>
        <v/>
      </c>
      <c r="E546" s="18" t="str">
        <f>IFERROR(VLOOKUP(C546,REKAP[[#All],[ID
Barang]:[Stok Akhir]],4,FALSE), "")</f>
        <v/>
      </c>
      <c r="F546" s="18" t="str">
        <f>IFERROR(VLOOKUP(C546,REKAP[[#All],[ID
Barang]:[Stok Akhir]],6,FALSE),"")</f>
        <v/>
      </c>
      <c r="G546" s="17" t="str">
        <f>IFERROR(VLOOKUP(C546,REKAP[[#All],[ID
Barang]:[Stok Akhir]],8,FALSE),"")</f>
        <v/>
      </c>
      <c r="H546" s="13"/>
      <c r="I546" s="13"/>
      <c r="J546" s="69" t="str">
        <f>IFERROR(VLOOKUP(C546,REKAP[[#All],[ID
Barang]:[Stok Akhir]],14,FALSE),"")</f>
        <v/>
      </c>
      <c r="K546" s="69"/>
      <c r="L546" s="13"/>
      <c r="M546" s="17" t="str">
        <f>IFERROR(MASUK8[[#This Row],[Harga Satuan]]*MASUK8[[#This Row],[Jumlah Keluar]], "")</f>
        <v/>
      </c>
      <c r="N546" s="13"/>
    </row>
    <row r="547" spans="1:14" ht="16.5" thickTop="1" thickBot="1" x14ac:dyDescent="0.3">
      <c r="A547" s="33">
        <f t="shared" si="8"/>
        <v>541</v>
      </c>
      <c r="B547" s="9"/>
      <c r="C547" s="10"/>
      <c r="D547" s="18" t="str">
        <f>IFERROR(VLOOKUP(C547,REKAP[[#All],[ID
Barang]:[Stok Akhir]],2,FALSE), "")</f>
        <v/>
      </c>
      <c r="E547" s="18" t="str">
        <f>IFERROR(VLOOKUP(C547,REKAP[[#All],[ID
Barang]:[Stok Akhir]],4,FALSE), "")</f>
        <v/>
      </c>
      <c r="F547" s="18" t="str">
        <f>IFERROR(VLOOKUP(C547,REKAP[[#All],[ID
Barang]:[Stok Akhir]],6,FALSE),"")</f>
        <v/>
      </c>
      <c r="G547" s="17" t="str">
        <f>IFERROR(VLOOKUP(C547,REKAP[[#All],[ID
Barang]:[Stok Akhir]],8,FALSE),"")</f>
        <v/>
      </c>
      <c r="H547" s="13"/>
      <c r="I547" s="13"/>
      <c r="J547" s="69" t="str">
        <f>IFERROR(VLOOKUP(C547,REKAP[[#All],[ID
Barang]:[Stok Akhir]],14,FALSE),"")</f>
        <v/>
      </c>
      <c r="K547" s="69"/>
      <c r="L547" s="13"/>
      <c r="M547" s="17" t="str">
        <f>IFERROR(MASUK8[[#This Row],[Harga Satuan]]*MASUK8[[#This Row],[Jumlah Keluar]], "")</f>
        <v/>
      </c>
      <c r="N547" s="13"/>
    </row>
    <row r="548" spans="1:14" ht="16.5" thickTop="1" thickBot="1" x14ac:dyDescent="0.3">
      <c r="A548" s="33">
        <f t="shared" si="8"/>
        <v>542</v>
      </c>
      <c r="B548" s="9"/>
      <c r="C548" s="10"/>
      <c r="D548" s="18" t="str">
        <f>IFERROR(VLOOKUP(C548,REKAP[[#All],[ID
Barang]:[Stok Akhir]],2,FALSE), "")</f>
        <v/>
      </c>
      <c r="E548" s="18" t="str">
        <f>IFERROR(VLOOKUP(C548,REKAP[[#All],[ID
Barang]:[Stok Akhir]],4,FALSE), "")</f>
        <v/>
      </c>
      <c r="F548" s="18" t="str">
        <f>IFERROR(VLOOKUP(C548,REKAP[[#All],[ID
Barang]:[Stok Akhir]],6,FALSE),"")</f>
        <v/>
      </c>
      <c r="G548" s="17" t="str">
        <f>IFERROR(VLOOKUP(C548,REKAP[[#All],[ID
Barang]:[Stok Akhir]],8,FALSE),"")</f>
        <v/>
      </c>
      <c r="H548" s="13"/>
      <c r="I548" s="13"/>
      <c r="J548" s="69" t="str">
        <f>IFERROR(VLOOKUP(C548,REKAP[[#All],[ID
Barang]:[Stok Akhir]],14,FALSE),"")</f>
        <v/>
      </c>
      <c r="K548" s="69"/>
      <c r="L548" s="13"/>
      <c r="M548" s="17" t="str">
        <f>IFERROR(MASUK8[[#This Row],[Harga Satuan]]*MASUK8[[#This Row],[Jumlah Keluar]], "")</f>
        <v/>
      </c>
      <c r="N548" s="13"/>
    </row>
    <row r="549" spans="1:14" ht="16.5" thickTop="1" thickBot="1" x14ac:dyDescent="0.3">
      <c r="A549" s="33">
        <f t="shared" si="8"/>
        <v>543</v>
      </c>
      <c r="B549" s="9"/>
      <c r="C549" s="10"/>
      <c r="D549" s="18" t="str">
        <f>IFERROR(VLOOKUP(C549,REKAP[[#All],[ID
Barang]:[Stok Akhir]],2,FALSE), "")</f>
        <v/>
      </c>
      <c r="E549" s="18" t="str">
        <f>IFERROR(VLOOKUP(C549,REKAP[[#All],[ID
Barang]:[Stok Akhir]],4,FALSE), "")</f>
        <v/>
      </c>
      <c r="F549" s="18" t="str">
        <f>IFERROR(VLOOKUP(C549,REKAP[[#All],[ID
Barang]:[Stok Akhir]],6,FALSE),"")</f>
        <v/>
      </c>
      <c r="G549" s="17" t="str">
        <f>IFERROR(VLOOKUP(C549,REKAP[[#All],[ID
Barang]:[Stok Akhir]],8,FALSE),"")</f>
        <v/>
      </c>
      <c r="H549" s="13"/>
      <c r="I549" s="13"/>
      <c r="J549" s="69" t="str">
        <f>IFERROR(VLOOKUP(C549,REKAP[[#All],[ID
Barang]:[Stok Akhir]],14,FALSE),"")</f>
        <v/>
      </c>
      <c r="K549" s="69"/>
      <c r="L549" s="13"/>
      <c r="M549" s="17" t="str">
        <f>IFERROR(MASUK8[[#This Row],[Harga Satuan]]*MASUK8[[#This Row],[Jumlah Keluar]], "")</f>
        <v/>
      </c>
      <c r="N549" s="13"/>
    </row>
    <row r="550" spans="1:14" ht="16.5" thickTop="1" thickBot="1" x14ac:dyDescent="0.3">
      <c r="A550" s="33">
        <f t="shared" si="8"/>
        <v>544</v>
      </c>
      <c r="B550" s="9"/>
      <c r="C550" s="10"/>
      <c r="D550" s="18" t="str">
        <f>IFERROR(VLOOKUP(C550,REKAP[[#All],[ID
Barang]:[Stok Akhir]],2,FALSE), "")</f>
        <v/>
      </c>
      <c r="E550" s="18" t="str">
        <f>IFERROR(VLOOKUP(C550,REKAP[[#All],[ID
Barang]:[Stok Akhir]],4,FALSE), "")</f>
        <v/>
      </c>
      <c r="F550" s="18" t="str">
        <f>IFERROR(VLOOKUP(C550,REKAP[[#All],[ID
Barang]:[Stok Akhir]],6,FALSE),"")</f>
        <v/>
      </c>
      <c r="G550" s="17" t="str">
        <f>IFERROR(VLOOKUP(C550,REKAP[[#All],[ID
Barang]:[Stok Akhir]],8,FALSE),"")</f>
        <v/>
      </c>
      <c r="H550" s="13"/>
      <c r="I550" s="13"/>
      <c r="J550" s="69" t="str">
        <f>IFERROR(VLOOKUP(C550,REKAP[[#All],[ID
Barang]:[Stok Akhir]],14,FALSE),"")</f>
        <v/>
      </c>
      <c r="K550" s="69"/>
      <c r="L550" s="13"/>
      <c r="M550" s="17" t="str">
        <f>IFERROR(MASUK8[[#This Row],[Harga Satuan]]*MASUK8[[#This Row],[Jumlah Keluar]], "")</f>
        <v/>
      </c>
      <c r="N550" s="13"/>
    </row>
    <row r="551" spans="1:14" ht="16.5" thickTop="1" thickBot="1" x14ac:dyDescent="0.3">
      <c r="A551" s="33">
        <f t="shared" si="8"/>
        <v>545</v>
      </c>
      <c r="B551" s="9"/>
      <c r="C551" s="10"/>
      <c r="D551" s="18" t="str">
        <f>IFERROR(VLOOKUP(C551,REKAP[[#All],[ID
Barang]:[Stok Akhir]],2,FALSE), "")</f>
        <v/>
      </c>
      <c r="E551" s="18" t="str">
        <f>IFERROR(VLOOKUP(C551,REKAP[[#All],[ID
Barang]:[Stok Akhir]],4,FALSE), "")</f>
        <v/>
      </c>
      <c r="F551" s="18" t="str">
        <f>IFERROR(VLOOKUP(C551,REKAP[[#All],[ID
Barang]:[Stok Akhir]],6,FALSE),"")</f>
        <v/>
      </c>
      <c r="G551" s="17" t="str">
        <f>IFERROR(VLOOKUP(C551,REKAP[[#All],[ID
Barang]:[Stok Akhir]],8,FALSE),"")</f>
        <v/>
      </c>
      <c r="H551" s="13"/>
      <c r="I551" s="13"/>
      <c r="J551" s="69" t="str">
        <f>IFERROR(VLOOKUP(C551,REKAP[[#All],[ID
Barang]:[Stok Akhir]],14,FALSE),"")</f>
        <v/>
      </c>
      <c r="K551" s="69"/>
      <c r="L551" s="13"/>
      <c r="M551" s="17" t="str">
        <f>IFERROR(MASUK8[[#This Row],[Harga Satuan]]*MASUK8[[#This Row],[Jumlah Keluar]], "")</f>
        <v/>
      </c>
      <c r="N551" s="13"/>
    </row>
    <row r="552" spans="1:14" ht="16.5" thickTop="1" thickBot="1" x14ac:dyDescent="0.3">
      <c r="A552" s="33">
        <f t="shared" si="8"/>
        <v>546</v>
      </c>
      <c r="B552" s="9"/>
      <c r="C552" s="10"/>
      <c r="D552" s="18" t="str">
        <f>IFERROR(VLOOKUP(C552,REKAP[[#All],[ID
Barang]:[Stok Akhir]],2,FALSE), "")</f>
        <v/>
      </c>
      <c r="E552" s="18" t="str">
        <f>IFERROR(VLOOKUP(C552,REKAP[[#All],[ID
Barang]:[Stok Akhir]],4,FALSE), "")</f>
        <v/>
      </c>
      <c r="F552" s="18" t="str">
        <f>IFERROR(VLOOKUP(C552,REKAP[[#All],[ID
Barang]:[Stok Akhir]],6,FALSE),"")</f>
        <v/>
      </c>
      <c r="G552" s="17" t="str">
        <f>IFERROR(VLOOKUP(C552,REKAP[[#All],[ID
Barang]:[Stok Akhir]],8,FALSE),"")</f>
        <v/>
      </c>
      <c r="H552" s="13"/>
      <c r="I552" s="13"/>
      <c r="J552" s="69" t="str">
        <f>IFERROR(VLOOKUP(C552,REKAP[[#All],[ID
Barang]:[Stok Akhir]],14,FALSE),"")</f>
        <v/>
      </c>
      <c r="K552" s="69"/>
      <c r="L552" s="13"/>
      <c r="M552" s="17" t="str">
        <f>IFERROR(MASUK8[[#This Row],[Harga Satuan]]*MASUK8[[#This Row],[Jumlah Keluar]], "")</f>
        <v/>
      </c>
      <c r="N552" s="13"/>
    </row>
    <row r="553" spans="1:14" ht="16.5" thickTop="1" thickBot="1" x14ac:dyDescent="0.3">
      <c r="A553" s="33">
        <f t="shared" si="8"/>
        <v>547</v>
      </c>
      <c r="B553" s="9"/>
      <c r="C553" s="10"/>
      <c r="D553" s="18" t="str">
        <f>IFERROR(VLOOKUP(C553,REKAP[[#All],[ID
Barang]:[Stok Akhir]],2,FALSE), "")</f>
        <v/>
      </c>
      <c r="E553" s="18" t="str">
        <f>IFERROR(VLOOKUP(C553,REKAP[[#All],[ID
Barang]:[Stok Akhir]],4,FALSE), "")</f>
        <v/>
      </c>
      <c r="F553" s="18" t="str">
        <f>IFERROR(VLOOKUP(C553,REKAP[[#All],[ID
Barang]:[Stok Akhir]],6,FALSE),"")</f>
        <v/>
      </c>
      <c r="G553" s="17" t="str">
        <f>IFERROR(VLOOKUP(C553,REKAP[[#All],[ID
Barang]:[Stok Akhir]],8,FALSE),"")</f>
        <v/>
      </c>
      <c r="H553" s="13"/>
      <c r="I553" s="13"/>
      <c r="J553" s="69" t="str">
        <f>IFERROR(VLOOKUP(C553,REKAP[[#All],[ID
Barang]:[Stok Akhir]],14,FALSE),"")</f>
        <v/>
      </c>
      <c r="K553" s="69"/>
      <c r="L553" s="13"/>
      <c r="M553" s="17" t="str">
        <f>IFERROR(MASUK8[[#This Row],[Harga Satuan]]*MASUK8[[#This Row],[Jumlah Keluar]], "")</f>
        <v/>
      </c>
      <c r="N553" s="13"/>
    </row>
    <row r="554" spans="1:14" ht="16.5" thickTop="1" thickBot="1" x14ac:dyDescent="0.3">
      <c r="A554" s="33">
        <f t="shared" si="8"/>
        <v>548</v>
      </c>
      <c r="B554" s="9"/>
      <c r="C554" s="10"/>
      <c r="D554" s="18" t="str">
        <f>IFERROR(VLOOKUP(C554,REKAP[[#All],[ID
Barang]:[Stok Akhir]],2,FALSE), "")</f>
        <v/>
      </c>
      <c r="E554" s="18" t="str">
        <f>IFERROR(VLOOKUP(C554,REKAP[[#All],[ID
Barang]:[Stok Akhir]],4,FALSE), "")</f>
        <v/>
      </c>
      <c r="F554" s="18" t="str">
        <f>IFERROR(VLOOKUP(C554,REKAP[[#All],[ID
Barang]:[Stok Akhir]],6,FALSE),"")</f>
        <v/>
      </c>
      <c r="G554" s="17" t="str">
        <f>IFERROR(VLOOKUP(C554,REKAP[[#All],[ID
Barang]:[Stok Akhir]],8,FALSE),"")</f>
        <v/>
      </c>
      <c r="H554" s="13"/>
      <c r="I554" s="13"/>
      <c r="J554" s="69" t="str">
        <f>IFERROR(VLOOKUP(C554,REKAP[[#All],[ID
Barang]:[Stok Akhir]],14,FALSE),"")</f>
        <v/>
      </c>
      <c r="K554" s="69"/>
      <c r="L554" s="13"/>
      <c r="M554" s="17" t="str">
        <f>IFERROR(MASUK8[[#This Row],[Harga Satuan]]*MASUK8[[#This Row],[Jumlah Keluar]], "")</f>
        <v/>
      </c>
      <c r="N554" s="13"/>
    </row>
    <row r="555" spans="1:14" ht="16.5" thickTop="1" thickBot="1" x14ac:dyDescent="0.3">
      <c r="A555" s="33">
        <f t="shared" si="8"/>
        <v>549</v>
      </c>
      <c r="B555" s="9"/>
      <c r="C555" s="10"/>
      <c r="D555" s="18" t="str">
        <f>IFERROR(VLOOKUP(C555,REKAP[[#All],[ID
Barang]:[Stok Akhir]],2,FALSE), "")</f>
        <v/>
      </c>
      <c r="E555" s="18" t="str">
        <f>IFERROR(VLOOKUP(C555,REKAP[[#All],[ID
Barang]:[Stok Akhir]],4,FALSE), "")</f>
        <v/>
      </c>
      <c r="F555" s="18" t="str">
        <f>IFERROR(VLOOKUP(C555,REKAP[[#All],[ID
Barang]:[Stok Akhir]],6,FALSE),"")</f>
        <v/>
      </c>
      <c r="G555" s="17" t="str">
        <f>IFERROR(VLOOKUP(C555,REKAP[[#All],[ID
Barang]:[Stok Akhir]],8,FALSE),"")</f>
        <v/>
      </c>
      <c r="H555" s="13"/>
      <c r="I555" s="13"/>
      <c r="J555" s="69" t="str">
        <f>IFERROR(VLOOKUP(C555,REKAP[[#All],[ID
Barang]:[Stok Akhir]],14,FALSE),"")</f>
        <v/>
      </c>
      <c r="K555" s="69"/>
      <c r="L555" s="13"/>
      <c r="M555" s="17" t="str">
        <f>IFERROR(MASUK8[[#This Row],[Harga Satuan]]*MASUK8[[#This Row],[Jumlah Keluar]], "")</f>
        <v/>
      </c>
      <c r="N555" s="13"/>
    </row>
    <row r="556" spans="1:14" ht="16.5" thickTop="1" thickBot="1" x14ac:dyDescent="0.3">
      <c r="A556" s="33">
        <f t="shared" si="8"/>
        <v>550</v>
      </c>
      <c r="B556" s="9"/>
      <c r="C556" s="10"/>
      <c r="D556" s="18" t="str">
        <f>IFERROR(VLOOKUP(C556,REKAP[[#All],[ID
Barang]:[Stok Akhir]],2,FALSE), "")</f>
        <v/>
      </c>
      <c r="E556" s="18" t="str">
        <f>IFERROR(VLOOKUP(C556,REKAP[[#All],[ID
Barang]:[Stok Akhir]],4,FALSE), "")</f>
        <v/>
      </c>
      <c r="F556" s="18" t="str">
        <f>IFERROR(VLOOKUP(C556,REKAP[[#All],[ID
Barang]:[Stok Akhir]],6,FALSE),"")</f>
        <v/>
      </c>
      <c r="G556" s="17" t="str">
        <f>IFERROR(VLOOKUP(C556,REKAP[[#All],[ID
Barang]:[Stok Akhir]],8,FALSE),"")</f>
        <v/>
      </c>
      <c r="H556" s="13"/>
      <c r="I556" s="13"/>
      <c r="J556" s="69" t="str">
        <f>IFERROR(VLOOKUP(C556,REKAP[[#All],[ID
Barang]:[Stok Akhir]],14,FALSE),"")</f>
        <v/>
      </c>
      <c r="K556" s="69"/>
      <c r="L556" s="13"/>
      <c r="M556" s="17" t="str">
        <f>IFERROR(MASUK8[[#This Row],[Harga Satuan]]*MASUK8[[#This Row],[Jumlah Keluar]], "")</f>
        <v/>
      </c>
      <c r="N556" s="13"/>
    </row>
    <row r="557" spans="1:14" ht="16.5" thickTop="1" thickBot="1" x14ac:dyDescent="0.3">
      <c r="A557" s="33">
        <f t="shared" si="8"/>
        <v>551</v>
      </c>
      <c r="B557" s="9"/>
      <c r="C557" s="10"/>
      <c r="D557" s="18" t="str">
        <f>IFERROR(VLOOKUP(C557,REKAP[[#All],[ID
Barang]:[Stok Akhir]],2,FALSE), "")</f>
        <v/>
      </c>
      <c r="E557" s="18" t="str">
        <f>IFERROR(VLOOKUP(C557,REKAP[[#All],[ID
Barang]:[Stok Akhir]],4,FALSE), "")</f>
        <v/>
      </c>
      <c r="F557" s="18" t="str">
        <f>IFERROR(VLOOKUP(C557,REKAP[[#All],[ID
Barang]:[Stok Akhir]],6,FALSE),"")</f>
        <v/>
      </c>
      <c r="G557" s="17" t="str">
        <f>IFERROR(VLOOKUP(C557,REKAP[[#All],[ID
Barang]:[Stok Akhir]],8,FALSE),"")</f>
        <v/>
      </c>
      <c r="H557" s="13"/>
      <c r="I557" s="13"/>
      <c r="J557" s="69" t="str">
        <f>IFERROR(VLOOKUP(C557,REKAP[[#All],[ID
Barang]:[Stok Akhir]],14,FALSE),"")</f>
        <v/>
      </c>
      <c r="K557" s="69"/>
      <c r="L557" s="13"/>
      <c r="M557" s="17" t="str">
        <f>IFERROR(MASUK8[[#This Row],[Harga Satuan]]*MASUK8[[#This Row],[Jumlah Keluar]], "")</f>
        <v/>
      </c>
      <c r="N557" s="13"/>
    </row>
    <row r="558" spans="1:14" ht="16.5" thickTop="1" thickBot="1" x14ac:dyDescent="0.3">
      <c r="A558" s="33">
        <f t="shared" si="8"/>
        <v>552</v>
      </c>
      <c r="B558" s="9"/>
      <c r="C558" s="10"/>
      <c r="D558" s="18" t="str">
        <f>IFERROR(VLOOKUP(C558,REKAP[[#All],[ID
Barang]:[Stok Akhir]],2,FALSE), "")</f>
        <v/>
      </c>
      <c r="E558" s="18" t="str">
        <f>IFERROR(VLOOKUP(C558,REKAP[[#All],[ID
Barang]:[Stok Akhir]],4,FALSE), "")</f>
        <v/>
      </c>
      <c r="F558" s="18" t="str">
        <f>IFERROR(VLOOKUP(C558,REKAP[[#All],[ID
Barang]:[Stok Akhir]],6,FALSE),"")</f>
        <v/>
      </c>
      <c r="G558" s="17" t="str">
        <f>IFERROR(VLOOKUP(C558,REKAP[[#All],[ID
Barang]:[Stok Akhir]],8,FALSE),"")</f>
        <v/>
      </c>
      <c r="H558" s="13"/>
      <c r="I558" s="13"/>
      <c r="J558" s="69" t="str">
        <f>IFERROR(VLOOKUP(C558,REKAP[[#All],[ID
Barang]:[Stok Akhir]],14,FALSE),"")</f>
        <v/>
      </c>
      <c r="K558" s="69"/>
      <c r="L558" s="13"/>
      <c r="M558" s="17" t="str">
        <f>IFERROR(MASUK8[[#This Row],[Harga Satuan]]*MASUK8[[#This Row],[Jumlah Keluar]], "")</f>
        <v/>
      </c>
      <c r="N558" s="13"/>
    </row>
    <row r="559" spans="1:14" ht="16.5" thickTop="1" thickBot="1" x14ac:dyDescent="0.3">
      <c r="A559" s="33">
        <f t="shared" si="8"/>
        <v>553</v>
      </c>
      <c r="B559" s="9"/>
      <c r="C559" s="10"/>
      <c r="D559" s="18" t="str">
        <f>IFERROR(VLOOKUP(C559,REKAP[[#All],[ID
Barang]:[Stok Akhir]],2,FALSE), "")</f>
        <v/>
      </c>
      <c r="E559" s="18" t="str">
        <f>IFERROR(VLOOKUP(C559,REKAP[[#All],[ID
Barang]:[Stok Akhir]],4,FALSE), "")</f>
        <v/>
      </c>
      <c r="F559" s="18" t="str">
        <f>IFERROR(VLOOKUP(C559,REKAP[[#All],[ID
Barang]:[Stok Akhir]],6,FALSE),"")</f>
        <v/>
      </c>
      <c r="G559" s="17" t="str">
        <f>IFERROR(VLOOKUP(C559,REKAP[[#All],[ID
Barang]:[Stok Akhir]],8,FALSE),"")</f>
        <v/>
      </c>
      <c r="H559" s="13"/>
      <c r="I559" s="13"/>
      <c r="J559" s="69" t="str">
        <f>IFERROR(VLOOKUP(C559,REKAP[[#All],[ID
Barang]:[Stok Akhir]],14,FALSE),"")</f>
        <v/>
      </c>
      <c r="K559" s="69"/>
      <c r="L559" s="13"/>
      <c r="M559" s="17" t="str">
        <f>IFERROR(MASUK8[[#This Row],[Harga Satuan]]*MASUK8[[#This Row],[Jumlah Keluar]], "")</f>
        <v/>
      </c>
      <c r="N559" s="13"/>
    </row>
    <row r="560" spans="1:14" ht="16.5" thickTop="1" thickBot="1" x14ac:dyDescent="0.3">
      <c r="A560" s="33">
        <f t="shared" si="8"/>
        <v>554</v>
      </c>
      <c r="B560" s="9"/>
      <c r="C560" s="10"/>
      <c r="D560" s="18" t="str">
        <f>IFERROR(VLOOKUP(C560,REKAP[[#All],[ID
Barang]:[Stok Akhir]],2,FALSE), "")</f>
        <v/>
      </c>
      <c r="E560" s="18" t="str">
        <f>IFERROR(VLOOKUP(C560,REKAP[[#All],[ID
Barang]:[Stok Akhir]],4,FALSE), "")</f>
        <v/>
      </c>
      <c r="F560" s="18" t="str">
        <f>IFERROR(VLOOKUP(C560,REKAP[[#All],[ID
Barang]:[Stok Akhir]],6,FALSE),"")</f>
        <v/>
      </c>
      <c r="G560" s="17" t="str">
        <f>IFERROR(VLOOKUP(C560,REKAP[[#All],[ID
Barang]:[Stok Akhir]],8,FALSE),"")</f>
        <v/>
      </c>
      <c r="H560" s="13"/>
      <c r="I560" s="13"/>
      <c r="J560" s="69" t="str">
        <f>IFERROR(VLOOKUP(C560,REKAP[[#All],[ID
Barang]:[Stok Akhir]],14,FALSE),"")</f>
        <v/>
      </c>
      <c r="K560" s="69"/>
      <c r="L560" s="13"/>
      <c r="M560" s="17" t="str">
        <f>IFERROR(MASUK8[[#This Row],[Harga Satuan]]*MASUK8[[#This Row],[Jumlah Keluar]], "")</f>
        <v/>
      </c>
      <c r="N560" s="13"/>
    </row>
    <row r="561" spans="1:14" ht="16.5" thickTop="1" thickBot="1" x14ac:dyDescent="0.3">
      <c r="A561" s="33">
        <f t="shared" si="8"/>
        <v>555</v>
      </c>
      <c r="B561" s="9"/>
      <c r="C561" s="10"/>
      <c r="D561" s="18" t="str">
        <f>IFERROR(VLOOKUP(C561,REKAP[[#All],[ID
Barang]:[Stok Akhir]],2,FALSE), "")</f>
        <v/>
      </c>
      <c r="E561" s="18" t="str">
        <f>IFERROR(VLOOKUP(C561,REKAP[[#All],[ID
Barang]:[Stok Akhir]],4,FALSE), "")</f>
        <v/>
      </c>
      <c r="F561" s="18" t="str">
        <f>IFERROR(VLOOKUP(C561,REKAP[[#All],[ID
Barang]:[Stok Akhir]],6,FALSE),"")</f>
        <v/>
      </c>
      <c r="G561" s="17" t="str">
        <f>IFERROR(VLOOKUP(C561,REKAP[[#All],[ID
Barang]:[Stok Akhir]],8,FALSE),"")</f>
        <v/>
      </c>
      <c r="H561" s="13"/>
      <c r="I561" s="13"/>
      <c r="J561" s="69" t="str">
        <f>IFERROR(VLOOKUP(C561,REKAP[[#All],[ID
Barang]:[Stok Akhir]],14,FALSE),"")</f>
        <v/>
      </c>
      <c r="K561" s="69"/>
      <c r="L561" s="13"/>
      <c r="M561" s="17" t="str">
        <f>IFERROR(MASUK8[[#This Row],[Harga Satuan]]*MASUK8[[#This Row],[Jumlah Keluar]], "")</f>
        <v/>
      </c>
      <c r="N561" s="13"/>
    </row>
    <row r="562" spans="1:14" ht="16.5" thickTop="1" thickBot="1" x14ac:dyDescent="0.3">
      <c r="A562" s="33">
        <f t="shared" si="8"/>
        <v>556</v>
      </c>
      <c r="B562" s="9"/>
      <c r="C562" s="10"/>
      <c r="D562" s="18" t="str">
        <f>IFERROR(VLOOKUP(C562,REKAP[[#All],[ID
Barang]:[Stok Akhir]],2,FALSE), "")</f>
        <v/>
      </c>
      <c r="E562" s="18" t="str">
        <f>IFERROR(VLOOKUP(C562,REKAP[[#All],[ID
Barang]:[Stok Akhir]],4,FALSE), "")</f>
        <v/>
      </c>
      <c r="F562" s="18" t="str">
        <f>IFERROR(VLOOKUP(C562,REKAP[[#All],[ID
Barang]:[Stok Akhir]],6,FALSE),"")</f>
        <v/>
      </c>
      <c r="G562" s="17" t="str">
        <f>IFERROR(VLOOKUP(C562,REKAP[[#All],[ID
Barang]:[Stok Akhir]],8,FALSE),"")</f>
        <v/>
      </c>
      <c r="H562" s="13"/>
      <c r="I562" s="13"/>
      <c r="J562" s="69" t="str">
        <f>IFERROR(VLOOKUP(C562,REKAP[[#All],[ID
Barang]:[Stok Akhir]],14,FALSE),"")</f>
        <v/>
      </c>
      <c r="K562" s="69"/>
      <c r="L562" s="13"/>
      <c r="M562" s="17" t="str">
        <f>IFERROR(MASUK8[[#This Row],[Harga Satuan]]*MASUK8[[#This Row],[Jumlah Keluar]], "")</f>
        <v/>
      </c>
      <c r="N562" s="13"/>
    </row>
    <row r="563" spans="1:14" ht="16.5" thickTop="1" thickBot="1" x14ac:dyDescent="0.3">
      <c r="A563" s="33">
        <f t="shared" si="8"/>
        <v>557</v>
      </c>
      <c r="B563" s="9"/>
      <c r="C563" s="10"/>
      <c r="D563" s="18" t="str">
        <f>IFERROR(VLOOKUP(C563,REKAP[[#All],[ID
Barang]:[Stok Akhir]],2,FALSE), "")</f>
        <v/>
      </c>
      <c r="E563" s="18" t="str">
        <f>IFERROR(VLOOKUP(C563,REKAP[[#All],[ID
Barang]:[Stok Akhir]],4,FALSE), "")</f>
        <v/>
      </c>
      <c r="F563" s="18" t="str">
        <f>IFERROR(VLOOKUP(C563,REKAP[[#All],[ID
Barang]:[Stok Akhir]],6,FALSE),"")</f>
        <v/>
      </c>
      <c r="G563" s="17" t="str">
        <f>IFERROR(VLOOKUP(C563,REKAP[[#All],[ID
Barang]:[Stok Akhir]],8,FALSE),"")</f>
        <v/>
      </c>
      <c r="H563" s="13"/>
      <c r="I563" s="13"/>
      <c r="J563" s="69" t="str">
        <f>IFERROR(VLOOKUP(C563,REKAP[[#All],[ID
Barang]:[Stok Akhir]],14,FALSE),"")</f>
        <v/>
      </c>
      <c r="K563" s="69"/>
      <c r="L563" s="13"/>
      <c r="M563" s="17" t="str">
        <f>IFERROR(MASUK8[[#This Row],[Harga Satuan]]*MASUK8[[#This Row],[Jumlah Keluar]], "")</f>
        <v/>
      </c>
      <c r="N563" s="13"/>
    </row>
    <row r="564" spans="1:14" ht="16.5" thickTop="1" thickBot="1" x14ac:dyDescent="0.3">
      <c r="A564" s="33">
        <f t="shared" si="8"/>
        <v>558</v>
      </c>
      <c r="B564" s="9"/>
      <c r="C564" s="10"/>
      <c r="D564" s="18" t="str">
        <f>IFERROR(VLOOKUP(C564,REKAP[[#All],[ID
Barang]:[Stok Akhir]],2,FALSE), "")</f>
        <v/>
      </c>
      <c r="E564" s="18" t="str">
        <f>IFERROR(VLOOKUP(C564,REKAP[[#All],[ID
Barang]:[Stok Akhir]],4,FALSE), "")</f>
        <v/>
      </c>
      <c r="F564" s="18" t="str">
        <f>IFERROR(VLOOKUP(C564,REKAP[[#All],[ID
Barang]:[Stok Akhir]],6,FALSE),"")</f>
        <v/>
      </c>
      <c r="G564" s="17" t="str">
        <f>IFERROR(VLOOKUP(C564,REKAP[[#All],[ID
Barang]:[Stok Akhir]],8,FALSE),"")</f>
        <v/>
      </c>
      <c r="H564" s="13"/>
      <c r="I564" s="13"/>
      <c r="J564" s="69" t="str">
        <f>IFERROR(VLOOKUP(C564,REKAP[[#All],[ID
Barang]:[Stok Akhir]],14,FALSE),"")</f>
        <v/>
      </c>
      <c r="K564" s="69"/>
      <c r="L564" s="13"/>
      <c r="M564" s="17" t="str">
        <f>IFERROR(MASUK8[[#This Row],[Harga Satuan]]*MASUK8[[#This Row],[Jumlah Keluar]], "")</f>
        <v/>
      </c>
      <c r="N564" s="13"/>
    </row>
    <row r="565" spans="1:14" ht="16.5" thickTop="1" thickBot="1" x14ac:dyDescent="0.3">
      <c r="A565" s="33">
        <f t="shared" si="8"/>
        <v>559</v>
      </c>
      <c r="B565" s="9"/>
      <c r="C565" s="10"/>
      <c r="D565" s="18" t="str">
        <f>IFERROR(VLOOKUP(C565,REKAP[[#All],[ID
Barang]:[Stok Akhir]],2,FALSE), "")</f>
        <v/>
      </c>
      <c r="E565" s="18" t="str">
        <f>IFERROR(VLOOKUP(C565,REKAP[[#All],[ID
Barang]:[Stok Akhir]],4,FALSE), "")</f>
        <v/>
      </c>
      <c r="F565" s="18" t="str">
        <f>IFERROR(VLOOKUP(C565,REKAP[[#All],[ID
Barang]:[Stok Akhir]],6,FALSE),"")</f>
        <v/>
      </c>
      <c r="G565" s="17" t="str">
        <f>IFERROR(VLOOKUP(C565,REKAP[[#All],[ID
Barang]:[Stok Akhir]],8,FALSE),"")</f>
        <v/>
      </c>
      <c r="H565" s="13"/>
      <c r="I565" s="13"/>
      <c r="J565" s="69" t="str">
        <f>IFERROR(VLOOKUP(C565,REKAP[[#All],[ID
Barang]:[Stok Akhir]],14,FALSE),"")</f>
        <v/>
      </c>
      <c r="K565" s="69"/>
      <c r="L565" s="13"/>
      <c r="M565" s="17" t="str">
        <f>IFERROR(MASUK8[[#This Row],[Harga Satuan]]*MASUK8[[#This Row],[Jumlah Keluar]], "")</f>
        <v/>
      </c>
      <c r="N565" s="13"/>
    </row>
    <row r="566" spans="1:14" ht="16.5" thickTop="1" thickBot="1" x14ac:dyDescent="0.3">
      <c r="A566" s="33">
        <f t="shared" si="8"/>
        <v>560</v>
      </c>
      <c r="B566" s="9"/>
      <c r="C566" s="10"/>
      <c r="D566" s="18" t="str">
        <f>IFERROR(VLOOKUP(C566,REKAP[[#All],[ID
Barang]:[Stok Akhir]],2,FALSE), "")</f>
        <v/>
      </c>
      <c r="E566" s="18" t="str">
        <f>IFERROR(VLOOKUP(C566,REKAP[[#All],[ID
Barang]:[Stok Akhir]],4,FALSE), "")</f>
        <v/>
      </c>
      <c r="F566" s="18" t="str">
        <f>IFERROR(VLOOKUP(C566,REKAP[[#All],[ID
Barang]:[Stok Akhir]],6,FALSE),"")</f>
        <v/>
      </c>
      <c r="G566" s="17" t="str">
        <f>IFERROR(VLOOKUP(C566,REKAP[[#All],[ID
Barang]:[Stok Akhir]],8,FALSE),"")</f>
        <v/>
      </c>
      <c r="H566" s="13"/>
      <c r="I566" s="13"/>
      <c r="J566" s="69" t="str">
        <f>IFERROR(VLOOKUP(C566,REKAP[[#All],[ID
Barang]:[Stok Akhir]],14,FALSE),"")</f>
        <v/>
      </c>
      <c r="K566" s="69"/>
      <c r="L566" s="13"/>
      <c r="M566" s="17" t="str">
        <f>IFERROR(MASUK8[[#This Row],[Harga Satuan]]*MASUK8[[#This Row],[Jumlah Keluar]], "")</f>
        <v/>
      </c>
      <c r="N566" s="13"/>
    </row>
    <row r="567" spans="1:14" ht="16.5" thickTop="1" thickBot="1" x14ac:dyDescent="0.3">
      <c r="A567" s="33">
        <f t="shared" si="8"/>
        <v>561</v>
      </c>
      <c r="B567" s="9"/>
      <c r="C567" s="10"/>
      <c r="D567" s="18" t="str">
        <f>IFERROR(VLOOKUP(C567,REKAP[[#All],[ID
Barang]:[Stok Akhir]],2,FALSE), "")</f>
        <v/>
      </c>
      <c r="E567" s="18" t="str">
        <f>IFERROR(VLOOKUP(C567,REKAP[[#All],[ID
Barang]:[Stok Akhir]],4,FALSE), "")</f>
        <v/>
      </c>
      <c r="F567" s="18" t="str">
        <f>IFERROR(VLOOKUP(C567,REKAP[[#All],[ID
Barang]:[Stok Akhir]],6,FALSE),"")</f>
        <v/>
      </c>
      <c r="G567" s="17" t="str">
        <f>IFERROR(VLOOKUP(C567,REKAP[[#All],[ID
Barang]:[Stok Akhir]],8,FALSE),"")</f>
        <v/>
      </c>
      <c r="H567" s="13"/>
      <c r="I567" s="13"/>
      <c r="J567" s="69" t="str">
        <f>IFERROR(VLOOKUP(C567,REKAP[[#All],[ID
Barang]:[Stok Akhir]],14,FALSE),"")</f>
        <v/>
      </c>
      <c r="K567" s="69"/>
      <c r="L567" s="13"/>
      <c r="M567" s="17" t="str">
        <f>IFERROR(MASUK8[[#This Row],[Harga Satuan]]*MASUK8[[#This Row],[Jumlah Keluar]], "")</f>
        <v/>
      </c>
      <c r="N567" s="13"/>
    </row>
    <row r="568" spans="1:14" ht="16.5" thickTop="1" thickBot="1" x14ac:dyDescent="0.3">
      <c r="A568" s="33">
        <f t="shared" si="8"/>
        <v>562</v>
      </c>
      <c r="B568" s="9"/>
      <c r="C568" s="10"/>
      <c r="D568" s="18" t="str">
        <f>IFERROR(VLOOKUP(C568,REKAP[[#All],[ID
Barang]:[Stok Akhir]],2,FALSE), "")</f>
        <v/>
      </c>
      <c r="E568" s="18" t="str">
        <f>IFERROR(VLOOKUP(C568,REKAP[[#All],[ID
Barang]:[Stok Akhir]],4,FALSE), "")</f>
        <v/>
      </c>
      <c r="F568" s="18" t="str">
        <f>IFERROR(VLOOKUP(C568,REKAP[[#All],[ID
Barang]:[Stok Akhir]],6,FALSE),"")</f>
        <v/>
      </c>
      <c r="G568" s="17" t="str">
        <f>IFERROR(VLOOKUP(C568,REKAP[[#All],[ID
Barang]:[Stok Akhir]],8,FALSE),"")</f>
        <v/>
      </c>
      <c r="H568" s="13"/>
      <c r="I568" s="13"/>
      <c r="J568" s="69" t="str">
        <f>IFERROR(VLOOKUP(C568,REKAP[[#All],[ID
Barang]:[Stok Akhir]],14,FALSE),"")</f>
        <v/>
      </c>
      <c r="K568" s="69"/>
      <c r="L568" s="13"/>
      <c r="M568" s="17" t="str">
        <f>IFERROR(MASUK8[[#This Row],[Harga Satuan]]*MASUK8[[#This Row],[Jumlah Keluar]], "")</f>
        <v/>
      </c>
      <c r="N568" s="13"/>
    </row>
    <row r="569" spans="1:14" ht="16.5" thickTop="1" thickBot="1" x14ac:dyDescent="0.3">
      <c r="A569" s="33">
        <f t="shared" si="8"/>
        <v>563</v>
      </c>
      <c r="B569" s="9"/>
      <c r="C569" s="10"/>
      <c r="D569" s="18" t="str">
        <f>IFERROR(VLOOKUP(C569,REKAP[[#All],[ID
Barang]:[Stok Akhir]],2,FALSE), "")</f>
        <v/>
      </c>
      <c r="E569" s="18" t="str">
        <f>IFERROR(VLOOKUP(C569,REKAP[[#All],[ID
Barang]:[Stok Akhir]],4,FALSE), "")</f>
        <v/>
      </c>
      <c r="F569" s="18" t="str">
        <f>IFERROR(VLOOKUP(C569,REKAP[[#All],[ID
Barang]:[Stok Akhir]],6,FALSE),"")</f>
        <v/>
      </c>
      <c r="G569" s="17" t="str">
        <f>IFERROR(VLOOKUP(C569,REKAP[[#All],[ID
Barang]:[Stok Akhir]],8,FALSE),"")</f>
        <v/>
      </c>
      <c r="H569" s="13"/>
      <c r="I569" s="13"/>
      <c r="J569" s="69" t="str">
        <f>IFERROR(VLOOKUP(C569,REKAP[[#All],[ID
Barang]:[Stok Akhir]],14,FALSE),"")</f>
        <v/>
      </c>
      <c r="K569" s="69"/>
      <c r="L569" s="13"/>
      <c r="M569" s="17" t="str">
        <f>IFERROR(MASUK8[[#This Row],[Harga Satuan]]*MASUK8[[#This Row],[Jumlah Keluar]], "")</f>
        <v/>
      </c>
      <c r="N569" s="13"/>
    </row>
    <row r="570" spans="1:14" ht="16.5" thickTop="1" thickBot="1" x14ac:dyDescent="0.3">
      <c r="A570" s="33">
        <f t="shared" si="8"/>
        <v>564</v>
      </c>
      <c r="B570" s="9"/>
      <c r="C570" s="10"/>
      <c r="D570" s="18" t="str">
        <f>IFERROR(VLOOKUP(C570,REKAP[[#All],[ID
Barang]:[Stok Akhir]],2,FALSE), "")</f>
        <v/>
      </c>
      <c r="E570" s="18" t="str">
        <f>IFERROR(VLOOKUP(C570,REKAP[[#All],[ID
Barang]:[Stok Akhir]],4,FALSE), "")</f>
        <v/>
      </c>
      <c r="F570" s="18" t="str">
        <f>IFERROR(VLOOKUP(C570,REKAP[[#All],[ID
Barang]:[Stok Akhir]],6,FALSE),"")</f>
        <v/>
      </c>
      <c r="G570" s="17" t="str">
        <f>IFERROR(VLOOKUP(C570,REKAP[[#All],[ID
Barang]:[Stok Akhir]],8,FALSE),"")</f>
        <v/>
      </c>
      <c r="H570" s="13"/>
      <c r="I570" s="13"/>
      <c r="J570" s="69" t="str">
        <f>IFERROR(VLOOKUP(C570,REKAP[[#All],[ID
Barang]:[Stok Akhir]],14,FALSE),"")</f>
        <v/>
      </c>
      <c r="K570" s="69"/>
      <c r="L570" s="13"/>
      <c r="M570" s="17" t="str">
        <f>IFERROR(MASUK8[[#This Row],[Harga Satuan]]*MASUK8[[#This Row],[Jumlah Keluar]], "")</f>
        <v/>
      </c>
      <c r="N570" s="13"/>
    </row>
    <row r="571" spans="1:14" ht="16.5" thickTop="1" thickBot="1" x14ac:dyDescent="0.3">
      <c r="A571" s="33">
        <f t="shared" si="8"/>
        <v>565</v>
      </c>
      <c r="B571" s="9"/>
      <c r="C571" s="10"/>
      <c r="D571" s="18" t="str">
        <f>IFERROR(VLOOKUP(C571,REKAP[[#All],[ID
Barang]:[Stok Akhir]],2,FALSE), "")</f>
        <v/>
      </c>
      <c r="E571" s="18" t="str">
        <f>IFERROR(VLOOKUP(C571,REKAP[[#All],[ID
Barang]:[Stok Akhir]],4,FALSE), "")</f>
        <v/>
      </c>
      <c r="F571" s="18" t="str">
        <f>IFERROR(VLOOKUP(C571,REKAP[[#All],[ID
Barang]:[Stok Akhir]],6,FALSE),"")</f>
        <v/>
      </c>
      <c r="G571" s="17" t="str">
        <f>IFERROR(VLOOKUP(C571,REKAP[[#All],[ID
Barang]:[Stok Akhir]],8,FALSE),"")</f>
        <v/>
      </c>
      <c r="H571" s="13"/>
      <c r="I571" s="13"/>
      <c r="J571" s="69" t="str">
        <f>IFERROR(VLOOKUP(C571,REKAP[[#All],[ID
Barang]:[Stok Akhir]],14,FALSE),"")</f>
        <v/>
      </c>
      <c r="K571" s="69"/>
      <c r="L571" s="13"/>
      <c r="M571" s="17" t="str">
        <f>IFERROR(MASUK8[[#This Row],[Harga Satuan]]*MASUK8[[#This Row],[Jumlah Keluar]], "")</f>
        <v/>
      </c>
      <c r="N571" s="13"/>
    </row>
    <row r="572" spans="1:14" ht="16.5" thickTop="1" thickBot="1" x14ac:dyDescent="0.3">
      <c r="A572" s="33">
        <f t="shared" si="8"/>
        <v>566</v>
      </c>
      <c r="B572" s="9"/>
      <c r="C572" s="10"/>
      <c r="D572" s="18" t="str">
        <f>IFERROR(VLOOKUP(C572,REKAP[[#All],[ID
Barang]:[Stok Akhir]],2,FALSE), "")</f>
        <v/>
      </c>
      <c r="E572" s="18" t="str">
        <f>IFERROR(VLOOKUP(C572,REKAP[[#All],[ID
Barang]:[Stok Akhir]],4,FALSE), "")</f>
        <v/>
      </c>
      <c r="F572" s="18" t="str">
        <f>IFERROR(VLOOKUP(C572,REKAP[[#All],[ID
Barang]:[Stok Akhir]],6,FALSE),"")</f>
        <v/>
      </c>
      <c r="G572" s="17" t="str">
        <f>IFERROR(VLOOKUP(C572,REKAP[[#All],[ID
Barang]:[Stok Akhir]],8,FALSE),"")</f>
        <v/>
      </c>
      <c r="H572" s="13"/>
      <c r="I572" s="13"/>
      <c r="J572" s="69" t="str">
        <f>IFERROR(VLOOKUP(C572,REKAP[[#All],[ID
Barang]:[Stok Akhir]],14,FALSE),"")</f>
        <v/>
      </c>
      <c r="K572" s="69"/>
      <c r="L572" s="13"/>
      <c r="M572" s="17" t="str">
        <f>IFERROR(MASUK8[[#This Row],[Harga Satuan]]*MASUK8[[#This Row],[Jumlah Keluar]], "")</f>
        <v/>
      </c>
      <c r="N572" s="13"/>
    </row>
    <row r="573" spans="1:14" ht="16.5" thickTop="1" thickBot="1" x14ac:dyDescent="0.3">
      <c r="A573" s="33">
        <f t="shared" si="8"/>
        <v>567</v>
      </c>
      <c r="B573" s="9"/>
      <c r="C573" s="10"/>
      <c r="D573" s="18" t="str">
        <f>IFERROR(VLOOKUP(C573,REKAP[[#All],[ID
Barang]:[Stok Akhir]],2,FALSE), "")</f>
        <v/>
      </c>
      <c r="E573" s="18" t="str">
        <f>IFERROR(VLOOKUP(C573,REKAP[[#All],[ID
Barang]:[Stok Akhir]],4,FALSE), "")</f>
        <v/>
      </c>
      <c r="F573" s="18" t="str">
        <f>IFERROR(VLOOKUP(C573,REKAP[[#All],[ID
Barang]:[Stok Akhir]],6,FALSE),"")</f>
        <v/>
      </c>
      <c r="G573" s="17" t="str">
        <f>IFERROR(VLOOKUP(C573,REKAP[[#All],[ID
Barang]:[Stok Akhir]],8,FALSE),"")</f>
        <v/>
      </c>
      <c r="H573" s="13"/>
      <c r="I573" s="13"/>
      <c r="J573" s="69" t="str">
        <f>IFERROR(VLOOKUP(C573,REKAP[[#All],[ID
Barang]:[Stok Akhir]],14,FALSE),"")</f>
        <v/>
      </c>
      <c r="K573" s="69"/>
      <c r="L573" s="13"/>
      <c r="M573" s="17" t="str">
        <f>IFERROR(MASUK8[[#This Row],[Harga Satuan]]*MASUK8[[#This Row],[Jumlah Keluar]], "")</f>
        <v/>
      </c>
      <c r="N573" s="13"/>
    </row>
    <row r="574" spans="1:14" ht="16.5" thickTop="1" thickBot="1" x14ac:dyDescent="0.3">
      <c r="A574" s="33">
        <f t="shared" si="8"/>
        <v>568</v>
      </c>
      <c r="B574" s="9"/>
      <c r="C574" s="10"/>
      <c r="D574" s="18" t="str">
        <f>IFERROR(VLOOKUP(C574,REKAP[[#All],[ID
Barang]:[Stok Akhir]],2,FALSE), "")</f>
        <v/>
      </c>
      <c r="E574" s="18" t="str">
        <f>IFERROR(VLOOKUP(C574,REKAP[[#All],[ID
Barang]:[Stok Akhir]],4,FALSE), "")</f>
        <v/>
      </c>
      <c r="F574" s="18" t="str">
        <f>IFERROR(VLOOKUP(C574,REKAP[[#All],[ID
Barang]:[Stok Akhir]],6,FALSE),"")</f>
        <v/>
      </c>
      <c r="G574" s="17" t="str">
        <f>IFERROR(VLOOKUP(C574,REKAP[[#All],[ID
Barang]:[Stok Akhir]],8,FALSE),"")</f>
        <v/>
      </c>
      <c r="H574" s="13"/>
      <c r="I574" s="13"/>
      <c r="J574" s="69" t="str">
        <f>IFERROR(VLOOKUP(C574,REKAP[[#All],[ID
Barang]:[Stok Akhir]],14,FALSE),"")</f>
        <v/>
      </c>
      <c r="K574" s="69"/>
      <c r="L574" s="13"/>
      <c r="M574" s="17" t="str">
        <f>IFERROR(MASUK8[[#This Row],[Harga Satuan]]*MASUK8[[#This Row],[Jumlah Keluar]], "")</f>
        <v/>
      </c>
      <c r="N574" s="13"/>
    </row>
    <row r="575" spans="1:14" ht="16.5" thickTop="1" thickBot="1" x14ac:dyDescent="0.3">
      <c r="A575" s="33">
        <f t="shared" si="8"/>
        <v>569</v>
      </c>
      <c r="B575" s="9"/>
      <c r="C575" s="10"/>
      <c r="D575" s="18" t="str">
        <f>IFERROR(VLOOKUP(C575,REKAP[[#All],[ID
Barang]:[Stok Akhir]],2,FALSE), "")</f>
        <v/>
      </c>
      <c r="E575" s="18" t="str">
        <f>IFERROR(VLOOKUP(C575,REKAP[[#All],[ID
Barang]:[Stok Akhir]],4,FALSE), "")</f>
        <v/>
      </c>
      <c r="F575" s="18" t="str">
        <f>IFERROR(VLOOKUP(C575,REKAP[[#All],[ID
Barang]:[Stok Akhir]],6,FALSE),"")</f>
        <v/>
      </c>
      <c r="G575" s="17" t="str">
        <f>IFERROR(VLOOKUP(C575,REKAP[[#All],[ID
Barang]:[Stok Akhir]],8,FALSE),"")</f>
        <v/>
      </c>
      <c r="H575" s="13"/>
      <c r="I575" s="13"/>
      <c r="J575" s="69" t="str">
        <f>IFERROR(VLOOKUP(C575,REKAP[[#All],[ID
Barang]:[Stok Akhir]],14,FALSE),"")</f>
        <v/>
      </c>
      <c r="K575" s="69"/>
      <c r="L575" s="13"/>
      <c r="M575" s="17" t="str">
        <f>IFERROR(MASUK8[[#This Row],[Harga Satuan]]*MASUK8[[#This Row],[Jumlah Keluar]], "")</f>
        <v/>
      </c>
      <c r="N575" s="13"/>
    </row>
    <row r="576" spans="1:14" ht="16.5" thickTop="1" thickBot="1" x14ac:dyDescent="0.3">
      <c r="A576" s="33">
        <f t="shared" si="8"/>
        <v>570</v>
      </c>
      <c r="B576" s="9"/>
      <c r="C576" s="10"/>
      <c r="D576" s="18" t="str">
        <f>IFERROR(VLOOKUP(C576,REKAP[[#All],[ID
Barang]:[Stok Akhir]],2,FALSE), "")</f>
        <v/>
      </c>
      <c r="E576" s="18" t="str">
        <f>IFERROR(VLOOKUP(C576,REKAP[[#All],[ID
Barang]:[Stok Akhir]],4,FALSE), "")</f>
        <v/>
      </c>
      <c r="F576" s="18" t="str">
        <f>IFERROR(VLOOKUP(C576,REKAP[[#All],[ID
Barang]:[Stok Akhir]],6,FALSE),"")</f>
        <v/>
      </c>
      <c r="G576" s="17" t="str">
        <f>IFERROR(VLOOKUP(C576,REKAP[[#All],[ID
Barang]:[Stok Akhir]],8,FALSE),"")</f>
        <v/>
      </c>
      <c r="H576" s="13"/>
      <c r="I576" s="13"/>
      <c r="J576" s="69" t="str">
        <f>IFERROR(VLOOKUP(C576,REKAP[[#All],[ID
Barang]:[Stok Akhir]],14,FALSE),"")</f>
        <v/>
      </c>
      <c r="K576" s="69"/>
      <c r="L576" s="13"/>
      <c r="M576" s="17" t="str">
        <f>IFERROR(MASUK8[[#This Row],[Harga Satuan]]*MASUK8[[#This Row],[Jumlah Keluar]], "")</f>
        <v/>
      </c>
      <c r="N576" s="13"/>
    </row>
    <row r="577" spans="1:14" ht="16.5" thickTop="1" thickBot="1" x14ac:dyDescent="0.3">
      <c r="A577" s="33">
        <f t="shared" si="8"/>
        <v>571</v>
      </c>
      <c r="B577" s="9"/>
      <c r="C577" s="10"/>
      <c r="D577" s="18" t="str">
        <f>IFERROR(VLOOKUP(C577,REKAP[[#All],[ID
Barang]:[Stok Akhir]],2,FALSE), "")</f>
        <v/>
      </c>
      <c r="E577" s="18" t="str">
        <f>IFERROR(VLOOKUP(C577,REKAP[[#All],[ID
Barang]:[Stok Akhir]],4,FALSE), "")</f>
        <v/>
      </c>
      <c r="F577" s="18" t="str">
        <f>IFERROR(VLOOKUP(C577,REKAP[[#All],[ID
Barang]:[Stok Akhir]],6,FALSE),"")</f>
        <v/>
      </c>
      <c r="G577" s="17" t="str">
        <f>IFERROR(VLOOKUP(C577,REKAP[[#All],[ID
Barang]:[Stok Akhir]],8,FALSE),"")</f>
        <v/>
      </c>
      <c r="H577" s="13"/>
      <c r="I577" s="13"/>
      <c r="J577" s="69" t="str">
        <f>IFERROR(VLOOKUP(C577,REKAP[[#All],[ID
Barang]:[Stok Akhir]],14,FALSE),"")</f>
        <v/>
      </c>
      <c r="K577" s="69"/>
      <c r="L577" s="13"/>
      <c r="M577" s="17" t="str">
        <f>IFERROR(MASUK8[[#This Row],[Harga Satuan]]*MASUK8[[#This Row],[Jumlah Keluar]], "")</f>
        <v/>
      </c>
      <c r="N577" s="13"/>
    </row>
    <row r="578" spans="1:14" ht="16.5" thickTop="1" thickBot="1" x14ac:dyDescent="0.3">
      <c r="A578" s="33">
        <f t="shared" si="8"/>
        <v>572</v>
      </c>
      <c r="B578" s="9"/>
      <c r="C578" s="10"/>
      <c r="D578" s="18" t="str">
        <f>IFERROR(VLOOKUP(C578,REKAP[[#All],[ID
Barang]:[Stok Akhir]],2,FALSE), "")</f>
        <v/>
      </c>
      <c r="E578" s="18" t="str">
        <f>IFERROR(VLOOKUP(C578,REKAP[[#All],[ID
Barang]:[Stok Akhir]],4,FALSE), "")</f>
        <v/>
      </c>
      <c r="F578" s="18" t="str">
        <f>IFERROR(VLOOKUP(C578,REKAP[[#All],[ID
Barang]:[Stok Akhir]],6,FALSE),"")</f>
        <v/>
      </c>
      <c r="G578" s="17" t="str">
        <f>IFERROR(VLOOKUP(C578,REKAP[[#All],[ID
Barang]:[Stok Akhir]],8,FALSE),"")</f>
        <v/>
      </c>
      <c r="H578" s="13"/>
      <c r="I578" s="13"/>
      <c r="J578" s="69" t="str">
        <f>IFERROR(VLOOKUP(C578,REKAP[[#All],[ID
Barang]:[Stok Akhir]],14,FALSE),"")</f>
        <v/>
      </c>
      <c r="K578" s="69"/>
      <c r="L578" s="13"/>
      <c r="M578" s="17" t="str">
        <f>IFERROR(MASUK8[[#This Row],[Harga Satuan]]*MASUK8[[#This Row],[Jumlah Keluar]], "")</f>
        <v/>
      </c>
      <c r="N578" s="13"/>
    </row>
    <row r="579" spans="1:14" ht="16.5" thickTop="1" thickBot="1" x14ac:dyDescent="0.3">
      <c r="A579" s="33">
        <f t="shared" si="8"/>
        <v>573</v>
      </c>
      <c r="B579" s="9"/>
      <c r="C579" s="10"/>
      <c r="D579" s="18" t="str">
        <f>IFERROR(VLOOKUP(C579,REKAP[[#All],[ID
Barang]:[Stok Akhir]],2,FALSE), "")</f>
        <v/>
      </c>
      <c r="E579" s="18" t="str">
        <f>IFERROR(VLOOKUP(C579,REKAP[[#All],[ID
Barang]:[Stok Akhir]],4,FALSE), "")</f>
        <v/>
      </c>
      <c r="F579" s="18" t="str">
        <f>IFERROR(VLOOKUP(C579,REKAP[[#All],[ID
Barang]:[Stok Akhir]],6,FALSE),"")</f>
        <v/>
      </c>
      <c r="G579" s="17" t="str">
        <f>IFERROR(VLOOKUP(C579,REKAP[[#All],[ID
Barang]:[Stok Akhir]],8,FALSE),"")</f>
        <v/>
      </c>
      <c r="H579" s="13"/>
      <c r="I579" s="13"/>
      <c r="J579" s="69" t="str">
        <f>IFERROR(VLOOKUP(C579,REKAP[[#All],[ID
Barang]:[Stok Akhir]],14,FALSE),"")</f>
        <v/>
      </c>
      <c r="K579" s="69"/>
      <c r="L579" s="13"/>
      <c r="M579" s="17" t="str">
        <f>IFERROR(MASUK8[[#This Row],[Harga Satuan]]*MASUK8[[#This Row],[Jumlah Keluar]], "")</f>
        <v/>
      </c>
      <c r="N579" s="13"/>
    </row>
    <row r="580" spans="1:14" ht="16.5" thickTop="1" thickBot="1" x14ac:dyDescent="0.3">
      <c r="A580" s="33">
        <f t="shared" si="8"/>
        <v>574</v>
      </c>
      <c r="B580" s="9"/>
      <c r="C580" s="10"/>
      <c r="D580" s="18" t="str">
        <f>IFERROR(VLOOKUP(C580,REKAP[[#All],[ID
Barang]:[Stok Akhir]],2,FALSE), "")</f>
        <v/>
      </c>
      <c r="E580" s="18" t="str">
        <f>IFERROR(VLOOKUP(C580,REKAP[[#All],[ID
Barang]:[Stok Akhir]],4,FALSE), "")</f>
        <v/>
      </c>
      <c r="F580" s="18" t="str">
        <f>IFERROR(VLOOKUP(C580,REKAP[[#All],[ID
Barang]:[Stok Akhir]],6,FALSE),"")</f>
        <v/>
      </c>
      <c r="G580" s="17" t="str">
        <f>IFERROR(VLOOKUP(C580,REKAP[[#All],[ID
Barang]:[Stok Akhir]],8,FALSE),"")</f>
        <v/>
      </c>
      <c r="H580" s="13"/>
      <c r="I580" s="13"/>
      <c r="J580" s="69" t="str">
        <f>IFERROR(VLOOKUP(C580,REKAP[[#All],[ID
Barang]:[Stok Akhir]],14,FALSE),"")</f>
        <v/>
      </c>
      <c r="K580" s="69"/>
      <c r="L580" s="13"/>
      <c r="M580" s="17" t="str">
        <f>IFERROR(MASUK8[[#This Row],[Harga Satuan]]*MASUK8[[#This Row],[Jumlah Keluar]], "")</f>
        <v/>
      </c>
      <c r="N580" s="13"/>
    </row>
    <row r="581" spans="1:14" ht="16.5" thickTop="1" thickBot="1" x14ac:dyDescent="0.3">
      <c r="A581" s="33">
        <f t="shared" si="8"/>
        <v>575</v>
      </c>
      <c r="B581" s="9"/>
      <c r="C581" s="10"/>
      <c r="D581" s="18" t="str">
        <f>IFERROR(VLOOKUP(C581,REKAP[[#All],[ID
Barang]:[Stok Akhir]],2,FALSE), "")</f>
        <v/>
      </c>
      <c r="E581" s="18" t="str">
        <f>IFERROR(VLOOKUP(C581,REKAP[[#All],[ID
Barang]:[Stok Akhir]],4,FALSE), "")</f>
        <v/>
      </c>
      <c r="F581" s="18" t="str">
        <f>IFERROR(VLOOKUP(C581,REKAP[[#All],[ID
Barang]:[Stok Akhir]],6,FALSE),"")</f>
        <v/>
      </c>
      <c r="G581" s="17" t="str">
        <f>IFERROR(VLOOKUP(C581,REKAP[[#All],[ID
Barang]:[Stok Akhir]],8,FALSE),"")</f>
        <v/>
      </c>
      <c r="H581" s="13"/>
      <c r="I581" s="13"/>
      <c r="J581" s="69" t="str">
        <f>IFERROR(VLOOKUP(C581,REKAP[[#All],[ID
Barang]:[Stok Akhir]],14,FALSE),"")</f>
        <v/>
      </c>
      <c r="K581" s="69"/>
      <c r="L581" s="13"/>
      <c r="M581" s="17" t="str">
        <f>IFERROR(MASUK8[[#This Row],[Harga Satuan]]*MASUK8[[#This Row],[Jumlah Keluar]], "")</f>
        <v/>
      </c>
      <c r="N581" s="13"/>
    </row>
    <row r="582" spans="1:14" ht="16.5" thickTop="1" thickBot="1" x14ac:dyDescent="0.3">
      <c r="A582" s="33">
        <f t="shared" si="8"/>
        <v>576</v>
      </c>
      <c r="B582" s="9"/>
      <c r="C582" s="10"/>
      <c r="D582" s="18" t="str">
        <f>IFERROR(VLOOKUP(C582,REKAP[[#All],[ID
Barang]:[Stok Akhir]],2,FALSE), "")</f>
        <v/>
      </c>
      <c r="E582" s="18" t="str">
        <f>IFERROR(VLOOKUP(C582,REKAP[[#All],[ID
Barang]:[Stok Akhir]],4,FALSE), "")</f>
        <v/>
      </c>
      <c r="F582" s="18" t="str">
        <f>IFERROR(VLOOKUP(C582,REKAP[[#All],[ID
Barang]:[Stok Akhir]],6,FALSE),"")</f>
        <v/>
      </c>
      <c r="G582" s="17" t="str">
        <f>IFERROR(VLOOKUP(C582,REKAP[[#All],[ID
Barang]:[Stok Akhir]],8,FALSE),"")</f>
        <v/>
      </c>
      <c r="H582" s="13"/>
      <c r="I582" s="13"/>
      <c r="J582" s="69" t="str">
        <f>IFERROR(VLOOKUP(C582,REKAP[[#All],[ID
Barang]:[Stok Akhir]],14,FALSE),"")</f>
        <v/>
      </c>
      <c r="K582" s="69"/>
      <c r="L582" s="13"/>
      <c r="M582" s="17" t="str">
        <f>IFERROR(MASUK8[[#This Row],[Harga Satuan]]*MASUK8[[#This Row],[Jumlah Keluar]], "")</f>
        <v/>
      </c>
      <c r="N582" s="13"/>
    </row>
    <row r="583" spans="1:14" ht="16.5" thickTop="1" thickBot="1" x14ac:dyDescent="0.3">
      <c r="A583" s="33">
        <f t="shared" ref="A583:A646" si="9">ROW()-ROW($A$6)</f>
        <v>577</v>
      </c>
      <c r="B583" s="9"/>
      <c r="C583" s="10"/>
      <c r="D583" s="18" t="str">
        <f>IFERROR(VLOOKUP(C583,REKAP[[#All],[ID
Barang]:[Stok Akhir]],2,FALSE), "")</f>
        <v/>
      </c>
      <c r="E583" s="18" t="str">
        <f>IFERROR(VLOOKUP(C583,REKAP[[#All],[ID
Barang]:[Stok Akhir]],4,FALSE), "")</f>
        <v/>
      </c>
      <c r="F583" s="18" t="str">
        <f>IFERROR(VLOOKUP(C583,REKAP[[#All],[ID
Barang]:[Stok Akhir]],6,FALSE),"")</f>
        <v/>
      </c>
      <c r="G583" s="17" t="str">
        <f>IFERROR(VLOOKUP(C583,REKAP[[#All],[ID
Barang]:[Stok Akhir]],8,FALSE),"")</f>
        <v/>
      </c>
      <c r="H583" s="13"/>
      <c r="I583" s="13"/>
      <c r="J583" s="69" t="str">
        <f>IFERROR(VLOOKUP(C583,REKAP[[#All],[ID
Barang]:[Stok Akhir]],14,FALSE),"")</f>
        <v/>
      </c>
      <c r="K583" s="69"/>
      <c r="L583" s="13"/>
      <c r="M583" s="17" t="str">
        <f>IFERROR(MASUK8[[#This Row],[Harga Satuan]]*MASUK8[[#This Row],[Jumlah Keluar]], "")</f>
        <v/>
      </c>
      <c r="N583" s="13"/>
    </row>
    <row r="584" spans="1:14" ht="16.5" thickTop="1" thickBot="1" x14ac:dyDescent="0.3">
      <c r="A584" s="33">
        <f t="shared" si="9"/>
        <v>578</v>
      </c>
      <c r="B584" s="9"/>
      <c r="C584" s="10"/>
      <c r="D584" s="18" t="str">
        <f>IFERROR(VLOOKUP(C584,REKAP[[#All],[ID
Barang]:[Stok Akhir]],2,FALSE), "")</f>
        <v/>
      </c>
      <c r="E584" s="18" t="str">
        <f>IFERROR(VLOOKUP(C584,REKAP[[#All],[ID
Barang]:[Stok Akhir]],4,FALSE), "")</f>
        <v/>
      </c>
      <c r="F584" s="18" t="str">
        <f>IFERROR(VLOOKUP(C584,REKAP[[#All],[ID
Barang]:[Stok Akhir]],6,FALSE),"")</f>
        <v/>
      </c>
      <c r="G584" s="17" t="str">
        <f>IFERROR(VLOOKUP(C584,REKAP[[#All],[ID
Barang]:[Stok Akhir]],8,FALSE),"")</f>
        <v/>
      </c>
      <c r="H584" s="13"/>
      <c r="I584" s="13"/>
      <c r="J584" s="69" t="str">
        <f>IFERROR(VLOOKUP(C584,REKAP[[#All],[ID
Barang]:[Stok Akhir]],14,FALSE),"")</f>
        <v/>
      </c>
      <c r="K584" s="69"/>
      <c r="L584" s="13"/>
      <c r="M584" s="17" t="str">
        <f>IFERROR(MASUK8[[#This Row],[Harga Satuan]]*MASUK8[[#This Row],[Jumlah Keluar]], "")</f>
        <v/>
      </c>
      <c r="N584" s="13"/>
    </row>
    <row r="585" spans="1:14" ht="16.5" thickTop="1" thickBot="1" x14ac:dyDescent="0.3">
      <c r="A585" s="33">
        <f t="shared" si="9"/>
        <v>579</v>
      </c>
      <c r="B585" s="9"/>
      <c r="C585" s="10"/>
      <c r="D585" s="18" t="str">
        <f>IFERROR(VLOOKUP(C585,REKAP[[#All],[ID
Barang]:[Stok Akhir]],2,FALSE), "")</f>
        <v/>
      </c>
      <c r="E585" s="18" t="str">
        <f>IFERROR(VLOOKUP(C585,REKAP[[#All],[ID
Barang]:[Stok Akhir]],4,FALSE), "")</f>
        <v/>
      </c>
      <c r="F585" s="18" t="str">
        <f>IFERROR(VLOOKUP(C585,REKAP[[#All],[ID
Barang]:[Stok Akhir]],6,FALSE),"")</f>
        <v/>
      </c>
      <c r="G585" s="17" t="str">
        <f>IFERROR(VLOOKUP(C585,REKAP[[#All],[ID
Barang]:[Stok Akhir]],8,FALSE),"")</f>
        <v/>
      </c>
      <c r="H585" s="13"/>
      <c r="I585" s="13"/>
      <c r="J585" s="69" t="str">
        <f>IFERROR(VLOOKUP(C585,REKAP[[#All],[ID
Barang]:[Stok Akhir]],14,FALSE),"")</f>
        <v/>
      </c>
      <c r="K585" s="69"/>
      <c r="L585" s="13"/>
      <c r="M585" s="17" t="str">
        <f>IFERROR(MASUK8[[#This Row],[Harga Satuan]]*MASUK8[[#This Row],[Jumlah Keluar]], "")</f>
        <v/>
      </c>
      <c r="N585" s="13"/>
    </row>
    <row r="586" spans="1:14" ht="16.5" thickTop="1" thickBot="1" x14ac:dyDescent="0.3">
      <c r="A586" s="33">
        <f t="shared" si="9"/>
        <v>580</v>
      </c>
      <c r="B586" s="9"/>
      <c r="C586" s="10"/>
      <c r="D586" s="18" t="str">
        <f>IFERROR(VLOOKUP(C586,REKAP[[#All],[ID
Barang]:[Stok Akhir]],2,FALSE), "")</f>
        <v/>
      </c>
      <c r="E586" s="18" t="str">
        <f>IFERROR(VLOOKUP(C586,REKAP[[#All],[ID
Barang]:[Stok Akhir]],4,FALSE), "")</f>
        <v/>
      </c>
      <c r="F586" s="18" t="str">
        <f>IFERROR(VLOOKUP(C586,REKAP[[#All],[ID
Barang]:[Stok Akhir]],6,FALSE),"")</f>
        <v/>
      </c>
      <c r="G586" s="17" t="str">
        <f>IFERROR(VLOOKUP(C586,REKAP[[#All],[ID
Barang]:[Stok Akhir]],8,FALSE),"")</f>
        <v/>
      </c>
      <c r="H586" s="13"/>
      <c r="I586" s="13"/>
      <c r="J586" s="69" t="str">
        <f>IFERROR(VLOOKUP(C586,REKAP[[#All],[ID
Barang]:[Stok Akhir]],14,FALSE),"")</f>
        <v/>
      </c>
      <c r="K586" s="69"/>
      <c r="L586" s="13"/>
      <c r="M586" s="17" t="str">
        <f>IFERROR(MASUK8[[#This Row],[Harga Satuan]]*MASUK8[[#This Row],[Jumlah Keluar]], "")</f>
        <v/>
      </c>
      <c r="N586" s="13"/>
    </row>
    <row r="587" spans="1:14" ht="16.5" thickTop="1" thickBot="1" x14ac:dyDescent="0.3">
      <c r="A587" s="33">
        <f t="shared" si="9"/>
        <v>581</v>
      </c>
      <c r="B587" s="9"/>
      <c r="C587" s="10"/>
      <c r="D587" s="18" t="str">
        <f>IFERROR(VLOOKUP(C587,REKAP[[#All],[ID
Barang]:[Stok Akhir]],2,FALSE), "")</f>
        <v/>
      </c>
      <c r="E587" s="18" t="str">
        <f>IFERROR(VLOOKUP(C587,REKAP[[#All],[ID
Barang]:[Stok Akhir]],4,FALSE), "")</f>
        <v/>
      </c>
      <c r="F587" s="18" t="str">
        <f>IFERROR(VLOOKUP(C587,REKAP[[#All],[ID
Barang]:[Stok Akhir]],6,FALSE),"")</f>
        <v/>
      </c>
      <c r="G587" s="17" t="str">
        <f>IFERROR(VLOOKUP(C587,REKAP[[#All],[ID
Barang]:[Stok Akhir]],8,FALSE),"")</f>
        <v/>
      </c>
      <c r="H587" s="13"/>
      <c r="I587" s="13"/>
      <c r="J587" s="69" t="str">
        <f>IFERROR(VLOOKUP(C587,REKAP[[#All],[ID
Barang]:[Stok Akhir]],14,FALSE),"")</f>
        <v/>
      </c>
      <c r="K587" s="69"/>
      <c r="L587" s="13"/>
      <c r="M587" s="17" t="str">
        <f>IFERROR(MASUK8[[#This Row],[Harga Satuan]]*MASUK8[[#This Row],[Jumlah Keluar]], "")</f>
        <v/>
      </c>
      <c r="N587" s="13"/>
    </row>
    <row r="588" spans="1:14" ht="16.5" thickTop="1" thickBot="1" x14ac:dyDescent="0.3">
      <c r="A588" s="33">
        <f t="shared" si="9"/>
        <v>582</v>
      </c>
      <c r="B588" s="9"/>
      <c r="C588" s="10"/>
      <c r="D588" s="18" t="str">
        <f>IFERROR(VLOOKUP(C588,REKAP[[#All],[ID
Barang]:[Stok Akhir]],2,FALSE), "")</f>
        <v/>
      </c>
      <c r="E588" s="18" t="str">
        <f>IFERROR(VLOOKUP(C588,REKAP[[#All],[ID
Barang]:[Stok Akhir]],4,FALSE), "")</f>
        <v/>
      </c>
      <c r="F588" s="18" t="str">
        <f>IFERROR(VLOOKUP(C588,REKAP[[#All],[ID
Barang]:[Stok Akhir]],6,FALSE),"")</f>
        <v/>
      </c>
      <c r="G588" s="17" t="str">
        <f>IFERROR(VLOOKUP(C588,REKAP[[#All],[ID
Barang]:[Stok Akhir]],8,FALSE),"")</f>
        <v/>
      </c>
      <c r="H588" s="13"/>
      <c r="I588" s="13"/>
      <c r="J588" s="69" t="str">
        <f>IFERROR(VLOOKUP(C588,REKAP[[#All],[ID
Barang]:[Stok Akhir]],14,FALSE),"")</f>
        <v/>
      </c>
      <c r="K588" s="69"/>
      <c r="L588" s="13"/>
      <c r="M588" s="17" t="str">
        <f>IFERROR(MASUK8[[#This Row],[Harga Satuan]]*MASUK8[[#This Row],[Jumlah Keluar]], "")</f>
        <v/>
      </c>
      <c r="N588" s="13"/>
    </row>
    <row r="589" spans="1:14" ht="16.5" thickTop="1" thickBot="1" x14ac:dyDescent="0.3">
      <c r="A589" s="33">
        <f t="shared" si="9"/>
        <v>583</v>
      </c>
      <c r="B589" s="9"/>
      <c r="C589" s="10"/>
      <c r="D589" s="18" t="str">
        <f>IFERROR(VLOOKUP(C589,REKAP[[#All],[ID
Barang]:[Stok Akhir]],2,FALSE), "")</f>
        <v/>
      </c>
      <c r="E589" s="18" t="str">
        <f>IFERROR(VLOOKUP(C589,REKAP[[#All],[ID
Barang]:[Stok Akhir]],4,FALSE), "")</f>
        <v/>
      </c>
      <c r="F589" s="18" t="str">
        <f>IFERROR(VLOOKUP(C589,REKAP[[#All],[ID
Barang]:[Stok Akhir]],6,FALSE),"")</f>
        <v/>
      </c>
      <c r="G589" s="17" t="str">
        <f>IFERROR(VLOOKUP(C589,REKAP[[#All],[ID
Barang]:[Stok Akhir]],8,FALSE),"")</f>
        <v/>
      </c>
      <c r="H589" s="13"/>
      <c r="I589" s="13"/>
      <c r="J589" s="69" t="str">
        <f>IFERROR(VLOOKUP(C589,REKAP[[#All],[ID
Barang]:[Stok Akhir]],14,FALSE),"")</f>
        <v/>
      </c>
      <c r="K589" s="69"/>
      <c r="L589" s="13"/>
      <c r="M589" s="17" t="str">
        <f>IFERROR(MASUK8[[#This Row],[Harga Satuan]]*MASUK8[[#This Row],[Jumlah Keluar]], "")</f>
        <v/>
      </c>
      <c r="N589" s="13"/>
    </row>
    <row r="590" spans="1:14" ht="16.5" thickTop="1" thickBot="1" x14ac:dyDescent="0.3">
      <c r="A590" s="33">
        <f t="shared" si="9"/>
        <v>584</v>
      </c>
      <c r="B590" s="9"/>
      <c r="C590" s="10"/>
      <c r="D590" s="18" t="str">
        <f>IFERROR(VLOOKUP(C590,REKAP[[#All],[ID
Barang]:[Stok Akhir]],2,FALSE), "")</f>
        <v/>
      </c>
      <c r="E590" s="18" t="str">
        <f>IFERROR(VLOOKUP(C590,REKAP[[#All],[ID
Barang]:[Stok Akhir]],4,FALSE), "")</f>
        <v/>
      </c>
      <c r="F590" s="18" t="str">
        <f>IFERROR(VLOOKUP(C590,REKAP[[#All],[ID
Barang]:[Stok Akhir]],6,FALSE),"")</f>
        <v/>
      </c>
      <c r="G590" s="17" t="str">
        <f>IFERROR(VLOOKUP(C590,REKAP[[#All],[ID
Barang]:[Stok Akhir]],8,FALSE),"")</f>
        <v/>
      </c>
      <c r="H590" s="13"/>
      <c r="I590" s="13"/>
      <c r="J590" s="69" t="str">
        <f>IFERROR(VLOOKUP(C590,REKAP[[#All],[ID
Barang]:[Stok Akhir]],14,FALSE),"")</f>
        <v/>
      </c>
      <c r="K590" s="69"/>
      <c r="L590" s="13"/>
      <c r="M590" s="17" t="str">
        <f>IFERROR(MASUK8[[#This Row],[Harga Satuan]]*MASUK8[[#This Row],[Jumlah Keluar]], "")</f>
        <v/>
      </c>
      <c r="N590" s="13"/>
    </row>
    <row r="591" spans="1:14" ht="16.5" thickTop="1" thickBot="1" x14ac:dyDescent="0.3">
      <c r="A591" s="33">
        <f t="shared" si="9"/>
        <v>585</v>
      </c>
      <c r="B591" s="9"/>
      <c r="C591" s="10"/>
      <c r="D591" s="18" t="str">
        <f>IFERROR(VLOOKUP(C591,REKAP[[#All],[ID
Barang]:[Stok Akhir]],2,FALSE), "")</f>
        <v/>
      </c>
      <c r="E591" s="18" t="str">
        <f>IFERROR(VLOOKUP(C591,REKAP[[#All],[ID
Barang]:[Stok Akhir]],4,FALSE), "")</f>
        <v/>
      </c>
      <c r="F591" s="18" t="str">
        <f>IFERROR(VLOOKUP(C591,REKAP[[#All],[ID
Barang]:[Stok Akhir]],6,FALSE),"")</f>
        <v/>
      </c>
      <c r="G591" s="17" t="str">
        <f>IFERROR(VLOOKUP(C591,REKAP[[#All],[ID
Barang]:[Stok Akhir]],8,FALSE),"")</f>
        <v/>
      </c>
      <c r="H591" s="13"/>
      <c r="I591" s="13"/>
      <c r="J591" s="69" t="str">
        <f>IFERROR(VLOOKUP(C591,REKAP[[#All],[ID
Barang]:[Stok Akhir]],14,FALSE),"")</f>
        <v/>
      </c>
      <c r="K591" s="69"/>
      <c r="L591" s="13"/>
      <c r="M591" s="17" t="str">
        <f>IFERROR(MASUK8[[#This Row],[Harga Satuan]]*MASUK8[[#This Row],[Jumlah Keluar]], "")</f>
        <v/>
      </c>
      <c r="N591" s="13"/>
    </row>
    <row r="592" spans="1:14" ht="16.5" thickTop="1" thickBot="1" x14ac:dyDescent="0.3">
      <c r="A592" s="33">
        <f t="shared" si="9"/>
        <v>586</v>
      </c>
      <c r="B592" s="9"/>
      <c r="C592" s="10"/>
      <c r="D592" s="18" t="str">
        <f>IFERROR(VLOOKUP(C592,REKAP[[#All],[ID
Barang]:[Stok Akhir]],2,FALSE), "")</f>
        <v/>
      </c>
      <c r="E592" s="18" t="str">
        <f>IFERROR(VLOOKUP(C592,REKAP[[#All],[ID
Barang]:[Stok Akhir]],4,FALSE), "")</f>
        <v/>
      </c>
      <c r="F592" s="18" t="str">
        <f>IFERROR(VLOOKUP(C592,REKAP[[#All],[ID
Barang]:[Stok Akhir]],6,FALSE),"")</f>
        <v/>
      </c>
      <c r="G592" s="17" t="str">
        <f>IFERROR(VLOOKUP(C592,REKAP[[#All],[ID
Barang]:[Stok Akhir]],8,FALSE),"")</f>
        <v/>
      </c>
      <c r="H592" s="13"/>
      <c r="I592" s="13"/>
      <c r="J592" s="69" t="str">
        <f>IFERROR(VLOOKUP(C592,REKAP[[#All],[ID
Barang]:[Stok Akhir]],14,FALSE),"")</f>
        <v/>
      </c>
      <c r="K592" s="69"/>
      <c r="L592" s="13"/>
      <c r="M592" s="17" t="str">
        <f>IFERROR(MASUK8[[#This Row],[Harga Satuan]]*MASUK8[[#This Row],[Jumlah Keluar]], "")</f>
        <v/>
      </c>
      <c r="N592" s="13"/>
    </row>
    <row r="593" spans="1:14" ht="16.5" thickTop="1" thickBot="1" x14ac:dyDescent="0.3">
      <c r="A593" s="33">
        <f t="shared" si="9"/>
        <v>587</v>
      </c>
      <c r="B593" s="9"/>
      <c r="C593" s="10"/>
      <c r="D593" s="18" t="str">
        <f>IFERROR(VLOOKUP(C593,REKAP[[#All],[ID
Barang]:[Stok Akhir]],2,FALSE), "")</f>
        <v/>
      </c>
      <c r="E593" s="18" t="str">
        <f>IFERROR(VLOOKUP(C593,REKAP[[#All],[ID
Barang]:[Stok Akhir]],4,FALSE), "")</f>
        <v/>
      </c>
      <c r="F593" s="18" t="str">
        <f>IFERROR(VLOOKUP(C593,REKAP[[#All],[ID
Barang]:[Stok Akhir]],6,FALSE),"")</f>
        <v/>
      </c>
      <c r="G593" s="17" t="str">
        <f>IFERROR(VLOOKUP(C593,REKAP[[#All],[ID
Barang]:[Stok Akhir]],8,FALSE),"")</f>
        <v/>
      </c>
      <c r="H593" s="13"/>
      <c r="I593" s="13"/>
      <c r="J593" s="69" t="str">
        <f>IFERROR(VLOOKUP(C593,REKAP[[#All],[ID
Barang]:[Stok Akhir]],14,FALSE),"")</f>
        <v/>
      </c>
      <c r="K593" s="69"/>
      <c r="L593" s="13"/>
      <c r="M593" s="17" t="str">
        <f>IFERROR(MASUK8[[#This Row],[Harga Satuan]]*MASUK8[[#This Row],[Jumlah Keluar]], "")</f>
        <v/>
      </c>
      <c r="N593" s="13"/>
    </row>
    <row r="594" spans="1:14" ht="16.5" thickTop="1" thickBot="1" x14ac:dyDescent="0.3">
      <c r="A594" s="33">
        <f t="shared" si="9"/>
        <v>588</v>
      </c>
      <c r="B594" s="9"/>
      <c r="C594" s="10"/>
      <c r="D594" s="18" t="str">
        <f>IFERROR(VLOOKUP(C594,REKAP[[#All],[ID
Barang]:[Stok Akhir]],2,FALSE), "")</f>
        <v/>
      </c>
      <c r="E594" s="18" t="str">
        <f>IFERROR(VLOOKUP(C594,REKAP[[#All],[ID
Barang]:[Stok Akhir]],4,FALSE), "")</f>
        <v/>
      </c>
      <c r="F594" s="18" t="str">
        <f>IFERROR(VLOOKUP(C594,REKAP[[#All],[ID
Barang]:[Stok Akhir]],6,FALSE),"")</f>
        <v/>
      </c>
      <c r="G594" s="17" t="str">
        <f>IFERROR(VLOOKUP(C594,REKAP[[#All],[ID
Barang]:[Stok Akhir]],8,FALSE),"")</f>
        <v/>
      </c>
      <c r="H594" s="13"/>
      <c r="I594" s="13"/>
      <c r="J594" s="69" t="str">
        <f>IFERROR(VLOOKUP(C594,REKAP[[#All],[ID
Barang]:[Stok Akhir]],14,FALSE),"")</f>
        <v/>
      </c>
      <c r="K594" s="69"/>
      <c r="L594" s="13"/>
      <c r="M594" s="17" t="str">
        <f>IFERROR(MASUK8[[#This Row],[Harga Satuan]]*MASUK8[[#This Row],[Jumlah Keluar]], "")</f>
        <v/>
      </c>
      <c r="N594" s="13"/>
    </row>
    <row r="595" spans="1:14" ht="16.5" thickTop="1" thickBot="1" x14ac:dyDescent="0.3">
      <c r="A595" s="33">
        <f t="shared" si="9"/>
        <v>589</v>
      </c>
      <c r="B595" s="9"/>
      <c r="C595" s="10"/>
      <c r="D595" s="18" t="str">
        <f>IFERROR(VLOOKUP(C595,REKAP[[#All],[ID
Barang]:[Stok Akhir]],2,FALSE), "")</f>
        <v/>
      </c>
      <c r="E595" s="18" t="str">
        <f>IFERROR(VLOOKUP(C595,REKAP[[#All],[ID
Barang]:[Stok Akhir]],4,FALSE), "")</f>
        <v/>
      </c>
      <c r="F595" s="18" t="str">
        <f>IFERROR(VLOOKUP(C595,REKAP[[#All],[ID
Barang]:[Stok Akhir]],6,FALSE),"")</f>
        <v/>
      </c>
      <c r="G595" s="17" t="str">
        <f>IFERROR(VLOOKUP(C595,REKAP[[#All],[ID
Barang]:[Stok Akhir]],8,FALSE),"")</f>
        <v/>
      </c>
      <c r="H595" s="13"/>
      <c r="I595" s="13"/>
      <c r="J595" s="69" t="str">
        <f>IFERROR(VLOOKUP(C595,REKAP[[#All],[ID
Barang]:[Stok Akhir]],14,FALSE),"")</f>
        <v/>
      </c>
      <c r="K595" s="69"/>
      <c r="L595" s="13"/>
      <c r="M595" s="17" t="str">
        <f>IFERROR(MASUK8[[#This Row],[Harga Satuan]]*MASUK8[[#This Row],[Jumlah Keluar]], "")</f>
        <v/>
      </c>
      <c r="N595" s="13"/>
    </row>
    <row r="596" spans="1:14" ht="16.5" thickTop="1" thickBot="1" x14ac:dyDescent="0.3">
      <c r="A596" s="33">
        <f t="shared" si="9"/>
        <v>590</v>
      </c>
      <c r="B596" s="9"/>
      <c r="C596" s="10"/>
      <c r="D596" s="18" t="str">
        <f>IFERROR(VLOOKUP(C596,REKAP[[#All],[ID
Barang]:[Stok Akhir]],2,FALSE), "")</f>
        <v/>
      </c>
      <c r="E596" s="18" t="str">
        <f>IFERROR(VLOOKUP(C596,REKAP[[#All],[ID
Barang]:[Stok Akhir]],4,FALSE), "")</f>
        <v/>
      </c>
      <c r="F596" s="18" t="str">
        <f>IFERROR(VLOOKUP(C596,REKAP[[#All],[ID
Barang]:[Stok Akhir]],6,FALSE),"")</f>
        <v/>
      </c>
      <c r="G596" s="17" t="str">
        <f>IFERROR(VLOOKUP(C596,REKAP[[#All],[ID
Barang]:[Stok Akhir]],8,FALSE),"")</f>
        <v/>
      </c>
      <c r="H596" s="13"/>
      <c r="I596" s="13"/>
      <c r="J596" s="69" t="str">
        <f>IFERROR(VLOOKUP(C596,REKAP[[#All],[ID
Barang]:[Stok Akhir]],14,FALSE),"")</f>
        <v/>
      </c>
      <c r="K596" s="69"/>
      <c r="L596" s="13"/>
      <c r="M596" s="17" t="str">
        <f>IFERROR(MASUK8[[#This Row],[Harga Satuan]]*MASUK8[[#This Row],[Jumlah Keluar]], "")</f>
        <v/>
      </c>
      <c r="N596" s="13"/>
    </row>
    <row r="597" spans="1:14" ht="16.5" thickTop="1" thickBot="1" x14ac:dyDescent="0.3">
      <c r="A597" s="33">
        <f t="shared" si="9"/>
        <v>591</v>
      </c>
      <c r="B597" s="9"/>
      <c r="C597" s="10"/>
      <c r="D597" s="18" t="str">
        <f>IFERROR(VLOOKUP(C597,REKAP[[#All],[ID
Barang]:[Stok Akhir]],2,FALSE), "")</f>
        <v/>
      </c>
      <c r="E597" s="18" t="str">
        <f>IFERROR(VLOOKUP(C597,REKAP[[#All],[ID
Barang]:[Stok Akhir]],4,FALSE), "")</f>
        <v/>
      </c>
      <c r="F597" s="18" t="str">
        <f>IFERROR(VLOOKUP(C597,REKAP[[#All],[ID
Barang]:[Stok Akhir]],6,FALSE),"")</f>
        <v/>
      </c>
      <c r="G597" s="17" t="str">
        <f>IFERROR(VLOOKUP(C597,REKAP[[#All],[ID
Barang]:[Stok Akhir]],8,FALSE),"")</f>
        <v/>
      </c>
      <c r="H597" s="13"/>
      <c r="I597" s="13"/>
      <c r="J597" s="69" t="str">
        <f>IFERROR(VLOOKUP(C597,REKAP[[#All],[ID
Barang]:[Stok Akhir]],14,FALSE),"")</f>
        <v/>
      </c>
      <c r="K597" s="69"/>
      <c r="L597" s="13"/>
      <c r="M597" s="17" t="str">
        <f>IFERROR(MASUK8[[#This Row],[Harga Satuan]]*MASUK8[[#This Row],[Jumlah Keluar]], "")</f>
        <v/>
      </c>
      <c r="N597" s="13"/>
    </row>
    <row r="598" spans="1:14" ht="16.5" thickTop="1" thickBot="1" x14ac:dyDescent="0.3">
      <c r="A598" s="33">
        <f t="shared" si="9"/>
        <v>592</v>
      </c>
      <c r="B598" s="9"/>
      <c r="C598" s="10"/>
      <c r="D598" s="18" t="str">
        <f>IFERROR(VLOOKUP(C598,REKAP[[#All],[ID
Barang]:[Stok Akhir]],2,FALSE), "")</f>
        <v/>
      </c>
      <c r="E598" s="18" t="str">
        <f>IFERROR(VLOOKUP(C598,REKAP[[#All],[ID
Barang]:[Stok Akhir]],4,FALSE), "")</f>
        <v/>
      </c>
      <c r="F598" s="18" t="str">
        <f>IFERROR(VLOOKUP(C598,REKAP[[#All],[ID
Barang]:[Stok Akhir]],6,FALSE),"")</f>
        <v/>
      </c>
      <c r="G598" s="17" t="str">
        <f>IFERROR(VLOOKUP(C598,REKAP[[#All],[ID
Barang]:[Stok Akhir]],8,FALSE),"")</f>
        <v/>
      </c>
      <c r="H598" s="13"/>
      <c r="I598" s="13"/>
      <c r="J598" s="69" t="str">
        <f>IFERROR(VLOOKUP(C598,REKAP[[#All],[ID
Barang]:[Stok Akhir]],14,FALSE),"")</f>
        <v/>
      </c>
      <c r="K598" s="69"/>
      <c r="L598" s="13"/>
      <c r="M598" s="17" t="str">
        <f>IFERROR(MASUK8[[#This Row],[Harga Satuan]]*MASUK8[[#This Row],[Jumlah Keluar]], "")</f>
        <v/>
      </c>
      <c r="N598" s="13"/>
    </row>
    <row r="599" spans="1:14" ht="16.5" thickTop="1" thickBot="1" x14ac:dyDescent="0.3">
      <c r="A599" s="33">
        <f t="shared" si="9"/>
        <v>593</v>
      </c>
      <c r="B599" s="9"/>
      <c r="C599" s="10"/>
      <c r="D599" s="18" t="str">
        <f>IFERROR(VLOOKUP(C599,REKAP[[#All],[ID
Barang]:[Stok Akhir]],2,FALSE), "")</f>
        <v/>
      </c>
      <c r="E599" s="18" t="str">
        <f>IFERROR(VLOOKUP(C599,REKAP[[#All],[ID
Barang]:[Stok Akhir]],4,FALSE), "")</f>
        <v/>
      </c>
      <c r="F599" s="18" t="str">
        <f>IFERROR(VLOOKUP(C599,REKAP[[#All],[ID
Barang]:[Stok Akhir]],6,FALSE),"")</f>
        <v/>
      </c>
      <c r="G599" s="17" t="str">
        <f>IFERROR(VLOOKUP(C599,REKAP[[#All],[ID
Barang]:[Stok Akhir]],8,FALSE),"")</f>
        <v/>
      </c>
      <c r="H599" s="13"/>
      <c r="I599" s="13"/>
      <c r="J599" s="69" t="str">
        <f>IFERROR(VLOOKUP(C599,REKAP[[#All],[ID
Barang]:[Stok Akhir]],14,FALSE),"")</f>
        <v/>
      </c>
      <c r="K599" s="69"/>
      <c r="L599" s="13"/>
      <c r="M599" s="17" t="str">
        <f>IFERROR(MASUK8[[#This Row],[Harga Satuan]]*MASUK8[[#This Row],[Jumlah Keluar]], "")</f>
        <v/>
      </c>
      <c r="N599" s="13"/>
    </row>
    <row r="600" spans="1:14" ht="16.5" thickTop="1" thickBot="1" x14ac:dyDescent="0.3">
      <c r="A600" s="33">
        <f t="shared" si="9"/>
        <v>594</v>
      </c>
      <c r="B600" s="9"/>
      <c r="C600" s="10"/>
      <c r="D600" s="18" t="str">
        <f>IFERROR(VLOOKUP(C600,REKAP[[#All],[ID
Barang]:[Stok Akhir]],2,FALSE), "")</f>
        <v/>
      </c>
      <c r="E600" s="18" t="str">
        <f>IFERROR(VLOOKUP(C600,REKAP[[#All],[ID
Barang]:[Stok Akhir]],4,FALSE), "")</f>
        <v/>
      </c>
      <c r="F600" s="18" t="str">
        <f>IFERROR(VLOOKUP(C600,REKAP[[#All],[ID
Barang]:[Stok Akhir]],6,FALSE),"")</f>
        <v/>
      </c>
      <c r="G600" s="17" t="str">
        <f>IFERROR(VLOOKUP(C600,REKAP[[#All],[ID
Barang]:[Stok Akhir]],8,FALSE),"")</f>
        <v/>
      </c>
      <c r="H600" s="13"/>
      <c r="I600" s="13"/>
      <c r="J600" s="69" t="str">
        <f>IFERROR(VLOOKUP(C600,REKAP[[#All],[ID
Barang]:[Stok Akhir]],14,FALSE),"")</f>
        <v/>
      </c>
      <c r="K600" s="69"/>
      <c r="L600" s="13"/>
      <c r="M600" s="17" t="str">
        <f>IFERROR(MASUK8[[#This Row],[Harga Satuan]]*MASUK8[[#This Row],[Jumlah Keluar]], "")</f>
        <v/>
      </c>
      <c r="N600" s="13"/>
    </row>
    <row r="601" spans="1:14" ht="16.5" thickTop="1" thickBot="1" x14ac:dyDescent="0.3">
      <c r="A601" s="33">
        <f t="shared" si="9"/>
        <v>595</v>
      </c>
      <c r="B601" s="9"/>
      <c r="C601" s="10"/>
      <c r="D601" s="18" t="str">
        <f>IFERROR(VLOOKUP(C601,REKAP[[#All],[ID
Barang]:[Stok Akhir]],2,FALSE), "")</f>
        <v/>
      </c>
      <c r="E601" s="18" t="str">
        <f>IFERROR(VLOOKUP(C601,REKAP[[#All],[ID
Barang]:[Stok Akhir]],4,FALSE), "")</f>
        <v/>
      </c>
      <c r="F601" s="18" t="str">
        <f>IFERROR(VLOOKUP(C601,REKAP[[#All],[ID
Barang]:[Stok Akhir]],6,FALSE),"")</f>
        <v/>
      </c>
      <c r="G601" s="17" t="str">
        <f>IFERROR(VLOOKUP(C601,REKAP[[#All],[ID
Barang]:[Stok Akhir]],8,FALSE),"")</f>
        <v/>
      </c>
      <c r="H601" s="13"/>
      <c r="I601" s="13"/>
      <c r="J601" s="69" t="str">
        <f>IFERROR(VLOOKUP(C601,REKAP[[#All],[ID
Barang]:[Stok Akhir]],14,FALSE),"")</f>
        <v/>
      </c>
      <c r="K601" s="69"/>
      <c r="L601" s="13"/>
      <c r="M601" s="17" t="str">
        <f>IFERROR(MASUK8[[#This Row],[Harga Satuan]]*MASUK8[[#This Row],[Jumlah Keluar]], "")</f>
        <v/>
      </c>
      <c r="N601" s="13"/>
    </row>
    <row r="602" spans="1:14" ht="16.5" thickTop="1" thickBot="1" x14ac:dyDescent="0.3">
      <c r="A602" s="33">
        <f t="shared" si="9"/>
        <v>596</v>
      </c>
      <c r="B602" s="9"/>
      <c r="C602" s="10"/>
      <c r="D602" s="18" t="str">
        <f>IFERROR(VLOOKUP(C602,REKAP[[#All],[ID
Barang]:[Stok Akhir]],2,FALSE), "")</f>
        <v/>
      </c>
      <c r="E602" s="18" t="str">
        <f>IFERROR(VLOOKUP(C602,REKAP[[#All],[ID
Barang]:[Stok Akhir]],4,FALSE), "")</f>
        <v/>
      </c>
      <c r="F602" s="18" t="str">
        <f>IFERROR(VLOOKUP(C602,REKAP[[#All],[ID
Barang]:[Stok Akhir]],6,FALSE),"")</f>
        <v/>
      </c>
      <c r="G602" s="17" t="str">
        <f>IFERROR(VLOOKUP(C602,REKAP[[#All],[ID
Barang]:[Stok Akhir]],8,FALSE),"")</f>
        <v/>
      </c>
      <c r="H602" s="13"/>
      <c r="I602" s="13"/>
      <c r="J602" s="69" t="str">
        <f>IFERROR(VLOOKUP(C602,REKAP[[#All],[ID
Barang]:[Stok Akhir]],14,FALSE),"")</f>
        <v/>
      </c>
      <c r="K602" s="69"/>
      <c r="L602" s="13"/>
      <c r="M602" s="17" t="str">
        <f>IFERROR(MASUK8[[#This Row],[Harga Satuan]]*MASUK8[[#This Row],[Jumlah Keluar]], "")</f>
        <v/>
      </c>
      <c r="N602" s="13"/>
    </row>
    <row r="603" spans="1:14" ht="16.5" thickTop="1" thickBot="1" x14ac:dyDescent="0.3">
      <c r="A603" s="33">
        <f t="shared" si="9"/>
        <v>597</v>
      </c>
      <c r="B603" s="9"/>
      <c r="C603" s="10"/>
      <c r="D603" s="18" t="str">
        <f>IFERROR(VLOOKUP(C603,REKAP[[#All],[ID
Barang]:[Stok Akhir]],2,FALSE), "")</f>
        <v/>
      </c>
      <c r="E603" s="18" t="str">
        <f>IFERROR(VLOOKUP(C603,REKAP[[#All],[ID
Barang]:[Stok Akhir]],4,FALSE), "")</f>
        <v/>
      </c>
      <c r="F603" s="18" t="str">
        <f>IFERROR(VLOOKUP(C603,REKAP[[#All],[ID
Barang]:[Stok Akhir]],6,FALSE),"")</f>
        <v/>
      </c>
      <c r="G603" s="17" t="str">
        <f>IFERROR(VLOOKUP(C603,REKAP[[#All],[ID
Barang]:[Stok Akhir]],8,FALSE),"")</f>
        <v/>
      </c>
      <c r="H603" s="13"/>
      <c r="I603" s="13"/>
      <c r="J603" s="69" t="str">
        <f>IFERROR(VLOOKUP(C603,REKAP[[#All],[ID
Barang]:[Stok Akhir]],14,FALSE),"")</f>
        <v/>
      </c>
      <c r="K603" s="69"/>
      <c r="L603" s="13"/>
      <c r="M603" s="17" t="str">
        <f>IFERROR(MASUK8[[#This Row],[Harga Satuan]]*MASUK8[[#This Row],[Jumlah Keluar]], "")</f>
        <v/>
      </c>
      <c r="N603" s="13"/>
    </row>
    <row r="604" spans="1:14" ht="16.5" thickTop="1" thickBot="1" x14ac:dyDescent="0.3">
      <c r="A604" s="33">
        <f t="shared" si="9"/>
        <v>598</v>
      </c>
      <c r="B604" s="9"/>
      <c r="C604" s="10"/>
      <c r="D604" s="18" t="str">
        <f>IFERROR(VLOOKUP(C604,REKAP[[#All],[ID
Barang]:[Stok Akhir]],2,FALSE), "")</f>
        <v/>
      </c>
      <c r="E604" s="18" t="str">
        <f>IFERROR(VLOOKUP(C604,REKAP[[#All],[ID
Barang]:[Stok Akhir]],4,FALSE), "")</f>
        <v/>
      </c>
      <c r="F604" s="18" t="str">
        <f>IFERROR(VLOOKUP(C604,REKAP[[#All],[ID
Barang]:[Stok Akhir]],6,FALSE),"")</f>
        <v/>
      </c>
      <c r="G604" s="17" t="str">
        <f>IFERROR(VLOOKUP(C604,REKAP[[#All],[ID
Barang]:[Stok Akhir]],8,FALSE),"")</f>
        <v/>
      </c>
      <c r="H604" s="13"/>
      <c r="I604" s="13"/>
      <c r="J604" s="69" t="str">
        <f>IFERROR(VLOOKUP(C604,REKAP[[#All],[ID
Barang]:[Stok Akhir]],14,FALSE),"")</f>
        <v/>
      </c>
      <c r="K604" s="69"/>
      <c r="L604" s="13"/>
      <c r="M604" s="17" t="str">
        <f>IFERROR(MASUK8[[#This Row],[Harga Satuan]]*MASUK8[[#This Row],[Jumlah Keluar]], "")</f>
        <v/>
      </c>
      <c r="N604" s="13"/>
    </row>
    <row r="605" spans="1:14" ht="16.5" thickTop="1" thickBot="1" x14ac:dyDescent="0.3">
      <c r="A605" s="33">
        <f t="shared" si="9"/>
        <v>599</v>
      </c>
      <c r="B605" s="9"/>
      <c r="C605" s="10"/>
      <c r="D605" s="18" t="str">
        <f>IFERROR(VLOOKUP(C605,REKAP[[#All],[ID
Barang]:[Stok Akhir]],2,FALSE), "")</f>
        <v/>
      </c>
      <c r="E605" s="18" t="str">
        <f>IFERROR(VLOOKUP(C605,REKAP[[#All],[ID
Barang]:[Stok Akhir]],4,FALSE), "")</f>
        <v/>
      </c>
      <c r="F605" s="18" t="str">
        <f>IFERROR(VLOOKUP(C605,REKAP[[#All],[ID
Barang]:[Stok Akhir]],6,FALSE),"")</f>
        <v/>
      </c>
      <c r="G605" s="17" t="str">
        <f>IFERROR(VLOOKUP(C605,REKAP[[#All],[ID
Barang]:[Stok Akhir]],8,FALSE),"")</f>
        <v/>
      </c>
      <c r="H605" s="13"/>
      <c r="I605" s="13"/>
      <c r="J605" s="69" t="str">
        <f>IFERROR(VLOOKUP(C605,REKAP[[#All],[ID
Barang]:[Stok Akhir]],14,FALSE),"")</f>
        <v/>
      </c>
      <c r="K605" s="69"/>
      <c r="L605" s="13"/>
      <c r="M605" s="17" t="str">
        <f>IFERROR(MASUK8[[#This Row],[Harga Satuan]]*MASUK8[[#This Row],[Jumlah Keluar]], "")</f>
        <v/>
      </c>
      <c r="N605" s="13"/>
    </row>
    <row r="606" spans="1:14" ht="16.5" thickTop="1" thickBot="1" x14ac:dyDescent="0.3">
      <c r="A606" s="33">
        <f t="shared" si="9"/>
        <v>600</v>
      </c>
      <c r="B606" s="9"/>
      <c r="C606" s="10"/>
      <c r="D606" s="18" t="str">
        <f>IFERROR(VLOOKUP(C606,REKAP[[#All],[ID
Barang]:[Stok Akhir]],2,FALSE), "")</f>
        <v/>
      </c>
      <c r="E606" s="18" t="str">
        <f>IFERROR(VLOOKUP(C606,REKAP[[#All],[ID
Barang]:[Stok Akhir]],4,FALSE), "")</f>
        <v/>
      </c>
      <c r="F606" s="18" t="str">
        <f>IFERROR(VLOOKUP(C606,REKAP[[#All],[ID
Barang]:[Stok Akhir]],6,FALSE),"")</f>
        <v/>
      </c>
      <c r="G606" s="17" t="str">
        <f>IFERROR(VLOOKUP(C606,REKAP[[#All],[ID
Barang]:[Stok Akhir]],8,FALSE),"")</f>
        <v/>
      </c>
      <c r="H606" s="13"/>
      <c r="I606" s="13"/>
      <c r="J606" s="69" t="str">
        <f>IFERROR(VLOOKUP(C606,REKAP[[#All],[ID
Barang]:[Stok Akhir]],14,FALSE),"")</f>
        <v/>
      </c>
      <c r="K606" s="69"/>
      <c r="L606" s="13"/>
      <c r="M606" s="17" t="str">
        <f>IFERROR(MASUK8[[#This Row],[Harga Satuan]]*MASUK8[[#This Row],[Jumlah Keluar]], "")</f>
        <v/>
      </c>
      <c r="N606" s="13"/>
    </row>
    <row r="607" spans="1:14" ht="16.5" thickTop="1" thickBot="1" x14ac:dyDescent="0.3">
      <c r="A607" s="33">
        <f t="shared" si="9"/>
        <v>601</v>
      </c>
      <c r="B607" s="9"/>
      <c r="C607" s="10"/>
      <c r="D607" s="18" t="str">
        <f>IFERROR(VLOOKUP(C607,REKAP[[#All],[ID
Barang]:[Stok Akhir]],2,FALSE), "")</f>
        <v/>
      </c>
      <c r="E607" s="18" t="str">
        <f>IFERROR(VLOOKUP(C607,REKAP[[#All],[ID
Barang]:[Stok Akhir]],4,FALSE), "")</f>
        <v/>
      </c>
      <c r="F607" s="18" t="str">
        <f>IFERROR(VLOOKUP(C607,REKAP[[#All],[ID
Barang]:[Stok Akhir]],6,FALSE),"")</f>
        <v/>
      </c>
      <c r="G607" s="17" t="str">
        <f>IFERROR(VLOOKUP(C607,REKAP[[#All],[ID
Barang]:[Stok Akhir]],8,FALSE),"")</f>
        <v/>
      </c>
      <c r="H607" s="13"/>
      <c r="I607" s="13"/>
      <c r="J607" s="69" t="str">
        <f>IFERROR(VLOOKUP(C607,REKAP[[#All],[ID
Barang]:[Stok Akhir]],14,FALSE),"")</f>
        <v/>
      </c>
      <c r="K607" s="69"/>
      <c r="L607" s="13"/>
      <c r="M607" s="17" t="str">
        <f>IFERROR(MASUK8[[#This Row],[Harga Satuan]]*MASUK8[[#This Row],[Jumlah Keluar]], "")</f>
        <v/>
      </c>
      <c r="N607" s="13"/>
    </row>
    <row r="608" spans="1:14" ht="16.5" thickTop="1" thickBot="1" x14ac:dyDescent="0.3">
      <c r="A608" s="33">
        <f t="shared" si="9"/>
        <v>602</v>
      </c>
      <c r="B608" s="9"/>
      <c r="C608" s="10"/>
      <c r="D608" s="18" t="str">
        <f>IFERROR(VLOOKUP(C608,REKAP[[#All],[ID
Barang]:[Stok Akhir]],2,FALSE), "")</f>
        <v/>
      </c>
      <c r="E608" s="18" t="str">
        <f>IFERROR(VLOOKUP(C608,REKAP[[#All],[ID
Barang]:[Stok Akhir]],4,FALSE), "")</f>
        <v/>
      </c>
      <c r="F608" s="18" t="str">
        <f>IFERROR(VLOOKUP(C608,REKAP[[#All],[ID
Barang]:[Stok Akhir]],6,FALSE),"")</f>
        <v/>
      </c>
      <c r="G608" s="17" t="str">
        <f>IFERROR(VLOOKUP(C608,REKAP[[#All],[ID
Barang]:[Stok Akhir]],8,FALSE),"")</f>
        <v/>
      </c>
      <c r="H608" s="13"/>
      <c r="I608" s="13"/>
      <c r="J608" s="69" t="str">
        <f>IFERROR(VLOOKUP(C608,REKAP[[#All],[ID
Barang]:[Stok Akhir]],14,FALSE),"")</f>
        <v/>
      </c>
      <c r="K608" s="69"/>
      <c r="L608" s="13"/>
      <c r="M608" s="17" t="str">
        <f>IFERROR(MASUK8[[#This Row],[Harga Satuan]]*MASUK8[[#This Row],[Jumlah Keluar]], "")</f>
        <v/>
      </c>
      <c r="N608" s="13"/>
    </row>
    <row r="609" spans="1:14" ht="16.5" thickTop="1" thickBot="1" x14ac:dyDescent="0.3">
      <c r="A609" s="33">
        <f t="shared" si="9"/>
        <v>603</v>
      </c>
      <c r="B609" s="9"/>
      <c r="C609" s="10"/>
      <c r="D609" s="18" t="str">
        <f>IFERROR(VLOOKUP(C609,REKAP[[#All],[ID
Barang]:[Stok Akhir]],2,FALSE), "")</f>
        <v/>
      </c>
      <c r="E609" s="18" t="str">
        <f>IFERROR(VLOOKUP(C609,REKAP[[#All],[ID
Barang]:[Stok Akhir]],4,FALSE), "")</f>
        <v/>
      </c>
      <c r="F609" s="18" t="str">
        <f>IFERROR(VLOOKUP(C609,REKAP[[#All],[ID
Barang]:[Stok Akhir]],6,FALSE),"")</f>
        <v/>
      </c>
      <c r="G609" s="17" t="str">
        <f>IFERROR(VLOOKUP(C609,REKAP[[#All],[ID
Barang]:[Stok Akhir]],8,FALSE),"")</f>
        <v/>
      </c>
      <c r="H609" s="13"/>
      <c r="I609" s="13"/>
      <c r="J609" s="69" t="str">
        <f>IFERROR(VLOOKUP(C609,REKAP[[#All],[ID
Barang]:[Stok Akhir]],14,FALSE),"")</f>
        <v/>
      </c>
      <c r="K609" s="69"/>
      <c r="L609" s="13"/>
      <c r="M609" s="17" t="str">
        <f>IFERROR(MASUK8[[#This Row],[Harga Satuan]]*MASUK8[[#This Row],[Jumlah Keluar]], "")</f>
        <v/>
      </c>
      <c r="N609" s="13"/>
    </row>
    <row r="610" spans="1:14" ht="16.5" thickTop="1" thickBot="1" x14ac:dyDescent="0.3">
      <c r="A610" s="33">
        <f t="shared" si="9"/>
        <v>604</v>
      </c>
      <c r="B610" s="9"/>
      <c r="C610" s="10"/>
      <c r="D610" s="18" t="str">
        <f>IFERROR(VLOOKUP(C610,REKAP[[#All],[ID
Barang]:[Stok Akhir]],2,FALSE), "")</f>
        <v/>
      </c>
      <c r="E610" s="18" t="str">
        <f>IFERROR(VLOOKUP(C610,REKAP[[#All],[ID
Barang]:[Stok Akhir]],4,FALSE), "")</f>
        <v/>
      </c>
      <c r="F610" s="18" t="str">
        <f>IFERROR(VLOOKUP(C610,REKAP[[#All],[ID
Barang]:[Stok Akhir]],6,FALSE),"")</f>
        <v/>
      </c>
      <c r="G610" s="17" t="str">
        <f>IFERROR(VLOOKUP(C610,REKAP[[#All],[ID
Barang]:[Stok Akhir]],8,FALSE),"")</f>
        <v/>
      </c>
      <c r="H610" s="13"/>
      <c r="I610" s="13"/>
      <c r="J610" s="69" t="str">
        <f>IFERROR(VLOOKUP(C610,REKAP[[#All],[ID
Barang]:[Stok Akhir]],14,FALSE),"")</f>
        <v/>
      </c>
      <c r="K610" s="69"/>
      <c r="L610" s="13"/>
      <c r="M610" s="17" t="str">
        <f>IFERROR(MASUK8[[#This Row],[Harga Satuan]]*MASUK8[[#This Row],[Jumlah Keluar]], "")</f>
        <v/>
      </c>
      <c r="N610" s="13"/>
    </row>
    <row r="611" spans="1:14" ht="16.5" thickTop="1" thickBot="1" x14ac:dyDescent="0.3">
      <c r="A611" s="33">
        <f t="shared" si="9"/>
        <v>605</v>
      </c>
      <c r="B611" s="9"/>
      <c r="C611" s="10"/>
      <c r="D611" s="18" t="str">
        <f>IFERROR(VLOOKUP(C611,REKAP[[#All],[ID
Barang]:[Stok Akhir]],2,FALSE), "")</f>
        <v/>
      </c>
      <c r="E611" s="18" t="str">
        <f>IFERROR(VLOOKUP(C611,REKAP[[#All],[ID
Barang]:[Stok Akhir]],4,FALSE), "")</f>
        <v/>
      </c>
      <c r="F611" s="18" t="str">
        <f>IFERROR(VLOOKUP(C611,REKAP[[#All],[ID
Barang]:[Stok Akhir]],6,FALSE),"")</f>
        <v/>
      </c>
      <c r="G611" s="17" t="str">
        <f>IFERROR(VLOOKUP(C611,REKAP[[#All],[ID
Barang]:[Stok Akhir]],8,FALSE),"")</f>
        <v/>
      </c>
      <c r="H611" s="13"/>
      <c r="I611" s="13"/>
      <c r="J611" s="69" t="str">
        <f>IFERROR(VLOOKUP(C611,REKAP[[#All],[ID
Barang]:[Stok Akhir]],14,FALSE),"")</f>
        <v/>
      </c>
      <c r="K611" s="69"/>
      <c r="L611" s="13"/>
      <c r="M611" s="17" t="str">
        <f>IFERROR(MASUK8[[#This Row],[Harga Satuan]]*MASUK8[[#This Row],[Jumlah Keluar]], "")</f>
        <v/>
      </c>
      <c r="N611" s="13"/>
    </row>
    <row r="612" spans="1:14" ht="16.5" thickTop="1" thickBot="1" x14ac:dyDescent="0.3">
      <c r="A612" s="33">
        <f t="shared" si="9"/>
        <v>606</v>
      </c>
      <c r="B612" s="9"/>
      <c r="C612" s="10"/>
      <c r="D612" s="18" t="str">
        <f>IFERROR(VLOOKUP(C612,REKAP[[#All],[ID
Barang]:[Stok Akhir]],2,FALSE), "")</f>
        <v/>
      </c>
      <c r="E612" s="18" t="str">
        <f>IFERROR(VLOOKUP(C612,REKAP[[#All],[ID
Barang]:[Stok Akhir]],4,FALSE), "")</f>
        <v/>
      </c>
      <c r="F612" s="18" t="str">
        <f>IFERROR(VLOOKUP(C612,REKAP[[#All],[ID
Barang]:[Stok Akhir]],6,FALSE),"")</f>
        <v/>
      </c>
      <c r="G612" s="17" t="str">
        <f>IFERROR(VLOOKUP(C612,REKAP[[#All],[ID
Barang]:[Stok Akhir]],8,FALSE),"")</f>
        <v/>
      </c>
      <c r="H612" s="13"/>
      <c r="I612" s="13"/>
      <c r="J612" s="69" t="str">
        <f>IFERROR(VLOOKUP(C612,REKAP[[#All],[ID
Barang]:[Stok Akhir]],14,FALSE),"")</f>
        <v/>
      </c>
      <c r="K612" s="69"/>
      <c r="L612" s="13"/>
      <c r="M612" s="17" t="str">
        <f>IFERROR(MASUK8[[#This Row],[Harga Satuan]]*MASUK8[[#This Row],[Jumlah Keluar]], "")</f>
        <v/>
      </c>
      <c r="N612" s="13"/>
    </row>
    <row r="613" spans="1:14" ht="16.5" thickTop="1" thickBot="1" x14ac:dyDescent="0.3">
      <c r="A613" s="33">
        <f t="shared" si="9"/>
        <v>607</v>
      </c>
      <c r="B613" s="9"/>
      <c r="C613" s="10"/>
      <c r="D613" s="18" t="str">
        <f>IFERROR(VLOOKUP(C613,REKAP[[#All],[ID
Barang]:[Stok Akhir]],2,FALSE), "")</f>
        <v/>
      </c>
      <c r="E613" s="18" t="str">
        <f>IFERROR(VLOOKUP(C613,REKAP[[#All],[ID
Barang]:[Stok Akhir]],4,FALSE), "")</f>
        <v/>
      </c>
      <c r="F613" s="18" t="str">
        <f>IFERROR(VLOOKUP(C613,REKAP[[#All],[ID
Barang]:[Stok Akhir]],6,FALSE),"")</f>
        <v/>
      </c>
      <c r="G613" s="17" t="str">
        <f>IFERROR(VLOOKUP(C613,REKAP[[#All],[ID
Barang]:[Stok Akhir]],8,FALSE),"")</f>
        <v/>
      </c>
      <c r="H613" s="13"/>
      <c r="I613" s="13"/>
      <c r="J613" s="69" t="str">
        <f>IFERROR(VLOOKUP(C613,REKAP[[#All],[ID
Barang]:[Stok Akhir]],14,FALSE),"")</f>
        <v/>
      </c>
      <c r="K613" s="69"/>
      <c r="L613" s="13"/>
      <c r="M613" s="17" t="str">
        <f>IFERROR(MASUK8[[#This Row],[Harga Satuan]]*MASUK8[[#This Row],[Jumlah Keluar]], "")</f>
        <v/>
      </c>
      <c r="N613" s="13"/>
    </row>
    <row r="614" spans="1:14" ht="16.5" thickTop="1" thickBot="1" x14ac:dyDescent="0.3">
      <c r="A614" s="33">
        <f t="shared" si="9"/>
        <v>608</v>
      </c>
      <c r="B614" s="9"/>
      <c r="C614" s="10"/>
      <c r="D614" s="18" t="str">
        <f>IFERROR(VLOOKUP(C614,REKAP[[#All],[ID
Barang]:[Stok Akhir]],2,FALSE), "")</f>
        <v/>
      </c>
      <c r="E614" s="18" t="str">
        <f>IFERROR(VLOOKUP(C614,REKAP[[#All],[ID
Barang]:[Stok Akhir]],4,FALSE), "")</f>
        <v/>
      </c>
      <c r="F614" s="18" t="str">
        <f>IFERROR(VLOOKUP(C614,REKAP[[#All],[ID
Barang]:[Stok Akhir]],6,FALSE),"")</f>
        <v/>
      </c>
      <c r="G614" s="17" t="str">
        <f>IFERROR(VLOOKUP(C614,REKAP[[#All],[ID
Barang]:[Stok Akhir]],8,FALSE),"")</f>
        <v/>
      </c>
      <c r="H614" s="13"/>
      <c r="I614" s="13"/>
      <c r="J614" s="69" t="str">
        <f>IFERROR(VLOOKUP(C614,REKAP[[#All],[ID
Barang]:[Stok Akhir]],14,FALSE),"")</f>
        <v/>
      </c>
      <c r="K614" s="69"/>
      <c r="L614" s="13"/>
      <c r="M614" s="17" t="str">
        <f>IFERROR(MASUK8[[#This Row],[Harga Satuan]]*MASUK8[[#This Row],[Jumlah Keluar]], "")</f>
        <v/>
      </c>
      <c r="N614" s="13"/>
    </row>
    <row r="615" spans="1:14" ht="16.5" thickTop="1" thickBot="1" x14ac:dyDescent="0.3">
      <c r="A615" s="33">
        <f t="shared" si="9"/>
        <v>609</v>
      </c>
      <c r="B615" s="9"/>
      <c r="C615" s="10"/>
      <c r="D615" s="18" t="str">
        <f>IFERROR(VLOOKUP(C615,REKAP[[#All],[ID
Barang]:[Stok Akhir]],2,FALSE), "")</f>
        <v/>
      </c>
      <c r="E615" s="18" t="str">
        <f>IFERROR(VLOOKUP(C615,REKAP[[#All],[ID
Barang]:[Stok Akhir]],4,FALSE), "")</f>
        <v/>
      </c>
      <c r="F615" s="18" t="str">
        <f>IFERROR(VLOOKUP(C615,REKAP[[#All],[ID
Barang]:[Stok Akhir]],6,FALSE),"")</f>
        <v/>
      </c>
      <c r="G615" s="17" t="str">
        <f>IFERROR(VLOOKUP(C615,REKAP[[#All],[ID
Barang]:[Stok Akhir]],8,FALSE),"")</f>
        <v/>
      </c>
      <c r="H615" s="13"/>
      <c r="I615" s="13"/>
      <c r="J615" s="69" t="str">
        <f>IFERROR(VLOOKUP(C615,REKAP[[#All],[ID
Barang]:[Stok Akhir]],14,FALSE),"")</f>
        <v/>
      </c>
      <c r="K615" s="69"/>
      <c r="L615" s="13"/>
      <c r="M615" s="17" t="str">
        <f>IFERROR(MASUK8[[#This Row],[Harga Satuan]]*MASUK8[[#This Row],[Jumlah Keluar]], "")</f>
        <v/>
      </c>
      <c r="N615" s="13"/>
    </row>
    <row r="616" spans="1:14" ht="16.5" thickTop="1" thickBot="1" x14ac:dyDescent="0.3">
      <c r="A616" s="33">
        <f t="shared" si="9"/>
        <v>610</v>
      </c>
      <c r="B616" s="9"/>
      <c r="C616" s="10"/>
      <c r="D616" s="18" t="str">
        <f>IFERROR(VLOOKUP(C616,REKAP[[#All],[ID
Barang]:[Stok Akhir]],2,FALSE), "")</f>
        <v/>
      </c>
      <c r="E616" s="18" t="str">
        <f>IFERROR(VLOOKUP(C616,REKAP[[#All],[ID
Barang]:[Stok Akhir]],4,FALSE), "")</f>
        <v/>
      </c>
      <c r="F616" s="18" t="str">
        <f>IFERROR(VLOOKUP(C616,REKAP[[#All],[ID
Barang]:[Stok Akhir]],6,FALSE),"")</f>
        <v/>
      </c>
      <c r="G616" s="17" t="str">
        <f>IFERROR(VLOOKUP(C616,REKAP[[#All],[ID
Barang]:[Stok Akhir]],8,FALSE),"")</f>
        <v/>
      </c>
      <c r="H616" s="13"/>
      <c r="I616" s="13"/>
      <c r="J616" s="69" t="str">
        <f>IFERROR(VLOOKUP(C616,REKAP[[#All],[ID
Barang]:[Stok Akhir]],14,FALSE),"")</f>
        <v/>
      </c>
      <c r="K616" s="69"/>
      <c r="L616" s="13"/>
      <c r="M616" s="17" t="str">
        <f>IFERROR(MASUK8[[#This Row],[Harga Satuan]]*MASUK8[[#This Row],[Jumlah Keluar]], "")</f>
        <v/>
      </c>
      <c r="N616" s="13"/>
    </row>
    <row r="617" spans="1:14" ht="16.5" thickTop="1" thickBot="1" x14ac:dyDescent="0.3">
      <c r="A617" s="33">
        <f t="shared" si="9"/>
        <v>611</v>
      </c>
      <c r="B617" s="9"/>
      <c r="C617" s="10"/>
      <c r="D617" s="18" t="str">
        <f>IFERROR(VLOOKUP(C617,REKAP[[#All],[ID
Barang]:[Stok Akhir]],2,FALSE), "")</f>
        <v/>
      </c>
      <c r="E617" s="18" t="str">
        <f>IFERROR(VLOOKUP(C617,REKAP[[#All],[ID
Barang]:[Stok Akhir]],4,FALSE), "")</f>
        <v/>
      </c>
      <c r="F617" s="18" t="str">
        <f>IFERROR(VLOOKUP(C617,REKAP[[#All],[ID
Barang]:[Stok Akhir]],6,FALSE),"")</f>
        <v/>
      </c>
      <c r="G617" s="17" t="str">
        <f>IFERROR(VLOOKUP(C617,REKAP[[#All],[ID
Barang]:[Stok Akhir]],8,FALSE),"")</f>
        <v/>
      </c>
      <c r="H617" s="13"/>
      <c r="I617" s="13"/>
      <c r="J617" s="69" t="str">
        <f>IFERROR(VLOOKUP(C617,REKAP[[#All],[ID
Barang]:[Stok Akhir]],14,FALSE),"")</f>
        <v/>
      </c>
      <c r="K617" s="69"/>
      <c r="L617" s="13"/>
      <c r="M617" s="17" t="str">
        <f>IFERROR(MASUK8[[#This Row],[Harga Satuan]]*MASUK8[[#This Row],[Jumlah Keluar]], "")</f>
        <v/>
      </c>
      <c r="N617" s="13"/>
    </row>
    <row r="618" spans="1:14" ht="16.5" thickTop="1" thickBot="1" x14ac:dyDescent="0.3">
      <c r="A618" s="33">
        <f t="shared" si="9"/>
        <v>612</v>
      </c>
      <c r="B618" s="9"/>
      <c r="C618" s="10"/>
      <c r="D618" s="18" t="str">
        <f>IFERROR(VLOOKUP(C618,REKAP[[#All],[ID
Barang]:[Stok Akhir]],2,FALSE), "")</f>
        <v/>
      </c>
      <c r="E618" s="18" t="str">
        <f>IFERROR(VLOOKUP(C618,REKAP[[#All],[ID
Barang]:[Stok Akhir]],4,FALSE), "")</f>
        <v/>
      </c>
      <c r="F618" s="18" t="str">
        <f>IFERROR(VLOOKUP(C618,REKAP[[#All],[ID
Barang]:[Stok Akhir]],6,FALSE),"")</f>
        <v/>
      </c>
      <c r="G618" s="17" t="str">
        <f>IFERROR(VLOOKUP(C618,REKAP[[#All],[ID
Barang]:[Stok Akhir]],8,FALSE),"")</f>
        <v/>
      </c>
      <c r="H618" s="13"/>
      <c r="I618" s="13"/>
      <c r="J618" s="69" t="str">
        <f>IFERROR(VLOOKUP(C618,REKAP[[#All],[ID
Barang]:[Stok Akhir]],14,FALSE),"")</f>
        <v/>
      </c>
      <c r="K618" s="69"/>
      <c r="L618" s="13"/>
      <c r="M618" s="17" t="str">
        <f>IFERROR(MASUK8[[#This Row],[Harga Satuan]]*MASUK8[[#This Row],[Jumlah Keluar]], "")</f>
        <v/>
      </c>
      <c r="N618" s="13"/>
    </row>
    <row r="619" spans="1:14" ht="16.5" thickTop="1" thickBot="1" x14ac:dyDescent="0.3">
      <c r="A619" s="33">
        <f t="shared" si="9"/>
        <v>613</v>
      </c>
      <c r="B619" s="9"/>
      <c r="C619" s="10"/>
      <c r="D619" s="18" t="str">
        <f>IFERROR(VLOOKUP(C619,REKAP[[#All],[ID
Barang]:[Stok Akhir]],2,FALSE), "")</f>
        <v/>
      </c>
      <c r="E619" s="18" t="str">
        <f>IFERROR(VLOOKUP(C619,REKAP[[#All],[ID
Barang]:[Stok Akhir]],4,FALSE), "")</f>
        <v/>
      </c>
      <c r="F619" s="18" t="str">
        <f>IFERROR(VLOOKUP(C619,REKAP[[#All],[ID
Barang]:[Stok Akhir]],6,FALSE),"")</f>
        <v/>
      </c>
      <c r="G619" s="17" t="str">
        <f>IFERROR(VLOOKUP(C619,REKAP[[#All],[ID
Barang]:[Stok Akhir]],8,FALSE),"")</f>
        <v/>
      </c>
      <c r="H619" s="13"/>
      <c r="I619" s="13"/>
      <c r="J619" s="69" t="str">
        <f>IFERROR(VLOOKUP(C619,REKAP[[#All],[ID
Barang]:[Stok Akhir]],14,FALSE),"")</f>
        <v/>
      </c>
      <c r="K619" s="69"/>
      <c r="L619" s="13"/>
      <c r="M619" s="17" t="str">
        <f>IFERROR(MASUK8[[#This Row],[Harga Satuan]]*MASUK8[[#This Row],[Jumlah Keluar]], "")</f>
        <v/>
      </c>
      <c r="N619" s="13"/>
    </row>
    <row r="620" spans="1:14" ht="16.5" thickTop="1" thickBot="1" x14ac:dyDescent="0.3">
      <c r="A620" s="33">
        <f t="shared" si="9"/>
        <v>614</v>
      </c>
      <c r="B620" s="9"/>
      <c r="C620" s="10"/>
      <c r="D620" s="18" t="str">
        <f>IFERROR(VLOOKUP(C620,REKAP[[#All],[ID
Barang]:[Stok Akhir]],2,FALSE), "")</f>
        <v/>
      </c>
      <c r="E620" s="18" t="str">
        <f>IFERROR(VLOOKUP(C620,REKAP[[#All],[ID
Barang]:[Stok Akhir]],4,FALSE), "")</f>
        <v/>
      </c>
      <c r="F620" s="18" t="str">
        <f>IFERROR(VLOOKUP(C620,REKAP[[#All],[ID
Barang]:[Stok Akhir]],6,FALSE),"")</f>
        <v/>
      </c>
      <c r="G620" s="17" t="str">
        <f>IFERROR(VLOOKUP(C620,REKAP[[#All],[ID
Barang]:[Stok Akhir]],8,FALSE),"")</f>
        <v/>
      </c>
      <c r="H620" s="13"/>
      <c r="I620" s="13"/>
      <c r="J620" s="69" t="str">
        <f>IFERROR(VLOOKUP(C620,REKAP[[#All],[ID
Barang]:[Stok Akhir]],14,FALSE),"")</f>
        <v/>
      </c>
      <c r="K620" s="69"/>
      <c r="L620" s="13"/>
      <c r="M620" s="17" t="str">
        <f>IFERROR(MASUK8[[#This Row],[Harga Satuan]]*MASUK8[[#This Row],[Jumlah Keluar]], "")</f>
        <v/>
      </c>
      <c r="N620" s="13"/>
    </row>
    <row r="621" spans="1:14" ht="16.5" thickTop="1" thickBot="1" x14ac:dyDescent="0.3">
      <c r="A621" s="33">
        <f t="shared" si="9"/>
        <v>615</v>
      </c>
      <c r="B621" s="9"/>
      <c r="C621" s="10"/>
      <c r="D621" s="18" t="str">
        <f>IFERROR(VLOOKUP(C621,REKAP[[#All],[ID
Barang]:[Stok Akhir]],2,FALSE), "")</f>
        <v/>
      </c>
      <c r="E621" s="18" t="str">
        <f>IFERROR(VLOOKUP(C621,REKAP[[#All],[ID
Barang]:[Stok Akhir]],4,FALSE), "")</f>
        <v/>
      </c>
      <c r="F621" s="18" t="str">
        <f>IFERROR(VLOOKUP(C621,REKAP[[#All],[ID
Barang]:[Stok Akhir]],6,FALSE),"")</f>
        <v/>
      </c>
      <c r="G621" s="17" t="str">
        <f>IFERROR(VLOOKUP(C621,REKAP[[#All],[ID
Barang]:[Stok Akhir]],8,FALSE),"")</f>
        <v/>
      </c>
      <c r="H621" s="13"/>
      <c r="I621" s="13"/>
      <c r="J621" s="69" t="str">
        <f>IFERROR(VLOOKUP(C621,REKAP[[#All],[ID
Barang]:[Stok Akhir]],14,FALSE),"")</f>
        <v/>
      </c>
      <c r="K621" s="69"/>
      <c r="L621" s="13"/>
      <c r="M621" s="17" t="str">
        <f>IFERROR(MASUK8[[#This Row],[Harga Satuan]]*MASUK8[[#This Row],[Jumlah Keluar]], "")</f>
        <v/>
      </c>
      <c r="N621" s="13"/>
    </row>
    <row r="622" spans="1:14" ht="16.5" thickTop="1" thickBot="1" x14ac:dyDescent="0.3">
      <c r="A622" s="33">
        <f t="shared" si="9"/>
        <v>616</v>
      </c>
      <c r="B622" s="9"/>
      <c r="C622" s="10"/>
      <c r="D622" s="18" t="str">
        <f>IFERROR(VLOOKUP(C622,REKAP[[#All],[ID
Barang]:[Stok Akhir]],2,FALSE), "")</f>
        <v/>
      </c>
      <c r="E622" s="18" t="str">
        <f>IFERROR(VLOOKUP(C622,REKAP[[#All],[ID
Barang]:[Stok Akhir]],4,FALSE), "")</f>
        <v/>
      </c>
      <c r="F622" s="18" t="str">
        <f>IFERROR(VLOOKUP(C622,REKAP[[#All],[ID
Barang]:[Stok Akhir]],6,FALSE),"")</f>
        <v/>
      </c>
      <c r="G622" s="17" t="str">
        <f>IFERROR(VLOOKUP(C622,REKAP[[#All],[ID
Barang]:[Stok Akhir]],8,FALSE),"")</f>
        <v/>
      </c>
      <c r="H622" s="13"/>
      <c r="I622" s="13"/>
      <c r="J622" s="69" t="str">
        <f>IFERROR(VLOOKUP(C622,REKAP[[#All],[ID
Barang]:[Stok Akhir]],14,FALSE),"")</f>
        <v/>
      </c>
      <c r="K622" s="69"/>
      <c r="L622" s="13"/>
      <c r="M622" s="17" t="str">
        <f>IFERROR(MASUK8[[#This Row],[Harga Satuan]]*MASUK8[[#This Row],[Jumlah Keluar]], "")</f>
        <v/>
      </c>
      <c r="N622" s="13"/>
    </row>
    <row r="623" spans="1:14" ht="16.5" thickTop="1" thickBot="1" x14ac:dyDescent="0.3">
      <c r="A623" s="33">
        <f t="shared" si="9"/>
        <v>617</v>
      </c>
      <c r="B623" s="9"/>
      <c r="C623" s="10"/>
      <c r="D623" s="18" t="str">
        <f>IFERROR(VLOOKUP(C623,REKAP[[#All],[ID
Barang]:[Stok Akhir]],2,FALSE), "")</f>
        <v/>
      </c>
      <c r="E623" s="18" t="str">
        <f>IFERROR(VLOOKUP(C623,REKAP[[#All],[ID
Barang]:[Stok Akhir]],4,FALSE), "")</f>
        <v/>
      </c>
      <c r="F623" s="18" t="str">
        <f>IFERROR(VLOOKUP(C623,REKAP[[#All],[ID
Barang]:[Stok Akhir]],6,FALSE),"")</f>
        <v/>
      </c>
      <c r="G623" s="17" t="str">
        <f>IFERROR(VLOOKUP(C623,REKAP[[#All],[ID
Barang]:[Stok Akhir]],8,FALSE),"")</f>
        <v/>
      </c>
      <c r="H623" s="13"/>
      <c r="I623" s="13"/>
      <c r="J623" s="69" t="str">
        <f>IFERROR(VLOOKUP(C623,REKAP[[#All],[ID
Barang]:[Stok Akhir]],14,FALSE),"")</f>
        <v/>
      </c>
      <c r="K623" s="69"/>
      <c r="L623" s="13"/>
      <c r="M623" s="17" t="str">
        <f>IFERROR(MASUK8[[#This Row],[Harga Satuan]]*MASUK8[[#This Row],[Jumlah Keluar]], "")</f>
        <v/>
      </c>
      <c r="N623" s="13"/>
    </row>
    <row r="624" spans="1:14" ht="16.5" thickTop="1" thickBot="1" x14ac:dyDescent="0.3">
      <c r="A624" s="33">
        <f t="shared" si="9"/>
        <v>618</v>
      </c>
      <c r="B624" s="9"/>
      <c r="C624" s="10"/>
      <c r="D624" s="18" t="str">
        <f>IFERROR(VLOOKUP(C624,REKAP[[#All],[ID
Barang]:[Stok Akhir]],2,FALSE), "")</f>
        <v/>
      </c>
      <c r="E624" s="18" t="str">
        <f>IFERROR(VLOOKUP(C624,REKAP[[#All],[ID
Barang]:[Stok Akhir]],4,FALSE), "")</f>
        <v/>
      </c>
      <c r="F624" s="18" t="str">
        <f>IFERROR(VLOOKUP(C624,REKAP[[#All],[ID
Barang]:[Stok Akhir]],6,FALSE),"")</f>
        <v/>
      </c>
      <c r="G624" s="17" t="str">
        <f>IFERROR(VLOOKUP(C624,REKAP[[#All],[ID
Barang]:[Stok Akhir]],8,FALSE),"")</f>
        <v/>
      </c>
      <c r="H624" s="13"/>
      <c r="I624" s="13"/>
      <c r="J624" s="69" t="str">
        <f>IFERROR(VLOOKUP(C624,REKAP[[#All],[ID
Barang]:[Stok Akhir]],14,FALSE),"")</f>
        <v/>
      </c>
      <c r="K624" s="69"/>
      <c r="L624" s="13"/>
      <c r="M624" s="17" t="str">
        <f>IFERROR(MASUK8[[#This Row],[Harga Satuan]]*MASUK8[[#This Row],[Jumlah Keluar]], "")</f>
        <v/>
      </c>
      <c r="N624" s="13"/>
    </row>
    <row r="625" spans="1:14" ht="16.5" thickTop="1" thickBot="1" x14ac:dyDescent="0.3">
      <c r="A625" s="33">
        <f t="shared" si="9"/>
        <v>619</v>
      </c>
      <c r="B625" s="9"/>
      <c r="C625" s="10"/>
      <c r="D625" s="18" t="str">
        <f>IFERROR(VLOOKUP(C625,REKAP[[#All],[ID
Barang]:[Stok Akhir]],2,FALSE), "")</f>
        <v/>
      </c>
      <c r="E625" s="18" t="str">
        <f>IFERROR(VLOOKUP(C625,REKAP[[#All],[ID
Barang]:[Stok Akhir]],4,FALSE), "")</f>
        <v/>
      </c>
      <c r="F625" s="18" t="str">
        <f>IFERROR(VLOOKUP(C625,REKAP[[#All],[ID
Barang]:[Stok Akhir]],6,FALSE),"")</f>
        <v/>
      </c>
      <c r="G625" s="17" t="str">
        <f>IFERROR(VLOOKUP(C625,REKAP[[#All],[ID
Barang]:[Stok Akhir]],8,FALSE),"")</f>
        <v/>
      </c>
      <c r="H625" s="13"/>
      <c r="I625" s="13"/>
      <c r="J625" s="69" t="str">
        <f>IFERROR(VLOOKUP(C625,REKAP[[#All],[ID
Barang]:[Stok Akhir]],14,FALSE),"")</f>
        <v/>
      </c>
      <c r="K625" s="69"/>
      <c r="L625" s="13"/>
      <c r="M625" s="17" t="str">
        <f>IFERROR(MASUK8[[#This Row],[Harga Satuan]]*MASUK8[[#This Row],[Jumlah Keluar]], "")</f>
        <v/>
      </c>
      <c r="N625" s="13"/>
    </row>
    <row r="626" spans="1:14" ht="16.5" thickTop="1" thickBot="1" x14ac:dyDescent="0.3">
      <c r="A626" s="33">
        <f t="shared" si="9"/>
        <v>620</v>
      </c>
      <c r="B626" s="9"/>
      <c r="C626" s="10"/>
      <c r="D626" s="18" t="str">
        <f>IFERROR(VLOOKUP(C626,REKAP[[#All],[ID
Barang]:[Stok Akhir]],2,FALSE), "")</f>
        <v/>
      </c>
      <c r="E626" s="18" t="str">
        <f>IFERROR(VLOOKUP(C626,REKAP[[#All],[ID
Barang]:[Stok Akhir]],4,FALSE), "")</f>
        <v/>
      </c>
      <c r="F626" s="18" t="str">
        <f>IFERROR(VLOOKUP(C626,REKAP[[#All],[ID
Barang]:[Stok Akhir]],6,FALSE),"")</f>
        <v/>
      </c>
      <c r="G626" s="17" t="str">
        <f>IFERROR(VLOOKUP(C626,REKAP[[#All],[ID
Barang]:[Stok Akhir]],8,FALSE),"")</f>
        <v/>
      </c>
      <c r="H626" s="13"/>
      <c r="I626" s="13"/>
      <c r="J626" s="69" t="str">
        <f>IFERROR(VLOOKUP(C626,REKAP[[#All],[ID
Barang]:[Stok Akhir]],14,FALSE),"")</f>
        <v/>
      </c>
      <c r="K626" s="69"/>
      <c r="L626" s="13"/>
      <c r="M626" s="17" t="str">
        <f>IFERROR(MASUK8[[#This Row],[Harga Satuan]]*MASUK8[[#This Row],[Jumlah Keluar]], "")</f>
        <v/>
      </c>
      <c r="N626" s="13"/>
    </row>
    <row r="627" spans="1:14" ht="16.5" thickTop="1" thickBot="1" x14ac:dyDescent="0.3">
      <c r="A627" s="33">
        <f t="shared" si="9"/>
        <v>621</v>
      </c>
      <c r="B627" s="9"/>
      <c r="C627" s="10"/>
      <c r="D627" s="18" t="str">
        <f>IFERROR(VLOOKUP(C627,REKAP[[#All],[ID
Barang]:[Stok Akhir]],2,FALSE), "")</f>
        <v/>
      </c>
      <c r="E627" s="18" t="str">
        <f>IFERROR(VLOOKUP(C627,REKAP[[#All],[ID
Barang]:[Stok Akhir]],4,FALSE), "")</f>
        <v/>
      </c>
      <c r="F627" s="18" t="str">
        <f>IFERROR(VLOOKUP(C627,REKAP[[#All],[ID
Barang]:[Stok Akhir]],6,FALSE),"")</f>
        <v/>
      </c>
      <c r="G627" s="17" t="str">
        <f>IFERROR(VLOOKUP(C627,REKAP[[#All],[ID
Barang]:[Stok Akhir]],8,FALSE),"")</f>
        <v/>
      </c>
      <c r="H627" s="13"/>
      <c r="I627" s="13"/>
      <c r="J627" s="69" t="str">
        <f>IFERROR(VLOOKUP(C627,REKAP[[#All],[ID
Barang]:[Stok Akhir]],14,FALSE),"")</f>
        <v/>
      </c>
      <c r="K627" s="69"/>
      <c r="L627" s="13"/>
      <c r="M627" s="17" t="str">
        <f>IFERROR(MASUK8[[#This Row],[Harga Satuan]]*MASUK8[[#This Row],[Jumlah Keluar]], "")</f>
        <v/>
      </c>
      <c r="N627" s="13"/>
    </row>
    <row r="628" spans="1:14" ht="16.5" thickTop="1" thickBot="1" x14ac:dyDescent="0.3">
      <c r="A628" s="33">
        <f t="shared" si="9"/>
        <v>622</v>
      </c>
      <c r="B628" s="9"/>
      <c r="C628" s="10"/>
      <c r="D628" s="18" t="str">
        <f>IFERROR(VLOOKUP(C628,REKAP[[#All],[ID
Barang]:[Stok Akhir]],2,FALSE), "")</f>
        <v/>
      </c>
      <c r="E628" s="18" t="str">
        <f>IFERROR(VLOOKUP(C628,REKAP[[#All],[ID
Barang]:[Stok Akhir]],4,FALSE), "")</f>
        <v/>
      </c>
      <c r="F628" s="18" t="str">
        <f>IFERROR(VLOOKUP(C628,REKAP[[#All],[ID
Barang]:[Stok Akhir]],6,FALSE),"")</f>
        <v/>
      </c>
      <c r="G628" s="17" t="str">
        <f>IFERROR(VLOOKUP(C628,REKAP[[#All],[ID
Barang]:[Stok Akhir]],8,FALSE),"")</f>
        <v/>
      </c>
      <c r="H628" s="13"/>
      <c r="I628" s="13"/>
      <c r="J628" s="69" t="str">
        <f>IFERROR(VLOOKUP(C628,REKAP[[#All],[ID
Barang]:[Stok Akhir]],14,FALSE),"")</f>
        <v/>
      </c>
      <c r="K628" s="69"/>
      <c r="L628" s="13"/>
      <c r="M628" s="17" t="str">
        <f>IFERROR(MASUK8[[#This Row],[Harga Satuan]]*MASUK8[[#This Row],[Jumlah Keluar]], "")</f>
        <v/>
      </c>
      <c r="N628" s="13"/>
    </row>
    <row r="629" spans="1:14" ht="16.5" thickTop="1" thickBot="1" x14ac:dyDescent="0.3">
      <c r="A629" s="33">
        <f t="shared" si="9"/>
        <v>623</v>
      </c>
      <c r="B629" s="9"/>
      <c r="C629" s="10"/>
      <c r="D629" s="18" t="str">
        <f>IFERROR(VLOOKUP(C629,REKAP[[#All],[ID
Barang]:[Stok Akhir]],2,FALSE), "")</f>
        <v/>
      </c>
      <c r="E629" s="18" t="str">
        <f>IFERROR(VLOOKUP(C629,REKAP[[#All],[ID
Barang]:[Stok Akhir]],4,FALSE), "")</f>
        <v/>
      </c>
      <c r="F629" s="18" t="str">
        <f>IFERROR(VLOOKUP(C629,REKAP[[#All],[ID
Barang]:[Stok Akhir]],6,FALSE),"")</f>
        <v/>
      </c>
      <c r="G629" s="17" t="str">
        <f>IFERROR(VLOOKUP(C629,REKAP[[#All],[ID
Barang]:[Stok Akhir]],8,FALSE),"")</f>
        <v/>
      </c>
      <c r="H629" s="13"/>
      <c r="I629" s="13"/>
      <c r="J629" s="69" t="str">
        <f>IFERROR(VLOOKUP(C629,REKAP[[#All],[ID
Barang]:[Stok Akhir]],14,FALSE),"")</f>
        <v/>
      </c>
      <c r="K629" s="69"/>
      <c r="L629" s="13"/>
      <c r="M629" s="17" t="str">
        <f>IFERROR(MASUK8[[#This Row],[Harga Satuan]]*MASUK8[[#This Row],[Jumlah Keluar]], "")</f>
        <v/>
      </c>
      <c r="N629" s="13"/>
    </row>
    <row r="630" spans="1:14" ht="16.5" thickTop="1" thickBot="1" x14ac:dyDescent="0.3">
      <c r="A630" s="33">
        <f t="shared" si="9"/>
        <v>624</v>
      </c>
      <c r="B630" s="9"/>
      <c r="C630" s="10"/>
      <c r="D630" s="18" t="str">
        <f>IFERROR(VLOOKUP(C630,REKAP[[#All],[ID
Barang]:[Stok Akhir]],2,FALSE), "")</f>
        <v/>
      </c>
      <c r="E630" s="18" t="str">
        <f>IFERROR(VLOOKUP(C630,REKAP[[#All],[ID
Barang]:[Stok Akhir]],4,FALSE), "")</f>
        <v/>
      </c>
      <c r="F630" s="18" t="str">
        <f>IFERROR(VLOOKUP(C630,REKAP[[#All],[ID
Barang]:[Stok Akhir]],6,FALSE),"")</f>
        <v/>
      </c>
      <c r="G630" s="17" t="str">
        <f>IFERROR(VLOOKUP(C630,REKAP[[#All],[ID
Barang]:[Stok Akhir]],8,FALSE),"")</f>
        <v/>
      </c>
      <c r="H630" s="13"/>
      <c r="I630" s="13"/>
      <c r="J630" s="69" t="str">
        <f>IFERROR(VLOOKUP(C630,REKAP[[#All],[ID
Barang]:[Stok Akhir]],14,FALSE),"")</f>
        <v/>
      </c>
      <c r="K630" s="69"/>
      <c r="L630" s="13"/>
      <c r="M630" s="17" t="str">
        <f>IFERROR(MASUK8[[#This Row],[Harga Satuan]]*MASUK8[[#This Row],[Jumlah Keluar]], "")</f>
        <v/>
      </c>
      <c r="N630" s="13"/>
    </row>
    <row r="631" spans="1:14" ht="16.5" thickTop="1" thickBot="1" x14ac:dyDescent="0.3">
      <c r="A631" s="33">
        <f t="shared" si="9"/>
        <v>625</v>
      </c>
      <c r="B631" s="9"/>
      <c r="C631" s="10"/>
      <c r="D631" s="18" t="str">
        <f>IFERROR(VLOOKUP(C631,REKAP[[#All],[ID
Barang]:[Stok Akhir]],2,FALSE), "")</f>
        <v/>
      </c>
      <c r="E631" s="18" t="str">
        <f>IFERROR(VLOOKUP(C631,REKAP[[#All],[ID
Barang]:[Stok Akhir]],4,FALSE), "")</f>
        <v/>
      </c>
      <c r="F631" s="18" t="str">
        <f>IFERROR(VLOOKUP(C631,REKAP[[#All],[ID
Barang]:[Stok Akhir]],6,FALSE),"")</f>
        <v/>
      </c>
      <c r="G631" s="17" t="str">
        <f>IFERROR(VLOOKUP(C631,REKAP[[#All],[ID
Barang]:[Stok Akhir]],8,FALSE),"")</f>
        <v/>
      </c>
      <c r="H631" s="13"/>
      <c r="I631" s="13"/>
      <c r="J631" s="69" t="str">
        <f>IFERROR(VLOOKUP(C631,REKAP[[#All],[ID
Barang]:[Stok Akhir]],14,FALSE),"")</f>
        <v/>
      </c>
      <c r="K631" s="69"/>
      <c r="L631" s="13"/>
      <c r="M631" s="17" t="str">
        <f>IFERROR(MASUK8[[#This Row],[Harga Satuan]]*MASUK8[[#This Row],[Jumlah Keluar]], "")</f>
        <v/>
      </c>
      <c r="N631" s="13"/>
    </row>
    <row r="632" spans="1:14" ht="16.5" thickTop="1" thickBot="1" x14ac:dyDescent="0.3">
      <c r="A632" s="33">
        <f t="shared" si="9"/>
        <v>626</v>
      </c>
      <c r="B632" s="9"/>
      <c r="C632" s="10"/>
      <c r="D632" s="18" t="str">
        <f>IFERROR(VLOOKUP(C632,REKAP[[#All],[ID
Barang]:[Stok Akhir]],2,FALSE), "")</f>
        <v/>
      </c>
      <c r="E632" s="18" t="str">
        <f>IFERROR(VLOOKUP(C632,REKAP[[#All],[ID
Barang]:[Stok Akhir]],4,FALSE), "")</f>
        <v/>
      </c>
      <c r="F632" s="18" t="str">
        <f>IFERROR(VLOOKUP(C632,REKAP[[#All],[ID
Barang]:[Stok Akhir]],6,FALSE),"")</f>
        <v/>
      </c>
      <c r="G632" s="17" t="str">
        <f>IFERROR(VLOOKUP(C632,REKAP[[#All],[ID
Barang]:[Stok Akhir]],8,FALSE),"")</f>
        <v/>
      </c>
      <c r="H632" s="13"/>
      <c r="I632" s="13"/>
      <c r="J632" s="69" t="str">
        <f>IFERROR(VLOOKUP(C632,REKAP[[#All],[ID
Barang]:[Stok Akhir]],14,FALSE),"")</f>
        <v/>
      </c>
      <c r="K632" s="69"/>
      <c r="L632" s="13"/>
      <c r="M632" s="17" t="str">
        <f>IFERROR(MASUK8[[#This Row],[Harga Satuan]]*MASUK8[[#This Row],[Jumlah Keluar]], "")</f>
        <v/>
      </c>
      <c r="N632" s="13"/>
    </row>
    <row r="633" spans="1:14" ht="16.5" thickTop="1" thickBot="1" x14ac:dyDescent="0.3">
      <c r="A633" s="33">
        <f t="shared" si="9"/>
        <v>627</v>
      </c>
      <c r="B633" s="9"/>
      <c r="C633" s="10"/>
      <c r="D633" s="18" t="str">
        <f>IFERROR(VLOOKUP(C633,REKAP[[#All],[ID
Barang]:[Stok Akhir]],2,FALSE), "")</f>
        <v/>
      </c>
      <c r="E633" s="18" t="str">
        <f>IFERROR(VLOOKUP(C633,REKAP[[#All],[ID
Barang]:[Stok Akhir]],4,FALSE), "")</f>
        <v/>
      </c>
      <c r="F633" s="18" t="str">
        <f>IFERROR(VLOOKUP(C633,REKAP[[#All],[ID
Barang]:[Stok Akhir]],6,FALSE),"")</f>
        <v/>
      </c>
      <c r="G633" s="17" t="str">
        <f>IFERROR(VLOOKUP(C633,REKAP[[#All],[ID
Barang]:[Stok Akhir]],8,FALSE),"")</f>
        <v/>
      </c>
      <c r="H633" s="13"/>
      <c r="I633" s="13"/>
      <c r="J633" s="69" t="str">
        <f>IFERROR(VLOOKUP(C633,REKAP[[#All],[ID
Barang]:[Stok Akhir]],14,FALSE),"")</f>
        <v/>
      </c>
      <c r="K633" s="69"/>
      <c r="L633" s="13"/>
      <c r="M633" s="17" t="str">
        <f>IFERROR(MASUK8[[#This Row],[Harga Satuan]]*MASUK8[[#This Row],[Jumlah Keluar]], "")</f>
        <v/>
      </c>
      <c r="N633" s="13"/>
    </row>
    <row r="634" spans="1:14" ht="16.5" thickTop="1" thickBot="1" x14ac:dyDescent="0.3">
      <c r="A634" s="33">
        <f t="shared" si="9"/>
        <v>628</v>
      </c>
      <c r="B634" s="9"/>
      <c r="C634" s="10"/>
      <c r="D634" s="18" t="str">
        <f>IFERROR(VLOOKUP(C634,REKAP[[#All],[ID
Barang]:[Stok Akhir]],2,FALSE), "")</f>
        <v/>
      </c>
      <c r="E634" s="18" t="str">
        <f>IFERROR(VLOOKUP(C634,REKAP[[#All],[ID
Barang]:[Stok Akhir]],4,FALSE), "")</f>
        <v/>
      </c>
      <c r="F634" s="18" t="str">
        <f>IFERROR(VLOOKUP(C634,REKAP[[#All],[ID
Barang]:[Stok Akhir]],6,FALSE),"")</f>
        <v/>
      </c>
      <c r="G634" s="17" t="str">
        <f>IFERROR(VLOOKUP(C634,REKAP[[#All],[ID
Barang]:[Stok Akhir]],8,FALSE),"")</f>
        <v/>
      </c>
      <c r="H634" s="13"/>
      <c r="I634" s="13"/>
      <c r="J634" s="69" t="str">
        <f>IFERROR(VLOOKUP(C634,REKAP[[#All],[ID
Barang]:[Stok Akhir]],14,FALSE),"")</f>
        <v/>
      </c>
      <c r="K634" s="69"/>
      <c r="L634" s="13"/>
      <c r="M634" s="17" t="str">
        <f>IFERROR(MASUK8[[#This Row],[Harga Satuan]]*MASUK8[[#This Row],[Jumlah Keluar]], "")</f>
        <v/>
      </c>
      <c r="N634" s="13"/>
    </row>
    <row r="635" spans="1:14" ht="16.5" thickTop="1" thickBot="1" x14ac:dyDescent="0.3">
      <c r="A635" s="33">
        <f t="shared" si="9"/>
        <v>629</v>
      </c>
      <c r="B635" s="9"/>
      <c r="C635" s="10"/>
      <c r="D635" s="18" t="str">
        <f>IFERROR(VLOOKUP(C635,REKAP[[#All],[ID
Barang]:[Stok Akhir]],2,FALSE), "")</f>
        <v/>
      </c>
      <c r="E635" s="18" t="str">
        <f>IFERROR(VLOOKUP(C635,REKAP[[#All],[ID
Barang]:[Stok Akhir]],4,FALSE), "")</f>
        <v/>
      </c>
      <c r="F635" s="18" t="str">
        <f>IFERROR(VLOOKUP(C635,REKAP[[#All],[ID
Barang]:[Stok Akhir]],6,FALSE),"")</f>
        <v/>
      </c>
      <c r="G635" s="17" t="str">
        <f>IFERROR(VLOOKUP(C635,REKAP[[#All],[ID
Barang]:[Stok Akhir]],8,FALSE),"")</f>
        <v/>
      </c>
      <c r="H635" s="13"/>
      <c r="I635" s="13"/>
      <c r="J635" s="69" t="str">
        <f>IFERROR(VLOOKUP(C635,REKAP[[#All],[ID
Barang]:[Stok Akhir]],14,FALSE),"")</f>
        <v/>
      </c>
      <c r="K635" s="69"/>
      <c r="L635" s="13"/>
      <c r="M635" s="17" t="str">
        <f>IFERROR(MASUK8[[#This Row],[Harga Satuan]]*MASUK8[[#This Row],[Jumlah Keluar]], "")</f>
        <v/>
      </c>
      <c r="N635" s="13"/>
    </row>
    <row r="636" spans="1:14" ht="16.5" thickTop="1" thickBot="1" x14ac:dyDescent="0.3">
      <c r="A636" s="33">
        <f t="shared" si="9"/>
        <v>630</v>
      </c>
      <c r="B636" s="9"/>
      <c r="C636" s="10"/>
      <c r="D636" s="18" t="str">
        <f>IFERROR(VLOOKUP(C636,REKAP[[#All],[ID
Barang]:[Stok Akhir]],2,FALSE), "")</f>
        <v/>
      </c>
      <c r="E636" s="18" t="str">
        <f>IFERROR(VLOOKUP(C636,REKAP[[#All],[ID
Barang]:[Stok Akhir]],4,FALSE), "")</f>
        <v/>
      </c>
      <c r="F636" s="18" t="str">
        <f>IFERROR(VLOOKUP(C636,REKAP[[#All],[ID
Barang]:[Stok Akhir]],6,FALSE),"")</f>
        <v/>
      </c>
      <c r="G636" s="17" t="str">
        <f>IFERROR(VLOOKUP(C636,REKAP[[#All],[ID
Barang]:[Stok Akhir]],8,FALSE),"")</f>
        <v/>
      </c>
      <c r="H636" s="13"/>
      <c r="I636" s="13"/>
      <c r="J636" s="69" t="str">
        <f>IFERROR(VLOOKUP(C636,REKAP[[#All],[ID
Barang]:[Stok Akhir]],14,FALSE),"")</f>
        <v/>
      </c>
      <c r="K636" s="69"/>
      <c r="L636" s="13"/>
      <c r="M636" s="17" t="str">
        <f>IFERROR(MASUK8[[#This Row],[Harga Satuan]]*MASUK8[[#This Row],[Jumlah Keluar]], "")</f>
        <v/>
      </c>
      <c r="N636" s="13"/>
    </row>
    <row r="637" spans="1:14" ht="16.5" thickTop="1" thickBot="1" x14ac:dyDescent="0.3">
      <c r="A637" s="33">
        <f t="shared" si="9"/>
        <v>631</v>
      </c>
      <c r="B637" s="9"/>
      <c r="C637" s="10"/>
      <c r="D637" s="18" t="str">
        <f>IFERROR(VLOOKUP(C637,REKAP[[#All],[ID
Barang]:[Stok Akhir]],2,FALSE), "")</f>
        <v/>
      </c>
      <c r="E637" s="18" t="str">
        <f>IFERROR(VLOOKUP(C637,REKAP[[#All],[ID
Barang]:[Stok Akhir]],4,FALSE), "")</f>
        <v/>
      </c>
      <c r="F637" s="18" t="str">
        <f>IFERROR(VLOOKUP(C637,REKAP[[#All],[ID
Barang]:[Stok Akhir]],6,FALSE),"")</f>
        <v/>
      </c>
      <c r="G637" s="17" t="str">
        <f>IFERROR(VLOOKUP(C637,REKAP[[#All],[ID
Barang]:[Stok Akhir]],8,FALSE),"")</f>
        <v/>
      </c>
      <c r="H637" s="13"/>
      <c r="I637" s="13"/>
      <c r="J637" s="69" t="str">
        <f>IFERROR(VLOOKUP(C637,REKAP[[#All],[ID
Barang]:[Stok Akhir]],14,FALSE),"")</f>
        <v/>
      </c>
      <c r="K637" s="69"/>
      <c r="L637" s="13"/>
      <c r="M637" s="17" t="str">
        <f>IFERROR(MASUK8[[#This Row],[Harga Satuan]]*MASUK8[[#This Row],[Jumlah Keluar]], "")</f>
        <v/>
      </c>
      <c r="N637" s="13"/>
    </row>
    <row r="638" spans="1:14" ht="16.5" thickTop="1" thickBot="1" x14ac:dyDescent="0.3">
      <c r="A638" s="33">
        <f t="shared" si="9"/>
        <v>632</v>
      </c>
      <c r="B638" s="9"/>
      <c r="C638" s="10"/>
      <c r="D638" s="18" t="str">
        <f>IFERROR(VLOOKUP(C638,REKAP[[#All],[ID
Barang]:[Stok Akhir]],2,FALSE), "")</f>
        <v/>
      </c>
      <c r="E638" s="18" t="str">
        <f>IFERROR(VLOOKUP(C638,REKAP[[#All],[ID
Barang]:[Stok Akhir]],4,FALSE), "")</f>
        <v/>
      </c>
      <c r="F638" s="18" t="str">
        <f>IFERROR(VLOOKUP(C638,REKAP[[#All],[ID
Barang]:[Stok Akhir]],6,FALSE),"")</f>
        <v/>
      </c>
      <c r="G638" s="17" t="str">
        <f>IFERROR(VLOOKUP(C638,REKAP[[#All],[ID
Barang]:[Stok Akhir]],8,FALSE),"")</f>
        <v/>
      </c>
      <c r="H638" s="13"/>
      <c r="I638" s="13"/>
      <c r="J638" s="69" t="str">
        <f>IFERROR(VLOOKUP(C638,REKAP[[#All],[ID
Barang]:[Stok Akhir]],14,FALSE),"")</f>
        <v/>
      </c>
      <c r="K638" s="69"/>
      <c r="L638" s="13"/>
      <c r="M638" s="17" t="str">
        <f>IFERROR(MASUK8[[#This Row],[Harga Satuan]]*MASUK8[[#This Row],[Jumlah Keluar]], "")</f>
        <v/>
      </c>
      <c r="N638" s="13"/>
    </row>
    <row r="639" spans="1:14" ht="16.5" thickTop="1" thickBot="1" x14ac:dyDescent="0.3">
      <c r="A639" s="33">
        <f t="shared" si="9"/>
        <v>633</v>
      </c>
      <c r="B639" s="9"/>
      <c r="C639" s="10"/>
      <c r="D639" s="18" t="str">
        <f>IFERROR(VLOOKUP(C639,REKAP[[#All],[ID
Barang]:[Stok Akhir]],2,FALSE), "")</f>
        <v/>
      </c>
      <c r="E639" s="18" t="str">
        <f>IFERROR(VLOOKUP(C639,REKAP[[#All],[ID
Barang]:[Stok Akhir]],4,FALSE), "")</f>
        <v/>
      </c>
      <c r="F639" s="18" t="str">
        <f>IFERROR(VLOOKUP(C639,REKAP[[#All],[ID
Barang]:[Stok Akhir]],6,FALSE),"")</f>
        <v/>
      </c>
      <c r="G639" s="17" t="str">
        <f>IFERROR(VLOOKUP(C639,REKAP[[#All],[ID
Barang]:[Stok Akhir]],8,FALSE),"")</f>
        <v/>
      </c>
      <c r="H639" s="13"/>
      <c r="I639" s="13"/>
      <c r="J639" s="69" t="str">
        <f>IFERROR(VLOOKUP(C639,REKAP[[#All],[ID
Barang]:[Stok Akhir]],14,FALSE),"")</f>
        <v/>
      </c>
      <c r="K639" s="69"/>
      <c r="L639" s="13"/>
      <c r="M639" s="17" t="str">
        <f>IFERROR(MASUK8[[#This Row],[Harga Satuan]]*MASUK8[[#This Row],[Jumlah Keluar]], "")</f>
        <v/>
      </c>
      <c r="N639" s="13"/>
    </row>
    <row r="640" spans="1:14" ht="16.5" thickTop="1" thickBot="1" x14ac:dyDescent="0.3">
      <c r="A640" s="33">
        <f t="shared" si="9"/>
        <v>634</v>
      </c>
      <c r="B640" s="9"/>
      <c r="C640" s="10"/>
      <c r="D640" s="18" t="str">
        <f>IFERROR(VLOOKUP(C640,REKAP[[#All],[ID
Barang]:[Stok Akhir]],2,FALSE), "")</f>
        <v/>
      </c>
      <c r="E640" s="18" t="str">
        <f>IFERROR(VLOOKUP(C640,REKAP[[#All],[ID
Barang]:[Stok Akhir]],4,FALSE), "")</f>
        <v/>
      </c>
      <c r="F640" s="18" t="str">
        <f>IFERROR(VLOOKUP(C640,REKAP[[#All],[ID
Barang]:[Stok Akhir]],6,FALSE),"")</f>
        <v/>
      </c>
      <c r="G640" s="17" t="str">
        <f>IFERROR(VLOOKUP(C640,REKAP[[#All],[ID
Barang]:[Stok Akhir]],8,FALSE),"")</f>
        <v/>
      </c>
      <c r="H640" s="13"/>
      <c r="I640" s="13"/>
      <c r="J640" s="69" t="str">
        <f>IFERROR(VLOOKUP(C640,REKAP[[#All],[ID
Barang]:[Stok Akhir]],14,FALSE),"")</f>
        <v/>
      </c>
      <c r="K640" s="69"/>
      <c r="L640" s="13"/>
      <c r="M640" s="17" t="str">
        <f>IFERROR(MASUK8[[#This Row],[Harga Satuan]]*MASUK8[[#This Row],[Jumlah Keluar]], "")</f>
        <v/>
      </c>
      <c r="N640" s="13"/>
    </row>
    <row r="641" spans="1:14" ht="16.5" thickTop="1" thickBot="1" x14ac:dyDescent="0.3">
      <c r="A641" s="33">
        <f t="shared" si="9"/>
        <v>635</v>
      </c>
      <c r="B641" s="9"/>
      <c r="C641" s="10"/>
      <c r="D641" s="18" t="str">
        <f>IFERROR(VLOOKUP(C641,REKAP[[#All],[ID
Barang]:[Stok Akhir]],2,FALSE), "")</f>
        <v/>
      </c>
      <c r="E641" s="18" t="str">
        <f>IFERROR(VLOOKUP(C641,REKAP[[#All],[ID
Barang]:[Stok Akhir]],4,FALSE), "")</f>
        <v/>
      </c>
      <c r="F641" s="18" t="str">
        <f>IFERROR(VLOOKUP(C641,REKAP[[#All],[ID
Barang]:[Stok Akhir]],6,FALSE),"")</f>
        <v/>
      </c>
      <c r="G641" s="17" t="str">
        <f>IFERROR(VLOOKUP(C641,REKAP[[#All],[ID
Barang]:[Stok Akhir]],8,FALSE),"")</f>
        <v/>
      </c>
      <c r="H641" s="13"/>
      <c r="I641" s="13"/>
      <c r="J641" s="69" t="str">
        <f>IFERROR(VLOOKUP(C641,REKAP[[#All],[ID
Barang]:[Stok Akhir]],14,FALSE),"")</f>
        <v/>
      </c>
      <c r="K641" s="69"/>
      <c r="L641" s="13"/>
      <c r="M641" s="17" t="str">
        <f>IFERROR(MASUK8[[#This Row],[Harga Satuan]]*MASUK8[[#This Row],[Jumlah Keluar]], "")</f>
        <v/>
      </c>
      <c r="N641" s="13"/>
    </row>
    <row r="642" spans="1:14" ht="16.5" thickTop="1" thickBot="1" x14ac:dyDescent="0.3">
      <c r="A642" s="33">
        <f t="shared" si="9"/>
        <v>636</v>
      </c>
      <c r="B642" s="9"/>
      <c r="C642" s="10"/>
      <c r="D642" s="18" t="str">
        <f>IFERROR(VLOOKUP(C642,REKAP[[#All],[ID
Barang]:[Stok Akhir]],2,FALSE), "")</f>
        <v/>
      </c>
      <c r="E642" s="18" t="str">
        <f>IFERROR(VLOOKUP(C642,REKAP[[#All],[ID
Barang]:[Stok Akhir]],4,FALSE), "")</f>
        <v/>
      </c>
      <c r="F642" s="18" t="str">
        <f>IFERROR(VLOOKUP(C642,REKAP[[#All],[ID
Barang]:[Stok Akhir]],6,FALSE),"")</f>
        <v/>
      </c>
      <c r="G642" s="17" t="str">
        <f>IFERROR(VLOOKUP(C642,REKAP[[#All],[ID
Barang]:[Stok Akhir]],8,FALSE),"")</f>
        <v/>
      </c>
      <c r="H642" s="13"/>
      <c r="I642" s="13"/>
      <c r="J642" s="69" t="str">
        <f>IFERROR(VLOOKUP(C642,REKAP[[#All],[ID
Barang]:[Stok Akhir]],14,FALSE),"")</f>
        <v/>
      </c>
      <c r="K642" s="69"/>
      <c r="L642" s="13"/>
      <c r="M642" s="17" t="str">
        <f>IFERROR(MASUK8[[#This Row],[Harga Satuan]]*MASUK8[[#This Row],[Jumlah Keluar]], "")</f>
        <v/>
      </c>
      <c r="N642" s="13"/>
    </row>
    <row r="643" spans="1:14" ht="16.5" thickTop="1" thickBot="1" x14ac:dyDescent="0.3">
      <c r="A643" s="33">
        <f t="shared" si="9"/>
        <v>637</v>
      </c>
      <c r="B643" s="9"/>
      <c r="C643" s="10"/>
      <c r="D643" s="18" t="str">
        <f>IFERROR(VLOOKUP(C643,REKAP[[#All],[ID
Barang]:[Stok Akhir]],2,FALSE), "")</f>
        <v/>
      </c>
      <c r="E643" s="18" t="str">
        <f>IFERROR(VLOOKUP(C643,REKAP[[#All],[ID
Barang]:[Stok Akhir]],4,FALSE), "")</f>
        <v/>
      </c>
      <c r="F643" s="18" t="str">
        <f>IFERROR(VLOOKUP(C643,REKAP[[#All],[ID
Barang]:[Stok Akhir]],6,FALSE),"")</f>
        <v/>
      </c>
      <c r="G643" s="17" t="str">
        <f>IFERROR(VLOOKUP(C643,REKAP[[#All],[ID
Barang]:[Stok Akhir]],8,FALSE),"")</f>
        <v/>
      </c>
      <c r="H643" s="13"/>
      <c r="I643" s="13"/>
      <c r="J643" s="69" t="str">
        <f>IFERROR(VLOOKUP(C643,REKAP[[#All],[ID
Barang]:[Stok Akhir]],14,FALSE),"")</f>
        <v/>
      </c>
      <c r="K643" s="69"/>
      <c r="L643" s="13"/>
      <c r="M643" s="17" t="str">
        <f>IFERROR(MASUK8[[#This Row],[Harga Satuan]]*MASUK8[[#This Row],[Jumlah Keluar]], "")</f>
        <v/>
      </c>
      <c r="N643" s="13"/>
    </row>
    <row r="644" spans="1:14" ht="16.5" thickTop="1" thickBot="1" x14ac:dyDescent="0.3">
      <c r="A644" s="33">
        <f t="shared" si="9"/>
        <v>638</v>
      </c>
      <c r="B644" s="9"/>
      <c r="C644" s="10"/>
      <c r="D644" s="18" t="str">
        <f>IFERROR(VLOOKUP(C644,REKAP[[#All],[ID
Barang]:[Stok Akhir]],2,FALSE), "")</f>
        <v/>
      </c>
      <c r="E644" s="18" t="str">
        <f>IFERROR(VLOOKUP(C644,REKAP[[#All],[ID
Barang]:[Stok Akhir]],4,FALSE), "")</f>
        <v/>
      </c>
      <c r="F644" s="18" t="str">
        <f>IFERROR(VLOOKUP(C644,REKAP[[#All],[ID
Barang]:[Stok Akhir]],6,FALSE),"")</f>
        <v/>
      </c>
      <c r="G644" s="17" t="str">
        <f>IFERROR(VLOOKUP(C644,REKAP[[#All],[ID
Barang]:[Stok Akhir]],8,FALSE),"")</f>
        <v/>
      </c>
      <c r="H644" s="13"/>
      <c r="I644" s="13"/>
      <c r="J644" s="69" t="str">
        <f>IFERROR(VLOOKUP(C644,REKAP[[#All],[ID
Barang]:[Stok Akhir]],14,FALSE),"")</f>
        <v/>
      </c>
      <c r="K644" s="69"/>
      <c r="L644" s="13"/>
      <c r="M644" s="17" t="str">
        <f>IFERROR(MASUK8[[#This Row],[Harga Satuan]]*MASUK8[[#This Row],[Jumlah Keluar]], "")</f>
        <v/>
      </c>
      <c r="N644" s="13"/>
    </row>
    <row r="645" spans="1:14" ht="16.5" thickTop="1" thickBot="1" x14ac:dyDescent="0.3">
      <c r="A645" s="33">
        <f t="shared" si="9"/>
        <v>639</v>
      </c>
      <c r="B645" s="9"/>
      <c r="C645" s="10"/>
      <c r="D645" s="18" t="str">
        <f>IFERROR(VLOOKUP(C645,REKAP[[#All],[ID
Barang]:[Stok Akhir]],2,FALSE), "")</f>
        <v/>
      </c>
      <c r="E645" s="18" t="str">
        <f>IFERROR(VLOOKUP(C645,REKAP[[#All],[ID
Barang]:[Stok Akhir]],4,FALSE), "")</f>
        <v/>
      </c>
      <c r="F645" s="18" t="str">
        <f>IFERROR(VLOOKUP(C645,REKAP[[#All],[ID
Barang]:[Stok Akhir]],6,FALSE),"")</f>
        <v/>
      </c>
      <c r="G645" s="17" t="str">
        <f>IFERROR(VLOOKUP(C645,REKAP[[#All],[ID
Barang]:[Stok Akhir]],8,FALSE),"")</f>
        <v/>
      </c>
      <c r="H645" s="13"/>
      <c r="I645" s="13"/>
      <c r="J645" s="69" t="str">
        <f>IFERROR(VLOOKUP(C645,REKAP[[#All],[ID
Barang]:[Stok Akhir]],14,FALSE),"")</f>
        <v/>
      </c>
      <c r="K645" s="69"/>
      <c r="L645" s="13"/>
      <c r="M645" s="17" t="str">
        <f>IFERROR(MASUK8[[#This Row],[Harga Satuan]]*MASUK8[[#This Row],[Jumlah Keluar]], "")</f>
        <v/>
      </c>
      <c r="N645" s="13"/>
    </row>
    <row r="646" spans="1:14" ht="16.5" thickTop="1" thickBot="1" x14ac:dyDescent="0.3">
      <c r="A646" s="33">
        <f t="shared" si="9"/>
        <v>640</v>
      </c>
      <c r="B646" s="9"/>
      <c r="C646" s="10"/>
      <c r="D646" s="18" t="str">
        <f>IFERROR(VLOOKUP(C646,REKAP[[#All],[ID
Barang]:[Stok Akhir]],2,FALSE), "")</f>
        <v/>
      </c>
      <c r="E646" s="18" t="str">
        <f>IFERROR(VLOOKUP(C646,REKAP[[#All],[ID
Barang]:[Stok Akhir]],4,FALSE), "")</f>
        <v/>
      </c>
      <c r="F646" s="18" t="str">
        <f>IFERROR(VLOOKUP(C646,REKAP[[#All],[ID
Barang]:[Stok Akhir]],6,FALSE),"")</f>
        <v/>
      </c>
      <c r="G646" s="17" t="str">
        <f>IFERROR(VLOOKUP(C646,REKAP[[#All],[ID
Barang]:[Stok Akhir]],8,FALSE),"")</f>
        <v/>
      </c>
      <c r="H646" s="13"/>
      <c r="I646" s="13"/>
      <c r="J646" s="69" t="str">
        <f>IFERROR(VLOOKUP(C646,REKAP[[#All],[ID
Barang]:[Stok Akhir]],14,FALSE),"")</f>
        <v/>
      </c>
      <c r="K646" s="69"/>
      <c r="L646" s="13"/>
      <c r="M646" s="17" t="str">
        <f>IFERROR(MASUK8[[#This Row],[Harga Satuan]]*MASUK8[[#This Row],[Jumlah Keluar]], "")</f>
        <v/>
      </c>
      <c r="N646" s="13"/>
    </row>
    <row r="647" spans="1:14" ht="16.5" thickTop="1" thickBot="1" x14ac:dyDescent="0.3">
      <c r="A647" s="33">
        <f t="shared" ref="A647:A710" si="10">ROW()-ROW($A$6)</f>
        <v>641</v>
      </c>
      <c r="B647" s="9"/>
      <c r="C647" s="10"/>
      <c r="D647" s="18" t="str">
        <f>IFERROR(VLOOKUP(C647,REKAP[[#All],[ID
Barang]:[Stok Akhir]],2,FALSE), "")</f>
        <v/>
      </c>
      <c r="E647" s="18" t="str">
        <f>IFERROR(VLOOKUP(C647,REKAP[[#All],[ID
Barang]:[Stok Akhir]],4,FALSE), "")</f>
        <v/>
      </c>
      <c r="F647" s="18" t="str">
        <f>IFERROR(VLOOKUP(C647,REKAP[[#All],[ID
Barang]:[Stok Akhir]],6,FALSE),"")</f>
        <v/>
      </c>
      <c r="G647" s="17" t="str">
        <f>IFERROR(VLOOKUP(C647,REKAP[[#All],[ID
Barang]:[Stok Akhir]],8,FALSE),"")</f>
        <v/>
      </c>
      <c r="H647" s="13"/>
      <c r="I647" s="13"/>
      <c r="J647" s="69" t="str">
        <f>IFERROR(VLOOKUP(C647,REKAP[[#All],[ID
Barang]:[Stok Akhir]],14,FALSE),"")</f>
        <v/>
      </c>
      <c r="K647" s="69"/>
      <c r="L647" s="13"/>
      <c r="M647" s="17" t="str">
        <f>IFERROR(MASUK8[[#This Row],[Harga Satuan]]*MASUK8[[#This Row],[Jumlah Keluar]], "")</f>
        <v/>
      </c>
      <c r="N647" s="13"/>
    </row>
    <row r="648" spans="1:14" ht="16.5" thickTop="1" thickBot="1" x14ac:dyDescent="0.3">
      <c r="A648" s="33">
        <f t="shared" si="10"/>
        <v>642</v>
      </c>
      <c r="B648" s="9"/>
      <c r="C648" s="10"/>
      <c r="D648" s="18" t="str">
        <f>IFERROR(VLOOKUP(C648,REKAP[[#All],[ID
Barang]:[Stok Akhir]],2,FALSE), "")</f>
        <v/>
      </c>
      <c r="E648" s="18" t="str">
        <f>IFERROR(VLOOKUP(C648,REKAP[[#All],[ID
Barang]:[Stok Akhir]],4,FALSE), "")</f>
        <v/>
      </c>
      <c r="F648" s="18" t="str">
        <f>IFERROR(VLOOKUP(C648,REKAP[[#All],[ID
Barang]:[Stok Akhir]],6,FALSE),"")</f>
        <v/>
      </c>
      <c r="G648" s="17" t="str">
        <f>IFERROR(VLOOKUP(C648,REKAP[[#All],[ID
Barang]:[Stok Akhir]],8,FALSE),"")</f>
        <v/>
      </c>
      <c r="H648" s="13"/>
      <c r="I648" s="13"/>
      <c r="J648" s="69" t="str">
        <f>IFERROR(VLOOKUP(C648,REKAP[[#All],[ID
Barang]:[Stok Akhir]],14,FALSE),"")</f>
        <v/>
      </c>
      <c r="K648" s="69"/>
      <c r="L648" s="13"/>
      <c r="M648" s="17" t="str">
        <f>IFERROR(MASUK8[[#This Row],[Harga Satuan]]*MASUK8[[#This Row],[Jumlah Keluar]], "")</f>
        <v/>
      </c>
      <c r="N648" s="13"/>
    </row>
    <row r="649" spans="1:14" ht="16.5" thickTop="1" thickBot="1" x14ac:dyDescent="0.3">
      <c r="A649" s="33">
        <f t="shared" si="10"/>
        <v>643</v>
      </c>
      <c r="B649" s="9"/>
      <c r="C649" s="10"/>
      <c r="D649" s="18" t="str">
        <f>IFERROR(VLOOKUP(C649,REKAP[[#All],[ID
Barang]:[Stok Akhir]],2,FALSE), "")</f>
        <v/>
      </c>
      <c r="E649" s="18" t="str">
        <f>IFERROR(VLOOKUP(C649,REKAP[[#All],[ID
Barang]:[Stok Akhir]],4,FALSE), "")</f>
        <v/>
      </c>
      <c r="F649" s="18" t="str">
        <f>IFERROR(VLOOKUP(C649,REKAP[[#All],[ID
Barang]:[Stok Akhir]],6,FALSE),"")</f>
        <v/>
      </c>
      <c r="G649" s="17" t="str">
        <f>IFERROR(VLOOKUP(C649,REKAP[[#All],[ID
Barang]:[Stok Akhir]],8,FALSE),"")</f>
        <v/>
      </c>
      <c r="H649" s="13"/>
      <c r="I649" s="13"/>
      <c r="J649" s="69" t="str">
        <f>IFERROR(VLOOKUP(C649,REKAP[[#All],[ID
Barang]:[Stok Akhir]],14,FALSE),"")</f>
        <v/>
      </c>
      <c r="K649" s="69"/>
      <c r="L649" s="13"/>
      <c r="M649" s="17" t="str">
        <f>IFERROR(MASUK8[[#This Row],[Harga Satuan]]*MASUK8[[#This Row],[Jumlah Keluar]], "")</f>
        <v/>
      </c>
      <c r="N649" s="13"/>
    </row>
    <row r="650" spans="1:14" ht="16.5" thickTop="1" thickBot="1" x14ac:dyDescent="0.3">
      <c r="A650" s="33">
        <f t="shared" si="10"/>
        <v>644</v>
      </c>
      <c r="B650" s="9"/>
      <c r="C650" s="10"/>
      <c r="D650" s="18" t="str">
        <f>IFERROR(VLOOKUP(C650,REKAP[[#All],[ID
Barang]:[Stok Akhir]],2,FALSE), "")</f>
        <v/>
      </c>
      <c r="E650" s="18" t="str">
        <f>IFERROR(VLOOKUP(C650,REKAP[[#All],[ID
Barang]:[Stok Akhir]],4,FALSE), "")</f>
        <v/>
      </c>
      <c r="F650" s="18" t="str">
        <f>IFERROR(VLOOKUP(C650,REKAP[[#All],[ID
Barang]:[Stok Akhir]],6,FALSE),"")</f>
        <v/>
      </c>
      <c r="G650" s="17" t="str">
        <f>IFERROR(VLOOKUP(C650,REKAP[[#All],[ID
Barang]:[Stok Akhir]],8,FALSE),"")</f>
        <v/>
      </c>
      <c r="H650" s="13"/>
      <c r="I650" s="13"/>
      <c r="J650" s="69" t="str">
        <f>IFERROR(VLOOKUP(C650,REKAP[[#All],[ID
Barang]:[Stok Akhir]],14,FALSE),"")</f>
        <v/>
      </c>
      <c r="K650" s="69"/>
      <c r="L650" s="13"/>
      <c r="M650" s="17" t="str">
        <f>IFERROR(MASUK8[[#This Row],[Harga Satuan]]*MASUK8[[#This Row],[Jumlah Keluar]], "")</f>
        <v/>
      </c>
      <c r="N650" s="13"/>
    </row>
    <row r="651" spans="1:14" ht="16.5" thickTop="1" thickBot="1" x14ac:dyDescent="0.3">
      <c r="A651" s="33">
        <f t="shared" si="10"/>
        <v>645</v>
      </c>
      <c r="B651" s="9"/>
      <c r="C651" s="10"/>
      <c r="D651" s="18" t="str">
        <f>IFERROR(VLOOKUP(C651,REKAP[[#All],[ID
Barang]:[Stok Akhir]],2,FALSE), "")</f>
        <v/>
      </c>
      <c r="E651" s="18" t="str">
        <f>IFERROR(VLOOKUP(C651,REKAP[[#All],[ID
Barang]:[Stok Akhir]],4,FALSE), "")</f>
        <v/>
      </c>
      <c r="F651" s="18" t="str">
        <f>IFERROR(VLOOKUP(C651,REKAP[[#All],[ID
Barang]:[Stok Akhir]],6,FALSE),"")</f>
        <v/>
      </c>
      <c r="G651" s="17" t="str">
        <f>IFERROR(VLOOKUP(C651,REKAP[[#All],[ID
Barang]:[Stok Akhir]],8,FALSE),"")</f>
        <v/>
      </c>
      <c r="H651" s="13"/>
      <c r="I651" s="13"/>
      <c r="J651" s="69" t="str">
        <f>IFERROR(VLOOKUP(C651,REKAP[[#All],[ID
Barang]:[Stok Akhir]],14,FALSE),"")</f>
        <v/>
      </c>
      <c r="K651" s="69"/>
      <c r="L651" s="13"/>
      <c r="M651" s="17" t="str">
        <f>IFERROR(MASUK8[[#This Row],[Harga Satuan]]*MASUK8[[#This Row],[Jumlah Keluar]], "")</f>
        <v/>
      </c>
      <c r="N651" s="13"/>
    </row>
    <row r="652" spans="1:14" ht="16.5" thickTop="1" thickBot="1" x14ac:dyDescent="0.3">
      <c r="A652" s="33">
        <f t="shared" si="10"/>
        <v>646</v>
      </c>
      <c r="B652" s="9"/>
      <c r="C652" s="10"/>
      <c r="D652" s="18" t="str">
        <f>IFERROR(VLOOKUP(C652,REKAP[[#All],[ID
Barang]:[Stok Akhir]],2,FALSE), "")</f>
        <v/>
      </c>
      <c r="E652" s="18" t="str">
        <f>IFERROR(VLOOKUP(C652,REKAP[[#All],[ID
Barang]:[Stok Akhir]],4,FALSE), "")</f>
        <v/>
      </c>
      <c r="F652" s="18" t="str">
        <f>IFERROR(VLOOKUP(C652,REKAP[[#All],[ID
Barang]:[Stok Akhir]],6,FALSE),"")</f>
        <v/>
      </c>
      <c r="G652" s="17" t="str">
        <f>IFERROR(VLOOKUP(C652,REKAP[[#All],[ID
Barang]:[Stok Akhir]],8,FALSE),"")</f>
        <v/>
      </c>
      <c r="H652" s="13"/>
      <c r="I652" s="13"/>
      <c r="J652" s="69" t="str">
        <f>IFERROR(VLOOKUP(C652,REKAP[[#All],[ID
Barang]:[Stok Akhir]],14,FALSE),"")</f>
        <v/>
      </c>
      <c r="K652" s="69"/>
      <c r="L652" s="13"/>
      <c r="M652" s="17" t="str">
        <f>IFERROR(MASUK8[[#This Row],[Harga Satuan]]*MASUK8[[#This Row],[Jumlah Keluar]], "")</f>
        <v/>
      </c>
      <c r="N652" s="13"/>
    </row>
    <row r="653" spans="1:14" ht="16.5" thickTop="1" thickBot="1" x14ac:dyDescent="0.3">
      <c r="A653" s="33">
        <f t="shared" si="10"/>
        <v>647</v>
      </c>
      <c r="B653" s="9"/>
      <c r="C653" s="10"/>
      <c r="D653" s="18" t="str">
        <f>IFERROR(VLOOKUP(C653,REKAP[[#All],[ID
Barang]:[Stok Akhir]],2,FALSE), "")</f>
        <v/>
      </c>
      <c r="E653" s="18" t="str">
        <f>IFERROR(VLOOKUP(C653,REKAP[[#All],[ID
Barang]:[Stok Akhir]],4,FALSE), "")</f>
        <v/>
      </c>
      <c r="F653" s="18" t="str">
        <f>IFERROR(VLOOKUP(C653,REKAP[[#All],[ID
Barang]:[Stok Akhir]],6,FALSE),"")</f>
        <v/>
      </c>
      <c r="G653" s="17" t="str">
        <f>IFERROR(VLOOKUP(C653,REKAP[[#All],[ID
Barang]:[Stok Akhir]],8,FALSE),"")</f>
        <v/>
      </c>
      <c r="H653" s="13"/>
      <c r="I653" s="13"/>
      <c r="J653" s="69" t="str">
        <f>IFERROR(VLOOKUP(C653,REKAP[[#All],[ID
Barang]:[Stok Akhir]],14,FALSE),"")</f>
        <v/>
      </c>
      <c r="K653" s="69"/>
      <c r="L653" s="13"/>
      <c r="M653" s="17" t="str">
        <f>IFERROR(MASUK8[[#This Row],[Harga Satuan]]*MASUK8[[#This Row],[Jumlah Keluar]], "")</f>
        <v/>
      </c>
      <c r="N653" s="13"/>
    </row>
    <row r="654" spans="1:14" ht="16.5" thickTop="1" thickBot="1" x14ac:dyDescent="0.3">
      <c r="A654" s="33">
        <f t="shared" si="10"/>
        <v>648</v>
      </c>
      <c r="B654" s="9"/>
      <c r="C654" s="10"/>
      <c r="D654" s="18" t="str">
        <f>IFERROR(VLOOKUP(C654,REKAP[[#All],[ID
Barang]:[Stok Akhir]],2,FALSE), "")</f>
        <v/>
      </c>
      <c r="E654" s="18" t="str">
        <f>IFERROR(VLOOKUP(C654,REKAP[[#All],[ID
Barang]:[Stok Akhir]],4,FALSE), "")</f>
        <v/>
      </c>
      <c r="F654" s="18" t="str">
        <f>IFERROR(VLOOKUP(C654,REKAP[[#All],[ID
Barang]:[Stok Akhir]],6,FALSE),"")</f>
        <v/>
      </c>
      <c r="G654" s="17" t="str">
        <f>IFERROR(VLOOKUP(C654,REKAP[[#All],[ID
Barang]:[Stok Akhir]],8,FALSE),"")</f>
        <v/>
      </c>
      <c r="H654" s="13"/>
      <c r="I654" s="13"/>
      <c r="J654" s="69" t="str">
        <f>IFERROR(VLOOKUP(C654,REKAP[[#All],[ID
Barang]:[Stok Akhir]],14,FALSE),"")</f>
        <v/>
      </c>
      <c r="K654" s="69"/>
      <c r="L654" s="13"/>
      <c r="M654" s="17" t="str">
        <f>IFERROR(MASUK8[[#This Row],[Harga Satuan]]*MASUK8[[#This Row],[Jumlah Keluar]], "")</f>
        <v/>
      </c>
      <c r="N654" s="13"/>
    </row>
    <row r="655" spans="1:14" ht="16.5" thickTop="1" thickBot="1" x14ac:dyDescent="0.3">
      <c r="A655" s="33">
        <f t="shared" si="10"/>
        <v>649</v>
      </c>
      <c r="B655" s="9"/>
      <c r="C655" s="10"/>
      <c r="D655" s="18" t="str">
        <f>IFERROR(VLOOKUP(C655,REKAP[[#All],[ID
Barang]:[Stok Akhir]],2,FALSE), "")</f>
        <v/>
      </c>
      <c r="E655" s="18" t="str">
        <f>IFERROR(VLOOKUP(C655,REKAP[[#All],[ID
Barang]:[Stok Akhir]],4,FALSE), "")</f>
        <v/>
      </c>
      <c r="F655" s="18" t="str">
        <f>IFERROR(VLOOKUP(C655,REKAP[[#All],[ID
Barang]:[Stok Akhir]],6,FALSE),"")</f>
        <v/>
      </c>
      <c r="G655" s="17" t="str">
        <f>IFERROR(VLOOKUP(C655,REKAP[[#All],[ID
Barang]:[Stok Akhir]],8,FALSE),"")</f>
        <v/>
      </c>
      <c r="H655" s="13"/>
      <c r="I655" s="13"/>
      <c r="J655" s="69" t="str">
        <f>IFERROR(VLOOKUP(C655,REKAP[[#All],[ID
Barang]:[Stok Akhir]],14,FALSE),"")</f>
        <v/>
      </c>
      <c r="K655" s="69"/>
      <c r="L655" s="13"/>
      <c r="M655" s="17" t="str">
        <f>IFERROR(MASUK8[[#This Row],[Harga Satuan]]*MASUK8[[#This Row],[Jumlah Keluar]], "")</f>
        <v/>
      </c>
      <c r="N655" s="13"/>
    </row>
    <row r="656" spans="1:14" ht="16.5" thickTop="1" thickBot="1" x14ac:dyDescent="0.3">
      <c r="A656" s="33">
        <f t="shared" si="10"/>
        <v>650</v>
      </c>
      <c r="B656" s="9"/>
      <c r="C656" s="10"/>
      <c r="D656" s="18" t="str">
        <f>IFERROR(VLOOKUP(C656,REKAP[[#All],[ID
Barang]:[Stok Akhir]],2,FALSE), "")</f>
        <v/>
      </c>
      <c r="E656" s="18" t="str">
        <f>IFERROR(VLOOKUP(C656,REKAP[[#All],[ID
Barang]:[Stok Akhir]],4,FALSE), "")</f>
        <v/>
      </c>
      <c r="F656" s="18" t="str">
        <f>IFERROR(VLOOKUP(C656,REKAP[[#All],[ID
Barang]:[Stok Akhir]],6,FALSE),"")</f>
        <v/>
      </c>
      <c r="G656" s="17" t="str">
        <f>IFERROR(VLOOKUP(C656,REKAP[[#All],[ID
Barang]:[Stok Akhir]],8,FALSE),"")</f>
        <v/>
      </c>
      <c r="H656" s="13"/>
      <c r="I656" s="13"/>
      <c r="J656" s="69" t="str">
        <f>IFERROR(VLOOKUP(C656,REKAP[[#All],[ID
Barang]:[Stok Akhir]],14,FALSE),"")</f>
        <v/>
      </c>
      <c r="K656" s="69"/>
      <c r="L656" s="13"/>
      <c r="M656" s="17" t="str">
        <f>IFERROR(MASUK8[[#This Row],[Harga Satuan]]*MASUK8[[#This Row],[Jumlah Keluar]], "")</f>
        <v/>
      </c>
      <c r="N656" s="13"/>
    </row>
    <row r="657" spans="1:14" ht="16.5" thickTop="1" thickBot="1" x14ac:dyDescent="0.3">
      <c r="A657" s="33">
        <f t="shared" si="10"/>
        <v>651</v>
      </c>
      <c r="B657" s="9"/>
      <c r="C657" s="10"/>
      <c r="D657" s="18" t="str">
        <f>IFERROR(VLOOKUP(C657,REKAP[[#All],[ID
Barang]:[Stok Akhir]],2,FALSE), "")</f>
        <v/>
      </c>
      <c r="E657" s="18" t="str">
        <f>IFERROR(VLOOKUP(C657,REKAP[[#All],[ID
Barang]:[Stok Akhir]],4,FALSE), "")</f>
        <v/>
      </c>
      <c r="F657" s="18" t="str">
        <f>IFERROR(VLOOKUP(C657,REKAP[[#All],[ID
Barang]:[Stok Akhir]],6,FALSE),"")</f>
        <v/>
      </c>
      <c r="G657" s="17" t="str">
        <f>IFERROR(VLOOKUP(C657,REKAP[[#All],[ID
Barang]:[Stok Akhir]],8,FALSE),"")</f>
        <v/>
      </c>
      <c r="H657" s="13"/>
      <c r="I657" s="13"/>
      <c r="J657" s="69" t="str">
        <f>IFERROR(VLOOKUP(C657,REKAP[[#All],[ID
Barang]:[Stok Akhir]],14,FALSE),"")</f>
        <v/>
      </c>
      <c r="K657" s="69"/>
      <c r="L657" s="13"/>
      <c r="M657" s="17" t="str">
        <f>IFERROR(MASUK8[[#This Row],[Harga Satuan]]*MASUK8[[#This Row],[Jumlah Keluar]], "")</f>
        <v/>
      </c>
      <c r="N657" s="13"/>
    </row>
    <row r="658" spans="1:14" ht="16.5" thickTop="1" thickBot="1" x14ac:dyDescent="0.3">
      <c r="A658" s="33">
        <f t="shared" si="10"/>
        <v>652</v>
      </c>
      <c r="B658" s="9"/>
      <c r="C658" s="10"/>
      <c r="D658" s="18" t="str">
        <f>IFERROR(VLOOKUP(C658,REKAP[[#All],[ID
Barang]:[Stok Akhir]],2,FALSE), "")</f>
        <v/>
      </c>
      <c r="E658" s="18" t="str">
        <f>IFERROR(VLOOKUP(C658,REKAP[[#All],[ID
Barang]:[Stok Akhir]],4,FALSE), "")</f>
        <v/>
      </c>
      <c r="F658" s="18" t="str">
        <f>IFERROR(VLOOKUP(C658,REKAP[[#All],[ID
Barang]:[Stok Akhir]],6,FALSE),"")</f>
        <v/>
      </c>
      <c r="G658" s="17" t="str">
        <f>IFERROR(VLOOKUP(C658,REKAP[[#All],[ID
Barang]:[Stok Akhir]],8,FALSE),"")</f>
        <v/>
      </c>
      <c r="H658" s="13"/>
      <c r="I658" s="13"/>
      <c r="J658" s="69" t="str">
        <f>IFERROR(VLOOKUP(C658,REKAP[[#All],[ID
Barang]:[Stok Akhir]],14,FALSE),"")</f>
        <v/>
      </c>
      <c r="K658" s="69"/>
      <c r="L658" s="13"/>
      <c r="M658" s="17" t="str">
        <f>IFERROR(MASUK8[[#This Row],[Harga Satuan]]*MASUK8[[#This Row],[Jumlah Keluar]], "")</f>
        <v/>
      </c>
      <c r="N658" s="13"/>
    </row>
    <row r="659" spans="1:14" ht="16.5" thickTop="1" thickBot="1" x14ac:dyDescent="0.3">
      <c r="A659" s="33">
        <f t="shared" si="10"/>
        <v>653</v>
      </c>
      <c r="B659" s="9"/>
      <c r="C659" s="10"/>
      <c r="D659" s="18" t="str">
        <f>IFERROR(VLOOKUP(C659,REKAP[[#All],[ID
Barang]:[Stok Akhir]],2,FALSE), "")</f>
        <v/>
      </c>
      <c r="E659" s="18" t="str">
        <f>IFERROR(VLOOKUP(C659,REKAP[[#All],[ID
Barang]:[Stok Akhir]],4,FALSE), "")</f>
        <v/>
      </c>
      <c r="F659" s="18" t="str">
        <f>IFERROR(VLOOKUP(C659,REKAP[[#All],[ID
Barang]:[Stok Akhir]],6,FALSE),"")</f>
        <v/>
      </c>
      <c r="G659" s="17" t="str">
        <f>IFERROR(VLOOKUP(C659,REKAP[[#All],[ID
Barang]:[Stok Akhir]],8,FALSE),"")</f>
        <v/>
      </c>
      <c r="H659" s="13"/>
      <c r="I659" s="13"/>
      <c r="J659" s="69" t="str">
        <f>IFERROR(VLOOKUP(C659,REKAP[[#All],[ID
Barang]:[Stok Akhir]],14,FALSE),"")</f>
        <v/>
      </c>
      <c r="K659" s="69"/>
      <c r="L659" s="13"/>
      <c r="M659" s="17" t="str">
        <f>IFERROR(MASUK8[[#This Row],[Harga Satuan]]*MASUK8[[#This Row],[Jumlah Keluar]], "")</f>
        <v/>
      </c>
      <c r="N659" s="13"/>
    </row>
    <row r="660" spans="1:14" ht="16.5" thickTop="1" thickBot="1" x14ac:dyDescent="0.3">
      <c r="A660" s="33">
        <f t="shared" si="10"/>
        <v>654</v>
      </c>
      <c r="B660" s="9"/>
      <c r="C660" s="10"/>
      <c r="D660" s="18" t="str">
        <f>IFERROR(VLOOKUP(C660,REKAP[[#All],[ID
Barang]:[Stok Akhir]],2,FALSE), "")</f>
        <v/>
      </c>
      <c r="E660" s="18" t="str">
        <f>IFERROR(VLOOKUP(C660,REKAP[[#All],[ID
Barang]:[Stok Akhir]],4,FALSE), "")</f>
        <v/>
      </c>
      <c r="F660" s="18" t="str">
        <f>IFERROR(VLOOKUP(C660,REKAP[[#All],[ID
Barang]:[Stok Akhir]],6,FALSE),"")</f>
        <v/>
      </c>
      <c r="G660" s="17" t="str">
        <f>IFERROR(VLOOKUP(C660,REKAP[[#All],[ID
Barang]:[Stok Akhir]],8,FALSE),"")</f>
        <v/>
      </c>
      <c r="H660" s="13"/>
      <c r="I660" s="13"/>
      <c r="J660" s="69" t="str">
        <f>IFERROR(VLOOKUP(C660,REKAP[[#All],[ID
Barang]:[Stok Akhir]],14,FALSE),"")</f>
        <v/>
      </c>
      <c r="K660" s="69"/>
      <c r="L660" s="13"/>
      <c r="M660" s="17" t="str">
        <f>IFERROR(MASUK8[[#This Row],[Harga Satuan]]*MASUK8[[#This Row],[Jumlah Keluar]], "")</f>
        <v/>
      </c>
      <c r="N660" s="13"/>
    </row>
    <row r="661" spans="1:14" ht="16.5" thickTop="1" thickBot="1" x14ac:dyDescent="0.3">
      <c r="A661" s="33">
        <f t="shared" si="10"/>
        <v>655</v>
      </c>
      <c r="B661" s="9"/>
      <c r="C661" s="10"/>
      <c r="D661" s="18" t="str">
        <f>IFERROR(VLOOKUP(C661,REKAP[[#All],[ID
Barang]:[Stok Akhir]],2,FALSE), "")</f>
        <v/>
      </c>
      <c r="E661" s="18" t="str">
        <f>IFERROR(VLOOKUP(C661,REKAP[[#All],[ID
Barang]:[Stok Akhir]],4,FALSE), "")</f>
        <v/>
      </c>
      <c r="F661" s="18" t="str">
        <f>IFERROR(VLOOKUP(C661,REKAP[[#All],[ID
Barang]:[Stok Akhir]],6,FALSE),"")</f>
        <v/>
      </c>
      <c r="G661" s="17" t="str">
        <f>IFERROR(VLOOKUP(C661,REKAP[[#All],[ID
Barang]:[Stok Akhir]],8,FALSE),"")</f>
        <v/>
      </c>
      <c r="H661" s="13"/>
      <c r="I661" s="13"/>
      <c r="J661" s="69" t="str">
        <f>IFERROR(VLOOKUP(C661,REKAP[[#All],[ID
Barang]:[Stok Akhir]],14,FALSE),"")</f>
        <v/>
      </c>
      <c r="K661" s="69"/>
      <c r="L661" s="13"/>
      <c r="M661" s="17" t="str">
        <f>IFERROR(MASUK8[[#This Row],[Harga Satuan]]*MASUK8[[#This Row],[Jumlah Keluar]], "")</f>
        <v/>
      </c>
      <c r="N661" s="13"/>
    </row>
    <row r="662" spans="1:14" ht="16.5" thickTop="1" thickBot="1" x14ac:dyDescent="0.3">
      <c r="A662" s="33">
        <f t="shared" si="10"/>
        <v>656</v>
      </c>
      <c r="B662" s="9"/>
      <c r="C662" s="10"/>
      <c r="D662" s="18" t="str">
        <f>IFERROR(VLOOKUP(C662,REKAP[[#All],[ID
Barang]:[Stok Akhir]],2,FALSE), "")</f>
        <v/>
      </c>
      <c r="E662" s="18" t="str">
        <f>IFERROR(VLOOKUP(C662,REKAP[[#All],[ID
Barang]:[Stok Akhir]],4,FALSE), "")</f>
        <v/>
      </c>
      <c r="F662" s="18" t="str">
        <f>IFERROR(VLOOKUP(C662,REKAP[[#All],[ID
Barang]:[Stok Akhir]],6,FALSE),"")</f>
        <v/>
      </c>
      <c r="G662" s="17" t="str">
        <f>IFERROR(VLOOKUP(C662,REKAP[[#All],[ID
Barang]:[Stok Akhir]],8,FALSE),"")</f>
        <v/>
      </c>
      <c r="H662" s="13"/>
      <c r="I662" s="13"/>
      <c r="J662" s="69" t="str">
        <f>IFERROR(VLOOKUP(C662,REKAP[[#All],[ID
Barang]:[Stok Akhir]],14,FALSE),"")</f>
        <v/>
      </c>
      <c r="K662" s="69"/>
      <c r="L662" s="13"/>
      <c r="M662" s="17" t="str">
        <f>IFERROR(MASUK8[[#This Row],[Harga Satuan]]*MASUK8[[#This Row],[Jumlah Keluar]], "")</f>
        <v/>
      </c>
      <c r="N662" s="13"/>
    </row>
    <row r="663" spans="1:14" ht="16.5" thickTop="1" thickBot="1" x14ac:dyDescent="0.3">
      <c r="A663" s="33">
        <f t="shared" si="10"/>
        <v>657</v>
      </c>
      <c r="B663" s="9"/>
      <c r="C663" s="10"/>
      <c r="D663" s="18" t="str">
        <f>IFERROR(VLOOKUP(C663,REKAP[[#All],[ID
Barang]:[Stok Akhir]],2,FALSE), "")</f>
        <v/>
      </c>
      <c r="E663" s="18" t="str">
        <f>IFERROR(VLOOKUP(C663,REKAP[[#All],[ID
Barang]:[Stok Akhir]],4,FALSE), "")</f>
        <v/>
      </c>
      <c r="F663" s="18" t="str">
        <f>IFERROR(VLOOKUP(C663,REKAP[[#All],[ID
Barang]:[Stok Akhir]],6,FALSE),"")</f>
        <v/>
      </c>
      <c r="G663" s="17" t="str">
        <f>IFERROR(VLOOKUP(C663,REKAP[[#All],[ID
Barang]:[Stok Akhir]],8,FALSE),"")</f>
        <v/>
      </c>
      <c r="H663" s="13"/>
      <c r="I663" s="13"/>
      <c r="J663" s="69" t="str">
        <f>IFERROR(VLOOKUP(C663,REKAP[[#All],[ID
Barang]:[Stok Akhir]],14,FALSE),"")</f>
        <v/>
      </c>
      <c r="K663" s="69"/>
      <c r="L663" s="13"/>
      <c r="M663" s="17" t="str">
        <f>IFERROR(MASUK8[[#This Row],[Harga Satuan]]*MASUK8[[#This Row],[Jumlah Keluar]], "")</f>
        <v/>
      </c>
      <c r="N663" s="13"/>
    </row>
    <row r="664" spans="1:14" ht="16.5" thickTop="1" thickBot="1" x14ac:dyDescent="0.3">
      <c r="A664" s="33">
        <f t="shared" si="10"/>
        <v>658</v>
      </c>
      <c r="B664" s="9"/>
      <c r="C664" s="10"/>
      <c r="D664" s="18" t="str">
        <f>IFERROR(VLOOKUP(C664,REKAP[[#All],[ID
Barang]:[Stok Akhir]],2,FALSE), "")</f>
        <v/>
      </c>
      <c r="E664" s="18" t="str">
        <f>IFERROR(VLOOKUP(C664,REKAP[[#All],[ID
Barang]:[Stok Akhir]],4,FALSE), "")</f>
        <v/>
      </c>
      <c r="F664" s="18" t="str">
        <f>IFERROR(VLOOKUP(C664,REKAP[[#All],[ID
Barang]:[Stok Akhir]],6,FALSE),"")</f>
        <v/>
      </c>
      <c r="G664" s="17" t="str">
        <f>IFERROR(VLOOKUP(C664,REKAP[[#All],[ID
Barang]:[Stok Akhir]],8,FALSE),"")</f>
        <v/>
      </c>
      <c r="H664" s="13"/>
      <c r="I664" s="13"/>
      <c r="J664" s="69" t="str">
        <f>IFERROR(VLOOKUP(C664,REKAP[[#All],[ID
Barang]:[Stok Akhir]],14,FALSE),"")</f>
        <v/>
      </c>
      <c r="K664" s="69"/>
      <c r="L664" s="13"/>
      <c r="M664" s="17" t="str">
        <f>IFERROR(MASUK8[[#This Row],[Harga Satuan]]*MASUK8[[#This Row],[Jumlah Keluar]], "")</f>
        <v/>
      </c>
      <c r="N664" s="13"/>
    </row>
    <row r="665" spans="1:14" ht="16.5" thickTop="1" thickBot="1" x14ac:dyDescent="0.3">
      <c r="A665" s="33">
        <f t="shared" si="10"/>
        <v>659</v>
      </c>
      <c r="B665" s="9"/>
      <c r="C665" s="10"/>
      <c r="D665" s="18" t="str">
        <f>IFERROR(VLOOKUP(C665,REKAP[[#All],[ID
Barang]:[Stok Akhir]],2,FALSE), "")</f>
        <v/>
      </c>
      <c r="E665" s="18" t="str">
        <f>IFERROR(VLOOKUP(C665,REKAP[[#All],[ID
Barang]:[Stok Akhir]],4,FALSE), "")</f>
        <v/>
      </c>
      <c r="F665" s="18" t="str">
        <f>IFERROR(VLOOKUP(C665,REKAP[[#All],[ID
Barang]:[Stok Akhir]],6,FALSE),"")</f>
        <v/>
      </c>
      <c r="G665" s="17" t="str">
        <f>IFERROR(VLOOKUP(C665,REKAP[[#All],[ID
Barang]:[Stok Akhir]],8,FALSE),"")</f>
        <v/>
      </c>
      <c r="H665" s="13"/>
      <c r="I665" s="13"/>
      <c r="J665" s="69" t="str">
        <f>IFERROR(VLOOKUP(C665,REKAP[[#All],[ID
Barang]:[Stok Akhir]],14,FALSE),"")</f>
        <v/>
      </c>
      <c r="K665" s="69"/>
      <c r="L665" s="13"/>
      <c r="M665" s="17" t="str">
        <f>IFERROR(MASUK8[[#This Row],[Harga Satuan]]*MASUK8[[#This Row],[Jumlah Keluar]], "")</f>
        <v/>
      </c>
      <c r="N665" s="13"/>
    </row>
    <row r="666" spans="1:14" ht="16.5" thickTop="1" thickBot="1" x14ac:dyDescent="0.3">
      <c r="A666" s="33">
        <f t="shared" si="10"/>
        <v>660</v>
      </c>
      <c r="B666" s="9"/>
      <c r="C666" s="10"/>
      <c r="D666" s="18" t="str">
        <f>IFERROR(VLOOKUP(C666,REKAP[[#All],[ID
Barang]:[Stok Akhir]],2,FALSE), "")</f>
        <v/>
      </c>
      <c r="E666" s="18" t="str">
        <f>IFERROR(VLOOKUP(C666,REKAP[[#All],[ID
Barang]:[Stok Akhir]],4,FALSE), "")</f>
        <v/>
      </c>
      <c r="F666" s="18" t="str">
        <f>IFERROR(VLOOKUP(C666,REKAP[[#All],[ID
Barang]:[Stok Akhir]],6,FALSE),"")</f>
        <v/>
      </c>
      <c r="G666" s="17" t="str">
        <f>IFERROR(VLOOKUP(C666,REKAP[[#All],[ID
Barang]:[Stok Akhir]],8,FALSE),"")</f>
        <v/>
      </c>
      <c r="H666" s="13"/>
      <c r="I666" s="13"/>
      <c r="J666" s="69" t="str">
        <f>IFERROR(VLOOKUP(C666,REKAP[[#All],[ID
Barang]:[Stok Akhir]],14,FALSE),"")</f>
        <v/>
      </c>
      <c r="K666" s="69"/>
      <c r="L666" s="13"/>
      <c r="M666" s="17" t="str">
        <f>IFERROR(MASUK8[[#This Row],[Harga Satuan]]*MASUK8[[#This Row],[Jumlah Keluar]], "")</f>
        <v/>
      </c>
      <c r="N666" s="13"/>
    </row>
    <row r="667" spans="1:14" ht="16.5" thickTop="1" thickBot="1" x14ac:dyDescent="0.3">
      <c r="A667" s="33">
        <f t="shared" si="10"/>
        <v>661</v>
      </c>
      <c r="B667" s="9"/>
      <c r="C667" s="10"/>
      <c r="D667" s="18" t="str">
        <f>IFERROR(VLOOKUP(C667,REKAP[[#All],[ID
Barang]:[Stok Akhir]],2,FALSE), "")</f>
        <v/>
      </c>
      <c r="E667" s="18" t="str">
        <f>IFERROR(VLOOKUP(C667,REKAP[[#All],[ID
Barang]:[Stok Akhir]],4,FALSE), "")</f>
        <v/>
      </c>
      <c r="F667" s="18" t="str">
        <f>IFERROR(VLOOKUP(C667,REKAP[[#All],[ID
Barang]:[Stok Akhir]],6,FALSE),"")</f>
        <v/>
      </c>
      <c r="G667" s="17" t="str">
        <f>IFERROR(VLOOKUP(C667,REKAP[[#All],[ID
Barang]:[Stok Akhir]],8,FALSE),"")</f>
        <v/>
      </c>
      <c r="H667" s="13"/>
      <c r="I667" s="13"/>
      <c r="J667" s="69" t="str">
        <f>IFERROR(VLOOKUP(C667,REKAP[[#All],[ID
Barang]:[Stok Akhir]],14,FALSE),"")</f>
        <v/>
      </c>
      <c r="K667" s="69"/>
      <c r="L667" s="13"/>
      <c r="M667" s="17" t="str">
        <f>IFERROR(MASUK8[[#This Row],[Harga Satuan]]*MASUK8[[#This Row],[Jumlah Keluar]], "")</f>
        <v/>
      </c>
      <c r="N667" s="13"/>
    </row>
    <row r="668" spans="1:14" ht="16.5" thickTop="1" thickBot="1" x14ac:dyDescent="0.3">
      <c r="A668" s="33">
        <f t="shared" si="10"/>
        <v>662</v>
      </c>
      <c r="B668" s="9"/>
      <c r="C668" s="10"/>
      <c r="D668" s="18" t="str">
        <f>IFERROR(VLOOKUP(C668,REKAP[[#All],[ID
Barang]:[Stok Akhir]],2,FALSE), "")</f>
        <v/>
      </c>
      <c r="E668" s="18" t="str">
        <f>IFERROR(VLOOKUP(C668,REKAP[[#All],[ID
Barang]:[Stok Akhir]],4,FALSE), "")</f>
        <v/>
      </c>
      <c r="F668" s="18" t="str">
        <f>IFERROR(VLOOKUP(C668,REKAP[[#All],[ID
Barang]:[Stok Akhir]],6,FALSE),"")</f>
        <v/>
      </c>
      <c r="G668" s="17" t="str">
        <f>IFERROR(VLOOKUP(C668,REKAP[[#All],[ID
Barang]:[Stok Akhir]],8,FALSE),"")</f>
        <v/>
      </c>
      <c r="H668" s="13"/>
      <c r="I668" s="13"/>
      <c r="J668" s="69" t="str">
        <f>IFERROR(VLOOKUP(C668,REKAP[[#All],[ID
Barang]:[Stok Akhir]],14,FALSE),"")</f>
        <v/>
      </c>
      <c r="K668" s="69"/>
      <c r="L668" s="13"/>
      <c r="M668" s="17" t="str">
        <f>IFERROR(MASUK8[[#This Row],[Harga Satuan]]*MASUK8[[#This Row],[Jumlah Keluar]], "")</f>
        <v/>
      </c>
      <c r="N668" s="13"/>
    </row>
    <row r="669" spans="1:14" ht="16.5" thickTop="1" thickBot="1" x14ac:dyDescent="0.3">
      <c r="A669" s="33">
        <f t="shared" si="10"/>
        <v>663</v>
      </c>
      <c r="B669" s="9"/>
      <c r="C669" s="10"/>
      <c r="D669" s="18" t="str">
        <f>IFERROR(VLOOKUP(C669,REKAP[[#All],[ID
Barang]:[Stok Akhir]],2,FALSE), "")</f>
        <v/>
      </c>
      <c r="E669" s="18" t="str">
        <f>IFERROR(VLOOKUP(C669,REKAP[[#All],[ID
Barang]:[Stok Akhir]],4,FALSE), "")</f>
        <v/>
      </c>
      <c r="F669" s="18" t="str">
        <f>IFERROR(VLOOKUP(C669,REKAP[[#All],[ID
Barang]:[Stok Akhir]],6,FALSE),"")</f>
        <v/>
      </c>
      <c r="G669" s="17" t="str">
        <f>IFERROR(VLOOKUP(C669,REKAP[[#All],[ID
Barang]:[Stok Akhir]],8,FALSE),"")</f>
        <v/>
      </c>
      <c r="H669" s="13"/>
      <c r="I669" s="13"/>
      <c r="J669" s="69" t="str">
        <f>IFERROR(VLOOKUP(C669,REKAP[[#All],[ID
Barang]:[Stok Akhir]],14,FALSE),"")</f>
        <v/>
      </c>
      <c r="K669" s="69"/>
      <c r="L669" s="13"/>
      <c r="M669" s="17" t="str">
        <f>IFERROR(MASUK8[[#This Row],[Harga Satuan]]*MASUK8[[#This Row],[Jumlah Keluar]], "")</f>
        <v/>
      </c>
      <c r="N669" s="13"/>
    </row>
    <row r="670" spans="1:14" ht="16.5" thickTop="1" thickBot="1" x14ac:dyDescent="0.3">
      <c r="A670" s="33">
        <f t="shared" si="10"/>
        <v>664</v>
      </c>
      <c r="B670" s="9"/>
      <c r="C670" s="10"/>
      <c r="D670" s="18" t="str">
        <f>IFERROR(VLOOKUP(C670,REKAP[[#All],[ID
Barang]:[Stok Akhir]],2,FALSE), "")</f>
        <v/>
      </c>
      <c r="E670" s="18" t="str">
        <f>IFERROR(VLOOKUP(C670,REKAP[[#All],[ID
Barang]:[Stok Akhir]],4,FALSE), "")</f>
        <v/>
      </c>
      <c r="F670" s="18" t="str">
        <f>IFERROR(VLOOKUP(C670,REKAP[[#All],[ID
Barang]:[Stok Akhir]],6,FALSE),"")</f>
        <v/>
      </c>
      <c r="G670" s="17" t="str">
        <f>IFERROR(VLOOKUP(C670,REKAP[[#All],[ID
Barang]:[Stok Akhir]],8,FALSE),"")</f>
        <v/>
      </c>
      <c r="H670" s="13"/>
      <c r="I670" s="13"/>
      <c r="J670" s="69" t="str">
        <f>IFERROR(VLOOKUP(C670,REKAP[[#All],[ID
Barang]:[Stok Akhir]],14,FALSE),"")</f>
        <v/>
      </c>
      <c r="K670" s="69"/>
      <c r="L670" s="13"/>
      <c r="M670" s="17" t="str">
        <f>IFERROR(MASUK8[[#This Row],[Harga Satuan]]*MASUK8[[#This Row],[Jumlah Keluar]], "")</f>
        <v/>
      </c>
      <c r="N670" s="13"/>
    </row>
    <row r="671" spans="1:14" ht="16.5" thickTop="1" thickBot="1" x14ac:dyDescent="0.3">
      <c r="A671" s="33">
        <f t="shared" si="10"/>
        <v>665</v>
      </c>
      <c r="B671" s="9"/>
      <c r="C671" s="10"/>
      <c r="D671" s="18" t="str">
        <f>IFERROR(VLOOKUP(C671,REKAP[[#All],[ID
Barang]:[Stok Akhir]],2,FALSE), "")</f>
        <v/>
      </c>
      <c r="E671" s="18" t="str">
        <f>IFERROR(VLOOKUP(C671,REKAP[[#All],[ID
Barang]:[Stok Akhir]],4,FALSE), "")</f>
        <v/>
      </c>
      <c r="F671" s="18" t="str">
        <f>IFERROR(VLOOKUP(C671,REKAP[[#All],[ID
Barang]:[Stok Akhir]],6,FALSE),"")</f>
        <v/>
      </c>
      <c r="G671" s="17" t="str">
        <f>IFERROR(VLOOKUP(C671,REKAP[[#All],[ID
Barang]:[Stok Akhir]],8,FALSE),"")</f>
        <v/>
      </c>
      <c r="H671" s="13"/>
      <c r="I671" s="13"/>
      <c r="J671" s="69" t="str">
        <f>IFERROR(VLOOKUP(C671,REKAP[[#All],[ID
Barang]:[Stok Akhir]],14,FALSE),"")</f>
        <v/>
      </c>
      <c r="K671" s="69"/>
      <c r="L671" s="13"/>
      <c r="M671" s="17" t="str">
        <f>IFERROR(MASUK8[[#This Row],[Harga Satuan]]*MASUK8[[#This Row],[Jumlah Keluar]], "")</f>
        <v/>
      </c>
      <c r="N671" s="13"/>
    </row>
    <row r="672" spans="1:14" ht="16.5" thickTop="1" thickBot="1" x14ac:dyDescent="0.3">
      <c r="A672" s="33">
        <f t="shared" si="10"/>
        <v>666</v>
      </c>
      <c r="B672" s="9"/>
      <c r="C672" s="10"/>
      <c r="D672" s="18" t="str">
        <f>IFERROR(VLOOKUP(C672,REKAP[[#All],[ID
Barang]:[Stok Akhir]],2,FALSE), "")</f>
        <v/>
      </c>
      <c r="E672" s="18" t="str">
        <f>IFERROR(VLOOKUP(C672,REKAP[[#All],[ID
Barang]:[Stok Akhir]],4,FALSE), "")</f>
        <v/>
      </c>
      <c r="F672" s="18" t="str">
        <f>IFERROR(VLOOKUP(C672,REKAP[[#All],[ID
Barang]:[Stok Akhir]],6,FALSE),"")</f>
        <v/>
      </c>
      <c r="G672" s="17" t="str">
        <f>IFERROR(VLOOKUP(C672,REKAP[[#All],[ID
Barang]:[Stok Akhir]],8,FALSE),"")</f>
        <v/>
      </c>
      <c r="H672" s="13"/>
      <c r="I672" s="13"/>
      <c r="J672" s="69" t="str">
        <f>IFERROR(VLOOKUP(C672,REKAP[[#All],[ID
Barang]:[Stok Akhir]],14,FALSE),"")</f>
        <v/>
      </c>
      <c r="K672" s="69"/>
      <c r="L672" s="13"/>
      <c r="M672" s="17" t="str">
        <f>IFERROR(MASUK8[[#This Row],[Harga Satuan]]*MASUK8[[#This Row],[Jumlah Keluar]], "")</f>
        <v/>
      </c>
      <c r="N672" s="13"/>
    </row>
    <row r="673" spans="1:14" ht="16.5" thickTop="1" thickBot="1" x14ac:dyDescent="0.3">
      <c r="A673" s="33">
        <f t="shared" si="10"/>
        <v>667</v>
      </c>
      <c r="B673" s="9"/>
      <c r="C673" s="10"/>
      <c r="D673" s="18" t="str">
        <f>IFERROR(VLOOKUP(C673,REKAP[[#All],[ID
Barang]:[Stok Akhir]],2,FALSE), "")</f>
        <v/>
      </c>
      <c r="E673" s="18" t="str">
        <f>IFERROR(VLOOKUP(C673,REKAP[[#All],[ID
Barang]:[Stok Akhir]],4,FALSE), "")</f>
        <v/>
      </c>
      <c r="F673" s="18" t="str">
        <f>IFERROR(VLOOKUP(C673,REKAP[[#All],[ID
Barang]:[Stok Akhir]],6,FALSE),"")</f>
        <v/>
      </c>
      <c r="G673" s="17" t="str">
        <f>IFERROR(VLOOKUP(C673,REKAP[[#All],[ID
Barang]:[Stok Akhir]],8,FALSE),"")</f>
        <v/>
      </c>
      <c r="H673" s="13"/>
      <c r="I673" s="13"/>
      <c r="J673" s="69" t="str">
        <f>IFERROR(VLOOKUP(C673,REKAP[[#All],[ID
Barang]:[Stok Akhir]],14,FALSE),"")</f>
        <v/>
      </c>
      <c r="K673" s="69"/>
      <c r="L673" s="13"/>
      <c r="M673" s="17" t="str">
        <f>IFERROR(MASUK8[[#This Row],[Harga Satuan]]*MASUK8[[#This Row],[Jumlah Keluar]], "")</f>
        <v/>
      </c>
      <c r="N673" s="13"/>
    </row>
    <row r="674" spans="1:14" ht="16.5" thickTop="1" thickBot="1" x14ac:dyDescent="0.3">
      <c r="A674" s="33">
        <f t="shared" si="10"/>
        <v>668</v>
      </c>
      <c r="B674" s="9"/>
      <c r="C674" s="10"/>
      <c r="D674" s="18" t="str">
        <f>IFERROR(VLOOKUP(C674,REKAP[[#All],[ID
Barang]:[Stok Akhir]],2,FALSE), "")</f>
        <v/>
      </c>
      <c r="E674" s="18" t="str">
        <f>IFERROR(VLOOKUP(C674,REKAP[[#All],[ID
Barang]:[Stok Akhir]],4,FALSE), "")</f>
        <v/>
      </c>
      <c r="F674" s="18" t="str">
        <f>IFERROR(VLOOKUP(C674,REKAP[[#All],[ID
Barang]:[Stok Akhir]],6,FALSE),"")</f>
        <v/>
      </c>
      <c r="G674" s="17" t="str">
        <f>IFERROR(VLOOKUP(C674,REKAP[[#All],[ID
Barang]:[Stok Akhir]],8,FALSE),"")</f>
        <v/>
      </c>
      <c r="H674" s="13"/>
      <c r="I674" s="13"/>
      <c r="J674" s="69" t="str">
        <f>IFERROR(VLOOKUP(C674,REKAP[[#All],[ID
Barang]:[Stok Akhir]],14,FALSE),"")</f>
        <v/>
      </c>
      <c r="K674" s="69"/>
      <c r="L674" s="13"/>
      <c r="M674" s="17" t="str">
        <f>IFERROR(MASUK8[[#This Row],[Harga Satuan]]*MASUK8[[#This Row],[Jumlah Keluar]], "")</f>
        <v/>
      </c>
      <c r="N674" s="13"/>
    </row>
    <row r="675" spans="1:14" ht="16.5" thickTop="1" thickBot="1" x14ac:dyDescent="0.3">
      <c r="A675" s="33">
        <f t="shared" si="10"/>
        <v>669</v>
      </c>
      <c r="B675" s="9"/>
      <c r="C675" s="10"/>
      <c r="D675" s="18" t="str">
        <f>IFERROR(VLOOKUP(C675,REKAP[[#All],[ID
Barang]:[Stok Akhir]],2,FALSE), "")</f>
        <v/>
      </c>
      <c r="E675" s="18" t="str">
        <f>IFERROR(VLOOKUP(C675,REKAP[[#All],[ID
Barang]:[Stok Akhir]],4,FALSE), "")</f>
        <v/>
      </c>
      <c r="F675" s="18" t="str">
        <f>IFERROR(VLOOKUP(C675,REKAP[[#All],[ID
Barang]:[Stok Akhir]],6,FALSE),"")</f>
        <v/>
      </c>
      <c r="G675" s="17" t="str">
        <f>IFERROR(VLOOKUP(C675,REKAP[[#All],[ID
Barang]:[Stok Akhir]],8,FALSE),"")</f>
        <v/>
      </c>
      <c r="H675" s="13"/>
      <c r="I675" s="13"/>
      <c r="J675" s="69" t="str">
        <f>IFERROR(VLOOKUP(C675,REKAP[[#All],[ID
Barang]:[Stok Akhir]],14,FALSE),"")</f>
        <v/>
      </c>
      <c r="K675" s="69"/>
      <c r="L675" s="13"/>
      <c r="M675" s="17" t="str">
        <f>IFERROR(MASUK8[[#This Row],[Harga Satuan]]*MASUK8[[#This Row],[Jumlah Keluar]], "")</f>
        <v/>
      </c>
      <c r="N675" s="13"/>
    </row>
    <row r="676" spans="1:14" ht="16.5" thickTop="1" thickBot="1" x14ac:dyDescent="0.3">
      <c r="A676" s="33">
        <f t="shared" si="10"/>
        <v>670</v>
      </c>
      <c r="B676" s="9"/>
      <c r="C676" s="10"/>
      <c r="D676" s="18" t="str">
        <f>IFERROR(VLOOKUP(C676,REKAP[[#All],[ID
Barang]:[Stok Akhir]],2,FALSE), "")</f>
        <v/>
      </c>
      <c r="E676" s="18" t="str">
        <f>IFERROR(VLOOKUP(C676,REKAP[[#All],[ID
Barang]:[Stok Akhir]],4,FALSE), "")</f>
        <v/>
      </c>
      <c r="F676" s="18" t="str">
        <f>IFERROR(VLOOKUP(C676,REKAP[[#All],[ID
Barang]:[Stok Akhir]],6,FALSE),"")</f>
        <v/>
      </c>
      <c r="G676" s="17" t="str">
        <f>IFERROR(VLOOKUP(C676,REKAP[[#All],[ID
Barang]:[Stok Akhir]],8,FALSE),"")</f>
        <v/>
      </c>
      <c r="H676" s="13"/>
      <c r="I676" s="13"/>
      <c r="J676" s="69" t="str">
        <f>IFERROR(VLOOKUP(C676,REKAP[[#All],[ID
Barang]:[Stok Akhir]],14,FALSE),"")</f>
        <v/>
      </c>
      <c r="K676" s="69"/>
      <c r="L676" s="13"/>
      <c r="M676" s="17" t="str">
        <f>IFERROR(MASUK8[[#This Row],[Harga Satuan]]*MASUK8[[#This Row],[Jumlah Keluar]], "")</f>
        <v/>
      </c>
      <c r="N676" s="13"/>
    </row>
    <row r="677" spans="1:14" ht="16.5" thickTop="1" thickBot="1" x14ac:dyDescent="0.3">
      <c r="A677" s="33">
        <f t="shared" si="10"/>
        <v>671</v>
      </c>
      <c r="B677" s="9"/>
      <c r="C677" s="10"/>
      <c r="D677" s="18" t="str">
        <f>IFERROR(VLOOKUP(C677,REKAP[[#All],[ID
Barang]:[Stok Akhir]],2,FALSE), "")</f>
        <v/>
      </c>
      <c r="E677" s="18" t="str">
        <f>IFERROR(VLOOKUP(C677,REKAP[[#All],[ID
Barang]:[Stok Akhir]],4,FALSE), "")</f>
        <v/>
      </c>
      <c r="F677" s="18" t="str">
        <f>IFERROR(VLOOKUP(C677,REKAP[[#All],[ID
Barang]:[Stok Akhir]],6,FALSE),"")</f>
        <v/>
      </c>
      <c r="G677" s="17" t="str">
        <f>IFERROR(VLOOKUP(C677,REKAP[[#All],[ID
Barang]:[Stok Akhir]],8,FALSE),"")</f>
        <v/>
      </c>
      <c r="H677" s="13"/>
      <c r="I677" s="13"/>
      <c r="J677" s="69" t="str">
        <f>IFERROR(VLOOKUP(C677,REKAP[[#All],[ID
Barang]:[Stok Akhir]],14,FALSE),"")</f>
        <v/>
      </c>
      <c r="K677" s="69"/>
      <c r="L677" s="13"/>
      <c r="M677" s="17" t="str">
        <f>IFERROR(MASUK8[[#This Row],[Harga Satuan]]*MASUK8[[#This Row],[Jumlah Keluar]], "")</f>
        <v/>
      </c>
      <c r="N677" s="13"/>
    </row>
    <row r="678" spans="1:14" ht="16.5" thickTop="1" thickBot="1" x14ac:dyDescent="0.3">
      <c r="A678" s="33">
        <f t="shared" si="10"/>
        <v>672</v>
      </c>
      <c r="B678" s="9"/>
      <c r="C678" s="10"/>
      <c r="D678" s="18" t="str">
        <f>IFERROR(VLOOKUP(C678,REKAP[[#All],[ID
Barang]:[Stok Akhir]],2,FALSE), "")</f>
        <v/>
      </c>
      <c r="E678" s="18" t="str">
        <f>IFERROR(VLOOKUP(C678,REKAP[[#All],[ID
Barang]:[Stok Akhir]],4,FALSE), "")</f>
        <v/>
      </c>
      <c r="F678" s="18" t="str">
        <f>IFERROR(VLOOKUP(C678,REKAP[[#All],[ID
Barang]:[Stok Akhir]],6,FALSE),"")</f>
        <v/>
      </c>
      <c r="G678" s="17" t="str">
        <f>IFERROR(VLOOKUP(C678,REKAP[[#All],[ID
Barang]:[Stok Akhir]],8,FALSE),"")</f>
        <v/>
      </c>
      <c r="H678" s="13"/>
      <c r="I678" s="13"/>
      <c r="J678" s="69" t="str">
        <f>IFERROR(VLOOKUP(C678,REKAP[[#All],[ID
Barang]:[Stok Akhir]],14,FALSE),"")</f>
        <v/>
      </c>
      <c r="K678" s="69"/>
      <c r="L678" s="13"/>
      <c r="M678" s="17" t="str">
        <f>IFERROR(MASUK8[[#This Row],[Harga Satuan]]*MASUK8[[#This Row],[Jumlah Keluar]], "")</f>
        <v/>
      </c>
      <c r="N678" s="13"/>
    </row>
    <row r="679" spans="1:14" ht="16.5" thickTop="1" thickBot="1" x14ac:dyDescent="0.3">
      <c r="A679" s="33">
        <f t="shared" si="10"/>
        <v>673</v>
      </c>
      <c r="B679" s="9"/>
      <c r="C679" s="10"/>
      <c r="D679" s="18" t="str">
        <f>IFERROR(VLOOKUP(C679,REKAP[[#All],[ID
Barang]:[Stok Akhir]],2,FALSE), "")</f>
        <v/>
      </c>
      <c r="E679" s="18" t="str">
        <f>IFERROR(VLOOKUP(C679,REKAP[[#All],[ID
Barang]:[Stok Akhir]],4,FALSE), "")</f>
        <v/>
      </c>
      <c r="F679" s="18" t="str">
        <f>IFERROR(VLOOKUP(C679,REKAP[[#All],[ID
Barang]:[Stok Akhir]],6,FALSE),"")</f>
        <v/>
      </c>
      <c r="G679" s="17" t="str">
        <f>IFERROR(VLOOKUP(C679,REKAP[[#All],[ID
Barang]:[Stok Akhir]],8,FALSE),"")</f>
        <v/>
      </c>
      <c r="H679" s="13"/>
      <c r="I679" s="13"/>
      <c r="J679" s="69" t="str">
        <f>IFERROR(VLOOKUP(C679,REKAP[[#All],[ID
Barang]:[Stok Akhir]],14,FALSE),"")</f>
        <v/>
      </c>
      <c r="K679" s="69"/>
      <c r="L679" s="13"/>
      <c r="M679" s="17" t="str">
        <f>IFERROR(MASUK8[[#This Row],[Harga Satuan]]*MASUK8[[#This Row],[Jumlah Keluar]], "")</f>
        <v/>
      </c>
      <c r="N679" s="13"/>
    </row>
    <row r="680" spans="1:14" ht="16.5" thickTop="1" thickBot="1" x14ac:dyDescent="0.3">
      <c r="A680" s="33">
        <f t="shared" si="10"/>
        <v>674</v>
      </c>
      <c r="B680" s="9"/>
      <c r="C680" s="10"/>
      <c r="D680" s="18" t="str">
        <f>IFERROR(VLOOKUP(C680,REKAP[[#All],[ID
Barang]:[Stok Akhir]],2,FALSE), "")</f>
        <v/>
      </c>
      <c r="E680" s="18" t="str">
        <f>IFERROR(VLOOKUP(C680,REKAP[[#All],[ID
Barang]:[Stok Akhir]],4,FALSE), "")</f>
        <v/>
      </c>
      <c r="F680" s="18" t="str">
        <f>IFERROR(VLOOKUP(C680,REKAP[[#All],[ID
Barang]:[Stok Akhir]],6,FALSE),"")</f>
        <v/>
      </c>
      <c r="G680" s="17" t="str">
        <f>IFERROR(VLOOKUP(C680,REKAP[[#All],[ID
Barang]:[Stok Akhir]],8,FALSE),"")</f>
        <v/>
      </c>
      <c r="H680" s="13"/>
      <c r="I680" s="13"/>
      <c r="J680" s="69" t="str">
        <f>IFERROR(VLOOKUP(C680,REKAP[[#All],[ID
Barang]:[Stok Akhir]],14,FALSE),"")</f>
        <v/>
      </c>
      <c r="K680" s="69"/>
      <c r="L680" s="13"/>
      <c r="M680" s="17" t="str">
        <f>IFERROR(MASUK8[[#This Row],[Harga Satuan]]*MASUK8[[#This Row],[Jumlah Keluar]], "")</f>
        <v/>
      </c>
      <c r="N680" s="13"/>
    </row>
    <row r="681" spans="1:14" ht="16.5" thickTop="1" thickBot="1" x14ac:dyDescent="0.3">
      <c r="A681" s="33">
        <f t="shared" si="10"/>
        <v>675</v>
      </c>
      <c r="B681" s="9"/>
      <c r="C681" s="10"/>
      <c r="D681" s="18" t="str">
        <f>IFERROR(VLOOKUP(C681,REKAP[[#All],[ID
Barang]:[Stok Akhir]],2,FALSE), "")</f>
        <v/>
      </c>
      <c r="E681" s="18" t="str">
        <f>IFERROR(VLOOKUP(C681,REKAP[[#All],[ID
Barang]:[Stok Akhir]],4,FALSE), "")</f>
        <v/>
      </c>
      <c r="F681" s="18" t="str">
        <f>IFERROR(VLOOKUP(C681,REKAP[[#All],[ID
Barang]:[Stok Akhir]],6,FALSE),"")</f>
        <v/>
      </c>
      <c r="G681" s="17" t="str">
        <f>IFERROR(VLOOKUP(C681,REKAP[[#All],[ID
Barang]:[Stok Akhir]],8,FALSE),"")</f>
        <v/>
      </c>
      <c r="H681" s="13"/>
      <c r="I681" s="13"/>
      <c r="J681" s="69" t="str">
        <f>IFERROR(VLOOKUP(C681,REKAP[[#All],[ID
Barang]:[Stok Akhir]],14,FALSE),"")</f>
        <v/>
      </c>
      <c r="K681" s="69"/>
      <c r="L681" s="13"/>
      <c r="M681" s="17" t="str">
        <f>IFERROR(MASUK8[[#This Row],[Harga Satuan]]*MASUK8[[#This Row],[Jumlah Keluar]], "")</f>
        <v/>
      </c>
      <c r="N681" s="13"/>
    </row>
    <row r="682" spans="1:14" ht="16.5" thickTop="1" thickBot="1" x14ac:dyDescent="0.3">
      <c r="A682" s="33">
        <f t="shared" si="10"/>
        <v>676</v>
      </c>
      <c r="B682" s="9"/>
      <c r="C682" s="10"/>
      <c r="D682" s="18" t="str">
        <f>IFERROR(VLOOKUP(C682,REKAP[[#All],[ID
Barang]:[Stok Akhir]],2,FALSE), "")</f>
        <v/>
      </c>
      <c r="E682" s="18" t="str">
        <f>IFERROR(VLOOKUP(C682,REKAP[[#All],[ID
Barang]:[Stok Akhir]],4,FALSE), "")</f>
        <v/>
      </c>
      <c r="F682" s="18" t="str">
        <f>IFERROR(VLOOKUP(C682,REKAP[[#All],[ID
Barang]:[Stok Akhir]],6,FALSE),"")</f>
        <v/>
      </c>
      <c r="G682" s="17" t="str">
        <f>IFERROR(VLOOKUP(C682,REKAP[[#All],[ID
Barang]:[Stok Akhir]],8,FALSE),"")</f>
        <v/>
      </c>
      <c r="H682" s="13"/>
      <c r="I682" s="13"/>
      <c r="J682" s="69" t="str">
        <f>IFERROR(VLOOKUP(C682,REKAP[[#All],[ID
Barang]:[Stok Akhir]],14,FALSE),"")</f>
        <v/>
      </c>
      <c r="K682" s="69"/>
      <c r="L682" s="13"/>
      <c r="M682" s="17" t="str">
        <f>IFERROR(MASUK8[[#This Row],[Harga Satuan]]*MASUK8[[#This Row],[Jumlah Keluar]], "")</f>
        <v/>
      </c>
      <c r="N682" s="13"/>
    </row>
    <row r="683" spans="1:14" ht="16.5" thickTop="1" thickBot="1" x14ac:dyDescent="0.3">
      <c r="A683" s="33">
        <f t="shared" si="10"/>
        <v>677</v>
      </c>
      <c r="B683" s="9"/>
      <c r="C683" s="10"/>
      <c r="D683" s="18" t="str">
        <f>IFERROR(VLOOKUP(C683,REKAP[[#All],[ID
Barang]:[Stok Akhir]],2,FALSE), "")</f>
        <v/>
      </c>
      <c r="E683" s="18" t="str">
        <f>IFERROR(VLOOKUP(C683,REKAP[[#All],[ID
Barang]:[Stok Akhir]],4,FALSE), "")</f>
        <v/>
      </c>
      <c r="F683" s="18" t="str">
        <f>IFERROR(VLOOKUP(C683,REKAP[[#All],[ID
Barang]:[Stok Akhir]],6,FALSE),"")</f>
        <v/>
      </c>
      <c r="G683" s="17" t="str">
        <f>IFERROR(VLOOKUP(C683,REKAP[[#All],[ID
Barang]:[Stok Akhir]],8,FALSE),"")</f>
        <v/>
      </c>
      <c r="H683" s="13"/>
      <c r="I683" s="13"/>
      <c r="J683" s="69" t="str">
        <f>IFERROR(VLOOKUP(C683,REKAP[[#All],[ID
Barang]:[Stok Akhir]],14,FALSE),"")</f>
        <v/>
      </c>
      <c r="K683" s="69"/>
      <c r="L683" s="13"/>
      <c r="M683" s="17" t="str">
        <f>IFERROR(MASUK8[[#This Row],[Harga Satuan]]*MASUK8[[#This Row],[Jumlah Keluar]], "")</f>
        <v/>
      </c>
      <c r="N683" s="13"/>
    </row>
    <row r="684" spans="1:14" ht="16.5" thickTop="1" thickBot="1" x14ac:dyDescent="0.3">
      <c r="A684" s="33">
        <f t="shared" si="10"/>
        <v>678</v>
      </c>
      <c r="B684" s="9"/>
      <c r="C684" s="10"/>
      <c r="D684" s="18" t="str">
        <f>IFERROR(VLOOKUP(C684,REKAP[[#All],[ID
Barang]:[Stok Akhir]],2,FALSE), "")</f>
        <v/>
      </c>
      <c r="E684" s="18" t="str">
        <f>IFERROR(VLOOKUP(C684,REKAP[[#All],[ID
Barang]:[Stok Akhir]],4,FALSE), "")</f>
        <v/>
      </c>
      <c r="F684" s="18" t="str">
        <f>IFERROR(VLOOKUP(C684,REKAP[[#All],[ID
Barang]:[Stok Akhir]],6,FALSE),"")</f>
        <v/>
      </c>
      <c r="G684" s="17" t="str">
        <f>IFERROR(VLOOKUP(C684,REKAP[[#All],[ID
Barang]:[Stok Akhir]],8,FALSE),"")</f>
        <v/>
      </c>
      <c r="H684" s="13"/>
      <c r="I684" s="13"/>
      <c r="J684" s="69" t="str">
        <f>IFERROR(VLOOKUP(C684,REKAP[[#All],[ID
Barang]:[Stok Akhir]],14,FALSE),"")</f>
        <v/>
      </c>
      <c r="K684" s="69"/>
      <c r="L684" s="13"/>
      <c r="M684" s="17" t="str">
        <f>IFERROR(MASUK8[[#This Row],[Harga Satuan]]*MASUK8[[#This Row],[Jumlah Keluar]], "")</f>
        <v/>
      </c>
      <c r="N684" s="13"/>
    </row>
    <row r="685" spans="1:14" ht="16.5" thickTop="1" thickBot="1" x14ac:dyDescent="0.3">
      <c r="A685" s="33">
        <f t="shared" si="10"/>
        <v>679</v>
      </c>
      <c r="B685" s="9"/>
      <c r="C685" s="10"/>
      <c r="D685" s="18" t="str">
        <f>IFERROR(VLOOKUP(C685,REKAP[[#All],[ID
Barang]:[Stok Akhir]],2,FALSE), "")</f>
        <v/>
      </c>
      <c r="E685" s="18" t="str">
        <f>IFERROR(VLOOKUP(C685,REKAP[[#All],[ID
Barang]:[Stok Akhir]],4,FALSE), "")</f>
        <v/>
      </c>
      <c r="F685" s="18" t="str">
        <f>IFERROR(VLOOKUP(C685,REKAP[[#All],[ID
Barang]:[Stok Akhir]],6,FALSE),"")</f>
        <v/>
      </c>
      <c r="G685" s="17" t="str">
        <f>IFERROR(VLOOKUP(C685,REKAP[[#All],[ID
Barang]:[Stok Akhir]],8,FALSE),"")</f>
        <v/>
      </c>
      <c r="H685" s="13"/>
      <c r="I685" s="13"/>
      <c r="J685" s="69" t="str">
        <f>IFERROR(VLOOKUP(C685,REKAP[[#All],[ID
Barang]:[Stok Akhir]],14,FALSE),"")</f>
        <v/>
      </c>
      <c r="K685" s="69"/>
      <c r="L685" s="13"/>
      <c r="M685" s="17" t="str">
        <f>IFERROR(MASUK8[[#This Row],[Harga Satuan]]*MASUK8[[#This Row],[Jumlah Keluar]], "")</f>
        <v/>
      </c>
      <c r="N685" s="13"/>
    </row>
    <row r="686" spans="1:14" ht="16.5" thickTop="1" thickBot="1" x14ac:dyDescent="0.3">
      <c r="A686" s="33">
        <f t="shared" si="10"/>
        <v>680</v>
      </c>
      <c r="B686" s="9"/>
      <c r="C686" s="10"/>
      <c r="D686" s="18" t="str">
        <f>IFERROR(VLOOKUP(C686,REKAP[[#All],[ID
Barang]:[Stok Akhir]],2,FALSE), "")</f>
        <v/>
      </c>
      <c r="E686" s="18" t="str">
        <f>IFERROR(VLOOKUP(C686,REKAP[[#All],[ID
Barang]:[Stok Akhir]],4,FALSE), "")</f>
        <v/>
      </c>
      <c r="F686" s="18" t="str">
        <f>IFERROR(VLOOKUP(C686,REKAP[[#All],[ID
Barang]:[Stok Akhir]],6,FALSE),"")</f>
        <v/>
      </c>
      <c r="G686" s="17" t="str">
        <f>IFERROR(VLOOKUP(C686,REKAP[[#All],[ID
Barang]:[Stok Akhir]],8,FALSE),"")</f>
        <v/>
      </c>
      <c r="H686" s="13"/>
      <c r="I686" s="13"/>
      <c r="J686" s="69" t="str">
        <f>IFERROR(VLOOKUP(C686,REKAP[[#All],[ID
Barang]:[Stok Akhir]],14,FALSE),"")</f>
        <v/>
      </c>
      <c r="K686" s="69"/>
      <c r="L686" s="13"/>
      <c r="M686" s="17" t="str">
        <f>IFERROR(MASUK8[[#This Row],[Harga Satuan]]*MASUK8[[#This Row],[Jumlah Keluar]], "")</f>
        <v/>
      </c>
      <c r="N686" s="13"/>
    </row>
    <row r="687" spans="1:14" ht="16.5" thickTop="1" thickBot="1" x14ac:dyDescent="0.3">
      <c r="A687" s="33">
        <f t="shared" si="10"/>
        <v>681</v>
      </c>
      <c r="B687" s="9"/>
      <c r="C687" s="10"/>
      <c r="D687" s="18" t="str">
        <f>IFERROR(VLOOKUP(C687,REKAP[[#All],[ID
Barang]:[Stok Akhir]],2,FALSE), "")</f>
        <v/>
      </c>
      <c r="E687" s="18" t="str">
        <f>IFERROR(VLOOKUP(C687,REKAP[[#All],[ID
Barang]:[Stok Akhir]],4,FALSE), "")</f>
        <v/>
      </c>
      <c r="F687" s="18" t="str">
        <f>IFERROR(VLOOKUP(C687,REKAP[[#All],[ID
Barang]:[Stok Akhir]],6,FALSE),"")</f>
        <v/>
      </c>
      <c r="G687" s="17" t="str">
        <f>IFERROR(VLOOKUP(C687,REKAP[[#All],[ID
Barang]:[Stok Akhir]],8,FALSE),"")</f>
        <v/>
      </c>
      <c r="H687" s="13"/>
      <c r="I687" s="13"/>
      <c r="J687" s="69" t="str">
        <f>IFERROR(VLOOKUP(C687,REKAP[[#All],[ID
Barang]:[Stok Akhir]],14,FALSE),"")</f>
        <v/>
      </c>
      <c r="K687" s="69"/>
      <c r="L687" s="13"/>
      <c r="M687" s="17" t="str">
        <f>IFERROR(MASUK8[[#This Row],[Harga Satuan]]*MASUK8[[#This Row],[Jumlah Keluar]], "")</f>
        <v/>
      </c>
      <c r="N687" s="13"/>
    </row>
    <row r="688" spans="1:14" ht="16.5" thickTop="1" thickBot="1" x14ac:dyDescent="0.3">
      <c r="A688" s="33">
        <f t="shared" si="10"/>
        <v>682</v>
      </c>
      <c r="B688" s="9"/>
      <c r="C688" s="10"/>
      <c r="D688" s="18" t="str">
        <f>IFERROR(VLOOKUP(C688,REKAP[[#All],[ID
Barang]:[Stok Akhir]],2,FALSE), "")</f>
        <v/>
      </c>
      <c r="E688" s="18" t="str">
        <f>IFERROR(VLOOKUP(C688,REKAP[[#All],[ID
Barang]:[Stok Akhir]],4,FALSE), "")</f>
        <v/>
      </c>
      <c r="F688" s="18" t="str">
        <f>IFERROR(VLOOKUP(C688,REKAP[[#All],[ID
Barang]:[Stok Akhir]],6,FALSE),"")</f>
        <v/>
      </c>
      <c r="G688" s="17" t="str">
        <f>IFERROR(VLOOKUP(C688,REKAP[[#All],[ID
Barang]:[Stok Akhir]],8,FALSE),"")</f>
        <v/>
      </c>
      <c r="H688" s="13"/>
      <c r="I688" s="13"/>
      <c r="J688" s="69" t="str">
        <f>IFERROR(VLOOKUP(C688,REKAP[[#All],[ID
Barang]:[Stok Akhir]],14,FALSE),"")</f>
        <v/>
      </c>
      <c r="K688" s="69"/>
      <c r="L688" s="13"/>
      <c r="M688" s="17" t="str">
        <f>IFERROR(MASUK8[[#This Row],[Harga Satuan]]*MASUK8[[#This Row],[Jumlah Keluar]], "")</f>
        <v/>
      </c>
      <c r="N688" s="13"/>
    </row>
    <row r="689" spans="1:14" ht="16.5" thickTop="1" thickBot="1" x14ac:dyDescent="0.3">
      <c r="A689" s="33">
        <f t="shared" si="10"/>
        <v>683</v>
      </c>
      <c r="B689" s="9"/>
      <c r="C689" s="10"/>
      <c r="D689" s="18" t="str">
        <f>IFERROR(VLOOKUP(C689,REKAP[[#All],[ID
Barang]:[Stok Akhir]],2,FALSE), "")</f>
        <v/>
      </c>
      <c r="E689" s="18" t="str">
        <f>IFERROR(VLOOKUP(C689,REKAP[[#All],[ID
Barang]:[Stok Akhir]],4,FALSE), "")</f>
        <v/>
      </c>
      <c r="F689" s="18" t="str">
        <f>IFERROR(VLOOKUP(C689,REKAP[[#All],[ID
Barang]:[Stok Akhir]],6,FALSE),"")</f>
        <v/>
      </c>
      <c r="G689" s="17" t="str">
        <f>IFERROR(VLOOKUP(C689,REKAP[[#All],[ID
Barang]:[Stok Akhir]],8,FALSE),"")</f>
        <v/>
      </c>
      <c r="H689" s="13"/>
      <c r="I689" s="13"/>
      <c r="J689" s="69" t="str">
        <f>IFERROR(VLOOKUP(C689,REKAP[[#All],[ID
Barang]:[Stok Akhir]],14,FALSE),"")</f>
        <v/>
      </c>
      <c r="K689" s="69"/>
      <c r="L689" s="13"/>
      <c r="M689" s="17" t="str">
        <f>IFERROR(MASUK8[[#This Row],[Harga Satuan]]*MASUK8[[#This Row],[Jumlah Keluar]], "")</f>
        <v/>
      </c>
      <c r="N689" s="13"/>
    </row>
    <row r="690" spans="1:14" ht="16.5" thickTop="1" thickBot="1" x14ac:dyDescent="0.3">
      <c r="A690" s="33">
        <f t="shared" si="10"/>
        <v>684</v>
      </c>
      <c r="B690" s="9"/>
      <c r="C690" s="10"/>
      <c r="D690" s="18" t="str">
        <f>IFERROR(VLOOKUP(C690,REKAP[[#All],[ID
Barang]:[Stok Akhir]],2,FALSE), "")</f>
        <v/>
      </c>
      <c r="E690" s="18" t="str">
        <f>IFERROR(VLOOKUP(C690,REKAP[[#All],[ID
Barang]:[Stok Akhir]],4,FALSE), "")</f>
        <v/>
      </c>
      <c r="F690" s="18" t="str">
        <f>IFERROR(VLOOKUP(C690,REKAP[[#All],[ID
Barang]:[Stok Akhir]],6,FALSE),"")</f>
        <v/>
      </c>
      <c r="G690" s="17" t="str">
        <f>IFERROR(VLOOKUP(C690,REKAP[[#All],[ID
Barang]:[Stok Akhir]],8,FALSE),"")</f>
        <v/>
      </c>
      <c r="H690" s="13"/>
      <c r="I690" s="13"/>
      <c r="J690" s="69" t="str">
        <f>IFERROR(VLOOKUP(C690,REKAP[[#All],[ID
Barang]:[Stok Akhir]],14,FALSE),"")</f>
        <v/>
      </c>
      <c r="K690" s="69"/>
      <c r="L690" s="13"/>
      <c r="M690" s="17" t="str">
        <f>IFERROR(MASUK8[[#This Row],[Harga Satuan]]*MASUK8[[#This Row],[Jumlah Keluar]], "")</f>
        <v/>
      </c>
      <c r="N690" s="13"/>
    </row>
    <row r="691" spans="1:14" ht="16.5" thickTop="1" thickBot="1" x14ac:dyDescent="0.3">
      <c r="A691" s="33">
        <f t="shared" si="10"/>
        <v>685</v>
      </c>
      <c r="B691" s="9"/>
      <c r="C691" s="10"/>
      <c r="D691" s="18" t="str">
        <f>IFERROR(VLOOKUP(C691,REKAP[[#All],[ID
Barang]:[Stok Akhir]],2,FALSE), "")</f>
        <v/>
      </c>
      <c r="E691" s="18" t="str">
        <f>IFERROR(VLOOKUP(C691,REKAP[[#All],[ID
Barang]:[Stok Akhir]],4,FALSE), "")</f>
        <v/>
      </c>
      <c r="F691" s="18" t="str">
        <f>IFERROR(VLOOKUP(C691,REKAP[[#All],[ID
Barang]:[Stok Akhir]],6,FALSE),"")</f>
        <v/>
      </c>
      <c r="G691" s="17" t="str">
        <f>IFERROR(VLOOKUP(C691,REKAP[[#All],[ID
Barang]:[Stok Akhir]],8,FALSE),"")</f>
        <v/>
      </c>
      <c r="H691" s="13"/>
      <c r="I691" s="13"/>
      <c r="J691" s="69" t="str">
        <f>IFERROR(VLOOKUP(C691,REKAP[[#All],[ID
Barang]:[Stok Akhir]],14,FALSE),"")</f>
        <v/>
      </c>
      <c r="K691" s="69"/>
      <c r="L691" s="13"/>
      <c r="M691" s="17" t="str">
        <f>IFERROR(MASUK8[[#This Row],[Harga Satuan]]*MASUK8[[#This Row],[Jumlah Keluar]], "")</f>
        <v/>
      </c>
      <c r="N691" s="13"/>
    </row>
    <row r="692" spans="1:14" ht="16.5" thickTop="1" thickBot="1" x14ac:dyDescent="0.3">
      <c r="A692" s="33">
        <f t="shared" si="10"/>
        <v>686</v>
      </c>
      <c r="B692" s="9"/>
      <c r="C692" s="10"/>
      <c r="D692" s="18" t="str">
        <f>IFERROR(VLOOKUP(C692,REKAP[[#All],[ID
Barang]:[Stok Akhir]],2,FALSE), "")</f>
        <v/>
      </c>
      <c r="E692" s="18" t="str">
        <f>IFERROR(VLOOKUP(C692,REKAP[[#All],[ID
Barang]:[Stok Akhir]],4,FALSE), "")</f>
        <v/>
      </c>
      <c r="F692" s="18" t="str">
        <f>IFERROR(VLOOKUP(C692,REKAP[[#All],[ID
Barang]:[Stok Akhir]],6,FALSE),"")</f>
        <v/>
      </c>
      <c r="G692" s="17" t="str">
        <f>IFERROR(VLOOKUP(C692,REKAP[[#All],[ID
Barang]:[Stok Akhir]],8,FALSE),"")</f>
        <v/>
      </c>
      <c r="H692" s="13"/>
      <c r="I692" s="13"/>
      <c r="J692" s="69" t="str">
        <f>IFERROR(VLOOKUP(C692,REKAP[[#All],[ID
Barang]:[Stok Akhir]],14,FALSE),"")</f>
        <v/>
      </c>
      <c r="K692" s="69"/>
      <c r="L692" s="13"/>
      <c r="M692" s="17" t="str">
        <f>IFERROR(MASUK8[[#This Row],[Harga Satuan]]*MASUK8[[#This Row],[Jumlah Keluar]], "")</f>
        <v/>
      </c>
      <c r="N692" s="13"/>
    </row>
    <row r="693" spans="1:14" ht="16.5" thickTop="1" thickBot="1" x14ac:dyDescent="0.3">
      <c r="A693" s="33">
        <f t="shared" si="10"/>
        <v>687</v>
      </c>
      <c r="B693" s="9"/>
      <c r="C693" s="10"/>
      <c r="D693" s="18" t="str">
        <f>IFERROR(VLOOKUP(C693,REKAP[[#All],[ID
Barang]:[Stok Akhir]],2,FALSE), "")</f>
        <v/>
      </c>
      <c r="E693" s="18" t="str">
        <f>IFERROR(VLOOKUP(C693,REKAP[[#All],[ID
Barang]:[Stok Akhir]],4,FALSE), "")</f>
        <v/>
      </c>
      <c r="F693" s="18" t="str">
        <f>IFERROR(VLOOKUP(C693,REKAP[[#All],[ID
Barang]:[Stok Akhir]],6,FALSE),"")</f>
        <v/>
      </c>
      <c r="G693" s="17" t="str">
        <f>IFERROR(VLOOKUP(C693,REKAP[[#All],[ID
Barang]:[Stok Akhir]],8,FALSE),"")</f>
        <v/>
      </c>
      <c r="H693" s="13"/>
      <c r="I693" s="13"/>
      <c r="J693" s="69" t="str">
        <f>IFERROR(VLOOKUP(C693,REKAP[[#All],[ID
Barang]:[Stok Akhir]],14,FALSE),"")</f>
        <v/>
      </c>
      <c r="K693" s="69"/>
      <c r="L693" s="13"/>
      <c r="M693" s="17" t="str">
        <f>IFERROR(MASUK8[[#This Row],[Harga Satuan]]*MASUK8[[#This Row],[Jumlah Keluar]], "")</f>
        <v/>
      </c>
      <c r="N693" s="13"/>
    </row>
    <row r="694" spans="1:14" ht="16.5" thickTop="1" thickBot="1" x14ac:dyDescent="0.3">
      <c r="A694" s="33">
        <f t="shared" si="10"/>
        <v>688</v>
      </c>
      <c r="B694" s="9"/>
      <c r="C694" s="10"/>
      <c r="D694" s="18" t="str">
        <f>IFERROR(VLOOKUP(C694,REKAP[[#All],[ID
Barang]:[Stok Akhir]],2,FALSE), "")</f>
        <v/>
      </c>
      <c r="E694" s="18" t="str">
        <f>IFERROR(VLOOKUP(C694,REKAP[[#All],[ID
Barang]:[Stok Akhir]],4,FALSE), "")</f>
        <v/>
      </c>
      <c r="F694" s="18" t="str">
        <f>IFERROR(VLOOKUP(C694,REKAP[[#All],[ID
Barang]:[Stok Akhir]],6,FALSE),"")</f>
        <v/>
      </c>
      <c r="G694" s="17" t="str">
        <f>IFERROR(VLOOKUP(C694,REKAP[[#All],[ID
Barang]:[Stok Akhir]],8,FALSE),"")</f>
        <v/>
      </c>
      <c r="H694" s="13"/>
      <c r="I694" s="13"/>
      <c r="J694" s="69" t="str">
        <f>IFERROR(VLOOKUP(C694,REKAP[[#All],[ID
Barang]:[Stok Akhir]],14,FALSE),"")</f>
        <v/>
      </c>
      <c r="K694" s="69"/>
      <c r="L694" s="13"/>
      <c r="M694" s="17" t="str">
        <f>IFERROR(MASUK8[[#This Row],[Harga Satuan]]*MASUK8[[#This Row],[Jumlah Keluar]], "")</f>
        <v/>
      </c>
      <c r="N694" s="13"/>
    </row>
    <row r="695" spans="1:14" ht="16.5" thickTop="1" thickBot="1" x14ac:dyDescent="0.3">
      <c r="A695" s="33">
        <f t="shared" si="10"/>
        <v>689</v>
      </c>
      <c r="B695" s="9"/>
      <c r="C695" s="10"/>
      <c r="D695" s="18" t="str">
        <f>IFERROR(VLOOKUP(C695,REKAP[[#All],[ID
Barang]:[Stok Akhir]],2,FALSE), "")</f>
        <v/>
      </c>
      <c r="E695" s="18" t="str">
        <f>IFERROR(VLOOKUP(C695,REKAP[[#All],[ID
Barang]:[Stok Akhir]],4,FALSE), "")</f>
        <v/>
      </c>
      <c r="F695" s="18" t="str">
        <f>IFERROR(VLOOKUP(C695,REKAP[[#All],[ID
Barang]:[Stok Akhir]],6,FALSE),"")</f>
        <v/>
      </c>
      <c r="G695" s="17" t="str">
        <f>IFERROR(VLOOKUP(C695,REKAP[[#All],[ID
Barang]:[Stok Akhir]],8,FALSE),"")</f>
        <v/>
      </c>
      <c r="H695" s="13"/>
      <c r="I695" s="13"/>
      <c r="J695" s="69" t="str">
        <f>IFERROR(VLOOKUP(C695,REKAP[[#All],[ID
Barang]:[Stok Akhir]],14,FALSE),"")</f>
        <v/>
      </c>
      <c r="K695" s="69"/>
      <c r="L695" s="13"/>
      <c r="M695" s="17" t="str">
        <f>IFERROR(MASUK8[[#This Row],[Harga Satuan]]*MASUK8[[#This Row],[Jumlah Keluar]], "")</f>
        <v/>
      </c>
      <c r="N695" s="13"/>
    </row>
    <row r="696" spans="1:14" ht="16.5" thickTop="1" thickBot="1" x14ac:dyDescent="0.3">
      <c r="A696" s="33">
        <f t="shared" si="10"/>
        <v>690</v>
      </c>
      <c r="B696" s="9"/>
      <c r="C696" s="10"/>
      <c r="D696" s="18" t="str">
        <f>IFERROR(VLOOKUP(C696,REKAP[[#All],[ID
Barang]:[Stok Akhir]],2,FALSE), "")</f>
        <v/>
      </c>
      <c r="E696" s="18" t="str">
        <f>IFERROR(VLOOKUP(C696,REKAP[[#All],[ID
Barang]:[Stok Akhir]],4,FALSE), "")</f>
        <v/>
      </c>
      <c r="F696" s="18" t="str">
        <f>IFERROR(VLOOKUP(C696,REKAP[[#All],[ID
Barang]:[Stok Akhir]],6,FALSE),"")</f>
        <v/>
      </c>
      <c r="G696" s="17" t="str">
        <f>IFERROR(VLOOKUP(C696,REKAP[[#All],[ID
Barang]:[Stok Akhir]],8,FALSE),"")</f>
        <v/>
      </c>
      <c r="H696" s="13"/>
      <c r="I696" s="13"/>
      <c r="J696" s="69" t="str">
        <f>IFERROR(VLOOKUP(C696,REKAP[[#All],[ID
Barang]:[Stok Akhir]],14,FALSE),"")</f>
        <v/>
      </c>
      <c r="K696" s="69"/>
      <c r="L696" s="13"/>
      <c r="M696" s="17" t="str">
        <f>IFERROR(MASUK8[[#This Row],[Harga Satuan]]*MASUK8[[#This Row],[Jumlah Keluar]], "")</f>
        <v/>
      </c>
      <c r="N696" s="13"/>
    </row>
    <row r="697" spans="1:14" ht="16.5" thickTop="1" thickBot="1" x14ac:dyDescent="0.3">
      <c r="A697" s="33">
        <f t="shared" si="10"/>
        <v>691</v>
      </c>
      <c r="B697" s="9"/>
      <c r="C697" s="10"/>
      <c r="D697" s="18" t="str">
        <f>IFERROR(VLOOKUP(C697,REKAP[[#All],[ID
Barang]:[Stok Akhir]],2,FALSE), "")</f>
        <v/>
      </c>
      <c r="E697" s="18" t="str">
        <f>IFERROR(VLOOKUP(C697,REKAP[[#All],[ID
Barang]:[Stok Akhir]],4,FALSE), "")</f>
        <v/>
      </c>
      <c r="F697" s="18" t="str">
        <f>IFERROR(VLOOKUP(C697,REKAP[[#All],[ID
Barang]:[Stok Akhir]],6,FALSE),"")</f>
        <v/>
      </c>
      <c r="G697" s="17" t="str">
        <f>IFERROR(VLOOKUP(C697,REKAP[[#All],[ID
Barang]:[Stok Akhir]],8,FALSE),"")</f>
        <v/>
      </c>
      <c r="H697" s="13"/>
      <c r="I697" s="13"/>
      <c r="J697" s="69" t="str">
        <f>IFERROR(VLOOKUP(C697,REKAP[[#All],[ID
Barang]:[Stok Akhir]],14,FALSE),"")</f>
        <v/>
      </c>
      <c r="K697" s="69"/>
      <c r="L697" s="13"/>
      <c r="M697" s="17" t="str">
        <f>IFERROR(MASUK8[[#This Row],[Harga Satuan]]*MASUK8[[#This Row],[Jumlah Keluar]], "")</f>
        <v/>
      </c>
      <c r="N697" s="13"/>
    </row>
    <row r="698" spans="1:14" ht="16.5" thickTop="1" thickBot="1" x14ac:dyDescent="0.3">
      <c r="A698" s="33">
        <f t="shared" si="10"/>
        <v>692</v>
      </c>
      <c r="B698" s="9"/>
      <c r="C698" s="10"/>
      <c r="D698" s="18" t="str">
        <f>IFERROR(VLOOKUP(C698,REKAP[[#All],[ID
Barang]:[Stok Akhir]],2,FALSE), "")</f>
        <v/>
      </c>
      <c r="E698" s="18" t="str">
        <f>IFERROR(VLOOKUP(C698,REKAP[[#All],[ID
Barang]:[Stok Akhir]],4,FALSE), "")</f>
        <v/>
      </c>
      <c r="F698" s="18" t="str">
        <f>IFERROR(VLOOKUP(C698,REKAP[[#All],[ID
Barang]:[Stok Akhir]],6,FALSE),"")</f>
        <v/>
      </c>
      <c r="G698" s="17" t="str">
        <f>IFERROR(VLOOKUP(C698,REKAP[[#All],[ID
Barang]:[Stok Akhir]],8,FALSE),"")</f>
        <v/>
      </c>
      <c r="H698" s="13"/>
      <c r="I698" s="13"/>
      <c r="J698" s="69" t="str">
        <f>IFERROR(VLOOKUP(C698,REKAP[[#All],[ID
Barang]:[Stok Akhir]],14,FALSE),"")</f>
        <v/>
      </c>
      <c r="K698" s="69"/>
      <c r="L698" s="13"/>
      <c r="M698" s="17" t="str">
        <f>IFERROR(MASUK8[[#This Row],[Harga Satuan]]*MASUK8[[#This Row],[Jumlah Keluar]], "")</f>
        <v/>
      </c>
      <c r="N698" s="13"/>
    </row>
    <row r="699" spans="1:14" ht="16.5" thickTop="1" thickBot="1" x14ac:dyDescent="0.3">
      <c r="A699" s="33">
        <f t="shared" si="10"/>
        <v>693</v>
      </c>
      <c r="B699" s="9"/>
      <c r="C699" s="10"/>
      <c r="D699" s="18" t="str">
        <f>IFERROR(VLOOKUP(C699,REKAP[[#All],[ID
Barang]:[Stok Akhir]],2,FALSE), "")</f>
        <v/>
      </c>
      <c r="E699" s="18" t="str">
        <f>IFERROR(VLOOKUP(C699,REKAP[[#All],[ID
Barang]:[Stok Akhir]],4,FALSE), "")</f>
        <v/>
      </c>
      <c r="F699" s="18" t="str">
        <f>IFERROR(VLOOKUP(C699,REKAP[[#All],[ID
Barang]:[Stok Akhir]],6,FALSE),"")</f>
        <v/>
      </c>
      <c r="G699" s="17" t="str">
        <f>IFERROR(VLOOKUP(C699,REKAP[[#All],[ID
Barang]:[Stok Akhir]],8,FALSE),"")</f>
        <v/>
      </c>
      <c r="H699" s="13"/>
      <c r="I699" s="13"/>
      <c r="J699" s="69" t="str">
        <f>IFERROR(VLOOKUP(C699,REKAP[[#All],[ID
Barang]:[Stok Akhir]],14,FALSE),"")</f>
        <v/>
      </c>
      <c r="K699" s="69"/>
      <c r="L699" s="13"/>
      <c r="M699" s="17" t="str">
        <f>IFERROR(MASUK8[[#This Row],[Harga Satuan]]*MASUK8[[#This Row],[Jumlah Keluar]], "")</f>
        <v/>
      </c>
      <c r="N699" s="13"/>
    </row>
    <row r="700" spans="1:14" ht="16.5" thickTop="1" thickBot="1" x14ac:dyDescent="0.3">
      <c r="A700" s="33">
        <f t="shared" si="10"/>
        <v>694</v>
      </c>
      <c r="B700" s="9"/>
      <c r="C700" s="10"/>
      <c r="D700" s="18" t="str">
        <f>IFERROR(VLOOKUP(C700,REKAP[[#All],[ID
Barang]:[Stok Akhir]],2,FALSE), "")</f>
        <v/>
      </c>
      <c r="E700" s="18" t="str">
        <f>IFERROR(VLOOKUP(C700,REKAP[[#All],[ID
Barang]:[Stok Akhir]],4,FALSE), "")</f>
        <v/>
      </c>
      <c r="F700" s="18" t="str">
        <f>IFERROR(VLOOKUP(C700,REKAP[[#All],[ID
Barang]:[Stok Akhir]],6,FALSE),"")</f>
        <v/>
      </c>
      <c r="G700" s="17" t="str">
        <f>IFERROR(VLOOKUP(C700,REKAP[[#All],[ID
Barang]:[Stok Akhir]],8,FALSE),"")</f>
        <v/>
      </c>
      <c r="H700" s="13"/>
      <c r="I700" s="13"/>
      <c r="J700" s="69" t="str">
        <f>IFERROR(VLOOKUP(C700,REKAP[[#All],[ID
Barang]:[Stok Akhir]],14,FALSE),"")</f>
        <v/>
      </c>
      <c r="K700" s="69"/>
      <c r="L700" s="13"/>
      <c r="M700" s="17" t="str">
        <f>IFERROR(MASUK8[[#This Row],[Harga Satuan]]*MASUK8[[#This Row],[Jumlah Keluar]], "")</f>
        <v/>
      </c>
      <c r="N700" s="13"/>
    </row>
    <row r="701" spans="1:14" ht="16.5" thickTop="1" thickBot="1" x14ac:dyDescent="0.3">
      <c r="A701" s="33">
        <f t="shared" si="10"/>
        <v>695</v>
      </c>
      <c r="B701" s="9"/>
      <c r="C701" s="10"/>
      <c r="D701" s="18" t="str">
        <f>IFERROR(VLOOKUP(C701,REKAP[[#All],[ID
Barang]:[Stok Akhir]],2,FALSE), "")</f>
        <v/>
      </c>
      <c r="E701" s="18" t="str">
        <f>IFERROR(VLOOKUP(C701,REKAP[[#All],[ID
Barang]:[Stok Akhir]],4,FALSE), "")</f>
        <v/>
      </c>
      <c r="F701" s="18" t="str">
        <f>IFERROR(VLOOKUP(C701,REKAP[[#All],[ID
Barang]:[Stok Akhir]],6,FALSE),"")</f>
        <v/>
      </c>
      <c r="G701" s="17" t="str">
        <f>IFERROR(VLOOKUP(C701,REKAP[[#All],[ID
Barang]:[Stok Akhir]],8,FALSE),"")</f>
        <v/>
      </c>
      <c r="H701" s="13"/>
      <c r="I701" s="13"/>
      <c r="J701" s="69" t="str">
        <f>IFERROR(VLOOKUP(C701,REKAP[[#All],[ID
Barang]:[Stok Akhir]],14,FALSE),"")</f>
        <v/>
      </c>
      <c r="K701" s="69"/>
      <c r="L701" s="13"/>
      <c r="M701" s="17" t="str">
        <f>IFERROR(MASUK8[[#This Row],[Harga Satuan]]*MASUK8[[#This Row],[Jumlah Keluar]], "")</f>
        <v/>
      </c>
      <c r="N701" s="13"/>
    </row>
    <row r="702" spans="1:14" ht="16.5" thickTop="1" thickBot="1" x14ac:dyDescent="0.3">
      <c r="A702" s="33">
        <f t="shared" si="10"/>
        <v>696</v>
      </c>
      <c r="B702" s="9"/>
      <c r="C702" s="10"/>
      <c r="D702" s="18" t="str">
        <f>IFERROR(VLOOKUP(C702,REKAP[[#All],[ID
Barang]:[Stok Akhir]],2,FALSE), "")</f>
        <v/>
      </c>
      <c r="E702" s="18" t="str">
        <f>IFERROR(VLOOKUP(C702,REKAP[[#All],[ID
Barang]:[Stok Akhir]],4,FALSE), "")</f>
        <v/>
      </c>
      <c r="F702" s="18" t="str">
        <f>IFERROR(VLOOKUP(C702,REKAP[[#All],[ID
Barang]:[Stok Akhir]],6,FALSE),"")</f>
        <v/>
      </c>
      <c r="G702" s="17" t="str">
        <f>IFERROR(VLOOKUP(C702,REKAP[[#All],[ID
Barang]:[Stok Akhir]],8,FALSE),"")</f>
        <v/>
      </c>
      <c r="H702" s="13"/>
      <c r="I702" s="13"/>
      <c r="J702" s="69" t="str">
        <f>IFERROR(VLOOKUP(C702,REKAP[[#All],[ID
Barang]:[Stok Akhir]],14,FALSE),"")</f>
        <v/>
      </c>
      <c r="K702" s="69"/>
      <c r="L702" s="13"/>
      <c r="M702" s="17" t="str">
        <f>IFERROR(MASUK8[[#This Row],[Harga Satuan]]*MASUK8[[#This Row],[Jumlah Keluar]], "")</f>
        <v/>
      </c>
      <c r="N702" s="13"/>
    </row>
    <row r="703" spans="1:14" ht="16.5" thickTop="1" thickBot="1" x14ac:dyDescent="0.3">
      <c r="A703" s="33">
        <f t="shared" si="10"/>
        <v>697</v>
      </c>
      <c r="B703" s="9"/>
      <c r="C703" s="10"/>
      <c r="D703" s="18" t="str">
        <f>IFERROR(VLOOKUP(C703,REKAP[[#All],[ID
Barang]:[Stok Akhir]],2,FALSE), "")</f>
        <v/>
      </c>
      <c r="E703" s="18" t="str">
        <f>IFERROR(VLOOKUP(C703,REKAP[[#All],[ID
Barang]:[Stok Akhir]],4,FALSE), "")</f>
        <v/>
      </c>
      <c r="F703" s="18" t="str">
        <f>IFERROR(VLOOKUP(C703,REKAP[[#All],[ID
Barang]:[Stok Akhir]],6,FALSE),"")</f>
        <v/>
      </c>
      <c r="G703" s="17" t="str">
        <f>IFERROR(VLOOKUP(C703,REKAP[[#All],[ID
Barang]:[Stok Akhir]],8,FALSE),"")</f>
        <v/>
      </c>
      <c r="H703" s="13"/>
      <c r="I703" s="13"/>
      <c r="J703" s="69" t="str">
        <f>IFERROR(VLOOKUP(C703,REKAP[[#All],[ID
Barang]:[Stok Akhir]],14,FALSE),"")</f>
        <v/>
      </c>
      <c r="K703" s="69"/>
      <c r="L703" s="13"/>
      <c r="M703" s="17" t="str">
        <f>IFERROR(MASUK8[[#This Row],[Harga Satuan]]*MASUK8[[#This Row],[Jumlah Keluar]], "")</f>
        <v/>
      </c>
      <c r="N703" s="13"/>
    </row>
    <row r="704" spans="1:14" ht="16.5" thickTop="1" thickBot="1" x14ac:dyDescent="0.3">
      <c r="A704" s="33">
        <f t="shared" si="10"/>
        <v>698</v>
      </c>
      <c r="B704" s="9"/>
      <c r="C704" s="10"/>
      <c r="D704" s="18" t="str">
        <f>IFERROR(VLOOKUP(C704,REKAP[[#All],[ID
Barang]:[Stok Akhir]],2,FALSE), "")</f>
        <v/>
      </c>
      <c r="E704" s="18" t="str">
        <f>IFERROR(VLOOKUP(C704,REKAP[[#All],[ID
Barang]:[Stok Akhir]],4,FALSE), "")</f>
        <v/>
      </c>
      <c r="F704" s="18" t="str">
        <f>IFERROR(VLOOKUP(C704,REKAP[[#All],[ID
Barang]:[Stok Akhir]],6,FALSE),"")</f>
        <v/>
      </c>
      <c r="G704" s="17" t="str">
        <f>IFERROR(VLOOKUP(C704,REKAP[[#All],[ID
Barang]:[Stok Akhir]],8,FALSE),"")</f>
        <v/>
      </c>
      <c r="H704" s="13"/>
      <c r="I704" s="13"/>
      <c r="J704" s="69" t="str">
        <f>IFERROR(VLOOKUP(C704,REKAP[[#All],[ID
Barang]:[Stok Akhir]],14,FALSE),"")</f>
        <v/>
      </c>
      <c r="K704" s="69"/>
      <c r="L704" s="13"/>
      <c r="M704" s="17" t="str">
        <f>IFERROR(MASUK8[[#This Row],[Harga Satuan]]*MASUK8[[#This Row],[Jumlah Keluar]], "")</f>
        <v/>
      </c>
      <c r="N704" s="13"/>
    </row>
    <row r="705" spans="1:14" ht="16.5" thickTop="1" thickBot="1" x14ac:dyDescent="0.3">
      <c r="A705" s="33">
        <f t="shared" si="10"/>
        <v>699</v>
      </c>
      <c r="B705" s="9"/>
      <c r="C705" s="10"/>
      <c r="D705" s="18" t="str">
        <f>IFERROR(VLOOKUP(C705,REKAP[[#All],[ID
Barang]:[Stok Akhir]],2,FALSE), "")</f>
        <v/>
      </c>
      <c r="E705" s="18" t="str">
        <f>IFERROR(VLOOKUP(C705,REKAP[[#All],[ID
Barang]:[Stok Akhir]],4,FALSE), "")</f>
        <v/>
      </c>
      <c r="F705" s="18" t="str">
        <f>IFERROR(VLOOKUP(C705,REKAP[[#All],[ID
Barang]:[Stok Akhir]],6,FALSE),"")</f>
        <v/>
      </c>
      <c r="G705" s="17" t="str">
        <f>IFERROR(VLOOKUP(C705,REKAP[[#All],[ID
Barang]:[Stok Akhir]],8,FALSE),"")</f>
        <v/>
      </c>
      <c r="H705" s="13"/>
      <c r="I705" s="13"/>
      <c r="J705" s="69" t="str">
        <f>IFERROR(VLOOKUP(C705,REKAP[[#All],[ID
Barang]:[Stok Akhir]],14,FALSE),"")</f>
        <v/>
      </c>
      <c r="K705" s="69"/>
      <c r="L705" s="13"/>
      <c r="M705" s="17" t="str">
        <f>IFERROR(MASUK8[[#This Row],[Harga Satuan]]*MASUK8[[#This Row],[Jumlah Keluar]], "")</f>
        <v/>
      </c>
      <c r="N705" s="13"/>
    </row>
    <row r="706" spans="1:14" ht="16.5" thickTop="1" thickBot="1" x14ac:dyDescent="0.3">
      <c r="A706" s="33">
        <f t="shared" si="10"/>
        <v>700</v>
      </c>
      <c r="B706" s="9"/>
      <c r="C706" s="10"/>
      <c r="D706" s="18" t="str">
        <f>IFERROR(VLOOKUP(C706,REKAP[[#All],[ID
Barang]:[Stok Akhir]],2,FALSE), "")</f>
        <v/>
      </c>
      <c r="E706" s="18" t="str">
        <f>IFERROR(VLOOKUP(C706,REKAP[[#All],[ID
Barang]:[Stok Akhir]],4,FALSE), "")</f>
        <v/>
      </c>
      <c r="F706" s="18" t="str">
        <f>IFERROR(VLOOKUP(C706,REKAP[[#All],[ID
Barang]:[Stok Akhir]],6,FALSE),"")</f>
        <v/>
      </c>
      <c r="G706" s="17" t="str">
        <f>IFERROR(VLOOKUP(C706,REKAP[[#All],[ID
Barang]:[Stok Akhir]],8,FALSE),"")</f>
        <v/>
      </c>
      <c r="H706" s="13"/>
      <c r="I706" s="13"/>
      <c r="J706" s="69" t="str">
        <f>IFERROR(VLOOKUP(C706,REKAP[[#All],[ID
Barang]:[Stok Akhir]],14,FALSE),"")</f>
        <v/>
      </c>
      <c r="K706" s="69"/>
      <c r="L706" s="13"/>
      <c r="M706" s="17" t="str">
        <f>IFERROR(MASUK8[[#This Row],[Harga Satuan]]*MASUK8[[#This Row],[Jumlah Keluar]], "")</f>
        <v/>
      </c>
      <c r="N706" s="13"/>
    </row>
    <row r="707" spans="1:14" ht="16.5" thickTop="1" thickBot="1" x14ac:dyDescent="0.3">
      <c r="A707" s="33">
        <f t="shared" si="10"/>
        <v>701</v>
      </c>
      <c r="B707" s="9"/>
      <c r="C707" s="10"/>
      <c r="D707" s="18" t="str">
        <f>IFERROR(VLOOKUP(C707,REKAP[[#All],[ID
Barang]:[Stok Akhir]],2,FALSE), "")</f>
        <v/>
      </c>
      <c r="E707" s="18" t="str">
        <f>IFERROR(VLOOKUP(C707,REKAP[[#All],[ID
Barang]:[Stok Akhir]],4,FALSE), "")</f>
        <v/>
      </c>
      <c r="F707" s="18" t="str">
        <f>IFERROR(VLOOKUP(C707,REKAP[[#All],[ID
Barang]:[Stok Akhir]],6,FALSE),"")</f>
        <v/>
      </c>
      <c r="G707" s="17" t="str">
        <f>IFERROR(VLOOKUP(C707,REKAP[[#All],[ID
Barang]:[Stok Akhir]],8,FALSE),"")</f>
        <v/>
      </c>
      <c r="H707" s="13"/>
      <c r="I707" s="13"/>
      <c r="J707" s="69" t="str">
        <f>IFERROR(VLOOKUP(C707,REKAP[[#All],[ID
Barang]:[Stok Akhir]],14,FALSE),"")</f>
        <v/>
      </c>
      <c r="K707" s="69"/>
      <c r="L707" s="13"/>
      <c r="M707" s="17" t="str">
        <f>IFERROR(MASUK8[[#This Row],[Harga Satuan]]*MASUK8[[#This Row],[Jumlah Keluar]], "")</f>
        <v/>
      </c>
      <c r="N707" s="13"/>
    </row>
    <row r="708" spans="1:14" ht="16.5" thickTop="1" thickBot="1" x14ac:dyDescent="0.3">
      <c r="A708" s="33">
        <f t="shared" si="10"/>
        <v>702</v>
      </c>
      <c r="B708" s="9"/>
      <c r="C708" s="10"/>
      <c r="D708" s="18" t="str">
        <f>IFERROR(VLOOKUP(C708,REKAP[[#All],[ID
Barang]:[Stok Akhir]],2,FALSE), "")</f>
        <v/>
      </c>
      <c r="E708" s="18" t="str">
        <f>IFERROR(VLOOKUP(C708,REKAP[[#All],[ID
Barang]:[Stok Akhir]],4,FALSE), "")</f>
        <v/>
      </c>
      <c r="F708" s="18" t="str">
        <f>IFERROR(VLOOKUP(C708,REKAP[[#All],[ID
Barang]:[Stok Akhir]],6,FALSE),"")</f>
        <v/>
      </c>
      <c r="G708" s="17" t="str">
        <f>IFERROR(VLOOKUP(C708,REKAP[[#All],[ID
Barang]:[Stok Akhir]],8,FALSE),"")</f>
        <v/>
      </c>
      <c r="H708" s="13"/>
      <c r="I708" s="13"/>
      <c r="J708" s="69" t="str">
        <f>IFERROR(VLOOKUP(C708,REKAP[[#All],[ID
Barang]:[Stok Akhir]],14,FALSE),"")</f>
        <v/>
      </c>
      <c r="K708" s="69"/>
      <c r="L708" s="13"/>
      <c r="M708" s="17" t="str">
        <f>IFERROR(MASUK8[[#This Row],[Harga Satuan]]*MASUK8[[#This Row],[Jumlah Keluar]], "")</f>
        <v/>
      </c>
      <c r="N708" s="13"/>
    </row>
    <row r="709" spans="1:14" ht="16.5" thickTop="1" thickBot="1" x14ac:dyDescent="0.3">
      <c r="A709" s="33">
        <f t="shared" si="10"/>
        <v>703</v>
      </c>
      <c r="B709" s="9"/>
      <c r="C709" s="10"/>
      <c r="D709" s="18" t="str">
        <f>IFERROR(VLOOKUP(C709,REKAP[[#All],[ID
Barang]:[Stok Akhir]],2,FALSE), "")</f>
        <v/>
      </c>
      <c r="E709" s="18" t="str">
        <f>IFERROR(VLOOKUP(C709,REKAP[[#All],[ID
Barang]:[Stok Akhir]],4,FALSE), "")</f>
        <v/>
      </c>
      <c r="F709" s="18" t="str">
        <f>IFERROR(VLOOKUP(C709,REKAP[[#All],[ID
Barang]:[Stok Akhir]],6,FALSE),"")</f>
        <v/>
      </c>
      <c r="G709" s="17" t="str">
        <f>IFERROR(VLOOKUP(C709,REKAP[[#All],[ID
Barang]:[Stok Akhir]],8,FALSE),"")</f>
        <v/>
      </c>
      <c r="H709" s="13"/>
      <c r="I709" s="13"/>
      <c r="J709" s="69" t="str">
        <f>IFERROR(VLOOKUP(C709,REKAP[[#All],[ID
Barang]:[Stok Akhir]],14,FALSE),"")</f>
        <v/>
      </c>
      <c r="K709" s="69"/>
      <c r="L709" s="13"/>
      <c r="M709" s="17" t="str">
        <f>IFERROR(MASUK8[[#This Row],[Harga Satuan]]*MASUK8[[#This Row],[Jumlah Keluar]], "")</f>
        <v/>
      </c>
      <c r="N709" s="13"/>
    </row>
    <row r="710" spans="1:14" ht="16.5" thickTop="1" thickBot="1" x14ac:dyDescent="0.3">
      <c r="A710" s="33">
        <f t="shared" si="10"/>
        <v>704</v>
      </c>
      <c r="B710" s="9"/>
      <c r="C710" s="10"/>
      <c r="D710" s="18" t="str">
        <f>IFERROR(VLOOKUP(C710,REKAP[[#All],[ID
Barang]:[Stok Akhir]],2,FALSE), "")</f>
        <v/>
      </c>
      <c r="E710" s="18" t="str">
        <f>IFERROR(VLOOKUP(C710,REKAP[[#All],[ID
Barang]:[Stok Akhir]],4,FALSE), "")</f>
        <v/>
      </c>
      <c r="F710" s="18" t="str">
        <f>IFERROR(VLOOKUP(C710,REKAP[[#All],[ID
Barang]:[Stok Akhir]],6,FALSE),"")</f>
        <v/>
      </c>
      <c r="G710" s="17" t="str">
        <f>IFERROR(VLOOKUP(C710,REKAP[[#All],[ID
Barang]:[Stok Akhir]],8,FALSE),"")</f>
        <v/>
      </c>
      <c r="H710" s="13"/>
      <c r="I710" s="13"/>
      <c r="J710" s="69" t="str">
        <f>IFERROR(VLOOKUP(C710,REKAP[[#All],[ID
Barang]:[Stok Akhir]],14,FALSE),"")</f>
        <v/>
      </c>
      <c r="K710" s="69"/>
      <c r="L710" s="13"/>
      <c r="M710" s="17" t="str">
        <f>IFERROR(MASUK8[[#This Row],[Harga Satuan]]*MASUK8[[#This Row],[Jumlah Keluar]], "")</f>
        <v/>
      </c>
      <c r="N710" s="13"/>
    </row>
    <row r="711" spans="1:14" ht="16.5" thickTop="1" thickBot="1" x14ac:dyDescent="0.3">
      <c r="A711" s="33">
        <f t="shared" ref="A711:A774" si="11">ROW()-ROW($A$6)</f>
        <v>705</v>
      </c>
      <c r="B711" s="9"/>
      <c r="C711" s="10"/>
      <c r="D711" s="18" t="str">
        <f>IFERROR(VLOOKUP(C711,REKAP[[#All],[ID
Barang]:[Stok Akhir]],2,FALSE), "")</f>
        <v/>
      </c>
      <c r="E711" s="18" t="str">
        <f>IFERROR(VLOOKUP(C711,REKAP[[#All],[ID
Barang]:[Stok Akhir]],4,FALSE), "")</f>
        <v/>
      </c>
      <c r="F711" s="18" t="str">
        <f>IFERROR(VLOOKUP(C711,REKAP[[#All],[ID
Barang]:[Stok Akhir]],6,FALSE),"")</f>
        <v/>
      </c>
      <c r="G711" s="17" t="str">
        <f>IFERROR(VLOOKUP(C711,REKAP[[#All],[ID
Barang]:[Stok Akhir]],8,FALSE),"")</f>
        <v/>
      </c>
      <c r="H711" s="13"/>
      <c r="I711" s="13"/>
      <c r="J711" s="69" t="str">
        <f>IFERROR(VLOOKUP(C711,REKAP[[#All],[ID
Barang]:[Stok Akhir]],14,FALSE),"")</f>
        <v/>
      </c>
      <c r="K711" s="69"/>
      <c r="L711" s="13"/>
      <c r="M711" s="17" t="str">
        <f>IFERROR(MASUK8[[#This Row],[Harga Satuan]]*MASUK8[[#This Row],[Jumlah Keluar]], "")</f>
        <v/>
      </c>
      <c r="N711" s="13"/>
    </row>
    <row r="712" spans="1:14" ht="16.5" thickTop="1" thickBot="1" x14ac:dyDescent="0.3">
      <c r="A712" s="33">
        <f t="shared" si="11"/>
        <v>706</v>
      </c>
      <c r="B712" s="9"/>
      <c r="C712" s="10"/>
      <c r="D712" s="18" t="str">
        <f>IFERROR(VLOOKUP(C712,REKAP[[#All],[ID
Barang]:[Stok Akhir]],2,FALSE), "")</f>
        <v/>
      </c>
      <c r="E712" s="18" t="str">
        <f>IFERROR(VLOOKUP(C712,REKAP[[#All],[ID
Barang]:[Stok Akhir]],4,FALSE), "")</f>
        <v/>
      </c>
      <c r="F712" s="18" t="str">
        <f>IFERROR(VLOOKUP(C712,REKAP[[#All],[ID
Barang]:[Stok Akhir]],6,FALSE),"")</f>
        <v/>
      </c>
      <c r="G712" s="17" t="str">
        <f>IFERROR(VLOOKUP(C712,REKAP[[#All],[ID
Barang]:[Stok Akhir]],8,FALSE),"")</f>
        <v/>
      </c>
      <c r="H712" s="13"/>
      <c r="I712" s="13"/>
      <c r="J712" s="69" t="str">
        <f>IFERROR(VLOOKUP(C712,REKAP[[#All],[ID
Barang]:[Stok Akhir]],14,FALSE),"")</f>
        <v/>
      </c>
      <c r="K712" s="69"/>
      <c r="L712" s="13"/>
      <c r="M712" s="17" t="str">
        <f>IFERROR(MASUK8[[#This Row],[Harga Satuan]]*MASUK8[[#This Row],[Jumlah Keluar]], "")</f>
        <v/>
      </c>
      <c r="N712" s="13"/>
    </row>
    <row r="713" spans="1:14" ht="16.5" thickTop="1" thickBot="1" x14ac:dyDescent="0.3">
      <c r="A713" s="33">
        <f t="shared" si="11"/>
        <v>707</v>
      </c>
      <c r="B713" s="9"/>
      <c r="C713" s="10"/>
      <c r="D713" s="18" t="str">
        <f>IFERROR(VLOOKUP(C713,REKAP[[#All],[ID
Barang]:[Stok Akhir]],2,FALSE), "")</f>
        <v/>
      </c>
      <c r="E713" s="18" t="str">
        <f>IFERROR(VLOOKUP(C713,REKAP[[#All],[ID
Barang]:[Stok Akhir]],4,FALSE), "")</f>
        <v/>
      </c>
      <c r="F713" s="18" t="str">
        <f>IFERROR(VLOOKUP(C713,REKAP[[#All],[ID
Barang]:[Stok Akhir]],6,FALSE),"")</f>
        <v/>
      </c>
      <c r="G713" s="17" t="str">
        <f>IFERROR(VLOOKUP(C713,REKAP[[#All],[ID
Barang]:[Stok Akhir]],8,FALSE),"")</f>
        <v/>
      </c>
      <c r="H713" s="13"/>
      <c r="I713" s="13"/>
      <c r="J713" s="69" t="str">
        <f>IFERROR(VLOOKUP(C713,REKAP[[#All],[ID
Barang]:[Stok Akhir]],14,FALSE),"")</f>
        <v/>
      </c>
      <c r="K713" s="69"/>
      <c r="L713" s="13"/>
      <c r="M713" s="17" t="str">
        <f>IFERROR(MASUK8[[#This Row],[Harga Satuan]]*MASUK8[[#This Row],[Jumlah Keluar]], "")</f>
        <v/>
      </c>
      <c r="N713" s="13"/>
    </row>
    <row r="714" spans="1:14" ht="16.5" thickTop="1" thickBot="1" x14ac:dyDescent="0.3">
      <c r="A714" s="33">
        <f t="shared" si="11"/>
        <v>708</v>
      </c>
      <c r="B714" s="9"/>
      <c r="C714" s="10"/>
      <c r="D714" s="18" t="str">
        <f>IFERROR(VLOOKUP(C714,REKAP[[#All],[ID
Barang]:[Stok Akhir]],2,FALSE), "")</f>
        <v/>
      </c>
      <c r="E714" s="18" t="str">
        <f>IFERROR(VLOOKUP(C714,REKAP[[#All],[ID
Barang]:[Stok Akhir]],4,FALSE), "")</f>
        <v/>
      </c>
      <c r="F714" s="18" t="str">
        <f>IFERROR(VLOOKUP(C714,REKAP[[#All],[ID
Barang]:[Stok Akhir]],6,FALSE),"")</f>
        <v/>
      </c>
      <c r="G714" s="17" t="str">
        <f>IFERROR(VLOOKUP(C714,REKAP[[#All],[ID
Barang]:[Stok Akhir]],8,FALSE),"")</f>
        <v/>
      </c>
      <c r="H714" s="13"/>
      <c r="I714" s="13"/>
      <c r="J714" s="69" t="str">
        <f>IFERROR(VLOOKUP(C714,REKAP[[#All],[ID
Barang]:[Stok Akhir]],14,FALSE),"")</f>
        <v/>
      </c>
      <c r="K714" s="69"/>
      <c r="L714" s="13"/>
      <c r="M714" s="17" t="str">
        <f>IFERROR(MASUK8[[#This Row],[Harga Satuan]]*MASUK8[[#This Row],[Jumlah Keluar]], "")</f>
        <v/>
      </c>
      <c r="N714" s="13"/>
    </row>
    <row r="715" spans="1:14" ht="16.5" thickTop="1" thickBot="1" x14ac:dyDescent="0.3">
      <c r="A715" s="33">
        <f t="shared" si="11"/>
        <v>709</v>
      </c>
      <c r="B715" s="9"/>
      <c r="C715" s="10"/>
      <c r="D715" s="18" t="str">
        <f>IFERROR(VLOOKUP(C715,REKAP[[#All],[ID
Barang]:[Stok Akhir]],2,FALSE), "")</f>
        <v/>
      </c>
      <c r="E715" s="18" t="str">
        <f>IFERROR(VLOOKUP(C715,REKAP[[#All],[ID
Barang]:[Stok Akhir]],4,FALSE), "")</f>
        <v/>
      </c>
      <c r="F715" s="18" t="str">
        <f>IFERROR(VLOOKUP(C715,REKAP[[#All],[ID
Barang]:[Stok Akhir]],6,FALSE),"")</f>
        <v/>
      </c>
      <c r="G715" s="17" t="str">
        <f>IFERROR(VLOOKUP(C715,REKAP[[#All],[ID
Barang]:[Stok Akhir]],8,FALSE),"")</f>
        <v/>
      </c>
      <c r="H715" s="13"/>
      <c r="I715" s="13"/>
      <c r="J715" s="69" t="str">
        <f>IFERROR(VLOOKUP(C715,REKAP[[#All],[ID
Barang]:[Stok Akhir]],14,FALSE),"")</f>
        <v/>
      </c>
      <c r="K715" s="69"/>
      <c r="L715" s="13"/>
      <c r="M715" s="17" t="str">
        <f>IFERROR(MASUK8[[#This Row],[Harga Satuan]]*MASUK8[[#This Row],[Jumlah Keluar]], "")</f>
        <v/>
      </c>
      <c r="N715" s="13"/>
    </row>
    <row r="716" spans="1:14" ht="16.5" thickTop="1" thickBot="1" x14ac:dyDescent="0.3">
      <c r="A716" s="33">
        <f t="shared" si="11"/>
        <v>710</v>
      </c>
      <c r="B716" s="9"/>
      <c r="C716" s="10"/>
      <c r="D716" s="18" t="str">
        <f>IFERROR(VLOOKUP(C716,REKAP[[#All],[ID
Barang]:[Stok Akhir]],2,FALSE), "")</f>
        <v/>
      </c>
      <c r="E716" s="18" t="str">
        <f>IFERROR(VLOOKUP(C716,REKAP[[#All],[ID
Barang]:[Stok Akhir]],4,FALSE), "")</f>
        <v/>
      </c>
      <c r="F716" s="18" t="str">
        <f>IFERROR(VLOOKUP(C716,REKAP[[#All],[ID
Barang]:[Stok Akhir]],6,FALSE),"")</f>
        <v/>
      </c>
      <c r="G716" s="17" t="str">
        <f>IFERROR(VLOOKUP(C716,REKAP[[#All],[ID
Barang]:[Stok Akhir]],8,FALSE),"")</f>
        <v/>
      </c>
      <c r="H716" s="13"/>
      <c r="I716" s="13"/>
      <c r="J716" s="69" t="str">
        <f>IFERROR(VLOOKUP(C716,REKAP[[#All],[ID
Barang]:[Stok Akhir]],14,FALSE),"")</f>
        <v/>
      </c>
      <c r="K716" s="69"/>
      <c r="L716" s="13"/>
      <c r="M716" s="17" t="str">
        <f>IFERROR(MASUK8[[#This Row],[Harga Satuan]]*MASUK8[[#This Row],[Jumlah Keluar]], "")</f>
        <v/>
      </c>
      <c r="N716" s="13"/>
    </row>
    <row r="717" spans="1:14" ht="16.5" thickTop="1" thickBot="1" x14ac:dyDescent="0.3">
      <c r="A717" s="33">
        <f t="shared" si="11"/>
        <v>711</v>
      </c>
      <c r="B717" s="9"/>
      <c r="C717" s="10"/>
      <c r="D717" s="18" t="str">
        <f>IFERROR(VLOOKUP(C717,REKAP[[#All],[ID
Barang]:[Stok Akhir]],2,FALSE), "")</f>
        <v/>
      </c>
      <c r="E717" s="18" t="str">
        <f>IFERROR(VLOOKUP(C717,REKAP[[#All],[ID
Barang]:[Stok Akhir]],4,FALSE), "")</f>
        <v/>
      </c>
      <c r="F717" s="18" t="str">
        <f>IFERROR(VLOOKUP(C717,REKAP[[#All],[ID
Barang]:[Stok Akhir]],6,FALSE),"")</f>
        <v/>
      </c>
      <c r="G717" s="17" t="str">
        <f>IFERROR(VLOOKUP(C717,REKAP[[#All],[ID
Barang]:[Stok Akhir]],8,FALSE),"")</f>
        <v/>
      </c>
      <c r="H717" s="13"/>
      <c r="I717" s="13"/>
      <c r="J717" s="69" t="str">
        <f>IFERROR(VLOOKUP(C717,REKAP[[#All],[ID
Barang]:[Stok Akhir]],14,FALSE),"")</f>
        <v/>
      </c>
      <c r="K717" s="69"/>
      <c r="L717" s="13"/>
      <c r="M717" s="17" t="str">
        <f>IFERROR(MASUK8[[#This Row],[Harga Satuan]]*MASUK8[[#This Row],[Jumlah Keluar]], "")</f>
        <v/>
      </c>
      <c r="N717" s="13"/>
    </row>
    <row r="718" spans="1:14" ht="16.5" thickTop="1" thickBot="1" x14ac:dyDescent="0.3">
      <c r="A718" s="33">
        <f t="shared" si="11"/>
        <v>712</v>
      </c>
      <c r="B718" s="9"/>
      <c r="C718" s="10"/>
      <c r="D718" s="18" t="str">
        <f>IFERROR(VLOOKUP(C718,REKAP[[#All],[ID
Barang]:[Stok Akhir]],2,FALSE), "")</f>
        <v/>
      </c>
      <c r="E718" s="18" t="str">
        <f>IFERROR(VLOOKUP(C718,REKAP[[#All],[ID
Barang]:[Stok Akhir]],4,FALSE), "")</f>
        <v/>
      </c>
      <c r="F718" s="18" t="str">
        <f>IFERROR(VLOOKUP(C718,REKAP[[#All],[ID
Barang]:[Stok Akhir]],6,FALSE),"")</f>
        <v/>
      </c>
      <c r="G718" s="17" t="str">
        <f>IFERROR(VLOOKUP(C718,REKAP[[#All],[ID
Barang]:[Stok Akhir]],8,FALSE),"")</f>
        <v/>
      </c>
      <c r="H718" s="13"/>
      <c r="I718" s="13"/>
      <c r="J718" s="69" t="str">
        <f>IFERROR(VLOOKUP(C718,REKAP[[#All],[ID
Barang]:[Stok Akhir]],14,FALSE),"")</f>
        <v/>
      </c>
      <c r="K718" s="69"/>
      <c r="L718" s="13"/>
      <c r="M718" s="17" t="str">
        <f>IFERROR(MASUK8[[#This Row],[Harga Satuan]]*MASUK8[[#This Row],[Jumlah Keluar]], "")</f>
        <v/>
      </c>
      <c r="N718" s="13"/>
    </row>
    <row r="719" spans="1:14" ht="16.5" thickTop="1" thickBot="1" x14ac:dyDescent="0.3">
      <c r="A719" s="33">
        <f t="shared" si="11"/>
        <v>713</v>
      </c>
      <c r="B719" s="9"/>
      <c r="C719" s="10"/>
      <c r="D719" s="18" t="str">
        <f>IFERROR(VLOOKUP(C719,REKAP[[#All],[ID
Barang]:[Stok Akhir]],2,FALSE), "")</f>
        <v/>
      </c>
      <c r="E719" s="18" t="str">
        <f>IFERROR(VLOOKUP(C719,REKAP[[#All],[ID
Barang]:[Stok Akhir]],4,FALSE), "")</f>
        <v/>
      </c>
      <c r="F719" s="18" t="str">
        <f>IFERROR(VLOOKUP(C719,REKAP[[#All],[ID
Barang]:[Stok Akhir]],6,FALSE),"")</f>
        <v/>
      </c>
      <c r="G719" s="17" t="str">
        <f>IFERROR(VLOOKUP(C719,REKAP[[#All],[ID
Barang]:[Stok Akhir]],8,FALSE),"")</f>
        <v/>
      </c>
      <c r="H719" s="13"/>
      <c r="I719" s="13"/>
      <c r="J719" s="69" t="str">
        <f>IFERROR(VLOOKUP(C719,REKAP[[#All],[ID
Barang]:[Stok Akhir]],14,FALSE),"")</f>
        <v/>
      </c>
      <c r="K719" s="69"/>
      <c r="L719" s="13"/>
      <c r="M719" s="17" t="str">
        <f>IFERROR(MASUK8[[#This Row],[Harga Satuan]]*MASUK8[[#This Row],[Jumlah Keluar]], "")</f>
        <v/>
      </c>
      <c r="N719" s="13"/>
    </row>
    <row r="720" spans="1:14" ht="16.5" thickTop="1" thickBot="1" x14ac:dyDescent="0.3">
      <c r="A720" s="33">
        <f t="shared" si="11"/>
        <v>714</v>
      </c>
      <c r="B720" s="9"/>
      <c r="C720" s="10"/>
      <c r="D720" s="18" t="str">
        <f>IFERROR(VLOOKUP(C720,REKAP[[#All],[ID
Barang]:[Stok Akhir]],2,FALSE), "")</f>
        <v/>
      </c>
      <c r="E720" s="18" t="str">
        <f>IFERROR(VLOOKUP(C720,REKAP[[#All],[ID
Barang]:[Stok Akhir]],4,FALSE), "")</f>
        <v/>
      </c>
      <c r="F720" s="18" t="str">
        <f>IFERROR(VLOOKUP(C720,REKAP[[#All],[ID
Barang]:[Stok Akhir]],6,FALSE),"")</f>
        <v/>
      </c>
      <c r="G720" s="17" t="str">
        <f>IFERROR(VLOOKUP(C720,REKAP[[#All],[ID
Barang]:[Stok Akhir]],8,FALSE),"")</f>
        <v/>
      </c>
      <c r="H720" s="13"/>
      <c r="I720" s="13"/>
      <c r="J720" s="69" t="str">
        <f>IFERROR(VLOOKUP(C720,REKAP[[#All],[ID
Barang]:[Stok Akhir]],14,FALSE),"")</f>
        <v/>
      </c>
      <c r="K720" s="69"/>
      <c r="L720" s="13"/>
      <c r="M720" s="17" t="str">
        <f>IFERROR(MASUK8[[#This Row],[Harga Satuan]]*MASUK8[[#This Row],[Jumlah Keluar]], "")</f>
        <v/>
      </c>
      <c r="N720" s="13"/>
    </row>
    <row r="721" spans="1:14" ht="16.5" thickTop="1" thickBot="1" x14ac:dyDescent="0.3">
      <c r="A721" s="33">
        <f t="shared" si="11"/>
        <v>715</v>
      </c>
      <c r="B721" s="9"/>
      <c r="C721" s="10"/>
      <c r="D721" s="18" t="str">
        <f>IFERROR(VLOOKUP(C721,REKAP[[#All],[ID
Barang]:[Stok Akhir]],2,FALSE), "")</f>
        <v/>
      </c>
      <c r="E721" s="18" t="str">
        <f>IFERROR(VLOOKUP(C721,REKAP[[#All],[ID
Barang]:[Stok Akhir]],4,FALSE), "")</f>
        <v/>
      </c>
      <c r="F721" s="18" t="str">
        <f>IFERROR(VLOOKUP(C721,REKAP[[#All],[ID
Barang]:[Stok Akhir]],6,FALSE),"")</f>
        <v/>
      </c>
      <c r="G721" s="17" t="str">
        <f>IFERROR(VLOOKUP(C721,REKAP[[#All],[ID
Barang]:[Stok Akhir]],8,FALSE),"")</f>
        <v/>
      </c>
      <c r="H721" s="13"/>
      <c r="I721" s="13"/>
      <c r="J721" s="69" t="str">
        <f>IFERROR(VLOOKUP(C721,REKAP[[#All],[ID
Barang]:[Stok Akhir]],14,FALSE),"")</f>
        <v/>
      </c>
      <c r="K721" s="69"/>
      <c r="L721" s="13"/>
      <c r="M721" s="17" t="str">
        <f>IFERROR(MASUK8[[#This Row],[Harga Satuan]]*MASUK8[[#This Row],[Jumlah Keluar]], "")</f>
        <v/>
      </c>
      <c r="N721" s="13"/>
    </row>
    <row r="722" spans="1:14" ht="16.5" thickTop="1" thickBot="1" x14ac:dyDescent="0.3">
      <c r="A722" s="33">
        <f t="shared" si="11"/>
        <v>716</v>
      </c>
      <c r="B722" s="9"/>
      <c r="C722" s="10"/>
      <c r="D722" s="18" t="str">
        <f>IFERROR(VLOOKUP(C722,REKAP[[#All],[ID
Barang]:[Stok Akhir]],2,FALSE), "")</f>
        <v/>
      </c>
      <c r="E722" s="18" t="str">
        <f>IFERROR(VLOOKUP(C722,REKAP[[#All],[ID
Barang]:[Stok Akhir]],4,FALSE), "")</f>
        <v/>
      </c>
      <c r="F722" s="18" t="str">
        <f>IFERROR(VLOOKUP(C722,REKAP[[#All],[ID
Barang]:[Stok Akhir]],6,FALSE),"")</f>
        <v/>
      </c>
      <c r="G722" s="17" t="str">
        <f>IFERROR(VLOOKUP(C722,REKAP[[#All],[ID
Barang]:[Stok Akhir]],8,FALSE),"")</f>
        <v/>
      </c>
      <c r="H722" s="13"/>
      <c r="I722" s="13"/>
      <c r="J722" s="69" t="str">
        <f>IFERROR(VLOOKUP(C722,REKAP[[#All],[ID
Barang]:[Stok Akhir]],14,FALSE),"")</f>
        <v/>
      </c>
      <c r="K722" s="69"/>
      <c r="L722" s="13"/>
      <c r="M722" s="17" t="str">
        <f>IFERROR(MASUK8[[#This Row],[Harga Satuan]]*MASUK8[[#This Row],[Jumlah Keluar]], "")</f>
        <v/>
      </c>
      <c r="N722" s="13"/>
    </row>
    <row r="723" spans="1:14" ht="16.5" thickTop="1" thickBot="1" x14ac:dyDescent="0.3">
      <c r="A723" s="33">
        <f t="shared" si="11"/>
        <v>717</v>
      </c>
      <c r="B723" s="9"/>
      <c r="C723" s="10"/>
      <c r="D723" s="18" t="str">
        <f>IFERROR(VLOOKUP(C723,REKAP[[#All],[ID
Barang]:[Stok Akhir]],2,FALSE), "")</f>
        <v/>
      </c>
      <c r="E723" s="18" t="str">
        <f>IFERROR(VLOOKUP(C723,REKAP[[#All],[ID
Barang]:[Stok Akhir]],4,FALSE), "")</f>
        <v/>
      </c>
      <c r="F723" s="18" t="str">
        <f>IFERROR(VLOOKUP(C723,REKAP[[#All],[ID
Barang]:[Stok Akhir]],6,FALSE),"")</f>
        <v/>
      </c>
      <c r="G723" s="17" t="str">
        <f>IFERROR(VLOOKUP(C723,REKAP[[#All],[ID
Barang]:[Stok Akhir]],8,FALSE),"")</f>
        <v/>
      </c>
      <c r="H723" s="13"/>
      <c r="I723" s="13"/>
      <c r="J723" s="69" t="str">
        <f>IFERROR(VLOOKUP(C723,REKAP[[#All],[ID
Barang]:[Stok Akhir]],14,FALSE),"")</f>
        <v/>
      </c>
      <c r="K723" s="69"/>
      <c r="L723" s="13"/>
      <c r="M723" s="17" t="str">
        <f>IFERROR(MASUK8[[#This Row],[Harga Satuan]]*MASUK8[[#This Row],[Jumlah Keluar]], "")</f>
        <v/>
      </c>
      <c r="N723" s="13"/>
    </row>
    <row r="724" spans="1:14" ht="16.5" thickTop="1" thickBot="1" x14ac:dyDescent="0.3">
      <c r="A724" s="33">
        <f t="shared" si="11"/>
        <v>718</v>
      </c>
      <c r="B724" s="9"/>
      <c r="C724" s="10"/>
      <c r="D724" s="18" t="str">
        <f>IFERROR(VLOOKUP(C724,REKAP[[#All],[ID
Barang]:[Stok Akhir]],2,FALSE), "")</f>
        <v/>
      </c>
      <c r="E724" s="18" t="str">
        <f>IFERROR(VLOOKUP(C724,REKAP[[#All],[ID
Barang]:[Stok Akhir]],4,FALSE), "")</f>
        <v/>
      </c>
      <c r="F724" s="18" t="str">
        <f>IFERROR(VLOOKUP(C724,REKAP[[#All],[ID
Barang]:[Stok Akhir]],6,FALSE),"")</f>
        <v/>
      </c>
      <c r="G724" s="17" t="str">
        <f>IFERROR(VLOOKUP(C724,REKAP[[#All],[ID
Barang]:[Stok Akhir]],8,FALSE),"")</f>
        <v/>
      </c>
      <c r="H724" s="13"/>
      <c r="I724" s="13"/>
      <c r="J724" s="69" t="str">
        <f>IFERROR(VLOOKUP(C724,REKAP[[#All],[ID
Barang]:[Stok Akhir]],14,FALSE),"")</f>
        <v/>
      </c>
      <c r="K724" s="69"/>
      <c r="L724" s="13"/>
      <c r="M724" s="17" t="str">
        <f>IFERROR(MASUK8[[#This Row],[Harga Satuan]]*MASUK8[[#This Row],[Jumlah Keluar]], "")</f>
        <v/>
      </c>
      <c r="N724" s="13"/>
    </row>
    <row r="725" spans="1:14" ht="16.5" thickTop="1" thickBot="1" x14ac:dyDescent="0.3">
      <c r="A725" s="33">
        <f t="shared" si="11"/>
        <v>719</v>
      </c>
      <c r="B725" s="9"/>
      <c r="C725" s="10"/>
      <c r="D725" s="18" t="str">
        <f>IFERROR(VLOOKUP(C725,REKAP[[#All],[ID
Barang]:[Stok Akhir]],2,FALSE), "")</f>
        <v/>
      </c>
      <c r="E725" s="18" t="str">
        <f>IFERROR(VLOOKUP(C725,REKAP[[#All],[ID
Barang]:[Stok Akhir]],4,FALSE), "")</f>
        <v/>
      </c>
      <c r="F725" s="18" t="str">
        <f>IFERROR(VLOOKUP(C725,REKAP[[#All],[ID
Barang]:[Stok Akhir]],6,FALSE),"")</f>
        <v/>
      </c>
      <c r="G725" s="17" t="str">
        <f>IFERROR(VLOOKUP(C725,REKAP[[#All],[ID
Barang]:[Stok Akhir]],8,FALSE),"")</f>
        <v/>
      </c>
      <c r="H725" s="13"/>
      <c r="I725" s="13"/>
      <c r="J725" s="69" t="str">
        <f>IFERROR(VLOOKUP(C725,REKAP[[#All],[ID
Barang]:[Stok Akhir]],14,FALSE),"")</f>
        <v/>
      </c>
      <c r="K725" s="69"/>
      <c r="L725" s="13"/>
      <c r="M725" s="17" t="str">
        <f>IFERROR(MASUK8[[#This Row],[Harga Satuan]]*MASUK8[[#This Row],[Jumlah Keluar]], "")</f>
        <v/>
      </c>
      <c r="N725" s="13"/>
    </row>
    <row r="726" spans="1:14" ht="16.5" thickTop="1" thickBot="1" x14ac:dyDescent="0.3">
      <c r="A726" s="33">
        <f t="shared" si="11"/>
        <v>720</v>
      </c>
      <c r="B726" s="9"/>
      <c r="C726" s="10"/>
      <c r="D726" s="18" t="str">
        <f>IFERROR(VLOOKUP(C726,REKAP[[#All],[ID
Barang]:[Stok Akhir]],2,FALSE), "")</f>
        <v/>
      </c>
      <c r="E726" s="18" t="str">
        <f>IFERROR(VLOOKUP(C726,REKAP[[#All],[ID
Barang]:[Stok Akhir]],4,FALSE), "")</f>
        <v/>
      </c>
      <c r="F726" s="18" t="str">
        <f>IFERROR(VLOOKUP(C726,REKAP[[#All],[ID
Barang]:[Stok Akhir]],6,FALSE),"")</f>
        <v/>
      </c>
      <c r="G726" s="17" t="str">
        <f>IFERROR(VLOOKUP(C726,REKAP[[#All],[ID
Barang]:[Stok Akhir]],8,FALSE),"")</f>
        <v/>
      </c>
      <c r="H726" s="13"/>
      <c r="I726" s="13"/>
      <c r="J726" s="69" t="str">
        <f>IFERROR(VLOOKUP(C726,REKAP[[#All],[ID
Barang]:[Stok Akhir]],14,FALSE),"")</f>
        <v/>
      </c>
      <c r="K726" s="69"/>
      <c r="L726" s="13"/>
      <c r="M726" s="17" t="str">
        <f>IFERROR(MASUK8[[#This Row],[Harga Satuan]]*MASUK8[[#This Row],[Jumlah Keluar]], "")</f>
        <v/>
      </c>
      <c r="N726" s="13"/>
    </row>
    <row r="727" spans="1:14" ht="16.5" thickTop="1" thickBot="1" x14ac:dyDescent="0.3">
      <c r="A727" s="33">
        <f t="shared" si="11"/>
        <v>721</v>
      </c>
      <c r="B727" s="9"/>
      <c r="C727" s="10"/>
      <c r="D727" s="18" t="str">
        <f>IFERROR(VLOOKUP(C727,REKAP[[#All],[ID
Barang]:[Stok Akhir]],2,FALSE), "")</f>
        <v/>
      </c>
      <c r="E727" s="18" t="str">
        <f>IFERROR(VLOOKUP(C727,REKAP[[#All],[ID
Barang]:[Stok Akhir]],4,FALSE), "")</f>
        <v/>
      </c>
      <c r="F727" s="18" t="str">
        <f>IFERROR(VLOOKUP(C727,REKAP[[#All],[ID
Barang]:[Stok Akhir]],6,FALSE),"")</f>
        <v/>
      </c>
      <c r="G727" s="17" t="str">
        <f>IFERROR(VLOOKUP(C727,REKAP[[#All],[ID
Barang]:[Stok Akhir]],8,FALSE),"")</f>
        <v/>
      </c>
      <c r="H727" s="13"/>
      <c r="I727" s="13"/>
      <c r="J727" s="69" t="str">
        <f>IFERROR(VLOOKUP(C727,REKAP[[#All],[ID
Barang]:[Stok Akhir]],14,FALSE),"")</f>
        <v/>
      </c>
      <c r="K727" s="69"/>
      <c r="L727" s="13"/>
      <c r="M727" s="17" t="str">
        <f>IFERROR(MASUK8[[#This Row],[Harga Satuan]]*MASUK8[[#This Row],[Jumlah Keluar]], "")</f>
        <v/>
      </c>
      <c r="N727" s="13"/>
    </row>
    <row r="728" spans="1:14" ht="16.5" thickTop="1" thickBot="1" x14ac:dyDescent="0.3">
      <c r="A728" s="33">
        <f t="shared" si="11"/>
        <v>722</v>
      </c>
      <c r="B728" s="9"/>
      <c r="C728" s="10"/>
      <c r="D728" s="18" t="str">
        <f>IFERROR(VLOOKUP(C728,REKAP[[#All],[ID
Barang]:[Stok Akhir]],2,FALSE), "")</f>
        <v/>
      </c>
      <c r="E728" s="18" t="str">
        <f>IFERROR(VLOOKUP(C728,REKAP[[#All],[ID
Barang]:[Stok Akhir]],4,FALSE), "")</f>
        <v/>
      </c>
      <c r="F728" s="18" t="str">
        <f>IFERROR(VLOOKUP(C728,REKAP[[#All],[ID
Barang]:[Stok Akhir]],6,FALSE),"")</f>
        <v/>
      </c>
      <c r="G728" s="17" t="str">
        <f>IFERROR(VLOOKUP(C728,REKAP[[#All],[ID
Barang]:[Stok Akhir]],8,FALSE),"")</f>
        <v/>
      </c>
      <c r="H728" s="13"/>
      <c r="I728" s="13"/>
      <c r="J728" s="69" t="str">
        <f>IFERROR(VLOOKUP(C728,REKAP[[#All],[ID
Barang]:[Stok Akhir]],14,FALSE),"")</f>
        <v/>
      </c>
      <c r="K728" s="69"/>
      <c r="L728" s="13"/>
      <c r="M728" s="17" t="str">
        <f>IFERROR(MASUK8[[#This Row],[Harga Satuan]]*MASUK8[[#This Row],[Jumlah Keluar]], "")</f>
        <v/>
      </c>
      <c r="N728" s="13"/>
    </row>
    <row r="729" spans="1:14" ht="16.5" thickTop="1" thickBot="1" x14ac:dyDescent="0.3">
      <c r="A729" s="33">
        <f t="shared" si="11"/>
        <v>723</v>
      </c>
      <c r="B729" s="9"/>
      <c r="C729" s="10"/>
      <c r="D729" s="18" t="str">
        <f>IFERROR(VLOOKUP(C729,REKAP[[#All],[ID
Barang]:[Stok Akhir]],2,FALSE), "")</f>
        <v/>
      </c>
      <c r="E729" s="18" t="str">
        <f>IFERROR(VLOOKUP(C729,REKAP[[#All],[ID
Barang]:[Stok Akhir]],4,FALSE), "")</f>
        <v/>
      </c>
      <c r="F729" s="18" t="str">
        <f>IFERROR(VLOOKUP(C729,REKAP[[#All],[ID
Barang]:[Stok Akhir]],6,FALSE),"")</f>
        <v/>
      </c>
      <c r="G729" s="17" t="str">
        <f>IFERROR(VLOOKUP(C729,REKAP[[#All],[ID
Barang]:[Stok Akhir]],8,FALSE),"")</f>
        <v/>
      </c>
      <c r="H729" s="13"/>
      <c r="I729" s="13"/>
      <c r="J729" s="69" t="str">
        <f>IFERROR(VLOOKUP(C729,REKAP[[#All],[ID
Barang]:[Stok Akhir]],14,FALSE),"")</f>
        <v/>
      </c>
      <c r="K729" s="69"/>
      <c r="L729" s="13"/>
      <c r="M729" s="17" t="str">
        <f>IFERROR(MASUK8[[#This Row],[Harga Satuan]]*MASUK8[[#This Row],[Jumlah Keluar]], "")</f>
        <v/>
      </c>
      <c r="N729" s="13"/>
    </row>
    <row r="730" spans="1:14" ht="16.5" thickTop="1" thickBot="1" x14ac:dyDescent="0.3">
      <c r="A730" s="33">
        <f t="shared" si="11"/>
        <v>724</v>
      </c>
      <c r="B730" s="9"/>
      <c r="C730" s="10"/>
      <c r="D730" s="18" t="str">
        <f>IFERROR(VLOOKUP(C730,REKAP[[#All],[ID
Barang]:[Stok Akhir]],2,FALSE), "")</f>
        <v/>
      </c>
      <c r="E730" s="18" t="str">
        <f>IFERROR(VLOOKUP(C730,REKAP[[#All],[ID
Barang]:[Stok Akhir]],4,FALSE), "")</f>
        <v/>
      </c>
      <c r="F730" s="18" t="str">
        <f>IFERROR(VLOOKUP(C730,REKAP[[#All],[ID
Barang]:[Stok Akhir]],6,FALSE),"")</f>
        <v/>
      </c>
      <c r="G730" s="17" t="str">
        <f>IFERROR(VLOOKUP(C730,REKAP[[#All],[ID
Barang]:[Stok Akhir]],8,FALSE),"")</f>
        <v/>
      </c>
      <c r="H730" s="13"/>
      <c r="I730" s="13"/>
      <c r="J730" s="69" t="str">
        <f>IFERROR(VLOOKUP(C730,REKAP[[#All],[ID
Barang]:[Stok Akhir]],14,FALSE),"")</f>
        <v/>
      </c>
      <c r="K730" s="69"/>
      <c r="L730" s="13"/>
      <c r="M730" s="17" t="str">
        <f>IFERROR(MASUK8[[#This Row],[Harga Satuan]]*MASUK8[[#This Row],[Jumlah Keluar]], "")</f>
        <v/>
      </c>
      <c r="N730" s="13"/>
    </row>
    <row r="731" spans="1:14" ht="16.5" thickTop="1" thickBot="1" x14ac:dyDescent="0.3">
      <c r="A731" s="33">
        <f t="shared" si="11"/>
        <v>725</v>
      </c>
      <c r="B731" s="9"/>
      <c r="C731" s="10"/>
      <c r="D731" s="18" t="str">
        <f>IFERROR(VLOOKUP(C731,REKAP[[#All],[ID
Barang]:[Stok Akhir]],2,FALSE), "")</f>
        <v/>
      </c>
      <c r="E731" s="18" t="str">
        <f>IFERROR(VLOOKUP(C731,REKAP[[#All],[ID
Barang]:[Stok Akhir]],4,FALSE), "")</f>
        <v/>
      </c>
      <c r="F731" s="18" t="str">
        <f>IFERROR(VLOOKUP(C731,REKAP[[#All],[ID
Barang]:[Stok Akhir]],6,FALSE),"")</f>
        <v/>
      </c>
      <c r="G731" s="17" t="str">
        <f>IFERROR(VLOOKUP(C731,REKAP[[#All],[ID
Barang]:[Stok Akhir]],8,FALSE),"")</f>
        <v/>
      </c>
      <c r="H731" s="13"/>
      <c r="I731" s="13"/>
      <c r="J731" s="69" t="str">
        <f>IFERROR(VLOOKUP(C731,REKAP[[#All],[ID
Barang]:[Stok Akhir]],14,FALSE),"")</f>
        <v/>
      </c>
      <c r="K731" s="69"/>
      <c r="L731" s="13"/>
      <c r="M731" s="17" t="str">
        <f>IFERROR(MASUK8[[#This Row],[Harga Satuan]]*MASUK8[[#This Row],[Jumlah Keluar]], "")</f>
        <v/>
      </c>
      <c r="N731" s="13"/>
    </row>
    <row r="732" spans="1:14" ht="16.5" thickTop="1" thickBot="1" x14ac:dyDescent="0.3">
      <c r="A732" s="33">
        <f t="shared" si="11"/>
        <v>726</v>
      </c>
      <c r="B732" s="9"/>
      <c r="C732" s="10"/>
      <c r="D732" s="18" t="str">
        <f>IFERROR(VLOOKUP(C732,REKAP[[#All],[ID
Barang]:[Stok Akhir]],2,FALSE), "")</f>
        <v/>
      </c>
      <c r="E732" s="18" t="str">
        <f>IFERROR(VLOOKUP(C732,REKAP[[#All],[ID
Barang]:[Stok Akhir]],4,FALSE), "")</f>
        <v/>
      </c>
      <c r="F732" s="18" t="str">
        <f>IFERROR(VLOOKUP(C732,REKAP[[#All],[ID
Barang]:[Stok Akhir]],6,FALSE),"")</f>
        <v/>
      </c>
      <c r="G732" s="17" t="str">
        <f>IFERROR(VLOOKUP(C732,REKAP[[#All],[ID
Barang]:[Stok Akhir]],8,FALSE),"")</f>
        <v/>
      </c>
      <c r="H732" s="13"/>
      <c r="I732" s="13"/>
      <c r="J732" s="69" t="str">
        <f>IFERROR(VLOOKUP(C732,REKAP[[#All],[ID
Barang]:[Stok Akhir]],14,FALSE),"")</f>
        <v/>
      </c>
      <c r="K732" s="69"/>
      <c r="L732" s="13"/>
      <c r="M732" s="17" t="str">
        <f>IFERROR(MASUK8[[#This Row],[Harga Satuan]]*MASUK8[[#This Row],[Jumlah Keluar]], "")</f>
        <v/>
      </c>
      <c r="N732" s="13"/>
    </row>
    <row r="733" spans="1:14" ht="16.5" thickTop="1" thickBot="1" x14ac:dyDescent="0.3">
      <c r="A733" s="33">
        <f t="shared" si="11"/>
        <v>727</v>
      </c>
      <c r="B733" s="9"/>
      <c r="C733" s="10"/>
      <c r="D733" s="18" t="str">
        <f>IFERROR(VLOOKUP(C733,REKAP[[#All],[ID
Barang]:[Stok Akhir]],2,FALSE), "")</f>
        <v/>
      </c>
      <c r="E733" s="18" t="str">
        <f>IFERROR(VLOOKUP(C733,REKAP[[#All],[ID
Barang]:[Stok Akhir]],4,FALSE), "")</f>
        <v/>
      </c>
      <c r="F733" s="18" t="str">
        <f>IFERROR(VLOOKUP(C733,REKAP[[#All],[ID
Barang]:[Stok Akhir]],6,FALSE),"")</f>
        <v/>
      </c>
      <c r="G733" s="17" t="str">
        <f>IFERROR(VLOOKUP(C733,REKAP[[#All],[ID
Barang]:[Stok Akhir]],8,FALSE),"")</f>
        <v/>
      </c>
      <c r="H733" s="13"/>
      <c r="I733" s="13"/>
      <c r="J733" s="69" t="str">
        <f>IFERROR(VLOOKUP(C733,REKAP[[#All],[ID
Barang]:[Stok Akhir]],14,FALSE),"")</f>
        <v/>
      </c>
      <c r="K733" s="69"/>
      <c r="L733" s="13"/>
      <c r="M733" s="17" t="str">
        <f>IFERROR(MASUK8[[#This Row],[Harga Satuan]]*MASUK8[[#This Row],[Jumlah Keluar]], "")</f>
        <v/>
      </c>
      <c r="N733" s="13"/>
    </row>
    <row r="734" spans="1:14" ht="16.5" thickTop="1" thickBot="1" x14ac:dyDescent="0.3">
      <c r="A734" s="33">
        <f t="shared" si="11"/>
        <v>728</v>
      </c>
      <c r="B734" s="9"/>
      <c r="C734" s="10"/>
      <c r="D734" s="18" t="str">
        <f>IFERROR(VLOOKUP(C734,REKAP[[#All],[ID
Barang]:[Stok Akhir]],2,FALSE), "")</f>
        <v/>
      </c>
      <c r="E734" s="18" t="str">
        <f>IFERROR(VLOOKUP(C734,REKAP[[#All],[ID
Barang]:[Stok Akhir]],4,FALSE), "")</f>
        <v/>
      </c>
      <c r="F734" s="18" t="str">
        <f>IFERROR(VLOOKUP(C734,REKAP[[#All],[ID
Barang]:[Stok Akhir]],6,FALSE),"")</f>
        <v/>
      </c>
      <c r="G734" s="17" t="str">
        <f>IFERROR(VLOOKUP(C734,REKAP[[#All],[ID
Barang]:[Stok Akhir]],8,FALSE),"")</f>
        <v/>
      </c>
      <c r="H734" s="13"/>
      <c r="I734" s="13"/>
      <c r="J734" s="69" t="str">
        <f>IFERROR(VLOOKUP(C734,REKAP[[#All],[ID
Barang]:[Stok Akhir]],14,FALSE),"")</f>
        <v/>
      </c>
      <c r="K734" s="69"/>
      <c r="L734" s="13"/>
      <c r="M734" s="17" t="str">
        <f>IFERROR(MASUK8[[#This Row],[Harga Satuan]]*MASUK8[[#This Row],[Jumlah Keluar]], "")</f>
        <v/>
      </c>
      <c r="N734" s="13"/>
    </row>
    <row r="735" spans="1:14" ht="16.5" thickTop="1" thickBot="1" x14ac:dyDescent="0.3">
      <c r="A735" s="33">
        <f t="shared" si="11"/>
        <v>729</v>
      </c>
      <c r="B735" s="9"/>
      <c r="C735" s="10"/>
      <c r="D735" s="18" t="str">
        <f>IFERROR(VLOOKUP(C735,REKAP[[#All],[ID
Barang]:[Stok Akhir]],2,FALSE), "")</f>
        <v/>
      </c>
      <c r="E735" s="18" t="str">
        <f>IFERROR(VLOOKUP(C735,REKAP[[#All],[ID
Barang]:[Stok Akhir]],4,FALSE), "")</f>
        <v/>
      </c>
      <c r="F735" s="18" t="str">
        <f>IFERROR(VLOOKUP(C735,REKAP[[#All],[ID
Barang]:[Stok Akhir]],6,FALSE),"")</f>
        <v/>
      </c>
      <c r="G735" s="17" t="str">
        <f>IFERROR(VLOOKUP(C735,REKAP[[#All],[ID
Barang]:[Stok Akhir]],8,FALSE),"")</f>
        <v/>
      </c>
      <c r="H735" s="13"/>
      <c r="I735" s="13"/>
      <c r="J735" s="69" t="str">
        <f>IFERROR(VLOOKUP(C735,REKAP[[#All],[ID
Barang]:[Stok Akhir]],14,FALSE),"")</f>
        <v/>
      </c>
      <c r="K735" s="69"/>
      <c r="L735" s="13"/>
      <c r="M735" s="17" t="str">
        <f>IFERROR(MASUK8[[#This Row],[Harga Satuan]]*MASUK8[[#This Row],[Jumlah Keluar]], "")</f>
        <v/>
      </c>
      <c r="N735" s="13"/>
    </row>
    <row r="736" spans="1:14" ht="16.5" thickTop="1" thickBot="1" x14ac:dyDescent="0.3">
      <c r="A736" s="33">
        <f t="shared" si="11"/>
        <v>730</v>
      </c>
      <c r="B736" s="9"/>
      <c r="C736" s="10"/>
      <c r="D736" s="18" t="str">
        <f>IFERROR(VLOOKUP(C736,REKAP[[#All],[ID
Barang]:[Stok Akhir]],2,FALSE), "")</f>
        <v/>
      </c>
      <c r="E736" s="18" t="str">
        <f>IFERROR(VLOOKUP(C736,REKAP[[#All],[ID
Barang]:[Stok Akhir]],4,FALSE), "")</f>
        <v/>
      </c>
      <c r="F736" s="18" t="str">
        <f>IFERROR(VLOOKUP(C736,REKAP[[#All],[ID
Barang]:[Stok Akhir]],6,FALSE),"")</f>
        <v/>
      </c>
      <c r="G736" s="17" t="str">
        <f>IFERROR(VLOOKUP(C736,REKAP[[#All],[ID
Barang]:[Stok Akhir]],8,FALSE),"")</f>
        <v/>
      </c>
      <c r="H736" s="13"/>
      <c r="I736" s="13"/>
      <c r="J736" s="69" t="str">
        <f>IFERROR(VLOOKUP(C736,REKAP[[#All],[ID
Barang]:[Stok Akhir]],14,FALSE),"")</f>
        <v/>
      </c>
      <c r="K736" s="69"/>
      <c r="L736" s="13"/>
      <c r="M736" s="17" t="str">
        <f>IFERROR(MASUK8[[#This Row],[Harga Satuan]]*MASUK8[[#This Row],[Jumlah Keluar]], "")</f>
        <v/>
      </c>
      <c r="N736" s="13"/>
    </row>
    <row r="737" spans="1:14" ht="16.5" thickTop="1" thickBot="1" x14ac:dyDescent="0.3">
      <c r="A737" s="33">
        <f t="shared" si="11"/>
        <v>731</v>
      </c>
      <c r="B737" s="9"/>
      <c r="C737" s="10"/>
      <c r="D737" s="18" t="str">
        <f>IFERROR(VLOOKUP(C737,REKAP[[#All],[ID
Barang]:[Stok Akhir]],2,FALSE), "")</f>
        <v/>
      </c>
      <c r="E737" s="18" t="str">
        <f>IFERROR(VLOOKUP(C737,REKAP[[#All],[ID
Barang]:[Stok Akhir]],4,FALSE), "")</f>
        <v/>
      </c>
      <c r="F737" s="18" t="str">
        <f>IFERROR(VLOOKUP(C737,REKAP[[#All],[ID
Barang]:[Stok Akhir]],6,FALSE),"")</f>
        <v/>
      </c>
      <c r="G737" s="17" t="str">
        <f>IFERROR(VLOOKUP(C737,REKAP[[#All],[ID
Barang]:[Stok Akhir]],8,FALSE),"")</f>
        <v/>
      </c>
      <c r="H737" s="13"/>
      <c r="I737" s="13"/>
      <c r="J737" s="69" t="str">
        <f>IFERROR(VLOOKUP(C737,REKAP[[#All],[ID
Barang]:[Stok Akhir]],14,FALSE),"")</f>
        <v/>
      </c>
      <c r="K737" s="69"/>
      <c r="L737" s="13"/>
      <c r="M737" s="17" t="str">
        <f>IFERROR(MASUK8[[#This Row],[Harga Satuan]]*MASUK8[[#This Row],[Jumlah Keluar]], "")</f>
        <v/>
      </c>
      <c r="N737" s="13"/>
    </row>
    <row r="738" spans="1:14" ht="16.5" thickTop="1" thickBot="1" x14ac:dyDescent="0.3">
      <c r="A738" s="33">
        <f t="shared" si="11"/>
        <v>732</v>
      </c>
      <c r="B738" s="9"/>
      <c r="C738" s="10"/>
      <c r="D738" s="18" t="str">
        <f>IFERROR(VLOOKUP(C738,REKAP[[#All],[ID
Barang]:[Stok Akhir]],2,FALSE), "")</f>
        <v/>
      </c>
      <c r="E738" s="18" t="str">
        <f>IFERROR(VLOOKUP(C738,REKAP[[#All],[ID
Barang]:[Stok Akhir]],4,FALSE), "")</f>
        <v/>
      </c>
      <c r="F738" s="18" t="str">
        <f>IFERROR(VLOOKUP(C738,REKAP[[#All],[ID
Barang]:[Stok Akhir]],6,FALSE),"")</f>
        <v/>
      </c>
      <c r="G738" s="17" t="str">
        <f>IFERROR(VLOOKUP(C738,REKAP[[#All],[ID
Barang]:[Stok Akhir]],8,FALSE),"")</f>
        <v/>
      </c>
      <c r="H738" s="13"/>
      <c r="I738" s="13"/>
      <c r="J738" s="69" t="str">
        <f>IFERROR(VLOOKUP(C738,REKAP[[#All],[ID
Barang]:[Stok Akhir]],14,FALSE),"")</f>
        <v/>
      </c>
      <c r="K738" s="69"/>
      <c r="L738" s="13"/>
      <c r="M738" s="17" t="str">
        <f>IFERROR(MASUK8[[#This Row],[Harga Satuan]]*MASUK8[[#This Row],[Jumlah Keluar]], "")</f>
        <v/>
      </c>
      <c r="N738" s="13"/>
    </row>
    <row r="739" spans="1:14" ht="16.5" thickTop="1" thickBot="1" x14ac:dyDescent="0.3">
      <c r="A739" s="33">
        <f t="shared" si="11"/>
        <v>733</v>
      </c>
      <c r="B739" s="9"/>
      <c r="C739" s="10"/>
      <c r="D739" s="18" t="str">
        <f>IFERROR(VLOOKUP(C739,REKAP[[#All],[ID
Barang]:[Stok Akhir]],2,FALSE), "")</f>
        <v/>
      </c>
      <c r="E739" s="18" t="str">
        <f>IFERROR(VLOOKUP(C739,REKAP[[#All],[ID
Barang]:[Stok Akhir]],4,FALSE), "")</f>
        <v/>
      </c>
      <c r="F739" s="18" t="str">
        <f>IFERROR(VLOOKUP(C739,REKAP[[#All],[ID
Barang]:[Stok Akhir]],6,FALSE),"")</f>
        <v/>
      </c>
      <c r="G739" s="17" t="str">
        <f>IFERROR(VLOOKUP(C739,REKAP[[#All],[ID
Barang]:[Stok Akhir]],8,FALSE),"")</f>
        <v/>
      </c>
      <c r="H739" s="13"/>
      <c r="I739" s="13"/>
      <c r="J739" s="69" t="str">
        <f>IFERROR(VLOOKUP(C739,REKAP[[#All],[ID
Barang]:[Stok Akhir]],14,FALSE),"")</f>
        <v/>
      </c>
      <c r="K739" s="69"/>
      <c r="L739" s="13"/>
      <c r="M739" s="17" t="str">
        <f>IFERROR(MASUK8[[#This Row],[Harga Satuan]]*MASUK8[[#This Row],[Jumlah Keluar]], "")</f>
        <v/>
      </c>
      <c r="N739" s="13"/>
    </row>
    <row r="740" spans="1:14" ht="16.5" thickTop="1" thickBot="1" x14ac:dyDescent="0.3">
      <c r="A740" s="33">
        <f t="shared" si="11"/>
        <v>734</v>
      </c>
      <c r="B740" s="9"/>
      <c r="C740" s="10"/>
      <c r="D740" s="18" t="str">
        <f>IFERROR(VLOOKUP(C740,REKAP[[#All],[ID
Barang]:[Stok Akhir]],2,FALSE), "")</f>
        <v/>
      </c>
      <c r="E740" s="18" t="str">
        <f>IFERROR(VLOOKUP(C740,REKAP[[#All],[ID
Barang]:[Stok Akhir]],4,FALSE), "")</f>
        <v/>
      </c>
      <c r="F740" s="18" t="str">
        <f>IFERROR(VLOOKUP(C740,REKAP[[#All],[ID
Barang]:[Stok Akhir]],6,FALSE),"")</f>
        <v/>
      </c>
      <c r="G740" s="17" t="str">
        <f>IFERROR(VLOOKUP(C740,REKAP[[#All],[ID
Barang]:[Stok Akhir]],8,FALSE),"")</f>
        <v/>
      </c>
      <c r="H740" s="13"/>
      <c r="I740" s="13"/>
      <c r="J740" s="69" t="str">
        <f>IFERROR(VLOOKUP(C740,REKAP[[#All],[ID
Barang]:[Stok Akhir]],14,FALSE),"")</f>
        <v/>
      </c>
      <c r="K740" s="69"/>
      <c r="L740" s="13"/>
      <c r="M740" s="17" t="str">
        <f>IFERROR(MASUK8[[#This Row],[Harga Satuan]]*MASUK8[[#This Row],[Jumlah Keluar]], "")</f>
        <v/>
      </c>
      <c r="N740" s="13"/>
    </row>
    <row r="741" spans="1:14" ht="16.5" thickTop="1" thickBot="1" x14ac:dyDescent="0.3">
      <c r="A741" s="33">
        <f t="shared" si="11"/>
        <v>735</v>
      </c>
      <c r="B741" s="9"/>
      <c r="C741" s="10"/>
      <c r="D741" s="18" t="str">
        <f>IFERROR(VLOOKUP(C741,REKAP[[#All],[ID
Barang]:[Stok Akhir]],2,FALSE), "")</f>
        <v/>
      </c>
      <c r="E741" s="18" t="str">
        <f>IFERROR(VLOOKUP(C741,REKAP[[#All],[ID
Barang]:[Stok Akhir]],4,FALSE), "")</f>
        <v/>
      </c>
      <c r="F741" s="18" t="str">
        <f>IFERROR(VLOOKUP(C741,REKAP[[#All],[ID
Barang]:[Stok Akhir]],6,FALSE),"")</f>
        <v/>
      </c>
      <c r="G741" s="17" t="str">
        <f>IFERROR(VLOOKUP(C741,REKAP[[#All],[ID
Barang]:[Stok Akhir]],8,FALSE),"")</f>
        <v/>
      </c>
      <c r="H741" s="13"/>
      <c r="I741" s="13"/>
      <c r="J741" s="69" t="str">
        <f>IFERROR(VLOOKUP(C741,REKAP[[#All],[ID
Barang]:[Stok Akhir]],14,FALSE),"")</f>
        <v/>
      </c>
      <c r="K741" s="69"/>
      <c r="L741" s="13"/>
      <c r="M741" s="17" t="str">
        <f>IFERROR(MASUK8[[#This Row],[Harga Satuan]]*MASUK8[[#This Row],[Jumlah Keluar]], "")</f>
        <v/>
      </c>
      <c r="N741" s="13"/>
    </row>
    <row r="742" spans="1:14" ht="16.5" thickTop="1" thickBot="1" x14ac:dyDescent="0.3">
      <c r="A742" s="33">
        <f t="shared" si="11"/>
        <v>736</v>
      </c>
      <c r="B742" s="9"/>
      <c r="C742" s="10"/>
      <c r="D742" s="18" t="str">
        <f>IFERROR(VLOOKUP(C742,REKAP[[#All],[ID
Barang]:[Stok Akhir]],2,FALSE), "")</f>
        <v/>
      </c>
      <c r="E742" s="18" t="str">
        <f>IFERROR(VLOOKUP(C742,REKAP[[#All],[ID
Barang]:[Stok Akhir]],4,FALSE), "")</f>
        <v/>
      </c>
      <c r="F742" s="18" t="str">
        <f>IFERROR(VLOOKUP(C742,REKAP[[#All],[ID
Barang]:[Stok Akhir]],6,FALSE),"")</f>
        <v/>
      </c>
      <c r="G742" s="17" t="str">
        <f>IFERROR(VLOOKUP(C742,REKAP[[#All],[ID
Barang]:[Stok Akhir]],8,FALSE),"")</f>
        <v/>
      </c>
      <c r="H742" s="13"/>
      <c r="I742" s="13"/>
      <c r="J742" s="69" t="str">
        <f>IFERROR(VLOOKUP(C742,REKAP[[#All],[ID
Barang]:[Stok Akhir]],14,FALSE),"")</f>
        <v/>
      </c>
      <c r="K742" s="69"/>
      <c r="L742" s="13"/>
      <c r="M742" s="17" t="str">
        <f>IFERROR(MASUK8[[#This Row],[Harga Satuan]]*MASUK8[[#This Row],[Jumlah Keluar]], "")</f>
        <v/>
      </c>
      <c r="N742" s="13"/>
    </row>
    <row r="743" spans="1:14" ht="16.5" thickTop="1" thickBot="1" x14ac:dyDescent="0.3">
      <c r="A743" s="33">
        <f t="shared" si="11"/>
        <v>737</v>
      </c>
      <c r="B743" s="9"/>
      <c r="C743" s="10"/>
      <c r="D743" s="18" t="str">
        <f>IFERROR(VLOOKUP(C743,REKAP[[#All],[ID
Barang]:[Stok Akhir]],2,FALSE), "")</f>
        <v/>
      </c>
      <c r="E743" s="18" t="str">
        <f>IFERROR(VLOOKUP(C743,REKAP[[#All],[ID
Barang]:[Stok Akhir]],4,FALSE), "")</f>
        <v/>
      </c>
      <c r="F743" s="18" t="str">
        <f>IFERROR(VLOOKUP(C743,REKAP[[#All],[ID
Barang]:[Stok Akhir]],6,FALSE),"")</f>
        <v/>
      </c>
      <c r="G743" s="17" t="str">
        <f>IFERROR(VLOOKUP(C743,REKAP[[#All],[ID
Barang]:[Stok Akhir]],8,FALSE),"")</f>
        <v/>
      </c>
      <c r="H743" s="13"/>
      <c r="I743" s="13"/>
      <c r="J743" s="69" t="str">
        <f>IFERROR(VLOOKUP(C743,REKAP[[#All],[ID
Barang]:[Stok Akhir]],14,FALSE),"")</f>
        <v/>
      </c>
      <c r="K743" s="69"/>
      <c r="L743" s="13"/>
      <c r="M743" s="17" t="str">
        <f>IFERROR(MASUK8[[#This Row],[Harga Satuan]]*MASUK8[[#This Row],[Jumlah Keluar]], "")</f>
        <v/>
      </c>
      <c r="N743" s="13"/>
    </row>
    <row r="744" spans="1:14" ht="16.5" thickTop="1" thickBot="1" x14ac:dyDescent="0.3">
      <c r="A744" s="33">
        <f t="shared" si="11"/>
        <v>738</v>
      </c>
      <c r="B744" s="9"/>
      <c r="C744" s="10"/>
      <c r="D744" s="18" t="str">
        <f>IFERROR(VLOOKUP(C744,REKAP[[#All],[ID
Barang]:[Stok Akhir]],2,FALSE), "")</f>
        <v/>
      </c>
      <c r="E744" s="18" t="str">
        <f>IFERROR(VLOOKUP(C744,REKAP[[#All],[ID
Barang]:[Stok Akhir]],4,FALSE), "")</f>
        <v/>
      </c>
      <c r="F744" s="18" t="str">
        <f>IFERROR(VLOOKUP(C744,REKAP[[#All],[ID
Barang]:[Stok Akhir]],6,FALSE),"")</f>
        <v/>
      </c>
      <c r="G744" s="17" t="str">
        <f>IFERROR(VLOOKUP(C744,REKAP[[#All],[ID
Barang]:[Stok Akhir]],8,FALSE),"")</f>
        <v/>
      </c>
      <c r="H744" s="13"/>
      <c r="I744" s="13"/>
      <c r="J744" s="69" t="str">
        <f>IFERROR(VLOOKUP(C744,REKAP[[#All],[ID
Barang]:[Stok Akhir]],14,FALSE),"")</f>
        <v/>
      </c>
      <c r="K744" s="69"/>
      <c r="L744" s="13"/>
      <c r="M744" s="17" t="str">
        <f>IFERROR(MASUK8[[#This Row],[Harga Satuan]]*MASUK8[[#This Row],[Jumlah Keluar]], "")</f>
        <v/>
      </c>
      <c r="N744" s="13"/>
    </row>
    <row r="745" spans="1:14" ht="16.5" thickTop="1" thickBot="1" x14ac:dyDescent="0.3">
      <c r="A745" s="33">
        <f t="shared" si="11"/>
        <v>739</v>
      </c>
      <c r="B745" s="9"/>
      <c r="C745" s="10"/>
      <c r="D745" s="18" t="str">
        <f>IFERROR(VLOOKUP(C745,REKAP[[#All],[ID
Barang]:[Stok Akhir]],2,FALSE), "")</f>
        <v/>
      </c>
      <c r="E745" s="18" t="str">
        <f>IFERROR(VLOOKUP(C745,REKAP[[#All],[ID
Barang]:[Stok Akhir]],4,FALSE), "")</f>
        <v/>
      </c>
      <c r="F745" s="18" t="str">
        <f>IFERROR(VLOOKUP(C745,REKAP[[#All],[ID
Barang]:[Stok Akhir]],6,FALSE),"")</f>
        <v/>
      </c>
      <c r="G745" s="17" t="str">
        <f>IFERROR(VLOOKUP(C745,REKAP[[#All],[ID
Barang]:[Stok Akhir]],8,FALSE),"")</f>
        <v/>
      </c>
      <c r="H745" s="13"/>
      <c r="I745" s="13"/>
      <c r="J745" s="69" t="str">
        <f>IFERROR(VLOOKUP(C745,REKAP[[#All],[ID
Barang]:[Stok Akhir]],14,FALSE),"")</f>
        <v/>
      </c>
      <c r="K745" s="69"/>
      <c r="L745" s="13"/>
      <c r="M745" s="17" t="str">
        <f>IFERROR(MASUK8[[#This Row],[Harga Satuan]]*MASUK8[[#This Row],[Jumlah Keluar]], "")</f>
        <v/>
      </c>
      <c r="N745" s="13"/>
    </row>
    <row r="746" spans="1:14" ht="16.5" thickTop="1" thickBot="1" x14ac:dyDescent="0.3">
      <c r="A746" s="33">
        <f t="shared" si="11"/>
        <v>740</v>
      </c>
      <c r="B746" s="9"/>
      <c r="C746" s="10"/>
      <c r="D746" s="18" t="str">
        <f>IFERROR(VLOOKUP(C746,REKAP[[#All],[ID
Barang]:[Stok Akhir]],2,FALSE), "")</f>
        <v/>
      </c>
      <c r="E746" s="18" t="str">
        <f>IFERROR(VLOOKUP(C746,REKAP[[#All],[ID
Barang]:[Stok Akhir]],4,FALSE), "")</f>
        <v/>
      </c>
      <c r="F746" s="18" t="str">
        <f>IFERROR(VLOOKUP(C746,REKAP[[#All],[ID
Barang]:[Stok Akhir]],6,FALSE),"")</f>
        <v/>
      </c>
      <c r="G746" s="17" t="str">
        <f>IFERROR(VLOOKUP(C746,REKAP[[#All],[ID
Barang]:[Stok Akhir]],8,FALSE),"")</f>
        <v/>
      </c>
      <c r="H746" s="13"/>
      <c r="I746" s="13"/>
      <c r="J746" s="69" t="str">
        <f>IFERROR(VLOOKUP(C746,REKAP[[#All],[ID
Barang]:[Stok Akhir]],14,FALSE),"")</f>
        <v/>
      </c>
      <c r="K746" s="69"/>
      <c r="L746" s="13"/>
      <c r="M746" s="17" t="str">
        <f>IFERROR(MASUK8[[#This Row],[Harga Satuan]]*MASUK8[[#This Row],[Jumlah Keluar]], "")</f>
        <v/>
      </c>
      <c r="N746" s="13"/>
    </row>
    <row r="747" spans="1:14" ht="16.5" thickTop="1" thickBot="1" x14ac:dyDescent="0.3">
      <c r="A747" s="33">
        <f t="shared" si="11"/>
        <v>741</v>
      </c>
      <c r="B747" s="9"/>
      <c r="C747" s="10"/>
      <c r="D747" s="18" t="str">
        <f>IFERROR(VLOOKUP(C747,REKAP[[#All],[ID
Barang]:[Stok Akhir]],2,FALSE), "")</f>
        <v/>
      </c>
      <c r="E747" s="18" t="str">
        <f>IFERROR(VLOOKUP(C747,REKAP[[#All],[ID
Barang]:[Stok Akhir]],4,FALSE), "")</f>
        <v/>
      </c>
      <c r="F747" s="18" t="str">
        <f>IFERROR(VLOOKUP(C747,REKAP[[#All],[ID
Barang]:[Stok Akhir]],6,FALSE),"")</f>
        <v/>
      </c>
      <c r="G747" s="17" t="str">
        <f>IFERROR(VLOOKUP(C747,REKAP[[#All],[ID
Barang]:[Stok Akhir]],8,FALSE),"")</f>
        <v/>
      </c>
      <c r="H747" s="13"/>
      <c r="I747" s="13"/>
      <c r="J747" s="69" t="str">
        <f>IFERROR(VLOOKUP(C747,REKAP[[#All],[ID
Barang]:[Stok Akhir]],14,FALSE),"")</f>
        <v/>
      </c>
      <c r="K747" s="69"/>
      <c r="L747" s="13"/>
      <c r="M747" s="17" t="str">
        <f>IFERROR(MASUK8[[#This Row],[Harga Satuan]]*MASUK8[[#This Row],[Jumlah Keluar]], "")</f>
        <v/>
      </c>
      <c r="N747" s="13"/>
    </row>
    <row r="748" spans="1:14" ht="16.5" thickTop="1" thickBot="1" x14ac:dyDescent="0.3">
      <c r="A748" s="33">
        <f t="shared" si="11"/>
        <v>742</v>
      </c>
      <c r="B748" s="9"/>
      <c r="C748" s="10"/>
      <c r="D748" s="18" t="str">
        <f>IFERROR(VLOOKUP(C748,REKAP[[#All],[ID
Barang]:[Stok Akhir]],2,FALSE), "")</f>
        <v/>
      </c>
      <c r="E748" s="18" t="str">
        <f>IFERROR(VLOOKUP(C748,REKAP[[#All],[ID
Barang]:[Stok Akhir]],4,FALSE), "")</f>
        <v/>
      </c>
      <c r="F748" s="18" t="str">
        <f>IFERROR(VLOOKUP(C748,REKAP[[#All],[ID
Barang]:[Stok Akhir]],6,FALSE),"")</f>
        <v/>
      </c>
      <c r="G748" s="17" t="str">
        <f>IFERROR(VLOOKUP(C748,REKAP[[#All],[ID
Barang]:[Stok Akhir]],8,FALSE),"")</f>
        <v/>
      </c>
      <c r="H748" s="13"/>
      <c r="I748" s="13"/>
      <c r="J748" s="69" t="str">
        <f>IFERROR(VLOOKUP(C748,REKAP[[#All],[ID
Barang]:[Stok Akhir]],14,FALSE),"")</f>
        <v/>
      </c>
      <c r="K748" s="69"/>
      <c r="L748" s="13"/>
      <c r="M748" s="17" t="str">
        <f>IFERROR(MASUK8[[#This Row],[Harga Satuan]]*MASUK8[[#This Row],[Jumlah Keluar]], "")</f>
        <v/>
      </c>
      <c r="N748" s="13"/>
    </row>
    <row r="749" spans="1:14" ht="16.5" thickTop="1" thickBot="1" x14ac:dyDescent="0.3">
      <c r="A749" s="33">
        <f t="shared" si="11"/>
        <v>743</v>
      </c>
      <c r="B749" s="9"/>
      <c r="C749" s="10"/>
      <c r="D749" s="18" t="str">
        <f>IFERROR(VLOOKUP(C749,REKAP[[#All],[ID
Barang]:[Stok Akhir]],2,FALSE), "")</f>
        <v/>
      </c>
      <c r="E749" s="18" t="str">
        <f>IFERROR(VLOOKUP(C749,REKAP[[#All],[ID
Barang]:[Stok Akhir]],4,FALSE), "")</f>
        <v/>
      </c>
      <c r="F749" s="18" t="str">
        <f>IFERROR(VLOOKUP(C749,REKAP[[#All],[ID
Barang]:[Stok Akhir]],6,FALSE),"")</f>
        <v/>
      </c>
      <c r="G749" s="17" t="str">
        <f>IFERROR(VLOOKUP(C749,REKAP[[#All],[ID
Barang]:[Stok Akhir]],8,FALSE),"")</f>
        <v/>
      </c>
      <c r="H749" s="13"/>
      <c r="I749" s="13"/>
      <c r="J749" s="69" t="str">
        <f>IFERROR(VLOOKUP(C749,REKAP[[#All],[ID
Barang]:[Stok Akhir]],14,FALSE),"")</f>
        <v/>
      </c>
      <c r="K749" s="69"/>
      <c r="L749" s="13"/>
      <c r="M749" s="17" t="str">
        <f>IFERROR(MASUK8[[#This Row],[Harga Satuan]]*MASUK8[[#This Row],[Jumlah Keluar]], "")</f>
        <v/>
      </c>
      <c r="N749" s="13"/>
    </row>
    <row r="750" spans="1:14" ht="16.5" thickTop="1" thickBot="1" x14ac:dyDescent="0.3">
      <c r="A750" s="33">
        <f t="shared" si="11"/>
        <v>744</v>
      </c>
      <c r="B750" s="9"/>
      <c r="C750" s="10"/>
      <c r="D750" s="18" t="str">
        <f>IFERROR(VLOOKUP(C750,REKAP[[#All],[ID
Barang]:[Stok Akhir]],2,FALSE), "")</f>
        <v/>
      </c>
      <c r="E750" s="18" t="str">
        <f>IFERROR(VLOOKUP(C750,REKAP[[#All],[ID
Barang]:[Stok Akhir]],4,FALSE), "")</f>
        <v/>
      </c>
      <c r="F750" s="18" t="str">
        <f>IFERROR(VLOOKUP(C750,REKAP[[#All],[ID
Barang]:[Stok Akhir]],6,FALSE),"")</f>
        <v/>
      </c>
      <c r="G750" s="17" t="str">
        <f>IFERROR(VLOOKUP(C750,REKAP[[#All],[ID
Barang]:[Stok Akhir]],8,FALSE),"")</f>
        <v/>
      </c>
      <c r="H750" s="13"/>
      <c r="I750" s="13"/>
      <c r="J750" s="69" t="str">
        <f>IFERROR(VLOOKUP(C750,REKAP[[#All],[ID
Barang]:[Stok Akhir]],14,FALSE),"")</f>
        <v/>
      </c>
      <c r="K750" s="69"/>
      <c r="L750" s="13"/>
      <c r="M750" s="17" t="str">
        <f>IFERROR(MASUK8[[#This Row],[Harga Satuan]]*MASUK8[[#This Row],[Jumlah Keluar]], "")</f>
        <v/>
      </c>
      <c r="N750" s="13"/>
    </row>
    <row r="751" spans="1:14" ht="16.5" thickTop="1" thickBot="1" x14ac:dyDescent="0.3">
      <c r="A751" s="33">
        <f t="shared" si="11"/>
        <v>745</v>
      </c>
      <c r="B751" s="9"/>
      <c r="C751" s="10"/>
      <c r="D751" s="18" t="str">
        <f>IFERROR(VLOOKUP(C751,REKAP[[#All],[ID
Barang]:[Stok Akhir]],2,FALSE), "")</f>
        <v/>
      </c>
      <c r="E751" s="18" t="str">
        <f>IFERROR(VLOOKUP(C751,REKAP[[#All],[ID
Barang]:[Stok Akhir]],4,FALSE), "")</f>
        <v/>
      </c>
      <c r="F751" s="18" t="str">
        <f>IFERROR(VLOOKUP(C751,REKAP[[#All],[ID
Barang]:[Stok Akhir]],6,FALSE),"")</f>
        <v/>
      </c>
      <c r="G751" s="17" t="str">
        <f>IFERROR(VLOOKUP(C751,REKAP[[#All],[ID
Barang]:[Stok Akhir]],8,FALSE),"")</f>
        <v/>
      </c>
      <c r="H751" s="13"/>
      <c r="I751" s="13"/>
      <c r="J751" s="69" t="str">
        <f>IFERROR(VLOOKUP(C751,REKAP[[#All],[ID
Barang]:[Stok Akhir]],14,FALSE),"")</f>
        <v/>
      </c>
      <c r="K751" s="69"/>
      <c r="L751" s="13"/>
      <c r="M751" s="17" t="str">
        <f>IFERROR(MASUK8[[#This Row],[Harga Satuan]]*MASUK8[[#This Row],[Jumlah Keluar]], "")</f>
        <v/>
      </c>
      <c r="N751" s="13"/>
    </row>
    <row r="752" spans="1:14" ht="16.5" thickTop="1" thickBot="1" x14ac:dyDescent="0.3">
      <c r="A752" s="33">
        <f t="shared" si="11"/>
        <v>746</v>
      </c>
      <c r="B752" s="9"/>
      <c r="C752" s="10"/>
      <c r="D752" s="18" t="str">
        <f>IFERROR(VLOOKUP(C752,REKAP[[#All],[ID
Barang]:[Stok Akhir]],2,FALSE), "")</f>
        <v/>
      </c>
      <c r="E752" s="18" t="str">
        <f>IFERROR(VLOOKUP(C752,REKAP[[#All],[ID
Barang]:[Stok Akhir]],4,FALSE), "")</f>
        <v/>
      </c>
      <c r="F752" s="18" t="str">
        <f>IFERROR(VLOOKUP(C752,REKAP[[#All],[ID
Barang]:[Stok Akhir]],6,FALSE),"")</f>
        <v/>
      </c>
      <c r="G752" s="17" t="str">
        <f>IFERROR(VLOOKUP(C752,REKAP[[#All],[ID
Barang]:[Stok Akhir]],8,FALSE),"")</f>
        <v/>
      </c>
      <c r="H752" s="13"/>
      <c r="I752" s="13"/>
      <c r="J752" s="69" t="str">
        <f>IFERROR(VLOOKUP(C752,REKAP[[#All],[ID
Barang]:[Stok Akhir]],14,FALSE),"")</f>
        <v/>
      </c>
      <c r="K752" s="69"/>
      <c r="L752" s="13"/>
      <c r="M752" s="17" t="str">
        <f>IFERROR(MASUK8[[#This Row],[Harga Satuan]]*MASUK8[[#This Row],[Jumlah Keluar]], "")</f>
        <v/>
      </c>
      <c r="N752" s="13"/>
    </row>
    <row r="753" spans="1:14" ht="16.5" thickTop="1" thickBot="1" x14ac:dyDescent="0.3">
      <c r="A753" s="33">
        <f t="shared" si="11"/>
        <v>747</v>
      </c>
      <c r="B753" s="9"/>
      <c r="C753" s="10"/>
      <c r="D753" s="18" t="str">
        <f>IFERROR(VLOOKUP(C753,REKAP[[#All],[ID
Barang]:[Stok Akhir]],2,FALSE), "")</f>
        <v/>
      </c>
      <c r="E753" s="18" t="str">
        <f>IFERROR(VLOOKUP(C753,REKAP[[#All],[ID
Barang]:[Stok Akhir]],4,FALSE), "")</f>
        <v/>
      </c>
      <c r="F753" s="18" t="str">
        <f>IFERROR(VLOOKUP(C753,REKAP[[#All],[ID
Barang]:[Stok Akhir]],6,FALSE),"")</f>
        <v/>
      </c>
      <c r="G753" s="17" t="str">
        <f>IFERROR(VLOOKUP(C753,REKAP[[#All],[ID
Barang]:[Stok Akhir]],8,FALSE),"")</f>
        <v/>
      </c>
      <c r="H753" s="13"/>
      <c r="I753" s="13"/>
      <c r="J753" s="69" t="str">
        <f>IFERROR(VLOOKUP(C753,REKAP[[#All],[ID
Barang]:[Stok Akhir]],14,FALSE),"")</f>
        <v/>
      </c>
      <c r="K753" s="69"/>
      <c r="L753" s="13"/>
      <c r="M753" s="17" t="str">
        <f>IFERROR(MASUK8[[#This Row],[Harga Satuan]]*MASUK8[[#This Row],[Jumlah Keluar]], "")</f>
        <v/>
      </c>
      <c r="N753" s="13"/>
    </row>
    <row r="754" spans="1:14" ht="16.5" thickTop="1" thickBot="1" x14ac:dyDescent="0.3">
      <c r="A754" s="33">
        <f t="shared" si="11"/>
        <v>748</v>
      </c>
      <c r="B754" s="9"/>
      <c r="C754" s="10"/>
      <c r="D754" s="18" t="str">
        <f>IFERROR(VLOOKUP(C754,REKAP[[#All],[ID
Barang]:[Stok Akhir]],2,FALSE), "")</f>
        <v/>
      </c>
      <c r="E754" s="18" t="str">
        <f>IFERROR(VLOOKUP(C754,REKAP[[#All],[ID
Barang]:[Stok Akhir]],4,FALSE), "")</f>
        <v/>
      </c>
      <c r="F754" s="18" t="str">
        <f>IFERROR(VLOOKUP(C754,REKAP[[#All],[ID
Barang]:[Stok Akhir]],6,FALSE),"")</f>
        <v/>
      </c>
      <c r="G754" s="17" t="str">
        <f>IFERROR(VLOOKUP(C754,REKAP[[#All],[ID
Barang]:[Stok Akhir]],8,FALSE),"")</f>
        <v/>
      </c>
      <c r="H754" s="13"/>
      <c r="I754" s="13"/>
      <c r="J754" s="69" t="str">
        <f>IFERROR(VLOOKUP(C754,REKAP[[#All],[ID
Barang]:[Stok Akhir]],14,FALSE),"")</f>
        <v/>
      </c>
      <c r="K754" s="69"/>
      <c r="L754" s="13"/>
      <c r="M754" s="17" t="str">
        <f>IFERROR(MASUK8[[#This Row],[Harga Satuan]]*MASUK8[[#This Row],[Jumlah Keluar]], "")</f>
        <v/>
      </c>
      <c r="N754" s="13"/>
    </row>
    <row r="755" spans="1:14" ht="16.5" thickTop="1" thickBot="1" x14ac:dyDescent="0.3">
      <c r="A755" s="33">
        <f t="shared" si="11"/>
        <v>749</v>
      </c>
      <c r="B755" s="9"/>
      <c r="C755" s="10"/>
      <c r="D755" s="18" t="str">
        <f>IFERROR(VLOOKUP(C755,REKAP[[#All],[ID
Barang]:[Stok Akhir]],2,FALSE), "")</f>
        <v/>
      </c>
      <c r="E755" s="18" t="str">
        <f>IFERROR(VLOOKUP(C755,REKAP[[#All],[ID
Barang]:[Stok Akhir]],4,FALSE), "")</f>
        <v/>
      </c>
      <c r="F755" s="18" t="str">
        <f>IFERROR(VLOOKUP(C755,REKAP[[#All],[ID
Barang]:[Stok Akhir]],6,FALSE),"")</f>
        <v/>
      </c>
      <c r="G755" s="17" t="str">
        <f>IFERROR(VLOOKUP(C755,REKAP[[#All],[ID
Barang]:[Stok Akhir]],8,FALSE),"")</f>
        <v/>
      </c>
      <c r="H755" s="13"/>
      <c r="I755" s="13"/>
      <c r="J755" s="69" t="str">
        <f>IFERROR(VLOOKUP(C755,REKAP[[#All],[ID
Barang]:[Stok Akhir]],14,FALSE),"")</f>
        <v/>
      </c>
      <c r="K755" s="69"/>
      <c r="L755" s="13"/>
      <c r="M755" s="17" t="str">
        <f>IFERROR(MASUK8[[#This Row],[Harga Satuan]]*MASUK8[[#This Row],[Jumlah Keluar]], "")</f>
        <v/>
      </c>
      <c r="N755" s="13"/>
    </row>
    <row r="756" spans="1:14" ht="16.5" thickTop="1" thickBot="1" x14ac:dyDescent="0.3">
      <c r="A756" s="33">
        <f t="shared" si="11"/>
        <v>750</v>
      </c>
      <c r="B756" s="9"/>
      <c r="C756" s="10"/>
      <c r="D756" s="18" t="str">
        <f>IFERROR(VLOOKUP(C756,REKAP[[#All],[ID
Barang]:[Stok Akhir]],2,FALSE), "")</f>
        <v/>
      </c>
      <c r="E756" s="18" t="str">
        <f>IFERROR(VLOOKUP(C756,REKAP[[#All],[ID
Barang]:[Stok Akhir]],4,FALSE), "")</f>
        <v/>
      </c>
      <c r="F756" s="18" t="str">
        <f>IFERROR(VLOOKUP(C756,REKAP[[#All],[ID
Barang]:[Stok Akhir]],6,FALSE),"")</f>
        <v/>
      </c>
      <c r="G756" s="17" t="str">
        <f>IFERROR(VLOOKUP(C756,REKAP[[#All],[ID
Barang]:[Stok Akhir]],8,FALSE),"")</f>
        <v/>
      </c>
      <c r="H756" s="13"/>
      <c r="I756" s="13"/>
      <c r="J756" s="69" t="str">
        <f>IFERROR(VLOOKUP(C756,REKAP[[#All],[ID
Barang]:[Stok Akhir]],14,FALSE),"")</f>
        <v/>
      </c>
      <c r="K756" s="69"/>
      <c r="L756" s="13"/>
      <c r="M756" s="17" t="str">
        <f>IFERROR(MASUK8[[#This Row],[Harga Satuan]]*MASUK8[[#This Row],[Jumlah Keluar]], "")</f>
        <v/>
      </c>
      <c r="N756" s="13"/>
    </row>
    <row r="757" spans="1:14" ht="16.5" thickTop="1" thickBot="1" x14ac:dyDescent="0.3">
      <c r="A757" s="33">
        <f t="shared" si="11"/>
        <v>751</v>
      </c>
      <c r="B757" s="9"/>
      <c r="C757" s="10"/>
      <c r="D757" s="18" t="str">
        <f>IFERROR(VLOOKUP(C757,REKAP[[#All],[ID
Barang]:[Stok Akhir]],2,FALSE), "")</f>
        <v/>
      </c>
      <c r="E757" s="18" t="str">
        <f>IFERROR(VLOOKUP(C757,REKAP[[#All],[ID
Barang]:[Stok Akhir]],4,FALSE), "")</f>
        <v/>
      </c>
      <c r="F757" s="18" t="str">
        <f>IFERROR(VLOOKUP(C757,REKAP[[#All],[ID
Barang]:[Stok Akhir]],6,FALSE),"")</f>
        <v/>
      </c>
      <c r="G757" s="17" t="str">
        <f>IFERROR(VLOOKUP(C757,REKAP[[#All],[ID
Barang]:[Stok Akhir]],8,FALSE),"")</f>
        <v/>
      </c>
      <c r="H757" s="13"/>
      <c r="I757" s="13"/>
      <c r="J757" s="69" t="str">
        <f>IFERROR(VLOOKUP(C757,REKAP[[#All],[ID
Barang]:[Stok Akhir]],14,FALSE),"")</f>
        <v/>
      </c>
      <c r="K757" s="69"/>
      <c r="L757" s="13"/>
      <c r="M757" s="17" t="str">
        <f>IFERROR(MASUK8[[#This Row],[Harga Satuan]]*MASUK8[[#This Row],[Jumlah Keluar]], "")</f>
        <v/>
      </c>
      <c r="N757" s="13"/>
    </row>
    <row r="758" spans="1:14" ht="16.5" thickTop="1" thickBot="1" x14ac:dyDescent="0.3">
      <c r="A758" s="33">
        <f t="shared" si="11"/>
        <v>752</v>
      </c>
      <c r="B758" s="9"/>
      <c r="C758" s="10"/>
      <c r="D758" s="18" t="str">
        <f>IFERROR(VLOOKUP(C758,REKAP[[#All],[ID
Barang]:[Stok Akhir]],2,FALSE), "")</f>
        <v/>
      </c>
      <c r="E758" s="18" t="str">
        <f>IFERROR(VLOOKUP(C758,REKAP[[#All],[ID
Barang]:[Stok Akhir]],4,FALSE), "")</f>
        <v/>
      </c>
      <c r="F758" s="18" t="str">
        <f>IFERROR(VLOOKUP(C758,REKAP[[#All],[ID
Barang]:[Stok Akhir]],6,FALSE),"")</f>
        <v/>
      </c>
      <c r="G758" s="17" t="str">
        <f>IFERROR(VLOOKUP(C758,REKAP[[#All],[ID
Barang]:[Stok Akhir]],8,FALSE),"")</f>
        <v/>
      </c>
      <c r="H758" s="13"/>
      <c r="I758" s="13"/>
      <c r="J758" s="69" t="str">
        <f>IFERROR(VLOOKUP(C758,REKAP[[#All],[ID
Barang]:[Stok Akhir]],14,FALSE),"")</f>
        <v/>
      </c>
      <c r="K758" s="69"/>
      <c r="L758" s="13"/>
      <c r="M758" s="17" t="str">
        <f>IFERROR(MASUK8[[#This Row],[Harga Satuan]]*MASUK8[[#This Row],[Jumlah Keluar]], "")</f>
        <v/>
      </c>
      <c r="N758" s="13"/>
    </row>
    <row r="759" spans="1:14" ht="16.5" thickTop="1" thickBot="1" x14ac:dyDescent="0.3">
      <c r="A759" s="33">
        <f t="shared" si="11"/>
        <v>753</v>
      </c>
      <c r="B759" s="9"/>
      <c r="C759" s="10"/>
      <c r="D759" s="18" t="str">
        <f>IFERROR(VLOOKUP(C759,REKAP[[#All],[ID
Barang]:[Stok Akhir]],2,FALSE), "")</f>
        <v/>
      </c>
      <c r="E759" s="18" t="str">
        <f>IFERROR(VLOOKUP(C759,REKAP[[#All],[ID
Barang]:[Stok Akhir]],4,FALSE), "")</f>
        <v/>
      </c>
      <c r="F759" s="18" t="str">
        <f>IFERROR(VLOOKUP(C759,REKAP[[#All],[ID
Barang]:[Stok Akhir]],6,FALSE),"")</f>
        <v/>
      </c>
      <c r="G759" s="17" t="str">
        <f>IFERROR(VLOOKUP(C759,REKAP[[#All],[ID
Barang]:[Stok Akhir]],8,FALSE),"")</f>
        <v/>
      </c>
      <c r="H759" s="13"/>
      <c r="I759" s="13"/>
      <c r="J759" s="69" t="str">
        <f>IFERROR(VLOOKUP(C759,REKAP[[#All],[ID
Barang]:[Stok Akhir]],14,FALSE),"")</f>
        <v/>
      </c>
      <c r="K759" s="69"/>
      <c r="L759" s="13"/>
      <c r="M759" s="17" t="str">
        <f>IFERROR(MASUK8[[#This Row],[Harga Satuan]]*MASUK8[[#This Row],[Jumlah Keluar]], "")</f>
        <v/>
      </c>
      <c r="N759" s="13"/>
    </row>
    <row r="760" spans="1:14" ht="16.5" thickTop="1" thickBot="1" x14ac:dyDescent="0.3">
      <c r="A760" s="33">
        <f t="shared" si="11"/>
        <v>754</v>
      </c>
      <c r="B760" s="9"/>
      <c r="C760" s="10"/>
      <c r="D760" s="18" t="str">
        <f>IFERROR(VLOOKUP(C760,REKAP[[#All],[ID
Barang]:[Stok Akhir]],2,FALSE), "")</f>
        <v/>
      </c>
      <c r="E760" s="18" t="str">
        <f>IFERROR(VLOOKUP(C760,REKAP[[#All],[ID
Barang]:[Stok Akhir]],4,FALSE), "")</f>
        <v/>
      </c>
      <c r="F760" s="18" t="str">
        <f>IFERROR(VLOOKUP(C760,REKAP[[#All],[ID
Barang]:[Stok Akhir]],6,FALSE),"")</f>
        <v/>
      </c>
      <c r="G760" s="17" t="str">
        <f>IFERROR(VLOOKUP(C760,REKAP[[#All],[ID
Barang]:[Stok Akhir]],8,FALSE),"")</f>
        <v/>
      </c>
      <c r="H760" s="13"/>
      <c r="I760" s="13"/>
      <c r="J760" s="69" t="str">
        <f>IFERROR(VLOOKUP(C760,REKAP[[#All],[ID
Barang]:[Stok Akhir]],14,FALSE),"")</f>
        <v/>
      </c>
      <c r="K760" s="69"/>
      <c r="L760" s="13"/>
      <c r="M760" s="17" t="str">
        <f>IFERROR(MASUK8[[#This Row],[Harga Satuan]]*MASUK8[[#This Row],[Jumlah Keluar]], "")</f>
        <v/>
      </c>
      <c r="N760" s="13"/>
    </row>
    <row r="761" spans="1:14" ht="16.5" thickTop="1" thickBot="1" x14ac:dyDescent="0.3">
      <c r="A761" s="33">
        <f t="shared" si="11"/>
        <v>755</v>
      </c>
      <c r="B761" s="9"/>
      <c r="C761" s="10"/>
      <c r="D761" s="18" t="str">
        <f>IFERROR(VLOOKUP(C761,REKAP[[#All],[ID
Barang]:[Stok Akhir]],2,FALSE), "")</f>
        <v/>
      </c>
      <c r="E761" s="18" t="str">
        <f>IFERROR(VLOOKUP(C761,REKAP[[#All],[ID
Barang]:[Stok Akhir]],4,FALSE), "")</f>
        <v/>
      </c>
      <c r="F761" s="18" t="str">
        <f>IFERROR(VLOOKUP(C761,REKAP[[#All],[ID
Barang]:[Stok Akhir]],6,FALSE),"")</f>
        <v/>
      </c>
      <c r="G761" s="17" t="str">
        <f>IFERROR(VLOOKUP(C761,REKAP[[#All],[ID
Barang]:[Stok Akhir]],8,FALSE),"")</f>
        <v/>
      </c>
      <c r="H761" s="13"/>
      <c r="I761" s="13"/>
      <c r="J761" s="69" t="str">
        <f>IFERROR(VLOOKUP(C761,REKAP[[#All],[ID
Barang]:[Stok Akhir]],14,FALSE),"")</f>
        <v/>
      </c>
      <c r="K761" s="69"/>
      <c r="L761" s="13"/>
      <c r="M761" s="17" t="str">
        <f>IFERROR(MASUK8[[#This Row],[Harga Satuan]]*MASUK8[[#This Row],[Jumlah Keluar]], "")</f>
        <v/>
      </c>
      <c r="N761" s="13"/>
    </row>
    <row r="762" spans="1:14" ht="16.5" thickTop="1" thickBot="1" x14ac:dyDescent="0.3">
      <c r="A762" s="33">
        <f t="shared" si="11"/>
        <v>756</v>
      </c>
      <c r="B762" s="9"/>
      <c r="C762" s="10"/>
      <c r="D762" s="18" t="str">
        <f>IFERROR(VLOOKUP(C762,REKAP[[#All],[ID
Barang]:[Stok Akhir]],2,FALSE), "")</f>
        <v/>
      </c>
      <c r="E762" s="18" t="str">
        <f>IFERROR(VLOOKUP(C762,REKAP[[#All],[ID
Barang]:[Stok Akhir]],4,FALSE), "")</f>
        <v/>
      </c>
      <c r="F762" s="18" t="str">
        <f>IFERROR(VLOOKUP(C762,REKAP[[#All],[ID
Barang]:[Stok Akhir]],6,FALSE),"")</f>
        <v/>
      </c>
      <c r="G762" s="17" t="str">
        <f>IFERROR(VLOOKUP(C762,REKAP[[#All],[ID
Barang]:[Stok Akhir]],8,FALSE),"")</f>
        <v/>
      </c>
      <c r="H762" s="13"/>
      <c r="I762" s="13"/>
      <c r="J762" s="69" t="str">
        <f>IFERROR(VLOOKUP(C762,REKAP[[#All],[ID
Barang]:[Stok Akhir]],14,FALSE),"")</f>
        <v/>
      </c>
      <c r="K762" s="69"/>
      <c r="L762" s="13"/>
      <c r="M762" s="17" t="str">
        <f>IFERROR(MASUK8[[#This Row],[Harga Satuan]]*MASUK8[[#This Row],[Jumlah Keluar]], "")</f>
        <v/>
      </c>
      <c r="N762" s="13"/>
    </row>
    <row r="763" spans="1:14" ht="16.5" thickTop="1" thickBot="1" x14ac:dyDescent="0.3">
      <c r="A763" s="33">
        <f t="shared" si="11"/>
        <v>757</v>
      </c>
      <c r="B763" s="9"/>
      <c r="C763" s="10"/>
      <c r="D763" s="18" t="str">
        <f>IFERROR(VLOOKUP(C763,REKAP[[#All],[ID
Barang]:[Stok Akhir]],2,FALSE), "")</f>
        <v/>
      </c>
      <c r="E763" s="18" t="str">
        <f>IFERROR(VLOOKUP(C763,REKAP[[#All],[ID
Barang]:[Stok Akhir]],4,FALSE), "")</f>
        <v/>
      </c>
      <c r="F763" s="18" t="str">
        <f>IFERROR(VLOOKUP(C763,REKAP[[#All],[ID
Barang]:[Stok Akhir]],6,FALSE),"")</f>
        <v/>
      </c>
      <c r="G763" s="17" t="str">
        <f>IFERROR(VLOOKUP(C763,REKAP[[#All],[ID
Barang]:[Stok Akhir]],8,FALSE),"")</f>
        <v/>
      </c>
      <c r="H763" s="13"/>
      <c r="I763" s="13"/>
      <c r="J763" s="69" t="str">
        <f>IFERROR(VLOOKUP(C763,REKAP[[#All],[ID
Barang]:[Stok Akhir]],14,FALSE),"")</f>
        <v/>
      </c>
      <c r="K763" s="69"/>
      <c r="L763" s="13"/>
      <c r="M763" s="17" t="str">
        <f>IFERROR(MASUK8[[#This Row],[Harga Satuan]]*MASUK8[[#This Row],[Jumlah Keluar]], "")</f>
        <v/>
      </c>
      <c r="N763" s="13"/>
    </row>
    <row r="764" spans="1:14" ht="16.5" thickTop="1" thickBot="1" x14ac:dyDescent="0.3">
      <c r="A764" s="33">
        <f t="shared" si="11"/>
        <v>758</v>
      </c>
      <c r="B764" s="9"/>
      <c r="C764" s="10"/>
      <c r="D764" s="18" t="str">
        <f>IFERROR(VLOOKUP(C764,REKAP[[#All],[ID
Barang]:[Stok Akhir]],2,FALSE), "")</f>
        <v/>
      </c>
      <c r="E764" s="18" t="str">
        <f>IFERROR(VLOOKUP(C764,REKAP[[#All],[ID
Barang]:[Stok Akhir]],4,FALSE), "")</f>
        <v/>
      </c>
      <c r="F764" s="18" t="str">
        <f>IFERROR(VLOOKUP(C764,REKAP[[#All],[ID
Barang]:[Stok Akhir]],6,FALSE),"")</f>
        <v/>
      </c>
      <c r="G764" s="17" t="str">
        <f>IFERROR(VLOOKUP(C764,REKAP[[#All],[ID
Barang]:[Stok Akhir]],8,FALSE),"")</f>
        <v/>
      </c>
      <c r="H764" s="13"/>
      <c r="I764" s="13"/>
      <c r="J764" s="69" t="str">
        <f>IFERROR(VLOOKUP(C764,REKAP[[#All],[ID
Barang]:[Stok Akhir]],14,FALSE),"")</f>
        <v/>
      </c>
      <c r="K764" s="69"/>
      <c r="L764" s="13"/>
      <c r="M764" s="17" t="str">
        <f>IFERROR(MASUK8[[#This Row],[Harga Satuan]]*MASUK8[[#This Row],[Jumlah Keluar]], "")</f>
        <v/>
      </c>
      <c r="N764" s="13"/>
    </row>
    <row r="765" spans="1:14" ht="16.5" thickTop="1" thickBot="1" x14ac:dyDescent="0.3">
      <c r="A765" s="33">
        <f t="shared" si="11"/>
        <v>759</v>
      </c>
      <c r="B765" s="9"/>
      <c r="C765" s="10"/>
      <c r="D765" s="18" t="str">
        <f>IFERROR(VLOOKUP(C765,REKAP[[#All],[ID
Barang]:[Stok Akhir]],2,FALSE), "")</f>
        <v/>
      </c>
      <c r="E765" s="18" t="str">
        <f>IFERROR(VLOOKUP(C765,REKAP[[#All],[ID
Barang]:[Stok Akhir]],4,FALSE), "")</f>
        <v/>
      </c>
      <c r="F765" s="18" t="str">
        <f>IFERROR(VLOOKUP(C765,REKAP[[#All],[ID
Barang]:[Stok Akhir]],6,FALSE),"")</f>
        <v/>
      </c>
      <c r="G765" s="17" t="str">
        <f>IFERROR(VLOOKUP(C765,REKAP[[#All],[ID
Barang]:[Stok Akhir]],8,FALSE),"")</f>
        <v/>
      </c>
      <c r="H765" s="13"/>
      <c r="I765" s="13"/>
      <c r="J765" s="69" t="str">
        <f>IFERROR(VLOOKUP(C765,REKAP[[#All],[ID
Barang]:[Stok Akhir]],14,FALSE),"")</f>
        <v/>
      </c>
      <c r="K765" s="69"/>
      <c r="L765" s="13"/>
      <c r="M765" s="17" t="str">
        <f>IFERROR(MASUK8[[#This Row],[Harga Satuan]]*MASUK8[[#This Row],[Jumlah Keluar]], "")</f>
        <v/>
      </c>
      <c r="N765" s="13"/>
    </row>
    <row r="766" spans="1:14" ht="16.5" thickTop="1" thickBot="1" x14ac:dyDescent="0.3">
      <c r="A766" s="33">
        <f t="shared" si="11"/>
        <v>760</v>
      </c>
      <c r="B766" s="9"/>
      <c r="C766" s="10"/>
      <c r="D766" s="18" t="str">
        <f>IFERROR(VLOOKUP(C766,REKAP[[#All],[ID
Barang]:[Stok Akhir]],2,FALSE), "")</f>
        <v/>
      </c>
      <c r="E766" s="18" t="str">
        <f>IFERROR(VLOOKUP(C766,REKAP[[#All],[ID
Barang]:[Stok Akhir]],4,FALSE), "")</f>
        <v/>
      </c>
      <c r="F766" s="18" t="str">
        <f>IFERROR(VLOOKUP(C766,REKAP[[#All],[ID
Barang]:[Stok Akhir]],6,FALSE),"")</f>
        <v/>
      </c>
      <c r="G766" s="17" t="str">
        <f>IFERROR(VLOOKUP(C766,REKAP[[#All],[ID
Barang]:[Stok Akhir]],8,FALSE),"")</f>
        <v/>
      </c>
      <c r="H766" s="13"/>
      <c r="I766" s="13"/>
      <c r="J766" s="69" t="str">
        <f>IFERROR(VLOOKUP(C766,REKAP[[#All],[ID
Barang]:[Stok Akhir]],14,FALSE),"")</f>
        <v/>
      </c>
      <c r="K766" s="69"/>
      <c r="L766" s="13"/>
      <c r="M766" s="17" t="str">
        <f>IFERROR(MASUK8[[#This Row],[Harga Satuan]]*MASUK8[[#This Row],[Jumlah Keluar]], "")</f>
        <v/>
      </c>
      <c r="N766" s="13"/>
    </row>
    <row r="767" spans="1:14" ht="16.5" thickTop="1" thickBot="1" x14ac:dyDescent="0.3">
      <c r="A767" s="33">
        <f t="shared" si="11"/>
        <v>761</v>
      </c>
      <c r="B767" s="9"/>
      <c r="C767" s="10"/>
      <c r="D767" s="18" t="str">
        <f>IFERROR(VLOOKUP(C767,REKAP[[#All],[ID
Barang]:[Stok Akhir]],2,FALSE), "")</f>
        <v/>
      </c>
      <c r="E767" s="18" t="str">
        <f>IFERROR(VLOOKUP(C767,REKAP[[#All],[ID
Barang]:[Stok Akhir]],4,FALSE), "")</f>
        <v/>
      </c>
      <c r="F767" s="18" t="str">
        <f>IFERROR(VLOOKUP(C767,REKAP[[#All],[ID
Barang]:[Stok Akhir]],6,FALSE),"")</f>
        <v/>
      </c>
      <c r="G767" s="17" t="str">
        <f>IFERROR(VLOOKUP(C767,REKAP[[#All],[ID
Barang]:[Stok Akhir]],8,FALSE),"")</f>
        <v/>
      </c>
      <c r="H767" s="13"/>
      <c r="I767" s="13"/>
      <c r="J767" s="69" t="str">
        <f>IFERROR(VLOOKUP(C767,REKAP[[#All],[ID
Barang]:[Stok Akhir]],14,FALSE),"")</f>
        <v/>
      </c>
      <c r="K767" s="69"/>
      <c r="L767" s="13"/>
      <c r="M767" s="17" t="str">
        <f>IFERROR(MASUK8[[#This Row],[Harga Satuan]]*MASUK8[[#This Row],[Jumlah Keluar]], "")</f>
        <v/>
      </c>
      <c r="N767" s="13"/>
    </row>
    <row r="768" spans="1:14" ht="16.5" thickTop="1" thickBot="1" x14ac:dyDescent="0.3">
      <c r="A768" s="33">
        <f t="shared" si="11"/>
        <v>762</v>
      </c>
      <c r="B768" s="9"/>
      <c r="C768" s="10"/>
      <c r="D768" s="18" t="str">
        <f>IFERROR(VLOOKUP(C768,REKAP[[#All],[ID
Barang]:[Stok Akhir]],2,FALSE), "")</f>
        <v/>
      </c>
      <c r="E768" s="18" t="str">
        <f>IFERROR(VLOOKUP(C768,REKAP[[#All],[ID
Barang]:[Stok Akhir]],4,FALSE), "")</f>
        <v/>
      </c>
      <c r="F768" s="18" t="str">
        <f>IFERROR(VLOOKUP(C768,REKAP[[#All],[ID
Barang]:[Stok Akhir]],6,FALSE),"")</f>
        <v/>
      </c>
      <c r="G768" s="17" t="str">
        <f>IFERROR(VLOOKUP(C768,REKAP[[#All],[ID
Barang]:[Stok Akhir]],8,FALSE),"")</f>
        <v/>
      </c>
      <c r="H768" s="13"/>
      <c r="I768" s="13"/>
      <c r="J768" s="69" t="str">
        <f>IFERROR(VLOOKUP(C768,REKAP[[#All],[ID
Barang]:[Stok Akhir]],14,FALSE),"")</f>
        <v/>
      </c>
      <c r="K768" s="69"/>
      <c r="L768" s="13"/>
      <c r="M768" s="17" t="str">
        <f>IFERROR(MASUK8[[#This Row],[Harga Satuan]]*MASUK8[[#This Row],[Jumlah Keluar]], "")</f>
        <v/>
      </c>
      <c r="N768" s="13"/>
    </row>
    <row r="769" spans="1:14" ht="16.5" thickTop="1" thickBot="1" x14ac:dyDescent="0.3">
      <c r="A769" s="33">
        <f t="shared" si="11"/>
        <v>763</v>
      </c>
      <c r="B769" s="9"/>
      <c r="C769" s="10"/>
      <c r="D769" s="18" t="str">
        <f>IFERROR(VLOOKUP(C769,REKAP[[#All],[ID
Barang]:[Stok Akhir]],2,FALSE), "")</f>
        <v/>
      </c>
      <c r="E769" s="18" t="str">
        <f>IFERROR(VLOOKUP(C769,REKAP[[#All],[ID
Barang]:[Stok Akhir]],4,FALSE), "")</f>
        <v/>
      </c>
      <c r="F769" s="18" t="str">
        <f>IFERROR(VLOOKUP(C769,REKAP[[#All],[ID
Barang]:[Stok Akhir]],6,FALSE),"")</f>
        <v/>
      </c>
      <c r="G769" s="17" t="str">
        <f>IFERROR(VLOOKUP(C769,REKAP[[#All],[ID
Barang]:[Stok Akhir]],8,FALSE),"")</f>
        <v/>
      </c>
      <c r="H769" s="13"/>
      <c r="I769" s="13"/>
      <c r="J769" s="69" t="str">
        <f>IFERROR(VLOOKUP(C769,REKAP[[#All],[ID
Barang]:[Stok Akhir]],14,FALSE),"")</f>
        <v/>
      </c>
      <c r="K769" s="69"/>
      <c r="L769" s="13"/>
      <c r="M769" s="17" t="str">
        <f>IFERROR(MASUK8[[#This Row],[Harga Satuan]]*MASUK8[[#This Row],[Jumlah Keluar]], "")</f>
        <v/>
      </c>
      <c r="N769" s="13"/>
    </row>
    <row r="770" spans="1:14" ht="16.5" thickTop="1" thickBot="1" x14ac:dyDescent="0.3">
      <c r="A770" s="33">
        <f t="shared" si="11"/>
        <v>764</v>
      </c>
      <c r="B770" s="9"/>
      <c r="C770" s="10"/>
      <c r="D770" s="18" t="str">
        <f>IFERROR(VLOOKUP(C770,REKAP[[#All],[ID
Barang]:[Stok Akhir]],2,FALSE), "")</f>
        <v/>
      </c>
      <c r="E770" s="18" t="str">
        <f>IFERROR(VLOOKUP(C770,REKAP[[#All],[ID
Barang]:[Stok Akhir]],4,FALSE), "")</f>
        <v/>
      </c>
      <c r="F770" s="18" t="str">
        <f>IFERROR(VLOOKUP(C770,REKAP[[#All],[ID
Barang]:[Stok Akhir]],6,FALSE),"")</f>
        <v/>
      </c>
      <c r="G770" s="17" t="str">
        <f>IFERROR(VLOOKUP(C770,REKAP[[#All],[ID
Barang]:[Stok Akhir]],8,FALSE),"")</f>
        <v/>
      </c>
      <c r="H770" s="13"/>
      <c r="I770" s="13"/>
      <c r="J770" s="69" t="str">
        <f>IFERROR(VLOOKUP(C770,REKAP[[#All],[ID
Barang]:[Stok Akhir]],14,FALSE),"")</f>
        <v/>
      </c>
      <c r="K770" s="69"/>
      <c r="L770" s="13"/>
      <c r="M770" s="17" t="str">
        <f>IFERROR(MASUK8[[#This Row],[Harga Satuan]]*MASUK8[[#This Row],[Jumlah Keluar]], "")</f>
        <v/>
      </c>
      <c r="N770" s="13"/>
    </row>
    <row r="771" spans="1:14" ht="16.5" thickTop="1" thickBot="1" x14ac:dyDescent="0.3">
      <c r="A771" s="33">
        <f t="shared" si="11"/>
        <v>765</v>
      </c>
      <c r="B771" s="9"/>
      <c r="C771" s="10"/>
      <c r="D771" s="18" t="str">
        <f>IFERROR(VLOOKUP(C771,REKAP[[#All],[ID
Barang]:[Stok Akhir]],2,FALSE), "")</f>
        <v/>
      </c>
      <c r="E771" s="18" t="str">
        <f>IFERROR(VLOOKUP(C771,REKAP[[#All],[ID
Barang]:[Stok Akhir]],4,FALSE), "")</f>
        <v/>
      </c>
      <c r="F771" s="18" t="str">
        <f>IFERROR(VLOOKUP(C771,REKAP[[#All],[ID
Barang]:[Stok Akhir]],6,FALSE),"")</f>
        <v/>
      </c>
      <c r="G771" s="17" t="str">
        <f>IFERROR(VLOOKUP(C771,REKAP[[#All],[ID
Barang]:[Stok Akhir]],8,FALSE),"")</f>
        <v/>
      </c>
      <c r="H771" s="13"/>
      <c r="I771" s="13"/>
      <c r="J771" s="69" t="str">
        <f>IFERROR(VLOOKUP(C771,REKAP[[#All],[ID
Barang]:[Stok Akhir]],14,FALSE),"")</f>
        <v/>
      </c>
      <c r="K771" s="69"/>
      <c r="L771" s="13"/>
      <c r="M771" s="17" t="str">
        <f>IFERROR(MASUK8[[#This Row],[Harga Satuan]]*MASUK8[[#This Row],[Jumlah Keluar]], "")</f>
        <v/>
      </c>
      <c r="N771" s="13"/>
    </row>
    <row r="772" spans="1:14" ht="16.5" thickTop="1" thickBot="1" x14ac:dyDescent="0.3">
      <c r="A772" s="33">
        <f t="shared" si="11"/>
        <v>766</v>
      </c>
      <c r="B772" s="9"/>
      <c r="C772" s="10"/>
      <c r="D772" s="18" t="str">
        <f>IFERROR(VLOOKUP(C772,REKAP[[#All],[ID
Barang]:[Stok Akhir]],2,FALSE), "")</f>
        <v/>
      </c>
      <c r="E772" s="18" t="str">
        <f>IFERROR(VLOOKUP(C772,REKAP[[#All],[ID
Barang]:[Stok Akhir]],4,FALSE), "")</f>
        <v/>
      </c>
      <c r="F772" s="18" t="str">
        <f>IFERROR(VLOOKUP(C772,REKAP[[#All],[ID
Barang]:[Stok Akhir]],6,FALSE),"")</f>
        <v/>
      </c>
      <c r="G772" s="17" t="str">
        <f>IFERROR(VLOOKUP(C772,REKAP[[#All],[ID
Barang]:[Stok Akhir]],8,FALSE),"")</f>
        <v/>
      </c>
      <c r="H772" s="13"/>
      <c r="I772" s="13"/>
      <c r="J772" s="69" t="str">
        <f>IFERROR(VLOOKUP(C772,REKAP[[#All],[ID
Barang]:[Stok Akhir]],14,FALSE),"")</f>
        <v/>
      </c>
      <c r="K772" s="69"/>
      <c r="L772" s="13"/>
      <c r="M772" s="17" t="str">
        <f>IFERROR(MASUK8[[#This Row],[Harga Satuan]]*MASUK8[[#This Row],[Jumlah Keluar]], "")</f>
        <v/>
      </c>
      <c r="N772" s="13"/>
    </row>
    <row r="773" spans="1:14" ht="16.5" thickTop="1" thickBot="1" x14ac:dyDescent="0.3">
      <c r="A773" s="33">
        <f t="shared" si="11"/>
        <v>767</v>
      </c>
      <c r="B773" s="9"/>
      <c r="C773" s="10"/>
      <c r="D773" s="18" t="str">
        <f>IFERROR(VLOOKUP(C773,REKAP[[#All],[ID
Barang]:[Stok Akhir]],2,FALSE), "")</f>
        <v/>
      </c>
      <c r="E773" s="18" t="str">
        <f>IFERROR(VLOOKUP(C773,REKAP[[#All],[ID
Barang]:[Stok Akhir]],4,FALSE), "")</f>
        <v/>
      </c>
      <c r="F773" s="18" t="str">
        <f>IFERROR(VLOOKUP(C773,REKAP[[#All],[ID
Barang]:[Stok Akhir]],6,FALSE),"")</f>
        <v/>
      </c>
      <c r="G773" s="17" t="str">
        <f>IFERROR(VLOOKUP(C773,REKAP[[#All],[ID
Barang]:[Stok Akhir]],8,FALSE),"")</f>
        <v/>
      </c>
      <c r="H773" s="13"/>
      <c r="I773" s="13"/>
      <c r="J773" s="69" t="str">
        <f>IFERROR(VLOOKUP(C773,REKAP[[#All],[ID
Barang]:[Stok Akhir]],14,FALSE),"")</f>
        <v/>
      </c>
      <c r="K773" s="69"/>
      <c r="L773" s="13"/>
      <c r="M773" s="17" t="str">
        <f>IFERROR(MASUK8[[#This Row],[Harga Satuan]]*MASUK8[[#This Row],[Jumlah Keluar]], "")</f>
        <v/>
      </c>
      <c r="N773" s="13"/>
    </row>
    <row r="774" spans="1:14" ht="16.5" thickTop="1" thickBot="1" x14ac:dyDescent="0.3">
      <c r="A774" s="33">
        <f t="shared" si="11"/>
        <v>768</v>
      </c>
      <c r="B774" s="9"/>
      <c r="C774" s="10"/>
      <c r="D774" s="18" t="str">
        <f>IFERROR(VLOOKUP(C774,REKAP[[#All],[ID
Barang]:[Stok Akhir]],2,FALSE), "")</f>
        <v/>
      </c>
      <c r="E774" s="18" t="str">
        <f>IFERROR(VLOOKUP(C774,REKAP[[#All],[ID
Barang]:[Stok Akhir]],4,FALSE), "")</f>
        <v/>
      </c>
      <c r="F774" s="18" t="str">
        <f>IFERROR(VLOOKUP(C774,REKAP[[#All],[ID
Barang]:[Stok Akhir]],6,FALSE),"")</f>
        <v/>
      </c>
      <c r="G774" s="17" t="str">
        <f>IFERROR(VLOOKUP(C774,REKAP[[#All],[ID
Barang]:[Stok Akhir]],8,FALSE),"")</f>
        <v/>
      </c>
      <c r="H774" s="13"/>
      <c r="I774" s="13"/>
      <c r="J774" s="69" t="str">
        <f>IFERROR(VLOOKUP(C774,REKAP[[#All],[ID
Barang]:[Stok Akhir]],14,FALSE),"")</f>
        <v/>
      </c>
      <c r="K774" s="69"/>
      <c r="L774" s="13"/>
      <c r="M774" s="17" t="str">
        <f>IFERROR(MASUK8[[#This Row],[Harga Satuan]]*MASUK8[[#This Row],[Jumlah Keluar]], "")</f>
        <v/>
      </c>
      <c r="N774" s="13"/>
    </row>
    <row r="775" spans="1:14" ht="16.5" thickTop="1" thickBot="1" x14ac:dyDescent="0.3">
      <c r="A775" s="33">
        <f t="shared" ref="A775:A838" si="12">ROW()-ROW($A$6)</f>
        <v>769</v>
      </c>
      <c r="B775" s="9"/>
      <c r="C775" s="10"/>
      <c r="D775" s="18" t="str">
        <f>IFERROR(VLOOKUP(C775,REKAP[[#All],[ID
Barang]:[Stok Akhir]],2,FALSE), "")</f>
        <v/>
      </c>
      <c r="E775" s="18" t="str">
        <f>IFERROR(VLOOKUP(C775,REKAP[[#All],[ID
Barang]:[Stok Akhir]],4,FALSE), "")</f>
        <v/>
      </c>
      <c r="F775" s="18" t="str">
        <f>IFERROR(VLOOKUP(C775,REKAP[[#All],[ID
Barang]:[Stok Akhir]],6,FALSE),"")</f>
        <v/>
      </c>
      <c r="G775" s="17" t="str">
        <f>IFERROR(VLOOKUP(C775,REKAP[[#All],[ID
Barang]:[Stok Akhir]],8,FALSE),"")</f>
        <v/>
      </c>
      <c r="H775" s="13"/>
      <c r="I775" s="13"/>
      <c r="J775" s="69" t="str">
        <f>IFERROR(VLOOKUP(C775,REKAP[[#All],[ID
Barang]:[Stok Akhir]],14,FALSE),"")</f>
        <v/>
      </c>
      <c r="K775" s="69"/>
      <c r="L775" s="13"/>
      <c r="M775" s="17" t="str">
        <f>IFERROR(MASUK8[[#This Row],[Harga Satuan]]*MASUK8[[#This Row],[Jumlah Keluar]], "")</f>
        <v/>
      </c>
      <c r="N775" s="13"/>
    </row>
    <row r="776" spans="1:14" ht="16.5" thickTop="1" thickBot="1" x14ac:dyDescent="0.3">
      <c r="A776" s="33">
        <f t="shared" si="12"/>
        <v>770</v>
      </c>
      <c r="B776" s="9"/>
      <c r="C776" s="10"/>
      <c r="D776" s="18" t="str">
        <f>IFERROR(VLOOKUP(C776,REKAP[[#All],[ID
Barang]:[Stok Akhir]],2,FALSE), "")</f>
        <v/>
      </c>
      <c r="E776" s="18" t="str">
        <f>IFERROR(VLOOKUP(C776,REKAP[[#All],[ID
Barang]:[Stok Akhir]],4,FALSE), "")</f>
        <v/>
      </c>
      <c r="F776" s="18" t="str">
        <f>IFERROR(VLOOKUP(C776,REKAP[[#All],[ID
Barang]:[Stok Akhir]],6,FALSE),"")</f>
        <v/>
      </c>
      <c r="G776" s="17" t="str">
        <f>IFERROR(VLOOKUP(C776,REKAP[[#All],[ID
Barang]:[Stok Akhir]],8,FALSE),"")</f>
        <v/>
      </c>
      <c r="H776" s="13"/>
      <c r="I776" s="13"/>
      <c r="J776" s="69" t="str">
        <f>IFERROR(VLOOKUP(C776,REKAP[[#All],[ID
Barang]:[Stok Akhir]],14,FALSE),"")</f>
        <v/>
      </c>
      <c r="K776" s="69"/>
      <c r="L776" s="13"/>
      <c r="M776" s="17" t="str">
        <f>IFERROR(MASUK8[[#This Row],[Harga Satuan]]*MASUK8[[#This Row],[Jumlah Keluar]], "")</f>
        <v/>
      </c>
      <c r="N776" s="13"/>
    </row>
    <row r="777" spans="1:14" ht="16.5" thickTop="1" thickBot="1" x14ac:dyDescent="0.3">
      <c r="A777" s="33">
        <f t="shared" si="12"/>
        <v>771</v>
      </c>
      <c r="B777" s="9"/>
      <c r="C777" s="10"/>
      <c r="D777" s="18" t="str">
        <f>IFERROR(VLOOKUP(C777,REKAP[[#All],[ID
Barang]:[Stok Akhir]],2,FALSE), "")</f>
        <v/>
      </c>
      <c r="E777" s="18" t="str">
        <f>IFERROR(VLOOKUP(C777,REKAP[[#All],[ID
Barang]:[Stok Akhir]],4,FALSE), "")</f>
        <v/>
      </c>
      <c r="F777" s="18" t="str">
        <f>IFERROR(VLOOKUP(C777,REKAP[[#All],[ID
Barang]:[Stok Akhir]],6,FALSE),"")</f>
        <v/>
      </c>
      <c r="G777" s="17" t="str">
        <f>IFERROR(VLOOKUP(C777,REKAP[[#All],[ID
Barang]:[Stok Akhir]],8,FALSE),"")</f>
        <v/>
      </c>
      <c r="H777" s="13"/>
      <c r="I777" s="13"/>
      <c r="J777" s="69" t="str">
        <f>IFERROR(VLOOKUP(C777,REKAP[[#All],[ID
Barang]:[Stok Akhir]],14,FALSE),"")</f>
        <v/>
      </c>
      <c r="K777" s="69"/>
      <c r="L777" s="13"/>
      <c r="M777" s="17" t="str">
        <f>IFERROR(MASUK8[[#This Row],[Harga Satuan]]*MASUK8[[#This Row],[Jumlah Keluar]], "")</f>
        <v/>
      </c>
      <c r="N777" s="13"/>
    </row>
    <row r="778" spans="1:14" ht="16.5" thickTop="1" thickBot="1" x14ac:dyDescent="0.3">
      <c r="A778" s="33">
        <f t="shared" si="12"/>
        <v>772</v>
      </c>
      <c r="B778" s="9"/>
      <c r="C778" s="10"/>
      <c r="D778" s="18" t="str">
        <f>IFERROR(VLOOKUP(C778,REKAP[[#All],[ID
Barang]:[Stok Akhir]],2,FALSE), "")</f>
        <v/>
      </c>
      <c r="E778" s="18" t="str">
        <f>IFERROR(VLOOKUP(C778,REKAP[[#All],[ID
Barang]:[Stok Akhir]],4,FALSE), "")</f>
        <v/>
      </c>
      <c r="F778" s="18" t="str">
        <f>IFERROR(VLOOKUP(C778,REKAP[[#All],[ID
Barang]:[Stok Akhir]],6,FALSE),"")</f>
        <v/>
      </c>
      <c r="G778" s="17" t="str">
        <f>IFERROR(VLOOKUP(C778,REKAP[[#All],[ID
Barang]:[Stok Akhir]],8,FALSE),"")</f>
        <v/>
      </c>
      <c r="H778" s="13"/>
      <c r="I778" s="13"/>
      <c r="J778" s="69" t="str">
        <f>IFERROR(VLOOKUP(C778,REKAP[[#All],[ID
Barang]:[Stok Akhir]],14,FALSE),"")</f>
        <v/>
      </c>
      <c r="K778" s="69"/>
      <c r="L778" s="13"/>
      <c r="M778" s="17" t="str">
        <f>IFERROR(MASUK8[[#This Row],[Harga Satuan]]*MASUK8[[#This Row],[Jumlah Keluar]], "")</f>
        <v/>
      </c>
      <c r="N778" s="13"/>
    </row>
    <row r="779" spans="1:14" ht="16.5" thickTop="1" thickBot="1" x14ac:dyDescent="0.3">
      <c r="A779" s="33">
        <f t="shared" si="12"/>
        <v>773</v>
      </c>
      <c r="B779" s="9"/>
      <c r="C779" s="10"/>
      <c r="D779" s="18" t="str">
        <f>IFERROR(VLOOKUP(C779,REKAP[[#All],[ID
Barang]:[Stok Akhir]],2,FALSE), "")</f>
        <v/>
      </c>
      <c r="E779" s="18" t="str">
        <f>IFERROR(VLOOKUP(C779,REKAP[[#All],[ID
Barang]:[Stok Akhir]],4,FALSE), "")</f>
        <v/>
      </c>
      <c r="F779" s="18" t="str">
        <f>IFERROR(VLOOKUP(C779,REKAP[[#All],[ID
Barang]:[Stok Akhir]],6,FALSE),"")</f>
        <v/>
      </c>
      <c r="G779" s="17" t="str">
        <f>IFERROR(VLOOKUP(C779,REKAP[[#All],[ID
Barang]:[Stok Akhir]],8,FALSE),"")</f>
        <v/>
      </c>
      <c r="H779" s="13"/>
      <c r="I779" s="13"/>
      <c r="J779" s="69" t="str">
        <f>IFERROR(VLOOKUP(C779,REKAP[[#All],[ID
Barang]:[Stok Akhir]],14,FALSE),"")</f>
        <v/>
      </c>
      <c r="K779" s="69"/>
      <c r="L779" s="13"/>
      <c r="M779" s="17" t="str">
        <f>IFERROR(MASUK8[[#This Row],[Harga Satuan]]*MASUK8[[#This Row],[Jumlah Keluar]], "")</f>
        <v/>
      </c>
      <c r="N779" s="13"/>
    </row>
    <row r="780" spans="1:14" ht="16.5" thickTop="1" thickBot="1" x14ac:dyDescent="0.3">
      <c r="A780" s="33">
        <f t="shared" si="12"/>
        <v>774</v>
      </c>
      <c r="B780" s="9"/>
      <c r="C780" s="10"/>
      <c r="D780" s="18" t="str">
        <f>IFERROR(VLOOKUP(C780,REKAP[[#All],[ID
Barang]:[Stok Akhir]],2,FALSE), "")</f>
        <v/>
      </c>
      <c r="E780" s="18" t="str">
        <f>IFERROR(VLOOKUP(C780,REKAP[[#All],[ID
Barang]:[Stok Akhir]],4,FALSE), "")</f>
        <v/>
      </c>
      <c r="F780" s="18" t="str">
        <f>IFERROR(VLOOKUP(C780,REKAP[[#All],[ID
Barang]:[Stok Akhir]],6,FALSE),"")</f>
        <v/>
      </c>
      <c r="G780" s="17" t="str">
        <f>IFERROR(VLOOKUP(C780,REKAP[[#All],[ID
Barang]:[Stok Akhir]],8,FALSE),"")</f>
        <v/>
      </c>
      <c r="H780" s="13"/>
      <c r="I780" s="13"/>
      <c r="J780" s="69" t="str">
        <f>IFERROR(VLOOKUP(C780,REKAP[[#All],[ID
Barang]:[Stok Akhir]],14,FALSE),"")</f>
        <v/>
      </c>
      <c r="K780" s="69"/>
      <c r="L780" s="13"/>
      <c r="M780" s="17" t="str">
        <f>IFERROR(MASUK8[[#This Row],[Harga Satuan]]*MASUK8[[#This Row],[Jumlah Keluar]], "")</f>
        <v/>
      </c>
      <c r="N780" s="13"/>
    </row>
    <row r="781" spans="1:14" ht="16.5" thickTop="1" thickBot="1" x14ac:dyDescent="0.3">
      <c r="A781" s="33">
        <f t="shared" si="12"/>
        <v>775</v>
      </c>
      <c r="B781" s="9"/>
      <c r="C781" s="10"/>
      <c r="D781" s="18" t="str">
        <f>IFERROR(VLOOKUP(C781,REKAP[[#All],[ID
Barang]:[Stok Akhir]],2,FALSE), "")</f>
        <v/>
      </c>
      <c r="E781" s="18" t="str">
        <f>IFERROR(VLOOKUP(C781,REKAP[[#All],[ID
Barang]:[Stok Akhir]],4,FALSE), "")</f>
        <v/>
      </c>
      <c r="F781" s="18" t="str">
        <f>IFERROR(VLOOKUP(C781,REKAP[[#All],[ID
Barang]:[Stok Akhir]],6,FALSE),"")</f>
        <v/>
      </c>
      <c r="G781" s="17" t="str">
        <f>IFERROR(VLOOKUP(C781,REKAP[[#All],[ID
Barang]:[Stok Akhir]],8,FALSE),"")</f>
        <v/>
      </c>
      <c r="H781" s="13"/>
      <c r="I781" s="13"/>
      <c r="J781" s="69" t="str">
        <f>IFERROR(VLOOKUP(C781,REKAP[[#All],[ID
Barang]:[Stok Akhir]],14,FALSE),"")</f>
        <v/>
      </c>
      <c r="K781" s="69"/>
      <c r="L781" s="13"/>
      <c r="M781" s="17" t="str">
        <f>IFERROR(MASUK8[[#This Row],[Harga Satuan]]*MASUK8[[#This Row],[Jumlah Keluar]], "")</f>
        <v/>
      </c>
      <c r="N781" s="13"/>
    </row>
    <row r="782" spans="1:14" ht="16.5" thickTop="1" thickBot="1" x14ac:dyDescent="0.3">
      <c r="A782" s="33">
        <f t="shared" si="12"/>
        <v>776</v>
      </c>
      <c r="B782" s="9"/>
      <c r="C782" s="10"/>
      <c r="D782" s="18" t="str">
        <f>IFERROR(VLOOKUP(C782,REKAP[[#All],[ID
Barang]:[Stok Akhir]],2,FALSE), "")</f>
        <v/>
      </c>
      <c r="E782" s="18" t="str">
        <f>IFERROR(VLOOKUP(C782,REKAP[[#All],[ID
Barang]:[Stok Akhir]],4,FALSE), "")</f>
        <v/>
      </c>
      <c r="F782" s="18" t="str">
        <f>IFERROR(VLOOKUP(C782,REKAP[[#All],[ID
Barang]:[Stok Akhir]],6,FALSE),"")</f>
        <v/>
      </c>
      <c r="G782" s="17" t="str">
        <f>IFERROR(VLOOKUP(C782,REKAP[[#All],[ID
Barang]:[Stok Akhir]],8,FALSE),"")</f>
        <v/>
      </c>
      <c r="H782" s="13"/>
      <c r="I782" s="13"/>
      <c r="J782" s="69" t="str">
        <f>IFERROR(VLOOKUP(C782,REKAP[[#All],[ID
Barang]:[Stok Akhir]],14,FALSE),"")</f>
        <v/>
      </c>
      <c r="K782" s="69"/>
      <c r="L782" s="13"/>
      <c r="M782" s="17" t="str">
        <f>IFERROR(MASUK8[[#This Row],[Harga Satuan]]*MASUK8[[#This Row],[Jumlah Keluar]], "")</f>
        <v/>
      </c>
      <c r="N782" s="13"/>
    </row>
    <row r="783" spans="1:14" ht="16.5" thickTop="1" thickBot="1" x14ac:dyDescent="0.3">
      <c r="A783" s="33">
        <f t="shared" si="12"/>
        <v>777</v>
      </c>
      <c r="B783" s="9"/>
      <c r="C783" s="10"/>
      <c r="D783" s="18" t="str">
        <f>IFERROR(VLOOKUP(C783,REKAP[[#All],[ID
Barang]:[Stok Akhir]],2,FALSE), "")</f>
        <v/>
      </c>
      <c r="E783" s="18" t="str">
        <f>IFERROR(VLOOKUP(C783,REKAP[[#All],[ID
Barang]:[Stok Akhir]],4,FALSE), "")</f>
        <v/>
      </c>
      <c r="F783" s="18" t="str">
        <f>IFERROR(VLOOKUP(C783,REKAP[[#All],[ID
Barang]:[Stok Akhir]],6,FALSE),"")</f>
        <v/>
      </c>
      <c r="G783" s="17" t="str">
        <f>IFERROR(VLOOKUP(C783,REKAP[[#All],[ID
Barang]:[Stok Akhir]],8,FALSE),"")</f>
        <v/>
      </c>
      <c r="H783" s="13"/>
      <c r="I783" s="13"/>
      <c r="J783" s="69" t="str">
        <f>IFERROR(VLOOKUP(C783,REKAP[[#All],[ID
Barang]:[Stok Akhir]],14,FALSE),"")</f>
        <v/>
      </c>
      <c r="K783" s="69"/>
      <c r="L783" s="13"/>
      <c r="M783" s="17" t="str">
        <f>IFERROR(MASUK8[[#This Row],[Harga Satuan]]*MASUK8[[#This Row],[Jumlah Keluar]], "")</f>
        <v/>
      </c>
      <c r="N783" s="13"/>
    </row>
    <row r="784" spans="1:14" ht="16.5" thickTop="1" thickBot="1" x14ac:dyDescent="0.3">
      <c r="A784" s="33">
        <f t="shared" si="12"/>
        <v>778</v>
      </c>
      <c r="B784" s="9"/>
      <c r="C784" s="10"/>
      <c r="D784" s="18" t="str">
        <f>IFERROR(VLOOKUP(C784,REKAP[[#All],[ID
Barang]:[Stok Akhir]],2,FALSE), "")</f>
        <v/>
      </c>
      <c r="E784" s="18" t="str">
        <f>IFERROR(VLOOKUP(C784,REKAP[[#All],[ID
Barang]:[Stok Akhir]],4,FALSE), "")</f>
        <v/>
      </c>
      <c r="F784" s="18" t="str">
        <f>IFERROR(VLOOKUP(C784,REKAP[[#All],[ID
Barang]:[Stok Akhir]],6,FALSE),"")</f>
        <v/>
      </c>
      <c r="G784" s="17" t="str">
        <f>IFERROR(VLOOKUP(C784,REKAP[[#All],[ID
Barang]:[Stok Akhir]],8,FALSE),"")</f>
        <v/>
      </c>
      <c r="H784" s="13"/>
      <c r="I784" s="13"/>
      <c r="J784" s="69" t="str">
        <f>IFERROR(VLOOKUP(C784,REKAP[[#All],[ID
Barang]:[Stok Akhir]],14,FALSE),"")</f>
        <v/>
      </c>
      <c r="K784" s="69"/>
      <c r="L784" s="13"/>
      <c r="M784" s="17" t="str">
        <f>IFERROR(MASUK8[[#This Row],[Harga Satuan]]*MASUK8[[#This Row],[Jumlah Keluar]], "")</f>
        <v/>
      </c>
      <c r="N784" s="13"/>
    </row>
    <row r="785" spans="1:14" ht="16.5" thickTop="1" thickBot="1" x14ac:dyDescent="0.3">
      <c r="A785" s="33">
        <f t="shared" si="12"/>
        <v>779</v>
      </c>
      <c r="B785" s="9"/>
      <c r="C785" s="10"/>
      <c r="D785" s="18" t="str">
        <f>IFERROR(VLOOKUP(C785,REKAP[[#All],[ID
Barang]:[Stok Akhir]],2,FALSE), "")</f>
        <v/>
      </c>
      <c r="E785" s="18" t="str">
        <f>IFERROR(VLOOKUP(C785,REKAP[[#All],[ID
Barang]:[Stok Akhir]],4,FALSE), "")</f>
        <v/>
      </c>
      <c r="F785" s="18" t="str">
        <f>IFERROR(VLOOKUP(C785,REKAP[[#All],[ID
Barang]:[Stok Akhir]],6,FALSE),"")</f>
        <v/>
      </c>
      <c r="G785" s="17" t="str">
        <f>IFERROR(VLOOKUP(C785,REKAP[[#All],[ID
Barang]:[Stok Akhir]],8,FALSE),"")</f>
        <v/>
      </c>
      <c r="H785" s="13"/>
      <c r="I785" s="13"/>
      <c r="J785" s="69" t="str">
        <f>IFERROR(VLOOKUP(C785,REKAP[[#All],[ID
Barang]:[Stok Akhir]],14,FALSE),"")</f>
        <v/>
      </c>
      <c r="K785" s="69"/>
      <c r="L785" s="13"/>
      <c r="M785" s="17" t="str">
        <f>IFERROR(MASUK8[[#This Row],[Harga Satuan]]*MASUK8[[#This Row],[Jumlah Keluar]], "")</f>
        <v/>
      </c>
      <c r="N785" s="13"/>
    </row>
    <row r="786" spans="1:14" ht="16.5" thickTop="1" thickBot="1" x14ac:dyDescent="0.3">
      <c r="A786" s="33">
        <f t="shared" si="12"/>
        <v>780</v>
      </c>
      <c r="B786" s="9"/>
      <c r="C786" s="10"/>
      <c r="D786" s="18" t="str">
        <f>IFERROR(VLOOKUP(C786,REKAP[[#All],[ID
Barang]:[Stok Akhir]],2,FALSE), "")</f>
        <v/>
      </c>
      <c r="E786" s="18" t="str">
        <f>IFERROR(VLOOKUP(C786,REKAP[[#All],[ID
Barang]:[Stok Akhir]],4,FALSE), "")</f>
        <v/>
      </c>
      <c r="F786" s="18" t="str">
        <f>IFERROR(VLOOKUP(C786,REKAP[[#All],[ID
Barang]:[Stok Akhir]],6,FALSE),"")</f>
        <v/>
      </c>
      <c r="G786" s="17" t="str">
        <f>IFERROR(VLOOKUP(C786,REKAP[[#All],[ID
Barang]:[Stok Akhir]],8,FALSE),"")</f>
        <v/>
      </c>
      <c r="H786" s="13"/>
      <c r="I786" s="13"/>
      <c r="J786" s="69" t="str">
        <f>IFERROR(VLOOKUP(C786,REKAP[[#All],[ID
Barang]:[Stok Akhir]],14,FALSE),"")</f>
        <v/>
      </c>
      <c r="K786" s="69"/>
      <c r="L786" s="13"/>
      <c r="M786" s="17" t="str">
        <f>IFERROR(MASUK8[[#This Row],[Harga Satuan]]*MASUK8[[#This Row],[Jumlah Keluar]], "")</f>
        <v/>
      </c>
      <c r="N786" s="13"/>
    </row>
    <row r="787" spans="1:14" ht="16.5" thickTop="1" thickBot="1" x14ac:dyDescent="0.3">
      <c r="A787" s="33">
        <f t="shared" si="12"/>
        <v>781</v>
      </c>
      <c r="B787" s="9"/>
      <c r="C787" s="10"/>
      <c r="D787" s="18" t="str">
        <f>IFERROR(VLOOKUP(C787,REKAP[[#All],[ID
Barang]:[Stok Akhir]],2,FALSE), "")</f>
        <v/>
      </c>
      <c r="E787" s="18" t="str">
        <f>IFERROR(VLOOKUP(C787,REKAP[[#All],[ID
Barang]:[Stok Akhir]],4,FALSE), "")</f>
        <v/>
      </c>
      <c r="F787" s="18" t="str">
        <f>IFERROR(VLOOKUP(C787,REKAP[[#All],[ID
Barang]:[Stok Akhir]],6,FALSE),"")</f>
        <v/>
      </c>
      <c r="G787" s="17" t="str">
        <f>IFERROR(VLOOKUP(C787,REKAP[[#All],[ID
Barang]:[Stok Akhir]],8,FALSE),"")</f>
        <v/>
      </c>
      <c r="H787" s="13"/>
      <c r="I787" s="13"/>
      <c r="J787" s="69" t="str">
        <f>IFERROR(VLOOKUP(C787,REKAP[[#All],[ID
Barang]:[Stok Akhir]],14,FALSE),"")</f>
        <v/>
      </c>
      <c r="K787" s="69"/>
      <c r="L787" s="13"/>
      <c r="M787" s="17" t="str">
        <f>IFERROR(MASUK8[[#This Row],[Harga Satuan]]*MASUK8[[#This Row],[Jumlah Keluar]], "")</f>
        <v/>
      </c>
      <c r="N787" s="13"/>
    </row>
    <row r="788" spans="1:14" ht="16.5" thickTop="1" thickBot="1" x14ac:dyDescent="0.3">
      <c r="A788" s="33">
        <f t="shared" si="12"/>
        <v>782</v>
      </c>
      <c r="B788" s="9"/>
      <c r="C788" s="10"/>
      <c r="D788" s="18" t="str">
        <f>IFERROR(VLOOKUP(C788,REKAP[[#All],[ID
Barang]:[Stok Akhir]],2,FALSE), "")</f>
        <v/>
      </c>
      <c r="E788" s="18" t="str">
        <f>IFERROR(VLOOKUP(C788,REKAP[[#All],[ID
Barang]:[Stok Akhir]],4,FALSE), "")</f>
        <v/>
      </c>
      <c r="F788" s="18" t="str">
        <f>IFERROR(VLOOKUP(C788,REKAP[[#All],[ID
Barang]:[Stok Akhir]],6,FALSE),"")</f>
        <v/>
      </c>
      <c r="G788" s="17" t="str">
        <f>IFERROR(VLOOKUP(C788,REKAP[[#All],[ID
Barang]:[Stok Akhir]],8,FALSE),"")</f>
        <v/>
      </c>
      <c r="H788" s="13"/>
      <c r="I788" s="13"/>
      <c r="J788" s="69" t="str">
        <f>IFERROR(VLOOKUP(C788,REKAP[[#All],[ID
Barang]:[Stok Akhir]],14,FALSE),"")</f>
        <v/>
      </c>
      <c r="K788" s="69"/>
      <c r="L788" s="13"/>
      <c r="M788" s="17" t="str">
        <f>IFERROR(MASUK8[[#This Row],[Harga Satuan]]*MASUK8[[#This Row],[Jumlah Keluar]], "")</f>
        <v/>
      </c>
      <c r="N788" s="13"/>
    </row>
    <row r="789" spans="1:14" ht="16.5" thickTop="1" thickBot="1" x14ac:dyDescent="0.3">
      <c r="A789" s="33">
        <f t="shared" si="12"/>
        <v>783</v>
      </c>
      <c r="B789" s="9"/>
      <c r="C789" s="10"/>
      <c r="D789" s="18" t="str">
        <f>IFERROR(VLOOKUP(C789,REKAP[[#All],[ID
Barang]:[Stok Akhir]],2,FALSE), "")</f>
        <v/>
      </c>
      <c r="E789" s="18" t="str">
        <f>IFERROR(VLOOKUP(C789,REKAP[[#All],[ID
Barang]:[Stok Akhir]],4,FALSE), "")</f>
        <v/>
      </c>
      <c r="F789" s="18" t="str">
        <f>IFERROR(VLOOKUP(C789,REKAP[[#All],[ID
Barang]:[Stok Akhir]],6,FALSE),"")</f>
        <v/>
      </c>
      <c r="G789" s="17" t="str">
        <f>IFERROR(VLOOKUP(C789,REKAP[[#All],[ID
Barang]:[Stok Akhir]],8,FALSE),"")</f>
        <v/>
      </c>
      <c r="H789" s="13"/>
      <c r="I789" s="13"/>
      <c r="J789" s="69" t="str">
        <f>IFERROR(VLOOKUP(C789,REKAP[[#All],[ID
Barang]:[Stok Akhir]],14,FALSE),"")</f>
        <v/>
      </c>
      <c r="K789" s="69"/>
      <c r="L789" s="13"/>
      <c r="M789" s="17" t="str">
        <f>IFERROR(MASUK8[[#This Row],[Harga Satuan]]*MASUK8[[#This Row],[Jumlah Keluar]], "")</f>
        <v/>
      </c>
      <c r="N789" s="13"/>
    </row>
    <row r="790" spans="1:14" ht="16.5" thickTop="1" thickBot="1" x14ac:dyDescent="0.3">
      <c r="A790" s="33">
        <f t="shared" si="12"/>
        <v>784</v>
      </c>
      <c r="B790" s="9"/>
      <c r="C790" s="10"/>
      <c r="D790" s="18" t="str">
        <f>IFERROR(VLOOKUP(C790,REKAP[[#All],[ID
Barang]:[Stok Akhir]],2,FALSE), "")</f>
        <v/>
      </c>
      <c r="E790" s="18" t="str">
        <f>IFERROR(VLOOKUP(C790,REKAP[[#All],[ID
Barang]:[Stok Akhir]],4,FALSE), "")</f>
        <v/>
      </c>
      <c r="F790" s="18" t="str">
        <f>IFERROR(VLOOKUP(C790,REKAP[[#All],[ID
Barang]:[Stok Akhir]],6,FALSE),"")</f>
        <v/>
      </c>
      <c r="G790" s="17" t="str">
        <f>IFERROR(VLOOKUP(C790,REKAP[[#All],[ID
Barang]:[Stok Akhir]],8,FALSE),"")</f>
        <v/>
      </c>
      <c r="H790" s="13"/>
      <c r="I790" s="13"/>
      <c r="J790" s="69" t="str">
        <f>IFERROR(VLOOKUP(C790,REKAP[[#All],[ID
Barang]:[Stok Akhir]],14,FALSE),"")</f>
        <v/>
      </c>
      <c r="K790" s="69"/>
      <c r="L790" s="13"/>
      <c r="M790" s="17" t="str">
        <f>IFERROR(MASUK8[[#This Row],[Harga Satuan]]*MASUK8[[#This Row],[Jumlah Keluar]], "")</f>
        <v/>
      </c>
      <c r="N790" s="13"/>
    </row>
    <row r="791" spans="1:14" ht="16.5" thickTop="1" thickBot="1" x14ac:dyDescent="0.3">
      <c r="A791" s="33">
        <f t="shared" si="12"/>
        <v>785</v>
      </c>
      <c r="B791" s="9"/>
      <c r="C791" s="10"/>
      <c r="D791" s="18" t="str">
        <f>IFERROR(VLOOKUP(C791,REKAP[[#All],[ID
Barang]:[Stok Akhir]],2,FALSE), "")</f>
        <v/>
      </c>
      <c r="E791" s="18" t="str">
        <f>IFERROR(VLOOKUP(C791,REKAP[[#All],[ID
Barang]:[Stok Akhir]],4,FALSE), "")</f>
        <v/>
      </c>
      <c r="F791" s="18" t="str">
        <f>IFERROR(VLOOKUP(C791,REKAP[[#All],[ID
Barang]:[Stok Akhir]],6,FALSE),"")</f>
        <v/>
      </c>
      <c r="G791" s="17" t="str">
        <f>IFERROR(VLOOKUP(C791,REKAP[[#All],[ID
Barang]:[Stok Akhir]],8,FALSE),"")</f>
        <v/>
      </c>
      <c r="H791" s="13"/>
      <c r="I791" s="13"/>
      <c r="J791" s="69" t="str">
        <f>IFERROR(VLOOKUP(C791,REKAP[[#All],[ID
Barang]:[Stok Akhir]],14,FALSE),"")</f>
        <v/>
      </c>
      <c r="K791" s="69"/>
      <c r="L791" s="13"/>
      <c r="M791" s="17" t="str">
        <f>IFERROR(MASUK8[[#This Row],[Harga Satuan]]*MASUK8[[#This Row],[Jumlah Keluar]], "")</f>
        <v/>
      </c>
      <c r="N791" s="13"/>
    </row>
    <row r="792" spans="1:14" ht="16.5" thickTop="1" thickBot="1" x14ac:dyDescent="0.3">
      <c r="A792" s="33">
        <f t="shared" si="12"/>
        <v>786</v>
      </c>
      <c r="B792" s="9"/>
      <c r="C792" s="10"/>
      <c r="D792" s="18" t="str">
        <f>IFERROR(VLOOKUP(C792,REKAP[[#All],[ID
Barang]:[Stok Akhir]],2,FALSE), "")</f>
        <v/>
      </c>
      <c r="E792" s="18" t="str">
        <f>IFERROR(VLOOKUP(C792,REKAP[[#All],[ID
Barang]:[Stok Akhir]],4,FALSE), "")</f>
        <v/>
      </c>
      <c r="F792" s="18" t="str">
        <f>IFERROR(VLOOKUP(C792,REKAP[[#All],[ID
Barang]:[Stok Akhir]],6,FALSE),"")</f>
        <v/>
      </c>
      <c r="G792" s="17" t="str">
        <f>IFERROR(VLOOKUP(C792,REKAP[[#All],[ID
Barang]:[Stok Akhir]],8,FALSE),"")</f>
        <v/>
      </c>
      <c r="H792" s="13"/>
      <c r="I792" s="13"/>
      <c r="J792" s="69" t="str">
        <f>IFERROR(VLOOKUP(C792,REKAP[[#All],[ID
Barang]:[Stok Akhir]],14,FALSE),"")</f>
        <v/>
      </c>
      <c r="K792" s="69"/>
      <c r="L792" s="13"/>
      <c r="M792" s="17" t="str">
        <f>IFERROR(MASUK8[[#This Row],[Harga Satuan]]*MASUK8[[#This Row],[Jumlah Keluar]], "")</f>
        <v/>
      </c>
      <c r="N792" s="13"/>
    </row>
    <row r="793" spans="1:14" ht="16.5" thickTop="1" thickBot="1" x14ac:dyDescent="0.3">
      <c r="A793" s="33">
        <f t="shared" si="12"/>
        <v>787</v>
      </c>
      <c r="B793" s="9"/>
      <c r="C793" s="10"/>
      <c r="D793" s="18" t="str">
        <f>IFERROR(VLOOKUP(C793,REKAP[[#All],[ID
Barang]:[Stok Akhir]],2,FALSE), "")</f>
        <v/>
      </c>
      <c r="E793" s="18" t="str">
        <f>IFERROR(VLOOKUP(C793,REKAP[[#All],[ID
Barang]:[Stok Akhir]],4,FALSE), "")</f>
        <v/>
      </c>
      <c r="F793" s="18" t="str">
        <f>IFERROR(VLOOKUP(C793,REKAP[[#All],[ID
Barang]:[Stok Akhir]],6,FALSE),"")</f>
        <v/>
      </c>
      <c r="G793" s="17" t="str">
        <f>IFERROR(VLOOKUP(C793,REKAP[[#All],[ID
Barang]:[Stok Akhir]],8,FALSE),"")</f>
        <v/>
      </c>
      <c r="H793" s="13"/>
      <c r="I793" s="13"/>
      <c r="J793" s="69" t="str">
        <f>IFERROR(VLOOKUP(C793,REKAP[[#All],[ID
Barang]:[Stok Akhir]],14,FALSE),"")</f>
        <v/>
      </c>
      <c r="K793" s="69"/>
      <c r="L793" s="13"/>
      <c r="M793" s="17" t="str">
        <f>IFERROR(MASUK8[[#This Row],[Harga Satuan]]*MASUK8[[#This Row],[Jumlah Keluar]], "")</f>
        <v/>
      </c>
      <c r="N793" s="13"/>
    </row>
    <row r="794" spans="1:14" ht="16.5" thickTop="1" thickBot="1" x14ac:dyDescent="0.3">
      <c r="A794" s="33">
        <f t="shared" si="12"/>
        <v>788</v>
      </c>
      <c r="B794" s="9"/>
      <c r="C794" s="10"/>
      <c r="D794" s="18" t="str">
        <f>IFERROR(VLOOKUP(C794,REKAP[[#All],[ID
Barang]:[Stok Akhir]],2,FALSE), "")</f>
        <v/>
      </c>
      <c r="E794" s="18" t="str">
        <f>IFERROR(VLOOKUP(C794,REKAP[[#All],[ID
Barang]:[Stok Akhir]],4,FALSE), "")</f>
        <v/>
      </c>
      <c r="F794" s="18" t="str">
        <f>IFERROR(VLOOKUP(C794,REKAP[[#All],[ID
Barang]:[Stok Akhir]],6,FALSE),"")</f>
        <v/>
      </c>
      <c r="G794" s="17" t="str">
        <f>IFERROR(VLOOKUP(C794,REKAP[[#All],[ID
Barang]:[Stok Akhir]],8,FALSE),"")</f>
        <v/>
      </c>
      <c r="H794" s="13"/>
      <c r="I794" s="13"/>
      <c r="J794" s="69" t="str">
        <f>IFERROR(VLOOKUP(C794,REKAP[[#All],[ID
Barang]:[Stok Akhir]],14,FALSE),"")</f>
        <v/>
      </c>
      <c r="K794" s="69"/>
      <c r="L794" s="13"/>
      <c r="M794" s="17" t="str">
        <f>IFERROR(MASUK8[[#This Row],[Harga Satuan]]*MASUK8[[#This Row],[Jumlah Keluar]], "")</f>
        <v/>
      </c>
      <c r="N794" s="13"/>
    </row>
    <row r="795" spans="1:14" ht="16.5" thickTop="1" thickBot="1" x14ac:dyDescent="0.3">
      <c r="A795" s="33">
        <f t="shared" si="12"/>
        <v>789</v>
      </c>
      <c r="B795" s="9"/>
      <c r="C795" s="10"/>
      <c r="D795" s="18" t="str">
        <f>IFERROR(VLOOKUP(C795,REKAP[[#All],[ID
Barang]:[Stok Akhir]],2,FALSE), "")</f>
        <v/>
      </c>
      <c r="E795" s="18" t="str">
        <f>IFERROR(VLOOKUP(C795,REKAP[[#All],[ID
Barang]:[Stok Akhir]],4,FALSE), "")</f>
        <v/>
      </c>
      <c r="F795" s="18" t="str">
        <f>IFERROR(VLOOKUP(C795,REKAP[[#All],[ID
Barang]:[Stok Akhir]],6,FALSE),"")</f>
        <v/>
      </c>
      <c r="G795" s="17" t="str">
        <f>IFERROR(VLOOKUP(C795,REKAP[[#All],[ID
Barang]:[Stok Akhir]],8,FALSE),"")</f>
        <v/>
      </c>
      <c r="H795" s="13"/>
      <c r="I795" s="13"/>
      <c r="J795" s="69" t="str">
        <f>IFERROR(VLOOKUP(C795,REKAP[[#All],[ID
Barang]:[Stok Akhir]],14,FALSE),"")</f>
        <v/>
      </c>
      <c r="K795" s="69"/>
      <c r="L795" s="13"/>
      <c r="M795" s="17" t="str">
        <f>IFERROR(MASUK8[[#This Row],[Harga Satuan]]*MASUK8[[#This Row],[Jumlah Keluar]], "")</f>
        <v/>
      </c>
      <c r="N795" s="13"/>
    </row>
    <row r="796" spans="1:14" ht="16.5" thickTop="1" thickBot="1" x14ac:dyDescent="0.3">
      <c r="A796" s="33">
        <f t="shared" si="12"/>
        <v>790</v>
      </c>
      <c r="B796" s="9"/>
      <c r="C796" s="10"/>
      <c r="D796" s="18" t="str">
        <f>IFERROR(VLOOKUP(C796,REKAP[[#All],[ID
Barang]:[Stok Akhir]],2,FALSE), "")</f>
        <v/>
      </c>
      <c r="E796" s="18" t="str">
        <f>IFERROR(VLOOKUP(C796,REKAP[[#All],[ID
Barang]:[Stok Akhir]],4,FALSE), "")</f>
        <v/>
      </c>
      <c r="F796" s="18" t="str">
        <f>IFERROR(VLOOKUP(C796,REKAP[[#All],[ID
Barang]:[Stok Akhir]],6,FALSE),"")</f>
        <v/>
      </c>
      <c r="G796" s="17" t="str">
        <f>IFERROR(VLOOKUP(C796,REKAP[[#All],[ID
Barang]:[Stok Akhir]],8,FALSE),"")</f>
        <v/>
      </c>
      <c r="H796" s="13"/>
      <c r="I796" s="13"/>
      <c r="J796" s="69" t="str">
        <f>IFERROR(VLOOKUP(C796,REKAP[[#All],[ID
Barang]:[Stok Akhir]],14,FALSE),"")</f>
        <v/>
      </c>
      <c r="K796" s="69"/>
      <c r="L796" s="13"/>
      <c r="M796" s="17" t="str">
        <f>IFERROR(MASUK8[[#This Row],[Harga Satuan]]*MASUK8[[#This Row],[Jumlah Keluar]], "")</f>
        <v/>
      </c>
      <c r="N796" s="13"/>
    </row>
    <row r="797" spans="1:14" ht="16.5" thickTop="1" thickBot="1" x14ac:dyDescent="0.3">
      <c r="A797" s="33">
        <f t="shared" si="12"/>
        <v>791</v>
      </c>
      <c r="B797" s="9"/>
      <c r="C797" s="10"/>
      <c r="D797" s="18" t="str">
        <f>IFERROR(VLOOKUP(C797,REKAP[[#All],[ID
Barang]:[Stok Akhir]],2,FALSE), "")</f>
        <v/>
      </c>
      <c r="E797" s="18" t="str">
        <f>IFERROR(VLOOKUP(C797,REKAP[[#All],[ID
Barang]:[Stok Akhir]],4,FALSE), "")</f>
        <v/>
      </c>
      <c r="F797" s="18" t="str">
        <f>IFERROR(VLOOKUP(C797,REKAP[[#All],[ID
Barang]:[Stok Akhir]],6,FALSE),"")</f>
        <v/>
      </c>
      <c r="G797" s="17" t="str">
        <f>IFERROR(VLOOKUP(C797,REKAP[[#All],[ID
Barang]:[Stok Akhir]],8,FALSE),"")</f>
        <v/>
      </c>
      <c r="H797" s="13"/>
      <c r="I797" s="13"/>
      <c r="J797" s="69" t="str">
        <f>IFERROR(VLOOKUP(C797,REKAP[[#All],[ID
Barang]:[Stok Akhir]],14,FALSE),"")</f>
        <v/>
      </c>
      <c r="K797" s="69"/>
      <c r="L797" s="13"/>
      <c r="M797" s="17" t="str">
        <f>IFERROR(MASUK8[[#This Row],[Harga Satuan]]*MASUK8[[#This Row],[Jumlah Keluar]], "")</f>
        <v/>
      </c>
      <c r="N797" s="13"/>
    </row>
    <row r="798" spans="1:14" ht="16.5" thickTop="1" thickBot="1" x14ac:dyDescent="0.3">
      <c r="A798" s="33">
        <f t="shared" si="12"/>
        <v>792</v>
      </c>
      <c r="B798" s="9"/>
      <c r="C798" s="10"/>
      <c r="D798" s="18" t="str">
        <f>IFERROR(VLOOKUP(C798,REKAP[[#All],[ID
Barang]:[Stok Akhir]],2,FALSE), "")</f>
        <v/>
      </c>
      <c r="E798" s="18" t="str">
        <f>IFERROR(VLOOKUP(C798,REKAP[[#All],[ID
Barang]:[Stok Akhir]],4,FALSE), "")</f>
        <v/>
      </c>
      <c r="F798" s="18" t="str">
        <f>IFERROR(VLOOKUP(C798,REKAP[[#All],[ID
Barang]:[Stok Akhir]],6,FALSE),"")</f>
        <v/>
      </c>
      <c r="G798" s="17" t="str">
        <f>IFERROR(VLOOKUP(C798,REKAP[[#All],[ID
Barang]:[Stok Akhir]],8,FALSE),"")</f>
        <v/>
      </c>
      <c r="H798" s="13"/>
      <c r="I798" s="13"/>
      <c r="J798" s="69" t="str">
        <f>IFERROR(VLOOKUP(C798,REKAP[[#All],[ID
Barang]:[Stok Akhir]],14,FALSE),"")</f>
        <v/>
      </c>
      <c r="K798" s="69"/>
      <c r="L798" s="13"/>
      <c r="M798" s="17" t="str">
        <f>IFERROR(MASUK8[[#This Row],[Harga Satuan]]*MASUK8[[#This Row],[Jumlah Keluar]], "")</f>
        <v/>
      </c>
      <c r="N798" s="13"/>
    </row>
    <row r="799" spans="1:14" ht="16.5" thickTop="1" thickBot="1" x14ac:dyDescent="0.3">
      <c r="A799" s="33">
        <f t="shared" si="12"/>
        <v>793</v>
      </c>
      <c r="B799" s="9"/>
      <c r="C799" s="10"/>
      <c r="D799" s="18" t="str">
        <f>IFERROR(VLOOKUP(C799,REKAP[[#All],[ID
Barang]:[Stok Akhir]],2,FALSE), "")</f>
        <v/>
      </c>
      <c r="E799" s="18" t="str">
        <f>IFERROR(VLOOKUP(C799,REKAP[[#All],[ID
Barang]:[Stok Akhir]],4,FALSE), "")</f>
        <v/>
      </c>
      <c r="F799" s="18" t="str">
        <f>IFERROR(VLOOKUP(C799,REKAP[[#All],[ID
Barang]:[Stok Akhir]],6,FALSE),"")</f>
        <v/>
      </c>
      <c r="G799" s="17" t="str">
        <f>IFERROR(VLOOKUP(C799,REKAP[[#All],[ID
Barang]:[Stok Akhir]],8,FALSE),"")</f>
        <v/>
      </c>
      <c r="H799" s="13"/>
      <c r="I799" s="13"/>
      <c r="J799" s="69" t="str">
        <f>IFERROR(VLOOKUP(C799,REKAP[[#All],[ID
Barang]:[Stok Akhir]],14,FALSE),"")</f>
        <v/>
      </c>
      <c r="K799" s="69"/>
      <c r="L799" s="13"/>
      <c r="M799" s="17" t="str">
        <f>IFERROR(MASUK8[[#This Row],[Harga Satuan]]*MASUK8[[#This Row],[Jumlah Keluar]], "")</f>
        <v/>
      </c>
      <c r="N799" s="13"/>
    </row>
    <row r="800" spans="1:14" ht="16.5" thickTop="1" thickBot="1" x14ac:dyDescent="0.3">
      <c r="A800" s="33">
        <f t="shared" si="12"/>
        <v>794</v>
      </c>
      <c r="B800" s="9"/>
      <c r="C800" s="10"/>
      <c r="D800" s="18" t="str">
        <f>IFERROR(VLOOKUP(C800,REKAP[[#All],[ID
Barang]:[Stok Akhir]],2,FALSE), "")</f>
        <v/>
      </c>
      <c r="E800" s="18" t="str">
        <f>IFERROR(VLOOKUP(C800,REKAP[[#All],[ID
Barang]:[Stok Akhir]],4,FALSE), "")</f>
        <v/>
      </c>
      <c r="F800" s="18" t="str">
        <f>IFERROR(VLOOKUP(C800,REKAP[[#All],[ID
Barang]:[Stok Akhir]],6,FALSE),"")</f>
        <v/>
      </c>
      <c r="G800" s="17" t="str">
        <f>IFERROR(VLOOKUP(C800,REKAP[[#All],[ID
Barang]:[Stok Akhir]],8,FALSE),"")</f>
        <v/>
      </c>
      <c r="H800" s="13"/>
      <c r="I800" s="13"/>
      <c r="J800" s="69" t="str">
        <f>IFERROR(VLOOKUP(C800,REKAP[[#All],[ID
Barang]:[Stok Akhir]],14,FALSE),"")</f>
        <v/>
      </c>
      <c r="K800" s="69"/>
      <c r="L800" s="13"/>
      <c r="M800" s="17" t="str">
        <f>IFERROR(MASUK8[[#This Row],[Harga Satuan]]*MASUK8[[#This Row],[Jumlah Keluar]], "")</f>
        <v/>
      </c>
      <c r="N800" s="13"/>
    </row>
    <row r="801" spans="1:14" ht="16.5" thickTop="1" thickBot="1" x14ac:dyDescent="0.3">
      <c r="A801" s="33">
        <f t="shared" si="12"/>
        <v>795</v>
      </c>
      <c r="B801" s="9"/>
      <c r="C801" s="10"/>
      <c r="D801" s="18" t="str">
        <f>IFERROR(VLOOKUP(C801,REKAP[[#All],[ID
Barang]:[Stok Akhir]],2,FALSE), "")</f>
        <v/>
      </c>
      <c r="E801" s="18" t="str">
        <f>IFERROR(VLOOKUP(C801,REKAP[[#All],[ID
Barang]:[Stok Akhir]],4,FALSE), "")</f>
        <v/>
      </c>
      <c r="F801" s="18" t="str">
        <f>IFERROR(VLOOKUP(C801,REKAP[[#All],[ID
Barang]:[Stok Akhir]],6,FALSE),"")</f>
        <v/>
      </c>
      <c r="G801" s="17" t="str">
        <f>IFERROR(VLOOKUP(C801,REKAP[[#All],[ID
Barang]:[Stok Akhir]],8,FALSE),"")</f>
        <v/>
      </c>
      <c r="H801" s="13"/>
      <c r="I801" s="13"/>
      <c r="J801" s="69" t="str">
        <f>IFERROR(VLOOKUP(C801,REKAP[[#All],[ID
Barang]:[Stok Akhir]],14,FALSE),"")</f>
        <v/>
      </c>
      <c r="K801" s="69"/>
      <c r="L801" s="13"/>
      <c r="M801" s="17" t="str">
        <f>IFERROR(MASUK8[[#This Row],[Harga Satuan]]*MASUK8[[#This Row],[Jumlah Keluar]], "")</f>
        <v/>
      </c>
      <c r="N801" s="13"/>
    </row>
    <row r="802" spans="1:14" ht="16.5" thickTop="1" thickBot="1" x14ac:dyDescent="0.3">
      <c r="A802" s="33">
        <f t="shared" si="12"/>
        <v>796</v>
      </c>
      <c r="B802" s="9"/>
      <c r="C802" s="10"/>
      <c r="D802" s="18" t="str">
        <f>IFERROR(VLOOKUP(C802,REKAP[[#All],[ID
Barang]:[Stok Akhir]],2,FALSE), "")</f>
        <v/>
      </c>
      <c r="E802" s="18" t="str">
        <f>IFERROR(VLOOKUP(C802,REKAP[[#All],[ID
Barang]:[Stok Akhir]],4,FALSE), "")</f>
        <v/>
      </c>
      <c r="F802" s="18" t="str">
        <f>IFERROR(VLOOKUP(C802,REKAP[[#All],[ID
Barang]:[Stok Akhir]],6,FALSE),"")</f>
        <v/>
      </c>
      <c r="G802" s="17" t="str">
        <f>IFERROR(VLOOKUP(C802,REKAP[[#All],[ID
Barang]:[Stok Akhir]],8,FALSE),"")</f>
        <v/>
      </c>
      <c r="H802" s="13"/>
      <c r="I802" s="13"/>
      <c r="J802" s="69" t="str">
        <f>IFERROR(VLOOKUP(C802,REKAP[[#All],[ID
Barang]:[Stok Akhir]],14,FALSE),"")</f>
        <v/>
      </c>
      <c r="K802" s="69"/>
      <c r="L802" s="13"/>
      <c r="M802" s="17" t="str">
        <f>IFERROR(MASUK8[[#This Row],[Harga Satuan]]*MASUK8[[#This Row],[Jumlah Keluar]], "")</f>
        <v/>
      </c>
      <c r="N802" s="13"/>
    </row>
    <row r="803" spans="1:14" ht="16.5" thickTop="1" thickBot="1" x14ac:dyDescent="0.3">
      <c r="A803" s="33">
        <f t="shared" si="12"/>
        <v>797</v>
      </c>
      <c r="B803" s="9"/>
      <c r="C803" s="10"/>
      <c r="D803" s="18" t="str">
        <f>IFERROR(VLOOKUP(C803,REKAP[[#All],[ID
Barang]:[Stok Akhir]],2,FALSE), "")</f>
        <v/>
      </c>
      <c r="E803" s="18" t="str">
        <f>IFERROR(VLOOKUP(C803,REKAP[[#All],[ID
Barang]:[Stok Akhir]],4,FALSE), "")</f>
        <v/>
      </c>
      <c r="F803" s="18" t="str">
        <f>IFERROR(VLOOKUP(C803,REKAP[[#All],[ID
Barang]:[Stok Akhir]],6,FALSE),"")</f>
        <v/>
      </c>
      <c r="G803" s="17" t="str">
        <f>IFERROR(VLOOKUP(C803,REKAP[[#All],[ID
Barang]:[Stok Akhir]],8,FALSE),"")</f>
        <v/>
      </c>
      <c r="H803" s="13"/>
      <c r="I803" s="13"/>
      <c r="J803" s="69" t="str">
        <f>IFERROR(VLOOKUP(C803,REKAP[[#All],[ID
Barang]:[Stok Akhir]],14,FALSE),"")</f>
        <v/>
      </c>
      <c r="K803" s="69"/>
      <c r="L803" s="13"/>
      <c r="M803" s="17" t="str">
        <f>IFERROR(MASUK8[[#This Row],[Harga Satuan]]*MASUK8[[#This Row],[Jumlah Keluar]], "")</f>
        <v/>
      </c>
      <c r="N803" s="13"/>
    </row>
    <row r="804" spans="1:14" ht="16.5" thickTop="1" thickBot="1" x14ac:dyDescent="0.3">
      <c r="A804" s="33">
        <f t="shared" si="12"/>
        <v>798</v>
      </c>
      <c r="B804" s="9"/>
      <c r="C804" s="10"/>
      <c r="D804" s="18" t="str">
        <f>IFERROR(VLOOKUP(C804,REKAP[[#All],[ID
Barang]:[Stok Akhir]],2,FALSE), "")</f>
        <v/>
      </c>
      <c r="E804" s="18" t="str">
        <f>IFERROR(VLOOKUP(C804,REKAP[[#All],[ID
Barang]:[Stok Akhir]],4,FALSE), "")</f>
        <v/>
      </c>
      <c r="F804" s="18" t="str">
        <f>IFERROR(VLOOKUP(C804,REKAP[[#All],[ID
Barang]:[Stok Akhir]],6,FALSE),"")</f>
        <v/>
      </c>
      <c r="G804" s="17" t="str">
        <f>IFERROR(VLOOKUP(C804,REKAP[[#All],[ID
Barang]:[Stok Akhir]],8,FALSE),"")</f>
        <v/>
      </c>
      <c r="H804" s="13"/>
      <c r="I804" s="13"/>
      <c r="J804" s="69" t="str">
        <f>IFERROR(VLOOKUP(C804,REKAP[[#All],[ID
Barang]:[Stok Akhir]],14,FALSE),"")</f>
        <v/>
      </c>
      <c r="K804" s="69"/>
      <c r="L804" s="13"/>
      <c r="M804" s="17" t="str">
        <f>IFERROR(MASUK8[[#This Row],[Harga Satuan]]*MASUK8[[#This Row],[Jumlah Keluar]], "")</f>
        <v/>
      </c>
      <c r="N804" s="13"/>
    </row>
    <row r="805" spans="1:14" ht="16.5" thickTop="1" thickBot="1" x14ac:dyDescent="0.3">
      <c r="A805" s="33">
        <f t="shared" si="12"/>
        <v>799</v>
      </c>
      <c r="B805" s="9"/>
      <c r="C805" s="10"/>
      <c r="D805" s="18" t="str">
        <f>IFERROR(VLOOKUP(C805,REKAP[[#All],[ID
Barang]:[Stok Akhir]],2,FALSE), "")</f>
        <v/>
      </c>
      <c r="E805" s="18" t="str">
        <f>IFERROR(VLOOKUP(C805,REKAP[[#All],[ID
Barang]:[Stok Akhir]],4,FALSE), "")</f>
        <v/>
      </c>
      <c r="F805" s="18" t="str">
        <f>IFERROR(VLOOKUP(C805,REKAP[[#All],[ID
Barang]:[Stok Akhir]],6,FALSE),"")</f>
        <v/>
      </c>
      <c r="G805" s="17" t="str">
        <f>IFERROR(VLOOKUP(C805,REKAP[[#All],[ID
Barang]:[Stok Akhir]],8,FALSE),"")</f>
        <v/>
      </c>
      <c r="H805" s="13"/>
      <c r="I805" s="13"/>
      <c r="J805" s="69" t="str">
        <f>IFERROR(VLOOKUP(C805,REKAP[[#All],[ID
Barang]:[Stok Akhir]],14,FALSE),"")</f>
        <v/>
      </c>
      <c r="K805" s="69"/>
      <c r="L805" s="13"/>
      <c r="M805" s="17" t="str">
        <f>IFERROR(MASUK8[[#This Row],[Harga Satuan]]*MASUK8[[#This Row],[Jumlah Keluar]], "")</f>
        <v/>
      </c>
      <c r="N805" s="13"/>
    </row>
    <row r="806" spans="1:14" ht="16.5" thickTop="1" thickBot="1" x14ac:dyDescent="0.3">
      <c r="A806" s="33">
        <f t="shared" si="12"/>
        <v>800</v>
      </c>
      <c r="B806" s="9"/>
      <c r="C806" s="10"/>
      <c r="D806" s="18" t="str">
        <f>IFERROR(VLOOKUP(C806,REKAP[[#All],[ID
Barang]:[Stok Akhir]],2,FALSE), "")</f>
        <v/>
      </c>
      <c r="E806" s="18" t="str">
        <f>IFERROR(VLOOKUP(C806,REKAP[[#All],[ID
Barang]:[Stok Akhir]],4,FALSE), "")</f>
        <v/>
      </c>
      <c r="F806" s="18" t="str">
        <f>IFERROR(VLOOKUP(C806,REKAP[[#All],[ID
Barang]:[Stok Akhir]],6,FALSE),"")</f>
        <v/>
      </c>
      <c r="G806" s="17" t="str">
        <f>IFERROR(VLOOKUP(C806,REKAP[[#All],[ID
Barang]:[Stok Akhir]],8,FALSE),"")</f>
        <v/>
      </c>
      <c r="H806" s="13"/>
      <c r="I806" s="13"/>
      <c r="J806" s="69" t="str">
        <f>IFERROR(VLOOKUP(C806,REKAP[[#All],[ID
Barang]:[Stok Akhir]],14,FALSE),"")</f>
        <v/>
      </c>
      <c r="K806" s="69"/>
      <c r="L806" s="13"/>
      <c r="M806" s="17" t="str">
        <f>IFERROR(MASUK8[[#This Row],[Harga Satuan]]*MASUK8[[#This Row],[Jumlah Keluar]], "")</f>
        <v/>
      </c>
      <c r="N806" s="13"/>
    </row>
    <row r="807" spans="1:14" ht="16.5" thickTop="1" thickBot="1" x14ac:dyDescent="0.3">
      <c r="A807" s="33">
        <f t="shared" si="12"/>
        <v>801</v>
      </c>
      <c r="B807" s="9"/>
      <c r="C807" s="10"/>
      <c r="D807" s="18" t="str">
        <f>IFERROR(VLOOKUP(C807,REKAP[[#All],[ID
Barang]:[Stok Akhir]],2,FALSE), "")</f>
        <v/>
      </c>
      <c r="E807" s="18" t="str">
        <f>IFERROR(VLOOKUP(C807,REKAP[[#All],[ID
Barang]:[Stok Akhir]],4,FALSE), "")</f>
        <v/>
      </c>
      <c r="F807" s="18" t="str">
        <f>IFERROR(VLOOKUP(C807,REKAP[[#All],[ID
Barang]:[Stok Akhir]],6,FALSE),"")</f>
        <v/>
      </c>
      <c r="G807" s="17" t="str">
        <f>IFERROR(VLOOKUP(C807,REKAP[[#All],[ID
Barang]:[Stok Akhir]],8,FALSE),"")</f>
        <v/>
      </c>
      <c r="H807" s="13"/>
      <c r="I807" s="13"/>
      <c r="J807" s="69" t="str">
        <f>IFERROR(VLOOKUP(C807,REKAP[[#All],[ID
Barang]:[Stok Akhir]],14,FALSE),"")</f>
        <v/>
      </c>
      <c r="K807" s="69"/>
      <c r="L807" s="13"/>
      <c r="M807" s="17" t="str">
        <f>IFERROR(MASUK8[[#This Row],[Harga Satuan]]*MASUK8[[#This Row],[Jumlah Keluar]], "")</f>
        <v/>
      </c>
      <c r="N807" s="13"/>
    </row>
    <row r="808" spans="1:14" ht="16.5" thickTop="1" thickBot="1" x14ac:dyDescent="0.3">
      <c r="A808" s="33">
        <f t="shared" si="12"/>
        <v>802</v>
      </c>
      <c r="B808" s="9"/>
      <c r="C808" s="10"/>
      <c r="D808" s="18" t="str">
        <f>IFERROR(VLOOKUP(C808,REKAP[[#All],[ID
Barang]:[Stok Akhir]],2,FALSE), "")</f>
        <v/>
      </c>
      <c r="E808" s="18" t="str">
        <f>IFERROR(VLOOKUP(C808,REKAP[[#All],[ID
Barang]:[Stok Akhir]],4,FALSE), "")</f>
        <v/>
      </c>
      <c r="F808" s="18" t="str">
        <f>IFERROR(VLOOKUP(C808,REKAP[[#All],[ID
Barang]:[Stok Akhir]],6,FALSE),"")</f>
        <v/>
      </c>
      <c r="G808" s="17" t="str">
        <f>IFERROR(VLOOKUP(C808,REKAP[[#All],[ID
Barang]:[Stok Akhir]],8,FALSE),"")</f>
        <v/>
      </c>
      <c r="H808" s="13"/>
      <c r="I808" s="13"/>
      <c r="J808" s="69" t="str">
        <f>IFERROR(VLOOKUP(C808,REKAP[[#All],[ID
Barang]:[Stok Akhir]],14,FALSE),"")</f>
        <v/>
      </c>
      <c r="K808" s="69"/>
      <c r="L808" s="13"/>
      <c r="M808" s="17" t="str">
        <f>IFERROR(MASUK8[[#This Row],[Harga Satuan]]*MASUK8[[#This Row],[Jumlah Keluar]], "")</f>
        <v/>
      </c>
      <c r="N808" s="13"/>
    </row>
    <row r="809" spans="1:14" ht="16.5" thickTop="1" thickBot="1" x14ac:dyDescent="0.3">
      <c r="A809" s="33">
        <f t="shared" si="12"/>
        <v>803</v>
      </c>
      <c r="B809" s="9"/>
      <c r="C809" s="10"/>
      <c r="D809" s="18" t="str">
        <f>IFERROR(VLOOKUP(C809,REKAP[[#All],[ID
Barang]:[Stok Akhir]],2,FALSE), "")</f>
        <v/>
      </c>
      <c r="E809" s="18" t="str">
        <f>IFERROR(VLOOKUP(C809,REKAP[[#All],[ID
Barang]:[Stok Akhir]],4,FALSE), "")</f>
        <v/>
      </c>
      <c r="F809" s="18" t="str">
        <f>IFERROR(VLOOKUP(C809,REKAP[[#All],[ID
Barang]:[Stok Akhir]],6,FALSE),"")</f>
        <v/>
      </c>
      <c r="G809" s="17" t="str">
        <f>IFERROR(VLOOKUP(C809,REKAP[[#All],[ID
Barang]:[Stok Akhir]],8,FALSE),"")</f>
        <v/>
      </c>
      <c r="H809" s="13"/>
      <c r="I809" s="13"/>
      <c r="J809" s="69" t="str">
        <f>IFERROR(VLOOKUP(C809,REKAP[[#All],[ID
Barang]:[Stok Akhir]],14,FALSE),"")</f>
        <v/>
      </c>
      <c r="K809" s="69"/>
      <c r="L809" s="13"/>
      <c r="M809" s="17" t="str">
        <f>IFERROR(MASUK8[[#This Row],[Harga Satuan]]*MASUK8[[#This Row],[Jumlah Keluar]], "")</f>
        <v/>
      </c>
      <c r="N809" s="13"/>
    </row>
    <row r="810" spans="1:14" ht="16.5" thickTop="1" thickBot="1" x14ac:dyDescent="0.3">
      <c r="A810" s="33">
        <f t="shared" si="12"/>
        <v>804</v>
      </c>
      <c r="B810" s="9"/>
      <c r="C810" s="10"/>
      <c r="D810" s="18" t="str">
        <f>IFERROR(VLOOKUP(C810,REKAP[[#All],[ID
Barang]:[Stok Akhir]],2,FALSE), "")</f>
        <v/>
      </c>
      <c r="E810" s="18" t="str">
        <f>IFERROR(VLOOKUP(C810,REKAP[[#All],[ID
Barang]:[Stok Akhir]],4,FALSE), "")</f>
        <v/>
      </c>
      <c r="F810" s="18" t="str">
        <f>IFERROR(VLOOKUP(C810,REKAP[[#All],[ID
Barang]:[Stok Akhir]],6,FALSE),"")</f>
        <v/>
      </c>
      <c r="G810" s="17" t="str">
        <f>IFERROR(VLOOKUP(C810,REKAP[[#All],[ID
Barang]:[Stok Akhir]],8,FALSE),"")</f>
        <v/>
      </c>
      <c r="H810" s="13"/>
      <c r="I810" s="13"/>
      <c r="J810" s="69" t="str">
        <f>IFERROR(VLOOKUP(C810,REKAP[[#All],[ID
Barang]:[Stok Akhir]],14,FALSE),"")</f>
        <v/>
      </c>
      <c r="K810" s="69"/>
      <c r="L810" s="13"/>
      <c r="M810" s="17" t="str">
        <f>IFERROR(MASUK8[[#This Row],[Harga Satuan]]*MASUK8[[#This Row],[Jumlah Keluar]], "")</f>
        <v/>
      </c>
      <c r="N810" s="13"/>
    </row>
    <row r="811" spans="1:14" ht="16.5" thickTop="1" thickBot="1" x14ac:dyDescent="0.3">
      <c r="A811" s="33">
        <f t="shared" si="12"/>
        <v>805</v>
      </c>
      <c r="B811" s="9"/>
      <c r="C811" s="10"/>
      <c r="D811" s="18" t="str">
        <f>IFERROR(VLOOKUP(C811,REKAP[[#All],[ID
Barang]:[Stok Akhir]],2,FALSE), "")</f>
        <v/>
      </c>
      <c r="E811" s="18" t="str">
        <f>IFERROR(VLOOKUP(C811,REKAP[[#All],[ID
Barang]:[Stok Akhir]],4,FALSE), "")</f>
        <v/>
      </c>
      <c r="F811" s="18" t="str">
        <f>IFERROR(VLOOKUP(C811,REKAP[[#All],[ID
Barang]:[Stok Akhir]],6,FALSE),"")</f>
        <v/>
      </c>
      <c r="G811" s="17" t="str">
        <f>IFERROR(VLOOKUP(C811,REKAP[[#All],[ID
Barang]:[Stok Akhir]],8,FALSE),"")</f>
        <v/>
      </c>
      <c r="H811" s="13"/>
      <c r="I811" s="13"/>
      <c r="J811" s="69" t="str">
        <f>IFERROR(VLOOKUP(C811,REKAP[[#All],[ID
Barang]:[Stok Akhir]],14,FALSE),"")</f>
        <v/>
      </c>
      <c r="K811" s="69"/>
      <c r="L811" s="13"/>
      <c r="M811" s="17" t="str">
        <f>IFERROR(MASUK8[[#This Row],[Harga Satuan]]*MASUK8[[#This Row],[Jumlah Keluar]], "")</f>
        <v/>
      </c>
      <c r="N811" s="13"/>
    </row>
    <row r="812" spans="1:14" ht="16.5" thickTop="1" thickBot="1" x14ac:dyDescent="0.3">
      <c r="A812" s="33">
        <f t="shared" si="12"/>
        <v>806</v>
      </c>
      <c r="B812" s="9"/>
      <c r="C812" s="10"/>
      <c r="D812" s="18" t="str">
        <f>IFERROR(VLOOKUP(C812,REKAP[[#All],[ID
Barang]:[Stok Akhir]],2,FALSE), "")</f>
        <v/>
      </c>
      <c r="E812" s="18" t="str">
        <f>IFERROR(VLOOKUP(C812,REKAP[[#All],[ID
Barang]:[Stok Akhir]],4,FALSE), "")</f>
        <v/>
      </c>
      <c r="F812" s="18" t="str">
        <f>IFERROR(VLOOKUP(C812,REKAP[[#All],[ID
Barang]:[Stok Akhir]],6,FALSE),"")</f>
        <v/>
      </c>
      <c r="G812" s="17" t="str">
        <f>IFERROR(VLOOKUP(C812,REKAP[[#All],[ID
Barang]:[Stok Akhir]],8,FALSE),"")</f>
        <v/>
      </c>
      <c r="H812" s="13"/>
      <c r="I812" s="13"/>
      <c r="J812" s="69" t="str">
        <f>IFERROR(VLOOKUP(C812,REKAP[[#All],[ID
Barang]:[Stok Akhir]],14,FALSE),"")</f>
        <v/>
      </c>
      <c r="K812" s="69"/>
      <c r="L812" s="13"/>
      <c r="M812" s="17" t="str">
        <f>IFERROR(MASUK8[[#This Row],[Harga Satuan]]*MASUK8[[#This Row],[Jumlah Keluar]], "")</f>
        <v/>
      </c>
      <c r="N812" s="13"/>
    </row>
    <row r="813" spans="1:14" ht="16.5" thickTop="1" thickBot="1" x14ac:dyDescent="0.3">
      <c r="A813" s="33">
        <f t="shared" si="12"/>
        <v>807</v>
      </c>
      <c r="B813" s="9"/>
      <c r="C813" s="10"/>
      <c r="D813" s="18" t="str">
        <f>IFERROR(VLOOKUP(C813,REKAP[[#All],[ID
Barang]:[Stok Akhir]],2,FALSE), "")</f>
        <v/>
      </c>
      <c r="E813" s="18" t="str">
        <f>IFERROR(VLOOKUP(C813,REKAP[[#All],[ID
Barang]:[Stok Akhir]],4,FALSE), "")</f>
        <v/>
      </c>
      <c r="F813" s="18" t="str">
        <f>IFERROR(VLOOKUP(C813,REKAP[[#All],[ID
Barang]:[Stok Akhir]],6,FALSE),"")</f>
        <v/>
      </c>
      <c r="G813" s="17" t="str">
        <f>IFERROR(VLOOKUP(C813,REKAP[[#All],[ID
Barang]:[Stok Akhir]],8,FALSE),"")</f>
        <v/>
      </c>
      <c r="H813" s="13"/>
      <c r="I813" s="13"/>
      <c r="J813" s="69" t="str">
        <f>IFERROR(VLOOKUP(C813,REKAP[[#All],[ID
Barang]:[Stok Akhir]],14,FALSE),"")</f>
        <v/>
      </c>
      <c r="K813" s="69"/>
      <c r="L813" s="13"/>
      <c r="M813" s="17" t="str">
        <f>IFERROR(MASUK8[[#This Row],[Harga Satuan]]*MASUK8[[#This Row],[Jumlah Keluar]], "")</f>
        <v/>
      </c>
      <c r="N813" s="13"/>
    </row>
    <row r="814" spans="1:14" ht="16.5" thickTop="1" thickBot="1" x14ac:dyDescent="0.3">
      <c r="A814" s="33">
        <f t="shared" si="12"/>
        <v>808</v>
      </c>
      <c r="B814" s="9"/>
      <c r="C814" s="10"/>
      <c r="D814" s="18" t="str">
        <f>IFERROR(VLOOKUP(C814,REKAP[[#All],[ID
Barang]:[Stok Akhir]],2,FALSE), "")</f>
        <v/>
      </c>
      <c r="E814" s="18" t="str">
        <f>IFERROR(VLOOKUP(C814,REKAP[[#All],[ID
Barang]:[Stok Akhir]],4,FALSE), "")</f>
        <v/>
      </c>
      <c r="F814" s="18" t="str">
        <f>IFERROR(VLOOKUP(C814,REKAP[[#All],[ID
Barang]:[Stok Akhir]],6,FALSE),"")</f>
        <v/>
      </c>
      <c r="G814" s="17" t="str">
        <f>IFERROR(VLOOKUP(C814,REKAP[[#All],[ID
Barang]:[Stok Akhir]],8,FALSE),"")</f>
        <v/>
      </c>
      <c r="H814" s="13"/>
      <c r="I814" s="13"/>
      <c r="J814" s="69" t="str">
        <f>IFERROR(VLOOKUP(C814,REKAP[[#All],[ID
Barang]:[Stok Akhir]],14,FALSE),"")</f>
        <v/>
      </c>
      <c r="K814" s="69"/>
      <c r="L814" s="13"/>
      <c r="M814" s="17" t="str">
        <f>IFERROR(MASUK8[[#This Row],[Harga Satuan]]*MASUK8[[#This Row],[Jumlah Keluar]], "")</f>
        <v/>
      </c>
      <c r="N814" s="13"/>
    </row>
    <row r="815" spans="1:14" ht="16.5" thickTop="1" thickBot="1" x14ac:dyDescent="0.3">
      <c r="A815" s="33">
        <f t="shared" si="12"/>
        <v>809</v>
      </c>
      <c r="B815" s="9"/>
      <c r="C815" s="10"/>
      <c r="D815" s="18" t="str">
        <f>IFERROR(VLOOKUP(C815,REKAP[[#All],[ID
Barang]:[Stok Akhir]],2,FALSE), "")</f>
        <v/>
      </c>
      <c r="E815" s="18" t="str">
        <f>IFERROR(VLOOKUP(C815,REKAP[[#All],[ID
Barang]:[Stok Akhir]],4,FALSE), "")</f>
        <v/>
      </c>
      <c r="F815" s="18" t="str">
        <f>IFERROR(VLOOKUP(C815,REKAP[[#All],[ID
Barang]:[Stok Akhir]],6,FALSE),"")</f>
        <v/>
      </c>
      <c r="G815" s="17" t="str">
        <f>IFERROR(VLOOKUP(C815,REKAP[[#All],[ID
Barang]:[Stok Akhir]],8,FALSE),"")</f>
        <v/>
      </c>
      <c r="H815" s="13"/>
      <c r="I815" s="13"/>
      <c r="J815" s="69" t="str">
        <f>IFERROR(VLOOKUP(C815,REKAP[[#All],[ID
Barang]:[Stok Akhir]],14,FALSE),"")</f>
        <v/>
      </c>
      <c r="K815" s="69"/>
      <c r="L815" s="13"/>
      <c r="M815" s="17" t="str">
        <f>IFERROR(MASUK8[[#This Row],[Harga Satuan]]*MASUK8[[#This Row],[Jumlah Keluar]], "")</f>
        <v/>
      </c>
      <c r="N815" s="13"/>
    </row>
    <row r="816" spans="1:14" ht="16.5" thickTop="1" thickBot="1" x14ac:dyDescent="0.3">
      <c r="A816" s="33">
        <f t="shared" si="12"/>
        <v>810</v>
      </c>
      <c r="B816" s="9"/>
      <c r="C816" s="10"/>
      <c r="D816" s="18" t="str">
        <f>IFERROR(VLOOKUP(C816,REKAP[[#All],[ID
Barang]:[Stok Akhir]],2,FALSE), "")</f>
        <v/>
      </c>
      <c r="E816" s="18" t="str">
        <f>IFERROR(VLOOKUP(C816,REKAP[[#All],[ID
Barang]:[Stok Akhir]],4,FALSE), "")</f>
        <v/>
      </c>
      <c r="F816" s="18" t="str">
        <f>IFERROR(VLOOKUP(C816,REKAP[[#All],[ID
Barang]:[Stok Akhir]],6,FALSE),"")</f>
        <v/>
      </c>
      <c r="G816" s="17" t="str">
        <f>IFERROR(VLOOKUP(C816,REKAP[[#All],[ID
Barang]:[Stok Akhir]],8,FALSE),"")</f>
        <v/>
      </c>
      <c r="H816" s="13"/>
      <c r="I816" s="13"/>
      <c r="J816" s="69" t="str">
        <f>IFERROR(VLOOKUP(C816,REKAP[[#All],[ID
Barang]:[Stok Akhir]],14,FALSE),"")</f>
        <v/>
      </c>
      <c r="K816" s="69"/>
      <c r="L816" s="13"/>
      <c r="M816" s="17" t="str">
        <f>IFERROR(MASUK8[[#This Row],[Harga Satuan]]*MASUK8[[#This Row],[Jumlah Keluar]], "")</f>
        <v/>
      </c>
      <c r="N816" s="13"/>
    </row>
    <row r="817" spans="1:14" ht="16.5" thickTop="1" thickBot="1" x14ac:dyDescent="0.3">
      <c r="A817" s="33">
        <f t="shared" si="12"/>
        <v>811</v>
      </c>
      <c r="B817" s="9"/>
      <c r="C817" s="10"/>
      <c r="D817" s="18" t="str">
        <f>IFERROR(VLOOKUP(C817,REKAP[[#All],[ID
Barang]:[Stok Akhir]],2,FALSE), "")</f>
        <v/>
      </c>
      <c r="E817" s="18" t="str">
        <f>IFERROR(VLOOKUP(C817,REKAP[[#All],[ID
Barang]:[Stok Akhir]],4,FALSE), "")</f>
        <v/>
      </c>
      <c r="F817" s="18" t="str">
        <f>IFERROR(VLOOKUP(C817,REKAP[[#All],[ID
Barang]:[Stok Akhir]],6,FALSE),"")</f>
        <v/>
      </c>
      <c r="G817" s="17" t="str">
        <f>IFERROR(VLOOKUP(C817,REKAP[[#All],[ID
Barang]:[Stok Akhir]],8,FALSE),"")</f>
        <v/>
      </c>
      <c r="H817" s="13"/>
      <c r="I817" s="13"/>
      <c r="J817" s="69" t="str">
        <f>IFERROR(VLOOKUP(C817,REKAP[[#All],[ID
Barang]:[Stok Akhir]],14,FALSE),"")</f>
        <v/>
      </c>
      <c r="K817" s="69"/>
      <c r="L817" s="13"/>
      <c r="M817" s="17" t="str">
        <f>IFERROR(MASUK8[[#This Row],[Harga Satuan]]*MASUK8[[#This Row],[Jumlah Keluar]], "")</f>
        <v/>
      </c>
      <c r="N817" s="13"/>
    </row>
    <row r="818" spans="1:14" ht="16.5" thickTop="1" thickBot="1" x14ac:dyDescent="0.3">
      <c r="A818" s="33">
        <f t="shared" si="12"/>
        <v>812</v>
      </c>
      <c r="B818" s="9"/>
      <c r="C818" s="10"/>
      <c r="D818" s="18" t="str">
        <f>IFERROR(VLOOKUP(C818,REKAP[[#All],[ID
Barang]:[Stok Akhir]],2,FALSE), "")</f>
        <v/>
      </c>
      <c r="E818" s="18" t="str">
        <f>IFERROR(VLOOKUP(C818,REKAP[[#All],[ID
Barang]:[Stok Akhir]],4,FALSE), "")</f>
        <v/>
      </c>
      <c r="F818" s="18" t="str">
        <f>IFERROR(VLOOKUP(C818,REKAP[[#All],[ID
Barang]:[Stok Akhir]],6,FALSE),"")</f>
        <v/>
      </c>
      <c r="G818" s="17" t="str">
        <f>IFERROR(VLOOKUP(C818,REKAP[[#All],[ID
Barang]:[Stok Akhir]],8,FALSE),"")</f>
        <v/>
      </c>
      <c r="H818" s="13"/>
      <c r="I818" s="13"/>
      <c r="J818" s="69" t="str">
        <f>IFERROR(VLOOKUP(C818,REKAP[[#All],[ID
Barang]:[Stok Akhir]],14,FALSE),"")</f>
        <v/>
      </c>
      <c r="K818" s="69"/>
      <c r="L818" s="13"/>
      <c r="M818" s="17" t="str">
        <f>IFERROR(MASUK8[[#This Row],[Harga Satuan]]*MASUK8[[#This Row],[Jumlah Keluar]], "")</f>
        <v/>
      </c>
      <c r="N818" s="13"/>
    </row>
    <row r="819" spans="1:14" ht="16.5" thickTop="1" thickBot="1" x14ac:dyDescent="0.3">
      <c r="A819" s="33">
        <f t="shared" si="12"/>
        <v>813</v>
      </c>
      <c r="B819" s="9"/>
      <c r="C819" s="10"/>
      <c r="D819" s="18" t="str">
        <f>IFERROR(VLOOKUP(C819,REKAP[[#All],[ID
Barang]:[Stok Akhir]],2,FALSE), "")</f>
        <v/>
      </c>
      <c r="E819" s="18" t="str">
        <f>IFERROR(VLOOKUP(C819,REKAP[[#All],[ID
Barang]:[Stok Akhir]],4,FALSE), "")</f>
        <v/>
      </c>
      <c r="F819" s="18" t="str">
        <f>IFERROR(VLOOKUP(C819,REKAP[[#All],[ID
Barang]:[Stok Akhir]],6,FALSE),"")</f>
        <v/>
      </c>
      <c r="G819" s="17" t="str">
        <f>IFERROR(VLOOKUP(C819,REKAP[[#All],[ID
Barang]:[Stok Akhir]],8,FALSE),"")</f>
        <v/>
      </c>
      <c r="H819" s="13"/>
      <c r="I819" s="13"/>
      <c r="J819" s="69" t="str">
        <f>IFERROR(VLOOKUP(C819,REKAP[[#All],[ID
Barang]:[Stok Akhir]],14,FALSE),"")</f>
        <v/>
      </c>
      <c r="K819" s="69"/>
      <c r="L819" s="13"/>
      <c r="M819" s="17" t="str">
        <f>IFERROR(MASUK8[[#This Row],[Harga Satuan]]*MASUK8[[#This Row],[Jumlah Keluar]], "")</f>
        <v/>
      </c>
      <c r="N819" s="13"/>
    </row>
    <row r="820" spans="1:14" ht="16.5" thickTop="1" thickBot="1" x14ac:dyDescent="0.3">
      <c r="A820" s="33">
        <f t="shared" si="12"/>
        <v>814</v>
      </c>
      <c r="B820" s="9"/>
      <c r="C820" s="10"/>
      <c r="D820" s="18" t="str">
        <f>IFERROR(VLOOKUP(C820,REKAP[[#All],[ID
Barang]:[Stok Akhir]],2,FALSE), "")</f>
        <v/>
      </c>
      <c r="E820" s="18" t="str">
        <f>IFERROR(VLOOKUP(C820,REKAP[[#All],[ID
Barang]:[Stok Akhir]],4,FALSE), "")</f>
        <v/>
      </c>
      <c r="F820" s="18" t="str">
        <f>IFERROR(VLOOKUP(C820,REKAP[[#All],[ID
Barang]:[Stok Akhir]],6,FALSE),"")</f>
        <v/>
      </c>
      <c r="G820" s="17" t="str">
        <f>IFERROR(VLOOKUP(C820,REKAP[[#All],[ID
Barang]:[Stok Akhir]],8,FALSE),"")</f>
        <v/>
      </c>
      <c r="H820" s="13"/>
      <c r="I820" s="13"/>
      <c r="J820" s="69" t="str">
        <f>IFERROR(VLOOKUP(C820,REKAP[[#All],[ID
Barang]:[Stok Akhir]],14,FALSE),"")</f>
        <v/>
      </c>
      <c r="K820" s="69"/>
      <c r="L820" s="13"/>
      <c r="M820" s="17" t="str">
        <f>IFERROR(MASUK8[[#This Row],[Harga Satuan]]*MASUK8[[#This Row],[Jumlah Keluar]], "")</f>
        <v/>
      </c>
      <c r="N820" s="13"/>
    </row>
    <row r="821" spans="1:14" ht="16.5" thickTop="1" thickBot="1" x14ac:dyDescent="0.3">
      <c r="A821" s="33">
        <f t="shared" si="12"/>
        <v>815</v>
      </c>
      <c r="B821" s="9"/>
      <c r="C821" s="10"/>
      <c r="D821" s="18" t="str">
        <f>IFERROR(VLOOKUP(C821,REKAP[[#All],[ID
Barang]:[Stok Akhir]],2,FALSE), "")</f>
        <v/>
      </c>
      <c r="E821" s="18" t="str">
        <f>IFERROR(VLOOKUP(C821,REKAP[[#All],[ID
Barang]:[Stok Akhir]],4,FALSE), "")</f>
        <v/>
      </c>
      <c r="F821" s="18" t="str">
        <f>IFERROR(VLOOKUP(C821,REKAP[[#All],[ID
Barang]:[Stok Akhir]],6,FALSE),"")</f>
        <v/>
      </c>
      <c r="G821" s="17" t="str">
        <f>IFERROR(VLOOKUP(C821,REKAP[[#All],[ID
Barang]:[Stok Akhir]],8,FALSE),"")</f>
        <v/>
      </c>
      <c r="H821" s="13"/>
      <c r="I821" s="13"/>
      <c r="J821" s="69" t="str">
        <f>IFERROR(VLOOKUP(C821,REKAP[[#All],[ID
Barang]:[Stok Akhir]],14,FALSE),"")</f>
        <v/>
      </c>
      <c r="K821" s="69"/>
      <c r="L821" s="13"/>
      <c r="M821" s="17" t="str">
        <f>IFERROR(MASUK8[[#This Row],[Harga Satuan]]*MASUK8[[#This Row],[Jumlah Keluar]], "")</f>
        <v/>
      </c>
      <c r="N821" s="13"/>
    </row>
    <row r="822" spans="1:14" ht="16.5" thickTop="1" thickBot="1" x14ac:dyDescent="0.3">
      <c r="A822" s="33">
        <f t="shared" si="12"/>
        <v>816</v>
      </c>
      <c r="B822" s="9"/>
      <c r="C822" s="10"/>
      <c r="D822" s="18" t="str">
        <f>IFERROR(VLOOKUP(C822,REKAP[[#All],[ID
Barang]:[Stok Akhir]],2,FALSE), "")</f>
        <v/>
      </c>
      <c r="E822" s="18" t="str">
        <f>IFERROR(VLOOKUP(C822,REKAP[[#All],[ID
Barang]:[Stok Akhir]],4,FALSE), "")</f>
        <v/>
      </c>
      <c r="F822" s="18" t="str">
        <f>IFERROR(VLOOKUP(C822,REKAP[[#All],[ID
Barang]:[Stok Akhir]],6,FALSE),"")</f>
        <v/>
      </c>
      <c r="G822" s="17" t="str">
        <f>IFERROR(VLOOKUP(C822,REKAP[[#All],[ID
Barang]:[Stok Akhir]],8,FALSE),"")</f>
        <v/>
      </c>
      <c r="H822" s="13"/>
      <c r="I822" s="13"/>
      <c r="J822" s="69" t="str">
        <f>IFERROR(VLOOKUP(C822,REKAP[[#All],[ID
Barang]:[Stok Akhir]],14,FALSE),"")</f>
        <v/>
      </c>
      <c r="K822" s="69"/>
      <c r="L822" s="13"/>
      <c r="M822" s="17" t="str">
        <f>IFERROR(MASUK8[[#This Row],[Harga Satuan]]*MASUK8[[#This Row],[Jumlah Keluar]], "")</f>
        <v/>
      </c>
      <c r="N822" s="13"/>
    </row>
    <row r="823" spans="1:14" ht="16.5" thickTop="1" thickBot="1" x14ac:dyDescent="0.3">
      <c r="A823" s="33">
        <f t="shared" si="12"/>
        <v>817</v>
      </c>
      <c r="B823" s="9"/>
      <c r="C823" s="10"/>
      <c r="D823" s="18" t="str">
        <f>IFERROR(VLOOKUP(C823,REKAP[[#All],[ID
Barang]:[Stok Akhir]],2,FALSE), "")</f>
        <v/>
      </c>
      <c r="E823" s="18" t="str">
        <f>IFERROR(VLOOKUP(C823,REKAP[[#All],[ID
Barang]:[Stok Akhir]],4,FALSE), "")</f>
        <v/>
      </c>
      <c r="F823" s="18" t="str">
        <f>IFERROR(VLOOKUP(C823,REKAP[[#All],[ID
Barang]:[Stok Akhir]],6,FALSE),"")</f>
        <v/>
      </c>
      <c r="G823" s="17" t="str">
        <f>IFERROR(VLOOKUP(C823,REKAP[[#All],[ID
Barang]:[Stok Akhir]],8,FALSE),"")</f>
        <v/>
      </c>
      <c r="H823" s="13"/>
      <c r="I823" s="13"/>
      <c r="J823" s="69" t="str">
        <f>IFERROR(VLOOKUP(C823,REKAP[[#All],[ID
Barang]:[Stok Akhir]],14,FALSE),"")</f>
        <v/>
      </c>
      <c r="K823" s="69"/>
      <c r="L823" s="13"/>
      <c r="M823" s="17" t="str">
        <f>IFERROR(MASUK8[[#This Row],[Harga Satuan]]*MASUK8[[#This Row],[Jumlah Keluar]], "")</f>
        <v/>
      </c>
      <c r="N823" s="13"/>
    </row>
    <row r="824" spans="1:14" ht="16.5" thickTop="1" thickBot="1" x14ac:dyDescent="0.3">
      <c r="A824" s="33">
        <f t="shared" si="12"/>
        <v>818</v>
      </c>
      <c r="B824" s="9"/>
      <c r="C824" s="10"/>
      <c r="D824" s="18" t="str">
        <f>IFERROR(VLOOKUP(C824,REKAP[[#All],[ID
Barang]:[Stok Akhir]],2,FALSE), "")</f>
        <v/>
      </c>
      <c r="E824" s="18" t="str">
        <f>IFERROR(VLOOKUP(C824,REKAP[[#All],[ID
Barang]:[Stok Akhir]],4,FALSE), "")</f>
        <v/>
      </c>
      <c r="F824" s="18" t="str">
        <f>IFERROR(VLOOKUP(C824,REKAP[[#All],[ID
Barang]:[Stok Akhir]],6,FALSE),"")</f>
        <v/>
      </c>
      <c r="G824" s="17" t="str">
        <f>IFERROR(VLOOKUP(C824,REKAP[[#All],[ID
Barang]:[Stok Akhir]],8,FALSE),"")</f>
        <v/>
      </c>
      <c r="H824" s="13"/>
      <c r="I824" s="13"/>
      <c r="J824" s="69" t="str">
        <f>IFERROR(VLOOKUP(C824,REKAP[[#All],[ID
Barang]:[Stok Akhir]],14,FALSE),"")</f>
        <v/>
      </c>
      <c r="K824" s="69"/>
      <c r="L824" s="13"/>
      <c r="M824" s="17" t="str">
        <f>IFERROR(MASUK8[[#This Row],[Harga Satuan]]*MASUK8[[#This Row],[Jumlah Keluar]], "")</f>
        <v/>
      </c>
      <c r="N824" s="13"/>
    </row>
    <row r="825" spans="1:14" ht="16.5" thickTop="1" thickBot="1" x14ac:dyDescent="0.3">
      <c r="A825" s="33">
        <f t="shared" si="12"/>
        <v>819</v>
      </c>
      <c r="B825" s="9"/>
      <c r="C825" s="10"/>
      <c r="D825" s="18" t="str">
        <f>IFERROR(VLOOKUP(C825,REKAP[[#All],[ID
Barang]:[Stok Akhir]],2,FALSE), "")</f>
        <v/>
      </c>
      <c r="E825" s="18" t="str">
        <f>IFERROR(VLOOKUP(C825,REKAP[[#All],[ID
Barang]:[Stok Akhir]],4,FALSE), "")</f>
        <v/>
      </c>
      <c r="F825" s="18" t="str">
        <f>IFERROR(VLOOKUP(C825,REKAP[[#All],[ID
Barang]:[Stok Akhir]],6,FALSE),"")</f>
        <v/>
      </c>
      <c r="G825" s="17" t="str">
        <f>IFERROR(VLOOKUP(C825,REKAP[[#All],[ID
Barang]:[Stok Akhir]],8,FALSE),"")</f>
        <v/>
      </c>
      <c r="H825" s="13"/>
      <c r="I825" s="13"/>
      <c r="J825" s="69" t="str">
        <f>IFERROR(VLOOKUP(C825,REKAP[[#All],[ID
Barang]:[Stok Akhir]],14,FALSE),"")</f>
        <v/>
      </c>
      <c r="K825" s="69"/>
      <c r="L825" s="13"/>
      <c r="M825" s="17" t="str">
        <f>IFERROR(MASUK8[[#This Row],[Harga Satuan]]*MASUK8[[#This Row],[Jumlah Keluar]], "")</f>
        <v/>
      </c>
      <c r="N825" s="13"/>
    </row>
    <row r="826" spans="1:14" ht="16.5" thickTop="1" thickBot="1" x14ac:dyDescent="0.3">
      <c r="A826" s="33">
        <f t="shared" si="12"/>
        <v>820</v>
      </c>
      <c r="B826" s="9"/>
      <c r="C826" s="10"/>
      <c r="D826" s="18" t="str">
        <f>IFERROR(VLOOKUP(C826,REKAP[[#All],[ID
Barang]:[Stok Akhir]],2,FALSE), "")</f>
        <v/>
      </c>
      <c r="E826" s="18" t="str">
        <f>IFERROR(VLOOKUP(C826,REKAP[[#All],[ID
Barang]:[Stok Akhir]],4,FALSE), "")</f>
        <v/>
      </c>
      <c r="F826" s="18" t="str">
        <f>IFERROR(VLOOKUP(C826,REKAP[[#All],[ID
Barang]:[Stok Akhir]],6,FALSE),"")</f>
        <v/>
      </c>
      <c r="G826" s="17" t="str">
        <f>IFERROR(VLOOKUP(C826,REKAP[[#All],[ID
Barang]:[Stok Akhir]],8,FALSE),"")</f>
        <v/>
      </c>
      <c r="H826" s="13"/>
      <c r="I826" s="13"/>
      <c r="J826" s="69" t="str">
        <f>IFERROR(VLOOKUP(C826,REKAP[[#All],[ID
Barang]:[Stok Akhir]],14,FALSE),"")</f>
        <v/>
      </c>
      <c r="K826" s="69"/>
      <c r="L826" s="13"/>
      <c r="M826" s="17" t="str">
        <f>IFERROR(MASUK8[[#This Row],[Harga Satuan]]*MASUK8[[#This Row],[Jumlah Keluar]], "")</f>
        <v/>
      </c>
      <c r="N826" s="13"/>
    </row>
    <row r="827" spans="1:14" ht="16.5" thickTop="1" thickBot="1" x14ac:dyDescent="0.3">
      <c r="A827" s="33">
        <f t="shared" si="12"/>
        <v>821</v>
      </c>
      <c r="B827" s="9"/>
      <c r="C827" s="10"/>
      <c r="D827" s="18" t="str">
        <f>IFERROR(VLOOKUP(C827,REKAP[[#All],[ID
Barang]:[Stok Akhir]],2,FALSE), "")</f>
        <v/>
      </c>
      <c r="E827" s="18" t="str">
        <f>IFERROR(VLOOKUP(C827,REKAP[[#All],[ID
Barang]:[Stok Akhir]],4,FALSE), "")</f>
        <v/>
      </c>
      <c r="F827" s="18" t="str">
        <f>IFERROR(VLOOKUP(C827,REKAP[[#All],[ID
Barang]:[Stok Akhir]],6,FALSE),"")</f>
        <v/>
      </c>
      <c r="G827" s="17" t="str">
        <f>IFERROR(VLOOKUP(C827,REKAP[[#All],[ID
Barang]:[Stok Akhir]],8,FALSE),"")</f>
        <v/>
      </c>
      <c r="H827" s="13"/>
      <c r="I827" s="13"/>
      <c r="J827" s="69" t="str">
        <f>IFERROR(VLOOKUP(C827,REKAP[[#All],[ID
Barang]:[Stok Akhir]],14,FALSE),"")</f>
        <v/>
      </c>
      <c r="K827" s="69"/>
      <c r="L827" s="13"/>
      <c r="M827" s="17" t="str">
        <f>IFERROR(MASUK8[[#This Row],[Harga Satuan]]*MASUK8[[#This Row],[Jumlah Keluar]], "")</f>
        <v/>
      </c>
      <c r="N827" s="13"/>
    </row>
    <row r="828" spans="1:14" ht="16.5" thickTop="1" thickBot="1" x14ac:dyDescent="0.3">
      <c r="A828" s="33">
        <f t="shared" si="12"/>
        <v>822</v>
      </c>
      <c r="B828" s="9"/>
      <c r="C828" s="10"/>
      <c r="D828" s="18" t="str">
        <f>IFERROR(VLOOKUP(C828,REKAP[[#All],[ID
Barang]:[Stok Akhir]],2,FALSE), "")</f>
        <v/>
      </c>
      <c r="E828" s="18" t="str">
        <f>IFERROR(VLOOKUP(C828,REKAP[[#All],[ID
Barang]:[Stok Akhir]],4,FALSE), "")</f>
        <v/>
      </c>
      <c r="F828" s="18" t="str">
        <f>IFERROR(VLOOKUP(C828,REKAP[[#All],[ID
Barang]:[Stok Akhir]],6,FALSE),"")</f>
        <v/>
      </c>
      <c r="G828" s="17" t="str">
        <f>IFERROR(VLOOKUP(C828,REKAP[[#All],[ID
Barang]:[Stok Akhir]],8,FALSE),"")</f>
        <v/>
      </c>
      <c r="H828" s="13"/>
      <c r="I828" s="13"/>
      <c r="J828" s="69" t="str">
        <f>IFERROR(VLOOKUP(C828,REKAP[[#All],[ID
Barang]:[Stok Akhir]],14,FALSE),"")</f>
        <v/>
      </c>
      <c r="K828" s="69"/>
      <c r="L828" s="13"/>
      <c r="M828" s="17" t="str">
        <f>IFERROR(MASUK8[[#This Row],[Harga Satuan]]*MASUK8[[#This Row],[Jumlah Keluar]], "")</f>
        <v/>
      </c>
      <c r="N828" s="13"/>
    </row>
    <row r="829" spans="1:14" ht="16.5" thickTop="1" thickBot="1" x14ac:dyDescent="0.3">
      <c r="A829" s="33">
        <f t="shared" si="12"/>
        <v>823</v>
      </c>
      <c r="B829" s="9"/>
      <c r="C829" s="10"/>
      <c r="D829" s="18" t="str">
        <f>IFERROR(VLOOKUP(C829,REKAP[[#All],[ID
Barang]:[Stok Akhir]],2,FALSE), "")</f>
        <v/>
      </c>
      <c r="E829" s="18" t="str">
        <f>IFERROR(VLOOKUP(C829,REKAP[[#All],[ID
Barang]:[Stok Akhir]],4,FALSE), "")</f>
        <v/>
      </c>
      <c r="F829" s="18" t="str">
        <f>IFERROR(VLOOKUP(C829,REKAP[[#All],[ID
Barang]:[Stok Akhir]],6,FALSE),"")</f>
        <v/>
      </c>
      <c r="G829" s="17" t="str">
        <f>IFERROR(VLOOKUP(C829,REKAP[[#All],[ID
Barang]:[Stok Akhir]],8,FALSE),"")</f>
        <v/>
      </c>
      <c r="H829" s="13"/>
      <c r="I829" s="13"/>
      <c r="J829" s="69" t="str">
        <f>IFERROR(VLOOKUP(C829,REKAP[[#All],[ID
Barang]:[Stok Akhir]],14,FALSE),"")</f>
        <v/>
      </c>
      <c r="K829" s="69"/>
      <c r="L829" s="13"/>
      <c r="M829" s="17" t="str">
        <f>IFERROR(MASUK8[[#This Row],[Harga Satuan]]*MASUK8[[#This Row],[Jumlah Keluar]], "")</f>
        <v/>
      </c>
      <c r="N829" s="13"/>
    </row>
    <row r="830" spans="1:14" ht="16.5" thickTop="1" thickBot="1" x14ac:dyDescent="0.3">
      <c r="A830" s="33">
        <f t="shared" si="12"/>
        <v>824</v>
      </c>
      <c r="B830" s="9"/>
      <c r="C830" s="10"/>
      <c r="D830" s="18" t="str">
        <f>IFERROR(VLOOKUP(C830,REKAP[[#All],[ID
Barang]:[Stok Akhir]],2,FALSE), "")</f>
        <v/>
      </c>
      <c r="E830" s="18" t="str">
        <f>IFERROR(VLOOKUP(C830,REKAP[[#All],[ID
Barang]:[Stok Akhir]],4,FALSE), "")</f>
        <v/>
      </c>
      <c r="F830" s="18" t="str">
        <f>IFERROR(VLOOKUP(C830,REKAP[[#All],[ID
Barang]:[Stok Akhir]],6,FALSE),"")</f>
        <v/>
      </c>
      <c r="G830" s="17" t="str">
        <f>IFERROR(VLOOKUP(C830,REKAP[[#All],[ID
Barang]:[Stok Akhir]],8,FALSE),"")</f>
        <v/>
      </c>
      <c r="H830" s="13"/>
      <c r="I830" s="13"/>
      <c r="J830" s="69" t="str">
        <f>IFERROR(VLOOKUP(C830,REKAP[[#All],[ID
Barang]:[Stok Akhir]],14,FALSE),"")</f>
        <v/>
      </c>
      <c r="K830" s="69"/>
      <c r="L830" s="13"/>
      <c r="M830" s="17" t="str">
        <f>IFERROR(MASUK8[[#This Row],[Harga Satuan]]*MASUK8[[#This Row],[Jumlah Keluar]], "")</f>
        <v/>
      </c>
      <c r="N830" s="13"/>
    </row>
    <row r="831" spans="1:14" ht="16.5" thickTop="1" thickBot="1" x14ac:dyDescent="0.3">
      <c r="A831" s="33">
        <f t="shared" si="12"/>
        <v>825</v>
      </c>
      <c r="B831" s="9"/>
      <c r="C831" s="10"/>
      <c r="D831" s="18" t="str">
        <f>IFERROR(VLOOKUP(C831,REKAP[[#All],[ID
Barang]:[Stok Akhir]],2,FALSE), "")</f>
        <v/>
      </c>
      <c r="E831" s="18" t="str">
        <f>IFERROR(VLOOKUP(C831,REKAP[[#All],[ID
Barang]:[Stok Akhir]],4,FALSE), "")</f>
        <v/>
      </c>
      <c r="F831" s="18" t="str">
        <f>IFERROR(VLOOKUP(C831,REKAP[[#All],[ID
Barang]:[Stok Akhir]],6,FALSE),"")</f>
        <v/>
      </c>
      <c r="G831" s="17" t="str">
        <f>IFERROR(VLOOKUP(C831,REKAP[[#All],[ID
Barang]:[Stok Akhir]],8,FALSE),"")</f>
        <v/>
      </c>
      <c r="H831" s="13"/>
      <c r="I831" s="13"/>
      <c r="J831" s="69" t="str">
        <f>IFERROR(VLOOKUP(C831,REKAP[[#All],[ID
Barang]:[Stok Akhir]],14,FALSE),"")</f>
        <v/>
      </c>
      <c r="K831" s="69"/>
      <c r="L831" s="13"/>
      <c r="M831" s="17" t="str">
        <f>IFERROR(MASUK8[[#This Row],[Harga Satuan]]*MASUK8[[#This Row],[Jumlah Keluar]], "")</f>
        <v/>
      </c>
      <c r="N831" s="13"/>
    </row>
    <row r="832" spans="1:14" ht="16.5" thickTop="1" thickBot="1" x14ac:dyDescent="0.3">
      <c r="A832" s="33">
        <f t="shared" si="12"/>
        <v>826</v>
      </c>
      <c r="B832" s="9"/>
      <c r="C832" s="10"/>
      <c r="D832" s="18" t="str">
        <f>IFERROR(VLOOKUP(C832,REKAP[[#All],[ID
Barang]:[Stok Akhir]],2,FALSE), "")</f>
        <v/>
      </c>
      <c r="E832" s="18" t="str">
        <f>IFERROR(VLOOKUP(C832,REKAP[[#All],[ID
Barang]:[Stok Akhir]],4,FALSE), "")</f>
        <v/>
      </c>
      <c r="F832" s="18" t="str">
        <f>IFERROR(VLOOKUP(C832,REKAP[[#All],[ID
Barang]:[Stok Akhir]],6,FALSE),"")</f>
        <v/>
      </c>
      <c r="G832" s="17" t="str">
        <f>IFERROR(VLOOKUP(C832,REKAP[[#All],[ID
Barang]:[Stok Akhir]],8,FALSE),"")</f>
        <v/>
      </c>
      <c r="H832" s="13"/>
      <c r="I832" s="13"/>
      <c r="J832" s="69" t="str">
        <f>IFERROR(VLOOKUP(C832,REKAP[[#All],[ID
Barang]:[Stok Akhir]],14,FALSE),"")</f>
        <v/>
      </c>
      <c r="K832" s="69"/>
      <c r="L832" s="13"/>
      <c r="M832" s="17" t="str">
        <f>IFERROR(MASUK8[[#This Row],[Harga Satuan]]*MASUK8[[#This Row],[Jumlah Keluar]], "")</f>
        <v/>
      </c>
      <c r="N832" s="13"/>
    </row>
    <row r="833" spans="1:14" ht="16.5" thickTop="1" thickBot="1" x14ac:dyDescent="0.3">
      <c r="A833" s="33">
        <f t="shared" si="12"/>
        <v>827</v>
      </c>
      <c r="B833" s="9"/>
      <c r="C833" s="10"/>
      <c r="D833" s="18" t="str">
        <f>IFERROR(VLOOKUP(C833,REKAP[[#All],[ID
Barang]:[Stok Akhir]],2,FALSE), "")</f>
        <v/>
      </c>
      <c r="E833" s="18" t="str">
        <f>IFERROR(VLOOKUP(C833,REKAP[[#All],[ID
Barang]:[Stok Akhir]],4,FALSE), "")</f>
        <v/>
      </c>
      <c r="F833" s="18" t="str">
        <f>IFERROR(VLOOKUP(C833,REKAP[[#All],[ID
Barang]:[Stok Akhir]],6,FALSE),"")</f>
        <v/>
      </c>
      <c r="G833" s="17" t="str">
        <f>IFERROR(VLOOKUP(C833,REKAP[[#All],[ID
Barang]:[Stok Akhir]],8,FALSE),"")</f>
        <v/>
      </c>
      <c r="H833" s="13"/>
      <c r="I833" s="13"/>
      <c r="J833" s="69" t="str">
        <f>IFERROR(VLOOKUP(C833,REKAP[[#All],[ID
Barang]:[Stok Akhir]],14,FALSE),"")</f>
        <v/>
      </c>
      <c r="K833" s="69"/>
      <c r="L833" s="13"/>
      <c r="M833" s="17" t="str">
        <f>IFERROR(MASUK8[[#This Row],[Harga Satuan]]*MASUK8[[#This Row],[Jumlah Keluar]], "")</f>
        <v/>
      </c>
      <c r="N833" s="13"/>
    </row>
    <row r="834" spans="1:14" ht="16.5" thickTop="1" thickBot="1" x14ac:dyDescent="0.3">
      <c r="A834" s="33">
        <f t="shared" si="12"/>
        <v>828</v>
      </c>
      <c r="B834" s="9"/>
      <c r="C834" s="10"/>
      <c r="D834" s="18" t="str">
        <f>IFERROR(VLOOKUP(C834,REKAP[[#All],[ID
Barang]:[Stok Akhir]],2,FALSE), "")</f>
        <v/>
      </c>
      <c r="E834" s="18" t="str">
        <f>IFERROR(VLOOKUP(C834,REKAP[[#All],[ID
Barang]:[Stok Akhir]],4,FALSE), "")</f>
        <v/>
      </c>
      <c r="F834" s="18" t="str">
        <f>IFERROR(VLOOKUP(C834,REKAP[[#All],[ID
Barang]:[Stok Akhir]],6,FALSE),"")</f>
        <v/>
      </c>
      <c r="G834" s="17" t="str">
        <f>IFERROR(VLOOKUP(C834,REKAP[[#All],[ID
Barang]:[Stok Akhir]],8,FALSE),"")</f>
        <v/>
      </c>
      <c r="H834" s="13"/>
      <c r="I834" s="13"/>
      <c r="J834" s="69" t="str">
        <f>IFERROR(VLOOKUP(C834,REKAP[[#All],[ID
Barang]:[Stok Akhir]],14,FALSE),"")</f>
        <v/>
      </c>
      <c r="K834" s="69"/>
      <c r="L834" s="13"/>
      <c r="M834" s="17" t="str">
        <f>IFERROR(MASUK8[[#This Row],[Harga Satuan]]*MASUK8[[#This Row],[Jumlah Keluar]], "")</f>
        <v/>
      </c>
      <c r="N834" s="13"/>
    </row>
    <row r="835" spans="1:14" ht="16.5" thickTop="1" thickBot="1" x14ac:dyDescent="0.3">
      <c r="A835" s="33">
        <f t="shared" si="12"/>
        <v>829</v>
      </c>
      <c r="B835" s="9"/>
      <c r="C835" s="10"/>
      <c r="D835" s="18" t="str">
        <f>IFERROR(VLOOKUP(C835,REKAP[[#All],[ID
Barang]:[Stok Akhir]],2,FALSE), "")</f>
        <v/>
      </c>
      <c r="E835" s="18" t="str">
        <f>IFERROR(VLOOKUP(C835,REKAP[[#All],[ID
Barang]:[Stok Akhir]],4,FALSE), "")</f>
        <v/>
      </c>
      <c r="F835" s="18" t="str">
        <f>IFERROR(VLOOKUP(C835,REKAP[[#All],[ID
Barang]:[Stok Akhir]],6,FALSE),"")</f>
        <v/>
      </c>
      <c r="G835" s="17" t="str">
        <f>IFERROR(VLOOKUP(C835,REKAP[[#All],[ID
Barang]:[Stok Akhir]],8,FALSE),"")</f>
        <v/>
      </c>
      <c r="H835" s="13"/>
      <c r="I835" s="13"/>
      <c r="J835" s="69" t="str">
        <f>IFERROR(VLOOKUP(C835,REKAP[[#All],[ID
Barang]:[Stok Akhir]],14,FALSE),"")</f>
        <v/>
      </c>
      <c r="K835" s="69"/>
      <c r="L835" s="13"/>
      <c r="M835" s="17" t="str">
        <f>IFERROR(MASUK8[[#This Row],[Harga Satuan]]*MASUK8[[#This Row],[Jumlah Keluar]], "")</f>
        <v/>
      </c>
      <c r="N835" s="13"/>
    </row>
    <row r="836" spans="1:14" ht="16.5" thickTop="1" thickBot="1" x14ac:dyDescent="0.3">
      <c r="A836" s="33">
        <f t="shared" si="12"/>
        <v>830</v>
      </c>
      <c r="B836" s="9"/>
      <c r="C836" s="10"/>
      <c r="D836" s="18" t="str">
        <f>IFERROR(VLOOKUP(C836,REKAP[[#All],[ID
Barang]:[Stok Akhir]],2,FALSE), "")</f>
        <v/>
      </c>
      <c r="E836" s="18" t="str">
        <f>IFERROR(VLOOKUP(C836,REKAP[[#All],[ID
Barang]:[Stok Akhir]],4,FALSE), "")</f>
        <v/>
      </c>
      <c r="F836" s="18" t="str">
        <f>IFERROR(VLOOKUP(C836,REKAP[[#All],[ID
Barang]:[Stok Akhir]],6,FALSE),"")</f>
        <v/>
      </c>
      <c r="G836" s="17" t="str">
        <f>IFERROR(VLOOKUP(C836,REKAP[[#All],[ID
Barang]:[Stok Akhir]],8,FALSE),"")</f>
        <v/>
      </c>
      <c r="H836" s="13"/>
      <c r="I836" s="13"/>
      <c r="J836" s="69" t="str">
        <f>IFERROR(VLOOKUP(C836,REKAP[[#All],[ID
Barang]:[Stok Akhir]],14,FALSE),"")</f>
        <v/>
      </c>
      <c r="K836" s="69"/>
      <c r="L836" s="13"/>
      <c r="M836" s="17" t="str">
        <f>IFERROR(MASUK8[[#This Row],[Harga Satuan]]*MASUK8[[#This Row],[Jumlah Keluar]], "")</f>
        <v/>
      </c>
      <c r="N836" s="13"/>
    </row>
    <row r="837" spans="1:14" ht="16.5" thickTop="1" thickBot="1" x14ac:dyDescent="0.3">
      <c r="A837" s="33">
        <f t="shared" si="12"/>
        <v>831</v>
      </c>
      <c r="B837" s="9"/>
      <c r="C837" s="10"/>
      <c r="D837" s="18" t="str">
        <f>IFERROR(VLOOKUP(C837,REKAP[[#All],[ID
Barang]:[Stok Akhir]],2,FALSE), "")</f>
        <v/>
      </c>
      <c r="E837" s="18" t="str">
        <f>IFERROR(VLOOKUP(C837,REKAP[[#All],[ID
Barang]:[Stok Akhir]],4,FALSE), "")</f>
        <v/>
      </c>
      <c r="F837" s="18" t="str">
        <f>IFERROR(VLOOKUP(C837,REKAP[[#All],[ID
Barang]:[Stok Akhir]],6,FALSE),"")</f>
        <v/>
      </c>
      <c r="G837" s="17" t="str">
        <f>IFERROR(VLOOKUP(C837,REKAP[[#All],[ID
Barang]:[Stok Akhir]],8,FALSE),"")</f>
        <v/>
      </c>
      <c r="H837" s="13"/>
      <c r="I837" s="13"/>
      <c r="J837" s="69" t="str">
        <f>IFERROR(VLOOKUP(C837,REKAP[[#All],[ID
Barang]:[Stok Akhir]],14,FALSE),"")</f>
        <v/>
      </c>
      <c r="K837" s="69"/>
      <c r="L837" s="13"/>
      <c r="M837" s="17" t="str">
        <f>IFERROR(MASUK8[[#This Row],[Harga Satuan]]*MASUK8[[#This Row],[Jumlah Keluar]], "")</f>
        <v/>
      </c>
      <c r="N837" s="13"/>
    </row>
    <row r="838" spans="1:14" ht="16.5" thickTop="1" thickBot="1" x14ac:dyDescent="0.3">
      <c r="A838" s="33">
        <f t="shared" si="12"/>
        <v>832</v>
      </c>
      <c r="B838" s="9"/>
      <c r="C838" s="10"/>
      <c r="D838" s="18" t="str">
        <f>IFERROR(VLOOKUP(C838,REKAP[[#All],[ID
Barang]:[Stok Akhir]],2,FALSE), "")</f>
        <v/>
      </c>
      <c r="E838" s="18" t="str">
        <f>IFERROR(VLOOKUP(C838,REKAP[[#All],[ID
Barang]:[Stok Akhir]],4,FALSE), "")</f>
        <v/>
      </c>
      <c r="F838" s="18" t="str">
        <f>IFERROR(VLOOKUP(C838,REKAP[[#All],[ID
Barang]:[Stok Akhir]],6,FALSE),"")</f>
        <v/>
      </c>
      <c r="G838" s="17" t="str">
        <f>IFERROR(VLOOKUP(C838,REKAP[[#All],[ID
Barang]:[Stok Akhir]],8,FALSE),"")</f>
        <v/>
      </c>
      <c r="H838" s="13"/>
      <c r="I838" s="13"/>
      <c r="J838" s="69" t="str">
        <f>IFERROR(VLOOKUP(C838,REKAP[[#All],[ID
Barang]:[Stok Akhir]],14,FALSE),"")</f>
        <v/>
      </c>
      <c r="K838" s="69"/>
      <c r="L838" s="13"/>
      <c r="M838" s="17" t="str">
        <f>IFERROR(MASUK8[[#This Row],[Harga Satuan]]*MASUK8[[#This Row],[Jumlah Keluar]], "")</f>
        <v/>
      </c>
      <c r="N838" s="13"/>
    </row>
    <row r="839" spans="1:14" ht="16.5" thickTop="1" thickBot="1" x14ac:dyDescent="0.3">
      <c r="A839" s="33">
        <f t="shared" ref="A839:A902" si="13">ROW()-ROW($A$6)</f>
        <v>833</v>
      </c>
      <c r="B839" s="9"/>
      <c r="C839" s="10"/>
      <c r="D839" s="18" t="str">
        <f>IFERROR(VLOOKUP(C839,REKAP[[#All],[ID
Barang]:[Stok Akhir]],2,FALSE), "")</f>
        <v/>
      </c>
      <c r="E839" s="18" t="str">
        <f>IFERROR(VLOOKUP(C839,REKAP[[#All],[ID
Barang]:[Stok Akhir]],4,FALSE), "")</f>
        <v/>
      </c>
      <c r="F839" s="18" t="str">
        <f>IFERROR(VLOOKUP(C839,REKAP[[#All],[ID
Barang]:[Stok Akhir]],6,FALSE),"")</f>
        <v/>
      </c>
      <c r="G839" s="17" t="str">
        <f>IFERROR(VLOOKUP(C839,REKAP[[#All],[ID
Barang]:[Stok Akhir]],8,FALSE),"")</f>
        <v/>
      </c>
      <c r="H839" s="13"/>
      <c r="I839" s="13"/>
      <c r="J839" s="69" t="str">
        <f>IFERROR(VLOOKUP(C839,REKAP[[#All],[ID
Barang]:[Stok Akhir]],14,FALSE),"")</f>
        <v/>
      </c>
      <c r="K839" s="69"/>
      <c r="L839" s="13"/>
      <c r="M839" s="17" t="str">
        <f>IFERROR(MASUK8[[#This Row],[Harga Satuan]]*MASUK8[[#This Row],[Jumlah Keluar]], "")</f>
        <v/>
      </c>
      <c r="N839" s="13"/>
    </row>
    <row r="840" spans="1:14" ht="16.5" thickTop="1" thickBot="1" x14ac:dyDescent="0.3">
      <c r="A840" s="33">
        <f t="shared" si="13"/>
        <v>834</v>
      </c>
      <c r="B840" s="9"/>
      <c r="C840" s="10"/>
      <c r="D840" s="18" t="str">
        <f>IFERROR(VLOOKUP(C840,REKAP[[#All],[ID
Barang]:[Stok Akhir]],2,FALSE), "")</f>
        <v/>
      </c>
      <c r="E840" s="18" t="str">
        <f>IFERROR(VLOOKUP(C840,REKAP[[#All],[ID
Barang]:[Stok Akhir]],4,FALSE), "")</f>
        <v/>
      </c>
      <c r="F840" s="18" t="str">
        <f>IFERROR(VLOOKUP(C840,REKAP[[#All],[ID
Barang]:[Stok Akhir]],6,FALSE),"")</f>
        <v/>
      </c>
      <c r="G840" s="17" t="str">
        <f>IFERROR(VLOOKUP(C840,REKAP[[#All],[ID
Barang]:[Stok Akhir]],8,FALSE),"")</f>
        <v/>
      </c>
      <c r="H840" s="13"/>
      <c r="I840" s="13"/>
      <c r="J840" s="69" t="str">
        <f>IFERROR(VLOOKUP(C840,REKAP[[#All],[ID
Barang]:[Stok Akhir]],14,FALSE),"")</f>
        <v/>
      </c>
      <c r="K840" s="69"/>
      <c r="L840" s="13"/>
      <c r="M840" s="17" t="str">
        <f>IFERROR(MASUK8[[#This Row],[Harga Satuan]]*MASUK8[[#This Row],[Jumlah Keluar]], "")</f>
        <v/>
      </c>
      <c r="N840" s="13"/>
    </row>
    <row r="841" spans="1:14" ht="16.5" thickTop="1" thickBot="1" x14ac:dyDescent="0.3">
      <c r="A841" s="33">
        <f t="shared" si="13"/>
        <v>835</v>
      </c>
      <c r="B841" s="9"/>
      <c r="C841" s="10"/>
      <c r="D841" s="18" t="str">
        <f>IFERROR(VLOOKUP(C841,REKAP[[#All],[ID
Barang]:[Stok Akhir]],2,FALSE), "")</f>
        <v/>
      </c>
      <c r="E841" s="18" t="str">
        <f>IFERROR(VLOOKUP(C841,REKAP[[#All],[ID
Barang]:[Stok Akhir]],4,FALSE), "")</f>
        <v/>
      </c>
      <c r="F841" s="18" t="str">
        <f>IFERROR(VLOOKUP(C841,REKAP[[#All],[ID
Barang]:[Stok Akhir]],6,FALSE),"")</f>
        <v/>
      </c>
      <c r="G841" s="17" t="str">
        <f>IFERROR(VLOOKUP(C841,REKAP[[#All],[ID
Barang]:[Stok Akhir]],8,FALSE),"")</f>
        <v/>
      </c>
      <c r="H841" s="13"/>
      <c r="I841" s="13"/>
      <c r="J841" s="69" t="str">
        <f>IFERROR(VLOOKUP(C841,REKAP[[#All],[ID
Barang]:[Stok Akhir]],14,FALSE),"")</f>
        <v/>
      </c>
      <c r="K841" s="69"/>
      <c r="L841" s="13"/>
      <c r="M841" s="17" t="str">
        <f>IFERROR(MASUK8[[#This Row],[Harga Satuan]]*MASUK8[[#This Row],[Jumlah Keluar]], "")</f>
        <v/>
      </c>
      <c r="N841" s="13"/>
    </row>
    <row r="842" spans="1:14" ht="16.5" thickTop="1" thickBot="1" x14ac:dyDescent="0.3">
      <c r="A842" s="33">
        <f t="shared" si="13"/>
        <v>836</v>
      </c>
      <c r="B842" s="9"/>
      <c r="C842" s="10"/>
      <c r="D842" s="18" t="str">
        <f>IFERROR(VLOOKUP(C842,REKAP[[#All],[ID
Barang]:[Stok Akhir]],2,FALSE), "")</f>
        <v/>
      </c>
      <c r="E842" s="18" t="str">
        <f>IFERROR(VLOOKUP(C842,REKAP[[#All],[ID
Barang]:[Stok Akhir]],4,FALSE), "")</f>
        <v/>
      </c>
      <c r="F842" s="18" t="str">
        <f>IFERROR(VLOOKUP(C842,REKAP[[#All],[ID
Barang]:[Stok Akhir]],6,FALSE),"")</f>
        <v/>
      </c>
      <c r="G842" s="17" t="str">
        <f>IFERROR(VLOOKUP(C842,REKAP[[#All],[ID
Barang]:[Stok Akhir]],8,FALSE),"")</f>
        <v/>
      </c>
      <c r="H842" s="13"/>
      <c r="I842" s="13"/>
      <c r="J842" s="69" t="str">
        <f>IFERROR(VLOOKUP(C842,REKAP[[#All],[ID
Barang]:[Stok Akhir]],14,FALSE),"")</f>
        <v/>
      </c>
      <c r="K842" s="69"/>
      <c r="L842" s="13"/>
      <c r="M842" s="17" t="str">
        <f>IFERROR(MASUK8[[#This Row],[Harga Satuan]]*MASUK8[[#This Row],[Jumlah Keluar]], "")</f>
        <v/>
      </c>
      <c r="N842" s="13"/>
    </row>
    <row r="843" spans="1:14" ht="16.5" thickTop="1" thickBot="1" x14ac:dyDescent="0.3">
      <c r="A843" s="33">
        <f t="shared" si="13"/>
        <v>837</v>
      </c>
      <c r="B843" s="9"/>
      <c r="C843" s="10"/>
      <c r="D843" s="18" t="str">
        <f>IFERROR(VLOOKUP(C843,REKAP[[#All],[ID
Barang]:[Stok Akhir]],2,FALSE), "")</f>
        <v/>
      </c>
      <c r="E843" s="18" t="str">
        <f>IFERROR(VLOOKUP(C843,REKAP[[#All],[ID
Barang]:[Stok Akhir]],4,FALSE), "")</f>
        <v/>
      </c>
      <c r="F843" s="18" t="str">
        <f>IFERROR(VLOOKUP(C843,REKAP[[#All],[ID
Barang]:[Stok Akhir]],6,FALSE),"")</f>
        <v/>
      </c>
      <c r="G843" s="17" t="str">
        <f>IFERROR(VLOOKUP(C843,REKAP[[#All],[ID
Barang]:[Stok Akhir]],8,FALSE),"")</f>
        <v/>
      </c>
      <c r="H843" s="13"/>
      <c r="I843" s="13"/>
      <c r="J843" s="69" t="str">
        <f>IFERROR(VLOOKUP(C843,REKAP[[#All],[ID
Barang]:[Stok Akhir]],14,FALSE),"")</f>
        <v/>
      </c>
      <c r="K843" s="69"/>
      <c r="L843" s="13"/>
      <c r="M843" s="17" t="str">
        <f>IFERROR(MASUK8[[#This Row],[Harga Satuan]]*MASUK8[[#This Row],[Jumlah Keluar]], "")</f>
        <v/>
      </c>
      <c r="N843" s="13"/>
    </row>
    <row r="844" spans="1:14" ht="16.5" thickTop="1" thickBot="1" x14ac:dyDescent="0.3">
      <c r="A844" s="33">
        <f t="shared" si="13"/>
        <v>838</v>
      </c>
      <c r="B844" s="9"/>
      <c r="C844" s="10"/>
      <c r="D844" s="18" t="str">
        <f>IFERROR(VLOOKUP(C844,REKAP[[#All],[ID
Barang]:[Stok Akhir]],2,FALSE), "")</f>
        <v/>
      </c>
      <c r="E844" s="18" t="str">
        <f>IFERROR(VLOOKUP(C844,REKAP[[#All],[ID
Barang]:[Stok Akhir]],4,FALSE), "")</f>
        <v/>
      </c>
      <c r="F844" s="18" t="str">
        <f>IFERROR(VLOOKUP(C844,REKAP[[#All],[ID
Barang]:[Stok Akhir]],6,FALSE),"")</f>
        <v/>
      </c>
      <c r="G844" s="17" t="str">
        <f>IFERROR(VLOOKUP(C844,REKAP[[#All],[ID
Barang]:[Stok Akhir]],8,FALSE),"")</f>
        <v/>
      </c>
      <c r="H844" s="13"/>
      <c r="I844" s="13"/>
      <c r="J844" s="69" t="str">
        <f>IFERROR(VLOOKUP(C844,REKAP[[#All],[ID
Barang]:[Stok Akhir]],14,FALSE),"")</f>
        <v/>
      </c>
      <c r="K844" s="69"/>
      <c r="L844" s="13"/>
      <c r="M844" s="17" t="str">
        <f>IFERROR(MASUK8[[#This Row],[Harga Satuan]]*MASUK8[[#This Row],[Jumlah Keluar]], "")</f>
        <v/>
      </c>
      <c r="N844" s="13"/>
    </row>
    <row r="845" spans="1:14" ht="16.5" thickTop="1" thickBot="1" x14ac:dyDescent="0.3">
      <c r="A845" s="33">
        <f t="shared" si="13"/>
        <v>839</v>
      </c>
      <c r="B845" s="9"/>
      <c r="C845" s="10"/>
      <c r="D845" s="18" t="str">
        <f>IFERROR(VLOOKUP(C845,REKAP[[#All],[ID
Barang]:[Stok Akhir]],2,FALSE), "")</f>
        <v/>
      </c>
      <c r="E845" s="18" t="str">
        <f>IFERROR(VLOOKUP(C845,REKAP[[#All],[ID
Barang]:[Stok Akhir]],4,FALSE), "")</f>
        <v/>
      </c>
      <c r="F845" s="18" t="str">
        <f>IFERROR(VLOOKUP(C845,REKAP[[#All],[ID
Barang]:[Stok Akhir]],6,FALSE),"")</f>
        <v/>
      </c>
      <c r="G845" s="17" t="str">
        <f>IFERROR(VLOOKUP(C845,REKAP[[#All],[ID
Barang]:[Stok Akhir]],8,FALSE),"")</f>
        <v/>
      </c>
      <c r="H845" s="13"/>
      <c r="I845" s="13"/>
      <c r="J845" s="69" t="str">
        <f>IFERROR(VLOOKUP(C845,REKAP[[#All],[ID
Barang]:[Stok Akhir]],14,FALSE),"")</f>
        <v/>
      </c>
      <c r="K845" s="69"/>
      <c r="L845" s="13"/>
      <c r="M845" s="17" t="str">
        <f>IFERROR(MASUK8[[#This Row],[Harga Satuan]]*MASUK8[[#This Row],[Jumlah Keluar]], "")</f>
        <v/>
      </c>
      <c r="N845" s="13"/>
    </row>
    <row r="846" spans="1:14" ht="16.5" thickTop="1" thickBot="1" x14ac:dyDescent="0.3">
      <c r="A846" s="33">
        <f t="shared" si="13"/>
        <v>840</v>
      </c>
      <c r="B846" s="9"/>
      <c r="C846" s="10"/>
      <c r="D846" s="18" t="str">
        <f>IFERROR(VLOOKUP(C846,REKAP[[#All],[ID
Barang]:[Stok Akhir]],2,FALSE), "")</f>
        <v/>
      </c>
      <c r="E846" s="18" t="str">
        <f>IFERROR(VLOOKUP(C846,REKAP[[#All],[ID
Barang]:[Stok Akhir]],4,FALSE), "")</f>
        <v/>
      </c>
      <c r="F846" s="18" t="str">
        <f>IFERROR(VLOOKUP(C846,REKAP[[#All],[ID
Barang]:[Stok Akhir]],6,FALSE),"")</f>
        <v/>
      </c>
      <c r="G846" s="17" t="str">
        <f>IFERROR(VLOOKUP(C846,REKAP[[#All],[ID
Barang]:[Stok Akhir]],8,FALSE),"")</f>
        <v/>
      </c>
      <c r="H846" s="13"/>
      <c r="I846" s="13"/>
      <c r="J846" s="69" t="str">
        <f>IFERROR(VLOOKUP(C846,REKAP[[#All],[ID
Barang]:[Stok Akhir]],14,FALSE),"")</f>
        <v/>
      </c>
      <c r="K846" s="69"/>
      <c r="L846" s="13"/>
      <c r="M846" s="17" t="str">
        <f>IFERROR(MASUK8[[#This Row],[Harga Satuan]]*MASUK8[[#This Row],[Jumlah Keluar]], "")</f>
        <v/>
      </c>
      <c r="N846" s="13"/>
    </row>
    <row r="847" spans="1:14" ht="16.5" thickTop="1" thickBot="1" x14ac:dyDescent="0.3">
      <c r="A847" s="33">
        <f t="shared" si="13"/>
        <v>841</v>
      </c>
      <c r="B847" s="9"/>
      <c r="C847" s="10"/>
      <c r="D847" s="18" t="str">
        <f>IFERROR(VLOOKUP(C847,REKAP[[#All],[ID
Barang]:[Stok Akhir]],2,FALSE), "")</f>
        <v/>
      </c>
      <c r="E847" s="18" t="str">
        <f>IFERROR(VLOOKUP(C847,REKAP[[#All],[ID
Barang]:[Stok Akhir]],4,FALSE), "")</f>
        <v/>
      </c>
      <c r="F847" s="18" t="str">
        <f>IFERROR(VLOOKUP(C847,REKAP[[#All],[ID
Barang]:[Stok Akhir]],6,FALSE),"")</f>
        <v/>
      </c>
      <c r="G847" s="17" t="str">
        <f>IFERROR(VLOOKUP(C847,REKAP[[#All],[ID
Barang]:[Stok Akhir]],8,FALSE),"")</f>
        <v/>
      </c>
      <c r="H847" s="13"/>
      <c r="I847" s="13"/>
      <c r="J847" s="69" t="str">
        <f>IFERROR(VLOOKUP(C847,REKAP[[#All],[ID
Barang]:[Stok Akhir]],14,FALSE),"")</f>
        <v/>
      </c>
      <c r="K847" s="69"/>
      <c r="L847" s="13"/>
      <c r="M847" s="17" t="str">
        <f>IFERROR(MASUK8[[#This Row],[Harga Satuan]]*MASUK8[[#This Row],[Jumlah Keluar]], "")</f>
        <v/>
      </c>
      <c r="N847" s="13"/>
    </row>
    <row r="848" spans="1:14" ht="16.5" thickTop="1" thickBot="1" x14ac:dyDescent="0.3">
      <c r="A848" s="33">
        <f t="shared" si="13"/>
        <v>842</v>
      </c>
      <c r="B848" s="9"/>
      <c r="C848" s="10"/>
      <c r="D848" s="18" t="str">
        <f>IFERROR(VLOOKUP(C848,REKAP[[#All],[ID
Barang]:[Stok Akhir]],2,FALSE), "")</f>
        <v/>
      </c>
      <c r="E848" s="18" t="str">
        <f>IFERROR(VLOOKUP(C848,REKAP[[#All],[ID
Barang]:[Stok Akhir]],4,FALSE), "")</f>
        <v/>
      </c>
      <c r="F848" s="18" t="str">
        <f>IFERROR(VLOOKUP(C848,REKAP[[#All],[ID
Barang]:[Stok Akhir]],6,FALSE),"")</f>
        <v/>
      </c>
      <c r="G848" s="17" t="str">
        <f>IFERROR(VLOOKUP(C848,REKAP[[#All],[ID
Barang]:[Stok Akhir]],8,FALSE),"")</f>
        <v/>
      </c>
      <c r="H848" s="13"/>
      <c r="I848" s="13"/>
      <c r="J848" s="69" t="str">
        <f>IFERROR(VLOOKUP(C848,REKAP[[#All],[ID
Barang]:[Stok Akhir]],14,FALSE),"")</f>
        <v/>
      </c>
      <c r="K848" s="69"/>
      <c r="L848" s="13"/>
      <c r="M848" s="17" t="str">
        <f>IFERROR(MASUK8[[#This Row],[Harga Satuan]]*MASUK8[[#This Row],[Jumlah Keluar]], "")</f>
        <v/>
      </c>
      <c r="N848" s="13"/>
    </row>
    <row r="849" spans="1:14" ht="16.5" thickTop="1" thickBot="1" x14ac:dyDescent="0.3">
      <c r="A849" s="33">
        <f t="shared" si="13"/>
        <v>843</v>
      </c>
      <c r="B849" s="9"/>
      <c r="C849" s="10"/>
      <c r="D849" s="18" t="str">
        <f>IFERROR(VLOOKUP(C849,REKAP[[#All],[ID
Barang]:[Stok Akhir]],2,FALSE), "")</f>
        <v/>
      </c>
      <c r="E849" s="18" t="str">
        <f>IFERROR(VLOOKUP(C849,REKAP[[#All],[ID
Barang]:[Stok Akhir]],4,FALSE), "")</f>
        <v/>
      </c>
      <c r="F849" s="18" t="str">
        <f>IFERROR(VLOOKUP(C849,REKAP[[#All],[ID
Barang]:[Stok Akhir]],6,FALSE),"")</f>
        <v/>
      </c>
      <c r="G849" s="17" t="str">
        <f>IFERROR(VLOOKUP(C849,REKAP[[#All],[ID
Barang]:[Stok Akhir]],8,FALSE),"")</f>
        <v/>
      </c>
      <c r="H849" s="13"/>
      <c r="I849" s="13"/>
      <c r="J849" s="69" t="str">
        <f>IFERROR(VLOOKUP(C849,REKAP[[#All],[ID
Barang]:[Stok Akhir]],14,FALSE),"")</f>
        <v/>
      </c>
      <c r="K849" s="69"/>
      <c r="L849" s="13"/>
      <c r="M849" s="17" t="str">
        <f>IFERROR(MASUK8[[#This Row],[Harga Satuan]]*MASUK8[[#This Row],[Jumlah Keluar]], "")</f>
        <v/>
      </c>
      <c r="N849" s="13"/>
    </row>
    <row r="850" spans="1:14" ht="16.5" thickTop="1" thickBot="1" x14ac:dyDescent="0.3">
      <c r="A850" s="33">
        <f t="shared" si="13"/>
        <v>844</v>
      </c>
      <c r="B850" s="9"/>
      <c r="C850" s="10"/>
      <c r="D850" s="18" t="str">
        <f>IFERROR(VLOOKUP(C850,REKAP[[#All],[ID
Barang]:[Stok Akhir]],2,FALSE), "")</f>
        <v/>
      </c>
      <c r="E850" s="18" t="str">
        <f>IFERROR(VLOOKUP(C850,REKAP[[#All],[ID
Barang]:[Stok Akhir]],4,FALSE), "")</f>
        <v/>
      </c>
      <c r="F850" s="18" t="str">
        <f>IFERROR(VLOOKUP(C850,REKAP[[#All],[ID
Barang]:[Stok Akhir]],6,FALSE),"")</f>
        <v/>
      </c>
      <c r="G850" s="17" t="str">
        <f>IFERROR(VLOOKUP(C850,REKAP[[#All],[ID
Barang]:[Stok Akhir]],8,FALSE),"")</f>
        <v/>
      </c>
      <c r="H850" s="13"/>
      <c r="I850" s="13"/>
      <c r="J850" s="69" t="str">
        <f>IFERROR(VLOOKUP(C850,REKAP[[#All],[ID
Barang]:[Stok Akhir]],14,FALSE),"")</f>
        <v/>
      </c>
      <c r="K850" s="69"/>
      <c r="L850" s="13"/>
      <c r="M850" s="17" t="str">
        <f>IFERROR(MASUK8[[#This Row],[Harga Satuan]]*MASUK8[[#This Row],[Jumlah Keluar]], "")</f>
        <v/>
      </c>
      <c r="N850" s="13"/>
    </row>
    <row r="851" spans="1:14" ht="16.5" thickTop="1" thickBot="1" x14ac:dyDescent="0.3">
      <c r="A851" s="33">
        <f t="shared" si="13"/>
        <v>845</v>
      </c>
      <c r="B851" s="9"/>
      <c r="C851" s="10"/>
      <c r="D851" s="18" t="str">
        <f>IFERROR(VLOOKUP(C851,REKAP[[#All],[ID
Barang]:[Stok Akhir]],2,FALSE), "")</f>
        <v/>
      </c>
      <c r="E851" s="18" t="str">
        <f>IFERROR(VLOOKUP(C851,REKAP[[#All],[ID
Barang]:[Stok Akhir]],4,FALSE), "")</f>
        <v/>
      </c>
      <c r="F851" s="18" t="str">
        <f>IFERROR(VLOOKUP(C851,REKAP[[#All],[ID
Barang]:[Stok Akhir]],6,FALSE),"")</f>
        <v/>
      </c>
      <c r="G851" s="17" t="str">
        <f>IFERROR(VLOOKUP(C851,REKAP[[#All],[ID
Barang]:[Stok Akhir]],8,FALSE),"")</f>
        <v/>
      </c>
      <c r="H851" s="13"/>
      <c r="I851" s="13"/>
      <c r="J851" s="69" t="str">
        <f>IFERROR(VLOOKUP(C851,REKAP[[#All],[ID
Barang]:[Stok Akhir]],14,FALSE),"")</f>
        <v/>
      </c>
      <c r="K851" s="69"/>
      <c r="L851" s="13"/>
      <c r="M851" s="17" t="str">
        <f>IFERROR(MASUK8[[#This Row],[Harga Satuan]]*MASUK8[[#This Row],[Jumlah Keluar]], "")</f>
        <v/>
      </c>
      <c r="N851" s="13"/>
    </row>
    <row r="852" spans="1:14" ht="16.5" thickTop="1" thickBot="1" x14ac:dyDescent="0.3">
      <c r="A852" s="33">
        <f t="shared" si="13"/>
        <v>846</v>
      </c>
      <c r="B852" s="9"/>
      <c r="C852" s="10"/>
      <c r="D852" s="18" t="str">
        <f>IFERROR(VLOOKUP(C852,REKAP[[#All],[ID
Barang]:[Stok Akhir]],2,FALSE), "")</f>
        <v/>
      </c>
      <c r="E852" s="18" t="str">
        <f>IFERROR(VLOOKUP(C852,REKAP[[#All],[ID
Barang]:[Stok Akhir]],4,FALSE), "")</f>
        <v/>
      </c>
      <c r="F852" s="18" t="str">
        <f>IFERROR(VLOOKUP(C852,REKAP[[#All],[ID
Barang]:[Stok Akhir]],6,FALSE),"")</f>
        <v/>
      </c>
      <c r="G852" s="17" t="str">
        <f>IFERROR(VLOOKUP(C852,REKAP[[#All],[ID
Barang]:[Stok Akhir]],8,FALSE),"")</f>
        <v/>
      </c>
      <c r="H852" s="13"/>
      <c r="I852" s="13"/>
      <c r="J852" s="69" t="str">
        <f>IFERROR(VLOOKUP(C852,REKAP[[#All],[ID
Barang]:[Stok Akhir]],14,FALSE),"")</f>
        <v/>
      </c>
      <c r="K852" s="69"/>
      <c r="L852" s="13"/>
      <c r="M852" s="17" t="str">
        <f>IFERROR(MASUK8[[#This Row],[Harga Satuan]]*MASUK8[[#This Row],[Jumlah Keluar]], "")</f>
        <v/>
      </c>
      <c r="N852" s="13"/>
    </row>
    <row r="853" spans="1:14" ht="16.5" thickTop="1" thickBot="1" x14ac:dyDescent="0.3">
      <c r="A853" s="33">
        <f t="shared" si="13"/>
        <v>847</v>
      </c>
      <c r="B853" s="9"/>
      <c r="C853" s="10"/>
      <c r="D853" s="18" t="str">
        <f>IFERROR(VLOOKUP(C853,REKAP[[#All],[ID
Barang]:[Stok Akhir]],2,FALSE), "")</f>
        <v/>
      </c>
      <c r="E853" s="18" t="str">
        <f>IFERROR(VLOOKUP(C853,REKAP[[#All],[ID
Barang]:[Stok Akhir]],4,FALSE), "")</f>
        <v/>
      </c>
      <c r="F853" s="18" t="str">
        <f>IFERROR(VLOOKUP(C853,REKAP[[#All],[ID
Barang]:[Stok Akhir]],6,FALSE),"")</f>
        <v/>
      </c>
      <c r="G853" s="17" t="str">
        <f>IFERROR(VLOOKUP(C853,REKAP[[#All],[ID
Barang]:[Stok Akhir]],8,FALSE),"")</f>
        <v/>
      </c>
      <c r="H853" s="13"/>
      <c r="I853" s="13"/>
      <c r="J853" s="69" t="str">
        <f>IFERROR(VLOOKUP(C853,REKAP[[#All],[ID
Barang]:[Stok Akhir]],14,FALSE),"")</f>
        <v/>
      </c>
      <c r="K853" s="69"/>
      <c r="L853" s="13"/>
      <c r="M853" s="17" t="str">
        <f>IFERROR(MASUK8[[#This Row],[Harga Satuan]]*MASUK8[[#This Row],[Jumlah Keluar]], "")</f>
        <v/>
      </c>
      <c r="N853" s="13"/>
    </row>
    <row r="854" spans="1:14" ht="16.5" thickTop="1" thickBot="1" x14ac:dyDescent="0.3">
      <c r="A854" s="33">
        <f t="shared" si="13"/>
        <v>848</v>
      </c>
      <c r="B854" s="9"/>
      <c r="C854" s="10"/>
      <c r="D854" s="18" t="str">
        <f>IFERROR(VLOOKUP(C854,REKAP[[#All],[ID
Barang]:[Stok Akhir]],2,FALSE), "")</f>
        <v/>
      </c>
      <c r="E854" s="18" t="str">
        <f>IFERROR(VLOOKUP(C854,REKAP[[#All],[ID
Barang]:[Stok Akhir]],4,FALSE), "")</f>
        <v/>
      </c>
      <c r="F854" s="18" t="str">
        <f>IFERROR(VLOOKUP(C854,REKAP[[#All],[ID
Barang]:[Stok Akhir]],6,FALSE),"")</f>
        <v/>
      </c>
      <c r="G854" s="17" t="str">
        <f>IFERROR(VLOOKUP(C854,REKAP[[#All],[ID
Barang]:[Stok Akhir]],8,FALSE),"")</f>
        <v/>
      </c>
      <c r="H854" s="13"/>
      <c r="I854" s="13"/>
      <c r="J854" s="69" t="str">
        <f>IFERROR(VLOOKUP(C854,REKAP[[#All],[ID
Barang]:[Stok Akhir]],14,FALSE),"")</f>
        <v/>
      </c>
      <c r="K854" s="69"/>
      <c r="L854" s="13"/>
      <c r="M854" s="17" t="str">
        <f>IFERROR(MASUK8[[#This Row],[Harga Satuan]]*MASUK8[[#This Row],[Jumlah Keluar]], "")</f>
        <v/>
      </c>
      <c r="N854" s="13"/>
    </row>
    <row r="855" spans="1:14" ht="16.5" thickTop="1" thickBot="1" x14ac:dyDescent="0.3">
      <c r="A855" s="33">
        <f t="shared" si="13"/>
        <v>849</v>
      </c>
      <c r="B855" s="9"/>
      <c r="C855" s="10"/>
      <c r="D855" s="18" t="str">
        <f>IFERROR(VLOOKUP(C855,REKAP[[#All],[ID
Barang]:[Stok Akhir]],2,FALSE), "")</f>
        <v/>
      </c>
      <c r="E855" s="18" t="str">
        <f>IFERROR(VLOOKUP(C855,REKAP[[#All],[ID
Barang]:[Stok Akhir]],4,FALSE), "")</f>
        <v/>
      </c>
      <c r="F855" s="18" t="str">
        <f>IFERROR(VLOOKUP(C855,REKAP[[#All],[ID
Barang]:[Stok Akhir]],6,FALSE),"")</f>
        <v/>
      </c>
      <c r="G855" s="17" t="str">
        <f>IFERROR(VLOOKUP(C855,REKAP[[#All],[ID
Barang]:[Stok Akhir]],8,FALSE),"")</f>
        <v/>
      </c>
      <c r="H855" s="13"/>
      <c r="I855" s="13"/>
      <c r="J855" s="69" t="str">
        <f>IFERROR(VLOOKUP(C855,REKAP[[#All],[ID
Barang]:[Stok Akhir]],14,FALSE),"")</f>
        <v/>
      </c>
      <c r="K855" s="69"/>
      <c r="L855" s="13"/>
      <c r="M855" s="17" t="str">
        <f>IFERROR(MASUK8[[#This Row],[Harga Satuan]]*MASUK8[[#This Row],[Jumlah Keluar]], "")</f>
        <v/>
      </c>
      <c r="N855" s="13"/>
    </row>
    <row r="856" spans="1:14" ht="16.5" thickTop="1" thickBot="1" x14ac:dyDescent="0.3">
      <c r="A856" s="33">
        <f t="shared" si="13"/>
        <v>850</v>
      </c>
      <c r="B856" s="9"/>
      <c r="C856" s="10"/>
      <c r="D856" s="18" t="str">
        <f>IFERROR(VLOOKUP(C856,REKAP[[#All],[ID
Barang]:[Stok Akhir]],2,FALSE), "")</f>
        <v/>
      </c>
      <c r="E856" s="18" t="str">
        <f>IFERROR(VLOOKUP(C856,REKAP[[#All],[ID
Barang]:[Stok Akhir]],4,FALSE), "")</f>
        <v/>
      </c>
      <c r="F856" s="18" t="str">
        <f>IFERROR(VLOOKUP(C856,REKAP[[#All],[ID
Barang]:[Stok Akhir]],6,FALSE),"")</f>
        <v/>
      </c>
      <c r="G856" s="17" t="str">
        <f>IFERROR(VLOOKUP(C856,REKAP[[#All],[ID
Barang]:[Stok Akhir]],8,FALSE),"")</f>
        <v/>
      </c>
      <c r="H856" s="13"/>
      <c r="I856" s="13"/>
      <c r="J856" s="69" t="str">
        <f>IFERROR(VLOOKUP(C856,REKAP[[#All],[ID
Barang]:[Stok Akhir]],14,FALSE),"")</f>
        <v/>
      </c>
      <c r="K856" s="69"/>
      <c r="L856" s="13"/>
      <c r="M856" s="17" t="str">
        <f>IFERROR(MASUK8[[#This Row],[Harga Satuan]]*MASUK8[[#This Row],[Jumlah Keluar]], "")</f>
        <v/>
      </c>
      <c r="N856" s="13"/>
    </row>
    <row r="857" spans="1:14" ht="16.5" thickTop="1" thickBot="1" x14ac:dyDescent="0.3">
      <c r="A857" s="33">
        <f t="shared" si="13"/>
        <v>851</v>
      </c>
      <c r="B857" s="9"/>
      <c r="C857" s="10"/>
      <c r="D857" s="18" t="str">
        <f>IFERROR(VLOOKUP(C857,REKAP[[#All],[ID
Barang]:[Stok Akhir]],2,FALSE), "")</f>
        <v/>
      </c>
      <c r="E857" s="18" t="str">
        <f>IFERROR(VLOOKUP(C857,REKAP[[#All],[ID
Barang]:[Stok Akhir]],4,FALSE), "")</f>
        <v/>
      </c>
      <c r="F857" s="18" t="str">
        <f>IFERROR(VLOOKUP(C857,REKAP[[#All],[ID
Barang]:[Stok Akhir]],6,FALSE),"")</f>
        <v/>
      </c>
      <c r="G857" s="17" t="str">
        <f>IFERROR(VLOOKUP(C857,REKAP[[#All],[ID
Barang]:[Stok Akhir]],8,FALSE),"")</f>
        <v/>
      </c>
      <c r="H857" s="13"/>
      <c r="I857" s="13"/>
      <c r="J857" s="69" t="str">
        <f>IFERROR(VLOOKUP(C857,REKAP[[#All],[ID
Barang]:[Stok Akhir]],14,FALSE),"")</f>
        <v/>
      </c>
      <c r="K857" s="69"/>
      <c r="L857" s="13"/>
      <c r="M857" s="17" t="str">
        <f>IFERROR(MASUK8[[#This Row],[Harga Satuan]]*MASUK8[[#This Row],[Jumlah Keluar]], "")</f>
        <v/>
      </c>
      <c r="N857" s="13"/>
    </row>
    <row r="858" spans="1:14" ht="16.5" thickTop="1" thickBot="1" x14ac:dyDescent="0.3">
      <c r="A858" s="33">
        <f t="shared" si="13"/>
        <v>852</v>
      </c>
      <c r="B858" s="9"/>
      <c r="C858" s="10"/>
      <c r="D858" s="18" t="str">
        <f>IFERROR(VLOOKUP(C858,REKAP[[#All],[ID
Barang]:[Stok Akhir]],2,FALSE), "")</f>
        <v/>
      </c>
      <c r="E858" s="18" t="str">
        <f>IFERROR(VLOOKUP(C858,REKAP[[#All],[ID
Barang]:[Stok Akhir]],4,FALSE), "")</f>
        <v/>
      </c>
      <c r="F858" s="18" t="str">
        <f>IFERROR(VLOOKUP(C858,REKAP[[#All],[ID
Barang]:[Stok Akhir]],6,FALSE),"")</f>
        <v/>
      </c>
      <c r="G858" s="17" t="str">
        <f>IFERROR(VLOOKUP(C858,REKAP[[#All],[ID
Barang]:[Stok Akhir]],8,FALSE),"")</f>
        <v/>
      </c>
      <c r="H858" s="13"/>
      <c r="I858" s="13"/>
      <c r="J858" s="69" t="str">
        <f>IFERROR(VLOOKUP(C858,REKAP[[#All],[ID
Barang]:[Stok Akhir]],14,FALSE),"")</f>
        <v/>
      </c>
      <c r="K858" s="69"/>
      <c r="L858" s="13"/>
      <c r="M858" s="17" t="str">
        <f>IFERROR(MASUK8[[#This Row],[Harga Satuan]]*MASUK8[[#This Row],[Jumlah Keluar]], "")</f>
        <v/>
      </c>
      <c r="N858" s="13"/>
    </row>
    <row r="859" spans="1:14" ht="16.5" thickTop="1" thickBot="1" x14ac:dyDescent="0.3">
      <c r="A859" s="33">
        <f t="shared" si="13"/>
        <v>853</v>
      </c>
      <c r="B859" s="9"/>
      <c r="C859" s="10"/>
      <c r="D859" s="18" t="str">
        <f>IFERROR(VLOOKUP(C859,REKAP[[#All],[ID
Barang]:[Stok Akhir]],2,FALSE), "")</f>
        <v/>
      </c>
      <c r="E859" s="18" t="str">
        <f>IFERROR(VLOOKUP(C859,REKAP[[#All],[ID
Barang]:[Stok Akhir]],4,FALSE), "")</f>
        <v/>
      </c>
      <c r="F859" s="18" t="str">
        <f>IFERROR(VLOOKUP(C859,REKAP[[#All],[ID
Barang]:[Stok Akhir]],6,FALSE),"")</f>
        <v/>
      </c>
      <c r="G859" s="17" t="str">
        <f>IFERROR(VLOOKUP(C859,REKAP[[#All],[ID
Barang]:[Stok Akhir]],8,FALSE),"")</f>
        <v/>
      </c>
      <c r="H859" s="13"/>
      <c r="I859" s="13"/>
      <c r="J859" s="69" t="str">
        <f>IFERROR(VLOOKUP(C859,REKAP[[#All],[ID
Barang]:[Stok Akhir]],14,FALSE),"")</f>
        <v/>
      </c>
      <c r="K859" s="69"/>
      <c r="L859" s="13"/>
      <c r="M859" s="17" t="str">
        <f>IFERROR(MASUK8[[#This Row],[Harga Satuan]]*MASUK8[[#This Row],[Jumlah Keluar]], "")</f>
        <v/>
      </c>
      <c r="N859" s="13"/>
    </row>
    <row r="860" spans="1:14" ht="16.5" thickTop="1" thickBot="1" x14ac:dyDescent="0.3">
      <c r="A860" s="33">
        <f t="shared" si="13"/>
        <v>854</v>
      </c>
      <c r="B860" s="9"/>
      <c r="C860" s="10"/>
      <c r="D860" s="18" t="str">
        <f>IFERROR(VLOOKUP(C860,REKAP[[#All],[ID
Barang]:[Stok Akhir]],2,FALSE), "")</f>
        <v/>
      </c>
      <c r="E860" s="18" t="str">
        <f>IFERROR(VLOOKUP(C860,REKAP[[#All],[ID
Barang]:[Stok Akhir]],4,FALSE), "")</f>
        <v/>
      </c>
      <c r="F860" s="18" t="str">
        <f>IFERROR(VLOOKUP(C860,REKAP[[#All],[ID
Barang]:[Stok Akhir]],6,FALSE),"")</f>
        <v/>
      </c>
      <c r="G860" s="17" t="str">
        <f>IFERROR(VLOOKUP(C860,REKAP[[#All],[ID
Barang]:[Stok Akhir]],8,FALSE),"")</f>
        <v/>
      </c>
      <c r="H860" s="13"/>
      <c r="I860" s="13"/>
      <c r="J860" s="69" t="str">
        <f>IFERROR(VLOOKUP(C860,REKAP[[#All],[ID
Barang]:[Stok Akhir]],14,FALSE),"")</f>
        <v/>
      </c>
      <c r="K860" s="69"/>
      <c r="L860" s="13"/>
      <c r="M860" s="17" t="str">
        <f>IFERROR(MASUK8[[#This Row],[Harga Satuan]]*MASUK8[[#This Row],[Jumlah Keluar]], "")</f>
        <v/>
      </c>
      <c r="N860" s="13"/>
    </row>
    <row r="861" spans="1:14" ht="16.5" thickTop="1" thickBot="1" x14ac:dyDescent="0.3">
      <c r="A861" s="33">
        <f t="shared" si="13"/>
        <v>855</v>
      </c>
      <c r="B861" s="9"/>
      <c r="C861" s="10"/>
      <c r="D861" s="18" t="str">
        <f>IFERROR(VLOOKUP(C861,REKAP[[#All],[ID
Barang]:[Stok Akhir]],2,FALSE), "")</f>
        <v/>
      </c>
      <c r="E861" s="18" t="str">
        <f>IFERROR(VLOOKUP(C861,REKAP[[#All],[ID
Barang]:[Stok Akhir]],4,FALSE), "")</f>
        <v/>
      </c>
      <c r="F861" s="18" t="str">
        <f>IFERROR(VLOOKUP(C861,REKAP[[#All],[ID
Barang]:[Stok Akhir]],6,FALSE),"")</f>
        <v/>
      </c>
      <c r="G861" s="17" t="str">
        <f>IFERROR(VLOOKUP(C861,REKAP[[#All],[ID
Barang]:[Stok Akhir]],8,FALSE),"")</f>
        <v/>
      </c>
      <c r="H861" s="13"/>
      <c r="I861" s="13"/>
      <c r="J861" s="69" t="str">
        <f>IFERROR(VLOOKUP(C861,REKAP[[#All],[ID
Barang]:[Stok Akhir]],14,FALSE),"")</f>
        <v/>
      </c>
      <c r="K861" s="69"/>
      <c r="L861" s="13"/>
      <c r="M861" s="17" t="str">
        <f>IFERROR(MASUK8[[#This Row],[Harga Satuan]]*MASUK8[[#This Row],[Jumlah Keluar]], "")</f>
        <v/>
      </c>
      <c r="N861" s="13"/>
    </row>
    <row r="862" spans="1:14" ht="16.5" thickTop="1" thickBot="1" x14ac:dyDescent="0.3">
      <c r="A862" s="33">
        <f t="shared" si="13"/>
        <v>856</v>
      </c>
      <c r="B862" s="9"/>
      <c r="C862" s="10"/>
      <c r="D862" s="18" t="str">
        <f>IFERROR(VLOOKUP(C862,REKAP[[#All],[ID
Barang]:[Stok Akhir]],2,FALSE), "")</f>
        <v/>
      </c>
      <c r="E862" s="18" t="str">
        <f>IFERROR(VLOOKUP(C862,REKAP[[#All],[ID
Barang]:[Stok Akhir]],4,FALSE), "")</f>
        <v/>
      </c>
      <c r="F862" s="18" t="str">
        <f>IFERROR(VLOOKUP(C862,REKAP[[#All],[ID
Barang]:[Stok Akhir]],6,FALSE),"")</f>
        <v/>
      </c>
      <c r="G862" s="17" t="str">
        <f>IFERROR(VLOOKUP(C862,REKAP[[#All],[ID
Barang]:[Stok Akhir]],8,FALSE),"")</f>
        <v/>
      </c>
      <c r="H862" s="13"/>
      <c r="I862" s="13"/>
      <c r="J862" s="69" t="str">
        <f>IFERROR(VLOOKUP(C862,REKAP[[#All],[ID
Barang]:[Stok Akhir]],14,FALSE),"")</f>
        <v/>
      </c>
      <c r="K862" s="69"/>
      <c r="L862" s="13"/>
      <c r="M862" s="17" t="str">
        <f>IFERROR(MASUK8[[#This Row],[Harga Satuan]]*MASUK8[[#This Row],[Jumlah Keluar]], "")</f>
        <v/>
      </c>
      <c r="N862" s="13"/>
    </row>
    <row r="863" spans="1:14" ht="16.5" thickTop="1" thickBot="1" x14ac:dyDescent="0.3">
      <c r="A863" s="33">
        <f t="shared" si="13"/>
        <v>857</v>
      </c>
      <c r="B863" s="9"/>
      <c r="C863" s="10"/>
      <c r="D863" s="18" t="str">
        <f>IFERROR(VLOOKUP(C863,REKAP[[#All],[ID
Barang]:[Stok Akhir]],2,FALSE), "")</f>
        <v/>
      </c>
      <c r="E863" s="18" t="str">
        <f>IFERROR(VLOOKUP(C863,REKAP[[#All],[ID
Barang]:[Stok Akhir]],4,FALSE), "")</f>
        <v/>
      </c>
      <c r="F863" s="18" t="str">
        <f>IFERROR(VLOOKUP(C863,REKAP[[#All],[ID
Barang]:[Stok Akhir]],6,FALSE),"")</f>
        <v/>
      </c>
      <c r="G863" s="17" t="str">
        <f>IFERROR(VLOOKUP(C863,REKAP[[#All],[ID
Barang]:[Stok Akhir]],8,FALSE),"")</f>
        <v/>
      </c>
      <c r="H863" s="13"/>
      <c r="I863" s="13"/>
      <c r="J863" s="69" t="str">
        <f>IFERROR(VLOOKUP(C863,REKAP[[#All],[ID
Barang]:[Stok Akhir]],14,FALSE),"")</f>
        <v/>
      </c>
      <c r="K863" s="69"/>
      <c r="L863" s="13"/>
      <c r="M863" s="17" t="str">
        <f>IFERROR(MASUK8[[#This Row],[Harga Satuan]]*MASUK8[[#This Row],[Jumlah Keluar]], "")</f>
        <v/>
      </c>
      <c r="N863" s="13"/>
    </row>
    <row r="864" spans="1:14" ht="16.5" thickTop="1" thickBot="1" x14ac:dyDescent="0.3">
      <c r="A864" s="33">
        <f t="shared" si="13"/>
        <v>858</v>
      </c>
      <c r="B864" s="9"/>
      <c r="C864" s="10"/>
      <c r="D864" s="18" t="str">
        <f>IFERROR(VLOOKUP(C864,REKAP[[#All],[ID
Barang]:[Stok Akhir]],2,FALSE), "")</f>
        <v/>
      </c>
      <c r="E864" s="18" t="str">
        <f>IFERROR(VLOOKUP(C864,REKAP[[#All],[ID
Barang]:[Stok Akhir]],4,FALSE), "")</f>
        <v/>
      </c>
      <c r="F864" s="18" t="str">
        <f>IFERROR(VLOOKUP(C864,REKAP[[#All],[ID
Barang]:[Stok Akhir]],6,FALSE),"")</f>
        <v/>
      </c>
      <c r="G864" s="17" t="str">
        <f>IFERROR(VLOOKUP(C864,REKAP[[#All],[ID
Barang]:[Stok Akhir]],8,FALSE),"")</f>
        <v/>
      </c>
      <c r="H864" s="13"/>
      <c r="I864" s="13"/>
      <c r="J864" s="69" t="str">
        <f>IFERROR(VLOOKUP(C864,REKAP[[#All],[ID
Barang]:[Stok Akhir]],14,FALSE),"")</f>
        <v/>
      </c>
      <c r="K864" s="69"/>
      <c r="L864" s="13"/>
      <c r="M864" s="17" t="str">
        <f>IFERROR(MASUK8[[#This Row],[Harga Satuan]]*MASUK8[[#This Row],[Jumlah Keluar]], "")</f>
        <v/>
      </c>
      <c r="N864" s="13"/>
    </row>
    <row r="865" spans="1:14" ht="16.5" thickTop="1" thickBot="1" x14ac:dyDescent="0.3">
      <c r="A865" s="33">
        <f t="shared" si="13"/>
        <v>859</v>
      </c>
      <c r="B865" s="9"/>
      <c r="C865" s="10"/>
      <c r="D865" s="18" t="str">
        <f>IFERROR(VLOOKUP(C865,REKAP[[#All],[ID
Barang]:[Stok Akhir]],2,FALSE), "")</f>
        <v/>
      </c>
      <c r="E865" s="18" t="str">
        <f>IFERROR(VLOOKUP(C865,REKAP[[#All],[ID
Barang]:[Stok Akhir]],4,FALSE), "")</f>
        <v/>
      </c>
      <c r="F865" s="18" t="str">
        <f>IFERROR(VLOOKUP(C865,REKAP[[#All],[ID
Barang]:[Stok Akhir]],6,FALSE),"")</f>
        <v/>
      </c>
      <c r="G865" s="17" t="str">
        <f>IFERROR(VLOOKUP(C865,REKAP[[#All],[ID
Barang]:[Stok Akhir]],8,FALSE),"")</f>
        <v/>
      </c>
      <c r="H865" s="13"/>
      <c r="I865" s="13"/>
      <c r="J865" s="69" t="str">
        <f>IFERROR(VLOOKUP(C865,REKAP[[#All],[ID
Barang]:[Stok Akhir]],14,FALSE),"")</f>
        <v/>
      </c>
      <c r="K865" s="69"/>
      <c r="L865" s="13"/>
      <c r="M865" s="17" t="str">
        <f>IFERROR(MASUK8[[#This Row],[Harga Satuan]]*MASUK8[[#This Row],[Jumlah Keluar]], "")</f>
        <v/>
      </c>
      <c r="N865" s="13"/>
    </row>
    <row r="866" spans="1:14" ht="16.5" thickTop="1" thickBot="1" x14ac:dyDescent="0.3">
      <c r="A866" s="33">
        <f t="shared" si="13"/>
        <v>860</v>
      </c>
      <c r="B866" s="9"/>
      <c r="C866" s="10"/>
      <c r="D866" s="18" t="str">
        <f>IFERROR(VLOOKUP(C866,REKAP[[#All],[ID
Barang]:[Stok Akhir]],2,FALSE), "")</f>
        <v/>
      </c>
      <c r="E866" s="18" t="str">
        <f>IFERROR(VLOOKUP(C866,REKAP[[#All],[ID
Barang]:[Stok Akhir]],4,FALSE), "")</f>
        <v/>
      </c>
      <c r="F866" s="18" t="str">
        <f>IFERROR(VLOOKUP(C866,REKAP[[#All],[ID
Barang]:[Stok Akhir]],6,FALSE),"")</f>
        <v/>
      </c>
      <c r="G866" s="17" t="str">
        <f>IFERROR(VLOOKUP(C866,REKAP[[#All],[ID
Barang]:[Stok Akhir]],8,FALSE),"")</f>
        <v/>
      </c>
      <c r="H866" s="13"/>
      <c r="I866" s="13"/>
      <c r="J866" s="69" t="str">
        <f>IFERROR(VLOOKUP(C866,REKAP[[#All],[ID
Barang]:[Stok Akhir]],14,FALSE),"")</f>
        <v/>
      </c>
      <c r="K866" s="69"/>
      <c r="L866" s="13"/>
      <c r="M866" s="17" t="str">
        <f>IFERROR(MASUK8[[#This Row],[Harga Satuan]]*MASUK8[[#This Row],[Jumlah Keluar]], "")</f>
        <v/>
      </c>
      <c r="N866" s="13"/>
    </row>
    <row r="867" spans="1:14" ht="16.5" thickTop="1" thickBot="1" x14ac:dyDescent="0.3">
      <c r="A867" s="33">
        <f t="shared" si="13"/>
        <v>861</v>
      </c>
      <c r="B867" s="9"/>
      <c r="C867" s="10"/>
      <c r="D867" s="18" t="str">
        <f>IFERROR(VLOOKUP(C867,REKAP[[#All],[ID
Barang]:[Stok Akhir]],2,FALSE), "")</f>
        <v/>
      </c>
      <c r="E867" s="18" t="str">
        <f>IFERROR(VLOOKUP(C867,REKAP[[#All],[ID
Barang]:[Stok Akhir]],4,FALSE), "")</f>
        <v/>
      </c>
      <c r="F867" s="18" t="str">
        <f>IFERROR(VLOOKUP(C867,REKAP[[#All],[ID
Barang]:[Stok Akhir]],6,FALSE),"")</f>
        <v/>
      </c>
      <c r="G867" s="17" t="str">
        <f>IFERROR(VLOOKUP(C867,REKAP[[#All],[ID
Barang]:[Stok Akhir]],8,FALSE),"")</f>
        <v/>
      </c>
      <c r="H867" s="13"/>
      <c r="I867" s="13"/>
      <c r="J867" s="69" t="str">
        <f>IFERROR(VLOOKUP(C867,REKAP[[#All],[ID
Barang]:[Stok Akhir]],14,FALSE),"")</f>
        <v/>
      </c>
      <c r="K867" s="69"/>
      <c r="L867" s="13"/>
      <c r="M867" s="17" t="str">
        <f>IFERROR(MASUK8[[#This Row],[Harga Satuan]]*MASUK8[[#This Row],[Jumlah Keluar]], "")</f>
        <v/>
      </c>
      <c r="N867" s="13"/>
    </row>
    <row r="868" spans="1:14" ht="16.5" thickTop="1" thickBot="1" x14ac:dyDescent="0.3">
      <c r="A868" s="33">
        <f t="shared" si="13"/>
        <v>862</v>
      </c>
      <c r="B868" s="9"/>
      <c r="C868" s="10"/>
      <c r="D868" s="18" t="str">
        <f>IFERROR(VLOOKUP(C868,REKAP[[#All],[ID
Barang]:[Stok Akhir]],2,FALSE), "")</f>
        <v/>
      </c>
      <c r="E868" s="18" t="str">
        <f>IFERROR(VLOOKUP(C868,REKAP[[#All],[ID
Barang]:[Stok Akhir]],4,FALSE), "")</f>
        <v/>
      </c>
      <c r="F868" s="18" t="str">
        <f>IFERROR(VLOOKUP(C868,REKAP[[#All],[ID
Barang]:[Stok Akhir]],6,FALSE),"")</f>
        <v/>
      </c>
      <c r="G868" s="17" t="str">
        <f>IFERROR(VLOOKUP(C868,REKAP[[#All],[ID
Barang]:[Stok Akhir]],8,FALSE),"")</f>
        <v/>
      </c>
      <c r="H868" s="13"/>
      <c r="I868" s="13"/>
      <c r="J868" s="69" t="str">
        <f>IFERROR(VLOOKUP(C868,REKAP[[#All],[ID
Barang]:[Stok Akhir]],14,FALSE),"")</f>
        <v/>
      </c>
      <c r="K868" s="69"/>
      <c r="L868" s="13"/>
      <c r="M868" s="17" t="str">
        <f>IFERROR(MASUK8[[#This Row],[Harga Satuan]]*MASUK8[[#This Row],[Jumlah Keluar]], "")</f>
        <v/>
      </c>
      <c r="N868" s="13"/>
    </row>
    <row r="869" spans="1:14" ht="16.5" thickTop="1" thickBot="1" x14ac:dyDescent="0.3">
      <c r="A869" s="33">
        <f t="shared" si="13"/>
        <v>863</v>
      </c>
      <c r="B869" s="9"/>
      <c r="C869" s="10"/>
      <c r="D869" s="18" t="str">
        <f>IFERROR(VLOOKUP(C869,REKAP[[#All],[ID
Barang]:[Stok Akhir]],2,FALSE), "")</f>
        <v/>
      </c>
      <c r="E869" s="18" t="str">
        <f>IFERROR(VLOOKUP(C869,REKAP[[#All],[ID
Barang]:[Stok Akhir]],4,FALSE), "")</f>
        <v/>
      </c>
      <c r="F869" s="18" t="str">
        <f>IFERROR(VLOOKUP(C869,REKAP[[#All],[ID
Barang]:[Stok Akhir]],6,FALSE),"")</f>
        <v/>
      </c>
      <c r="G869" s="17" t="str">
        <f>IFERROR(VLOOKUP(C869,REKAP[[#All],[ID
Barang]:[Stok Akhir]],8,FALSE),"")</f>
        <v/>
      </c>
      <c r="H869" s="13"/>
      <c r="I869" s="13"/>
      <c r="J869" s="69" t="str">
        <f>IFERROR(VLOOKUP(C869,REKAP[[#All],[ID
Barang]:[Stok Akhir]],14,FALSE),"")</f>
        <v/>
      </c>
      <c r="K869" s="69"/>
      <c r="L869" s="13"/>
      <c r="M869" s="17" t="str">
        <f>IFERROR(MASUK8[[#This Row],[Harga Satuan]]*MASUK8[[#This Row],[Jumlah Keluar]], "")</f>
        <v/>
      </c>
      <c r="N869" s="13"/>
    </row>
    <row r="870" spans="1:14" ht="16.5" thickTop="1" thickBot="1" x14ac:dyDescent="0.3">
      <c r="A870" s="33">
        <f t="shared" si="13"/>
        <v>864</v>
      </c>
      <c r="B870" s="9"/>
      <c r="C870" s="10"/>
      <c r="D870" s="18" t="str">
        <f>IFERROR(VLOOKUP(C870,REKAP[[#All],[ID
Barang]:[Stok Akhir]],2,FALSE), "")</f>
        <v/>
      </c>
      <c r="E870" s="18" t="str">
        <f>IFERROR(VLOOKUP(C870,REKAP[[#All],[ID
Barang]:[Stok Akhir]],4,FALSE), "")</f>
        <v/>
      </c>
      <c r="F870" s="18" t="str">
        <f>IFERROR(VLOOKUP(C870,REKAP[[#All],[ID
Barang]:[Stok Akhir]],6,FALSE),"")</f>
        <v/>
      </c>
      <c r="G870" s="17" t="str">
        <f>IFERROR(VLOOKUP(C870,REKAP[[#All],[ID
Barang]:[Stok Akhir]],8,FALSE),"")</f>
        <v/>
      </c>
      <c r="H870" s="13"/>
      <c r="I870" s="13"/>
      <c r="J870" s="69" t="str">
        <f>IFERROR(VLOOKUP(C870,REKAP[[#All],[ID
Barang]:[Stok Akhir]],14,FALSE),"")</f>
        <v/>
      </c>
      <c r="K870" s="69"/>
      <c r="L870" s="13"/>
      <c r="M870" s="17" t="str">
        <f>IFERROR(MASUK8[[#This Row],[Harga Satuan]]*MASUK8[[#This Row],[Jumlah Keluar]], "")</f>
        <v/>
      </c>
      <c r="N870" s="13"/>
    </row>
    <row r="871" spans="1:14" ht="16.5" thickTop="1" thickBot="1" x14ac:dyDescent="0.3">
      <c r="A871" s="33">
        <f t="shared" si="13"/>
        <v>865</v>
      </c>
      <c r="B871" s="9"/>
      <c r="C871" s="10"/>
      <c r="D871" s="18" t="str">
        <f>IFERROR(VLOOKUP(C871,REKAP[[#All],[ID
Barang]:[Stok Akhir]],2,FALSE), "")</f>
        <v/>
      </c>
      <c r="E871" s="18" t="str">
        <f>IFERROR(VLOOKUP(C871,REKAP[[#All],[ID
Barang]:[Stok Akhir]],4,FALSE), "")</f>
        <v/>
      </c>
      <c r="F871" s="18" t="str">
        <f>IFERROR(VLOOKUP(C871,REKAP[[#All],[ID
Barang]:[Stok Akhir]],6,FALSE),"")</f>
        <v/>
      </c>
      <c r="G871" s="17" t="str">
        <f>IFERROR(VLOOKUP(C871,REKAP[[#All],[ID
Barang]:[Stok Akhir]],8,FALSE),"")</f>
        <v/>
      </c>
      <c r="H871" s="13"/>
      <c r="I871" s="13"/>
      <c r="J871" s="69" t="str">
        <f>IFERROR(VLOOKUP(C871,REKAP[[#All],[ID
Barang]:[Stok Akhir]],14,FALSE),"")</f>
        <v/>
      </c>
      <c r="K871" s="69"/>
      <c r="L871" s="13"/>
      <c r="M871" s="17" t="str">
        <f>IFERROR(MASUK8[[#This Row],[Harga Satuan]]*MASUK8[[#This Row],[Jumlah Keluar]], "")</f>
        <v/>
      </c>
      <c r="N871" s="13"/>
    </row>
    <row r="872" spans="1:14" ht="16.5" thickTop="1" thickBot="1" x14ac:dyDescent="0.3">
      <c r="A872" s="33">
        <f t="shared" si="13"/>
        <v>866</v>
      </c>
      <c r="B872" s="9"/>
      <c r="C872" s="10"/>
      <c r="D872" s="18" t="str">
        <f>IFERROR(VLOOKUP(C872,REKAP[[#All],[ID
Barang]:[Stok Akhir]],2,FALSE), "")</f>
        <v/>
      </c>
      <c r="E872" s="18" t="str">
        <f>IFERROR(VLOOKUP(C872,REKAP[[#All],[ID
Barang]:[Stok Akhir]],4,FALSE), "")</f>
        <v/>
      </c>
      <c r="F872" s="18" t="str">
        <f>IFERROR(VLOOKUP(C872,REKAP[[#All],[ID
Barang]:[Stok Akhir]],6,FALSE),"")</f>
        <v/>
      </c>
      <c r="G872" s="17" t="str">
        <f>IFERROR(VLOOKUP(C872,REKAP[[#All],[ID
Barang]:[Stok Akhir]],8,FALSE),"")</f>
        <v/>
      </c>
      <c r="H872" s="13"/>
      <c r="I872" s="13"/>
      <c r="J872" s="69" t="str">
        <f>IFERROR(VLOOKUP(C872,REKAP[[#All],[ID
Barang]:[Stok Akhir]],14,FALSE),"")</f>
        <v/>
      </c>
      <c r="K872" s="69"/>
      <c r="L872" s="13"/>
      <c r="M872" s="17" t="str">
        <f>IFERROR(MASUK8[[#This Row],[Harga Satuan]]*MASUK8[[#This Row],[Jumlah Keluar]], "")</f>
        <v/>
      </c>
      <c r="N872" s="13"/>
    </row>
    <row r="873" spans="1:14" ht="16.5" thickTop="1" thickBot="1" x14ac:dyDescent="0.3">
      <c r="A873" s="33">
        <f t="shared" si="13"/>
        <v>867</v>
      </c>
      <c r="B873" s="9"/>
      <c r="C873" s="10"/>
      <c r="D873" s="18" t="str">
        <f>IFERROR(VLOOKUP(C873,REKAP[[#All],[ID
Barang]:[Stok Akhir]],2,FALSE), "")</f>
        <v/>
      </c>
      <c r="E873" s="18" t="str">
        <f>IFERROR(VLOOKUP(C873,REKAP[[#All],[ID
Barang]:[Stok Akhir]],4,FALSE), "")</f>
        <v/>
      </c>
      <c r="F873" s="18" t="str">
        <f>IFERROR(VLOOKUP(C873,REKAP[[#All],[ID
Barang]:[Stok Akhir]],6,FALSE),"")</f>
        <v/>
      </c>
      <c r="G873" s="17" t="str">
        <f>IFERROR(VLOOKUP(C873,REKAP[[#All],[ID
Barang]:[Stok Akhir]],8,FALSE),"")</f>
        <v/>
      </c>
      <c r="H873" s="13"/>
      <c r="I873" s="13"/>
      <c r="J873" s="69" t="str">
        <f>IFERROR(VLOOKUP(C873,REKAP[[#All],[ID
Barang]:[Stok Akhir]],14,FALSE),"")</f>
        <v/>
      </c>
      <c r="K873" s="69"/>
      <c r="L873" s="13"/>
      <c r="M873" s="17" t="str">
        <f>IFERROR(MASUK8[[#This Row],[Harga Satuan]]*MASUK8[[#This Row],[Jumlah Keluar]], "")</f>
        <v/>
      </c>
      <c r="N873" s="13"/>
    </row>
    <row r="874" spans="1:14" ht="16.5" thickTop="1" thickBot="1" x14ac:dyDescent="0.3">
      <c r="A874" s="33">
        <f t="shared" si="13"/>
        <v>868</v>
      </c>
      <c r="B874" s="9"/>
      <c r="C874" s="10"/>
      <c r="D874" s="18" t="str">
        <f>IFERROR(VLOOKUP(C874,REKAP[[#All],[ID
Barang]:[Stok Akhir]],2,FALSE), "")</f>
        <v/>
      </c>
      <c r="E874" s="18" t="str">
        <f>IFERROR(VLOOKUP(C874,REKAP[[#All],[ID
Barang]:[Stok Akhir]],4,FALSE), "")</f>
        <v/>
      </c>
      <c r="F874" s="18" t="str">
        <f>IFERROR(VLOOKUP(C874,REKAP[[#All],[ID
Barang]:[Stok Akhir]],6,FALSE),"")</f>
        <v/>
      </c>
      <c r="G874" s="17" t="str">
        <f>IFERROR(VLOOKUP(C874,REKAP[[#All],[ID
Barang]:[Stok Akhir]],8,FALSE),"")</f>
        <v/>
      </c>
      <c r="H874" s="13"/>
      <c r="I874" s="13"/>
      <c r="J874" s="69" t="str">
        <f>IFERROR(VLOOKUP(C874,REKAP[[#All],[ID
Barang]:[Stok Akhir]],14,FALSE),"")</f>
        <v/>
      </c>
      <c r="K874" s="69"/>
      <c r="L874" s="13"/>
      <c r="M874" s="17" t="str">
        <f>IFERROR(MASUK8[[#This Row],[Harga Satuan]]*MASUK8[[#This Row],[Jumlah Keluar]], "")</f>
        <v/>
      </c>
      <c r="N874" s="13"/>
    </row>
    <row r="875" spans="1:14" ht="16.5" thickTop="1" thickBot="1" x14ac:dyDescent="0.3">
      <c r="A875" s="33">
        <f t="shared" si="13"/>
        <v>869</v>
      </c>
      <c r="B875" s="9"/>
      <c r="C875" s="10"/>
      <c r="D875" s="18" t="str">
        <f>IFERROR(VLOOKUP(C875,REKAP[[#All],[ID
Barang]:[Stok Akhir]],2,FALSE), "")</f>
        <v/>
      </c>
      <c r="E875" s="18" t="str">
        <f>IFERROR(VLOOKUP(C875,REKAP[[#All],[ID
Barang]:[Stok Akhir]],4,FALSE), "")</f>
        <v/>
      </c>
      <c r="F875" s="18" t="str">
        <f>IFERROR(VLOOKUP(C875,REKAP[[#All],[ID
Barang]:[Stok Akhir]],6,FALSE),"")</f>
        <v/>
      </c>
      <c r="G875" s="17" t="str">
        <f>IFERROR(VLOOKUP(C875,REKAP[[#All],[ID
Barang]:[Stok Akhir]],8,FALSE),"")</f>
        <v/>
      </c>
      <c r="H875" s="13"/>
      <c r="I875" s="13"/>
      <c r="J875" s="69" t="str">
        <f>IFERROR(VLOOKUP(C875,REKAP[[#All],[ID
Barang]:[Stok Akhir]],14,FALSE),"")</f>
        <v/>
      </c>
      <c r="K875" s="69"/>
      <c r="L875" s="13"/>
      <c r="M875" s="17" t="str">
        <f>IFERROR(MASUK8[[#This Row],[Harga Satuan]]*MASUK8[[#This Row],[Jumlah Keluar]], "")</f>
        <v/>
      </c>
      <c r="N875" s="13"/>
    </row>
    <row r="876" spans="1:14" ht="16.5" thickTop="1" thickBot="1" x14ac:dyDescent="0.3">
      <c r="A876" s="33">
        <f t="shared" si="13"/>
        <v>870</v>
      </c>
      <c r="B876" s="9"/>
      <c r="C876" s="10"/>
      <c r="D876" s="18" t="str">
        <f>IFERROR(VLOOKUP(C876,REKAP[[#All],[ID
Barang]:[Stok Akhir]],2,FALSE), "")</f>
        <v/>
      </c>
      <c r="E876" s="18" t="str">
        <f>IFERROR(VLOOKUP(C876,REKAP[[#All],[ID
Barang]:[Stok Akhir]],4,FALSE), "")</f>
        <v/>
      </c>
      <c r="F876" s="18" t="str">
        <f>IFERROR(VLOOKUP(C876,REKAP[[#All],[ID
Barang]:[Stok Akhir]],6,FALSE),"")</f>
        <v/>
      </c>
      <c r="G876" s="17" t="str">
        <f>IFERROR(VLOOKUP(C876,REKAP[[#All],[ID
Barang]:[Stok Akhir]],8,FALSE),"")</f>
        <v/>
      </c>
      <c r="H876" s="13"/>
      <c r="I876" s="13"/>
      <c r="J876" s="69" t="str">
        <f>IFERROR(VLOOKUP(C876,REKAP[[#All],[ID
Barang]:[Stok Akhir]],14,FALSE),"")</f>
        <v/>
      </c>
      <c r="K876" s="69"/>
      <c r="L876" s="13"/>
      <c r="M876" s="17" t="str">
        <f>IFERROR(MASUK8[[#This Row],[Harga Satuan]]*MASUK8[[#This Row],[Jumlah Keluar]], "")</f>
        <v/>
      </c>
      <c r="N876" s="13"/>
    </row>
    <row r="877" spans="1:14" ht="16.5" thickTop="1" thickBot="1" x14ac:dyDescent="0.3">
      <c r="A877" s="33">
        <f t="shared" si="13"/>
        <v>871</v>
      </c>
      <c r="B877" s="9"/>
      <c r="C877" s="10"/>
      <c r="D877" s="18" t="str">
        <f>IFERROR(VLOOKUP(C877,REKAP[[#All],[ID
Barang]:[Stok Akhir]],2,FALSE), "")</f>
        <v/>
      </c>
      <c r="E877" s="18" t="str">
        <f>IFERROR(VLOOKUP(C877,REKAP[[#All],[ID
Barang]:[Stok Akhir]],4,FALSE), "")</f>
        <v/>
      </c>
      <c r="F877" s="18" t="str">
        <f>IFERROR(VLOOKUP(C877,REKAP[[#All],[ID
Barang]:[Stok Akhir]],6,FALSE),"")</f>
        <v/>
      </c>
      <c r="G877" s="17" t="str">
        <f>IFERROR(VLOOKUP(C877,REKAP[[#All],[ID
Barang]:[Stok Akhir]],8,FALSE),"")</f>
        <v/>
      </c>
      <c r="H877" s="13"/>
      <c r="I877" s="13"/>
      <c r="J877" s="69" t="str">
        <f>IFERROR(VLOOKUP(C877,REKAP[[#All],[ID
Barang]:[Stok Akhir]],14,FALSE),"")</f>
        <v/>
      </c>
      <c r="K877" s="69"/>
      <c r="L877" s="13"/>
      <c r="M877" s="17" t="str">
        <f>IFERROR(MASUK8[[#This Row],[Harga Satuan]]*MASUK8[[#This Row],[Jumlah Keluar]], "")</f>
        <v/>
      </c>
      <c r="N877" s="13"/>
    </row>
    <row r="878" spans="1:14" ht="16.5" thickTop="1" thickBot="1" x14ac:dyDescent="0.3">
      <c r="A878" s="33">
        <f t="shared" si="13"/>
        <v>872</v>
      </c>
      <c r="B878" s="9"/>
      <c r="C878" s="10"/>
      <c r="D878" s="18" t="str">
        <f>IFERROR(VLOOKUP(C878,REKAP[[#All],[ID
Barang]:[Stok Akhir]],2,FALSE), "")</f>
        <v/>
      </c>
      <c r="E878" s="18" t="str">
        <f>IFERROR(VLOOKUP(C878,REKAP[[#All],[ID
Barang]:[Stok Akhir]],4,FALSE), "")</f>
        <v/>
      </c>
      <c r="F878" s="18" t="str">
        <f>IFERROR(VLOOKUP(C878,REKAP[[#All],[ID
Barang]:[Stok Akhir]],6,FALSE),"")</f>
        <v/>
      </c>
      <c r="G878" s="17" t="str">
        <f>IFERROR(VLOOKUP(C878,REKAP[[#All],[ID
Barang]:[Stok Akhir]],8,FALSE),"")</f>
        <v/>
      </c>
      <c r="H878" s="13"/>
      <c r="I878" s="13"/>
      <c r="J878" s="69" t="str">
        <f>IFERROR(VLOOKUP(C878,REKAP[[#All],[ID
Barang]:[Stok Akhir]],14,FALSE),"")</f>
        <v/>
      </c>
      <c r="K878" s="69"/>
      <c r="L878" s="13"/>
      <c r="M878" s="17" t="str">
        <f>IFERROR(MASUK8[[#This Row],[Harga Satuan]]*MASUK8[[#This Row],[Jumlah Keluar]], "")</f>
        <v/>
      </c>
      <c r="N878" s="13"/>
    </row>
    <row r="879" spans="1:14" ht="16.5" thickTop="1" thickBot="1" x14ac:dyDescent="0.3">
      <c r="A879" s="33">
        <f t="shared" si="13"/>
        <v>873</v>
      </c>
      <c r="B879" s="9"/>
      <c r="C879" s="10"/>
      <c r="D879" s="18" t="str">
        <f>IFERROR(VLOOKUP(C879,REKAP[[#All],[ID
Barang]:[Stok Akhir]],2,FALSE), "")</f>
        <v/>
      </c>
      <c r="E879" s="18" t="str">
        <f>IFERROR(VLOOKUP(C879,REKAP[[#All],[ID
Barang]:[Stok Akhir]],4,FALSE), "")</f>
        <v/>
      </c>
      <c r="F879" s="18" t="str">
        <f>IFERROR(VLOOKUP(C879,REKAP[[#All],[ID
Barang]:[Stok Akhir]],6,FALSE),"")</f>
        <v/>
      </c>
      <c r="G879" s="17" t="str">
        <f>IFERROR(VLOOKUP(C879,REKAP[[#All],[ID
Barang]:[Stok Akhir]],8,FALSE),"")</f>
        <v/>
      </c>
      <c r="H879" s="13"/>
      <c r="I879" s="13"/>
      <c r="J879" s="69" t="str">
        <f>IFERROR(VLOOKUP(C879,REKAP[[#All],[ID
Barang]:[Stok Akhir]],14,FALSE),"")</f>
        <v/>
      </c>
      <c r="K879" s="69"/>
      <c r="L879" s="13"/>
      <c r="M879" s="17" t="str">
        <f>IFERROR(MASUK8[[#This Row],[Harga Satuan]]*MASUK8[[#This Row],[Jumlah Keluar]], "")</f>
        <v/>
      </c>
      <c r="N879" s="13"/>
    </row>
    <row r="880" spans="1:14" ht="16.5" thickTop="1" thickBot="1" x14ac:dyDescent="0.3">
      <c r="A880" s="33">
        <f t="shared" si="13"/>
        <v>874</v>
      </c>
      <c r="B880" s="9"/>
      <c r="C880" s="10"/>
      <c r="D880" s="18" t="str">
        <f>IFERROR(VLOOKUP(C880,REKAP[[#All],[ID
Barang]:[Stok Akhir]],2,FALSE), "")</f>
        <v/>
      </c>
      <c r="E880" s="18" t="str">
        <f>IFERROR(VLOOKUP(C880,REKAP[[#All],[ID
Barang]:[Stok Akhir]],4,FALSE), "")</f>
        <v/>
      </c>
      <c r="F880" s="18" t="str">
        <f>IFERROR(VLOOKUP(C880,REKAP[[#All],[ID
Barang]:[Stok Akhir]],6,FALSE),"")</f>
        <v/>
      </c>
      <c r="G880" s="17" t="str">
        <f>IFERROR(VLOOKUP(C880,REKAP[[#All],[ID
Barang]:[Stok Akhir]],8,FALSE),"")</f>
        <v/>
      </c>
      <c r="H880" s="13"/>
      <c r="I880" s="13"/>
      <c r="J880" s="69" t="str">
        <f>IFERROR(VLOOKUP(C880,REKAP[[#All],[ID
Barang]:[Stok Akhir]],14,FALSE),"")</f>
        <v/>
      </c>
      <c r="K880" s="69"/>
      <c r="L880" s="13"/>
      <c r="M880" s="17" t="str">
        <f>IFERROR(MASUK8[[#This Row],[Harga Satuan]]*MASUK8[[#This Row],[Jumlah Keluar]], "")</f>
        <v/>
      </c>
      <c r="N880" s="13"/>
    </row>
    <row r="881" spans="1:14" ht="16.5" thickTop="1" thickBot="1" x14ac:dyDescent="0.3">
      <c r="A881" s="33">
        <f t="shared" si="13"/>
        <v>875</v>
      </c>
      <c r="B881" s="9"/>
      <c r="C881" s="10"/>
      <c r="D881" s="18" t="str">
        <f>IFERROR(VLOOKUP(C881,REKAP[[#All],[ID
Barang]:[Stok Akhir]],2,FALSE), "")</f>
        <v/>
      </c>
      <c r="E881" s="18" t="str">
        <f>IFERROR(VLOOKUP(C881,REKAP[[#All],[ID
Barang]:[Stok Akhir]],4,FALSE), "")</f>
        <v/>
      </c>
      <c r="F881" s="18" t="str">
        <f>IFERROR(VLOOKUP(C881,REKAP[[#All],[ID
Barang]:[Stok Akhir]],6,FALSE),"")</f>
        <v/>
      </c>
      <c r="G881" s="17" t="str">
        <f>IFERROR(VLOOKUP(C881,REKAP[[#All],[ID
Barang]:[Stok Akhir]],8,FALSE),"")</f>
        <v/>
      </c>
      <c r="H881" s="13"/>
      <c r="I881" s="13"/>
      <c r="J881" s="69" t="str">
        <f>IFERROR(VLOOKUP(C881,REKAP[[#All],[ID
Barang]:[Stok Akhir]],14,FALSE),"")</f>
        <v/>
      </c>
      <c r="K881" s="69"/>
      <c r="L881" s="13"/>
      <c r="M881" s="17" t="str">
        <f>IFERROR(MASUK8[[#This Row],[Harga Satuan]]*MASUK8[[#This Row],[Jumlah Keluar]], "")</f>
        <v/>
      </c>
      <c r="N881" s="13"/>
    </row>
    <row r="882" spans="1:14" ht="16.5" thickTop="1" thickBot="1" x14ac:dyDescent="0.3">
      <c r="A882" s="33">
        <f t="shared" si="13"/>
        <v>876</v>
      </c>
      <c r="B882" s="9"/>
      <c r="C882" s="10"/>
      <c r="D882" s="18" t="str">
        <f>IFERROR(VLOOKUP(C882,REKAP[[#All],[ID
Barang]:[Stok Akhir]],2,FALSE), "")</f>
        <v/>
      </c>
      <c r="E882" s="18" t="str">
        <f>IFERROR(VLOOKUP(C882,REKAP[[#All],[ID
Barang]:[Stok Akhir]],4,FALSE), "")</f>
        <v/>
      </c>
      <c r="F882" s="18" t="str">
        <f>IFERROR(VLOOKUP(C882,REKAP[[#All],[ID
Barang]:[Stok Akhir]],6,FALSE),"")</f>
        <v/>
      </c>
      <c r="G882" s="17" t="str">
        <f>IFERROR(VLOOKUP(C882,REKAP[[#All],[ID
Barang]:[Stok Akhir]],8,FALSE),"")</f>
        <v/>
      </c>
      <c r="H882" s="13"/>
      <c r="I882" s="13"/>
      <c r="J882" s="69" t="str">
        <f>IFERROR(VLOOKUP(C882,REKAP[[#All],[ID
Barang]:[Stok Akhir]],14,FALSE),"")</f>
        <v/>
      </c>
      <c r="K882" s="69"/>
      <c r="L882" s="13"/>
      <c r="M882" s="17" t="str">
        <f>IFERROR(MASUK8[[#This Row],[Harga Satuan]]*MASUK8[[#This Row],[Jumlah Keluar]], "")</f>
        <v/>
      </c>
      <c r="N882" s="13"/>
    </row>
    <row r="883" spans="1:14" ht="16.5" thickTop="1" thickBot="1" x14ac:dyDescent="0.3">
      <c r="A883" s="33">
        <f t="shared" si="13"/>
        <v>877</v>
      </c>
      <c r="B883" s="9"/>
      <c r="C883" s="10"/>
      <c r="D883" s="18" t="str">
        <f>IFERROR(VLOOKUP(C883,REKAP[[#All],[ID
Barang]:[Stok Akhir]],2,FALSE), "")</f>
        <v/>
      </c>
      <c r="E883" s="18" t="str">
        <f>IFERROR(VLOOKUP(C883,REKAP[[#All],[ID
Barang]:[Stok Akhir]],4,FALSE), "")</f>
        <v/>
      </c>
      <c r="F883" s="18" t="str">
        <f>IFERROR(VLOOKUP(C883,REKAP[[#All],[ID
Barang]:[Stok Akhir]],6,FALSE),"")</f>
        <v/>
      </c>
      <c r="G883" s="17" t="str">
        <f>IFERROR(VLOOKUP(C883,REKAP[[#All],[ID
Barang]:[Stok Akhir]],8,FALSE),"")</f>
        <v/>
      </c>
      <c r="H883" s="13"/>
      <c r="I883" s="13"/>
      <c r="J883" s="69" t="str">
        <f>IFERROR(VLOOKUP(C883,REKAP[[#All],[ID
Barang]:[Stok Akhir]],14,FALSE),"")</f>
        <v/>
      </c>
      <c r="K883" s="69"/>
      <c r="L883" s="13"/>
      <c r="M883" s="17" t="str">
        <f>IFERROR(MASUK8[[#This Row],[Harga Satuan]]*MASUK8[[#This Row],[Jumlah Keluar]], "")</f>
        <v/>
      </c>
      <c r="N883" s="13"/>
    </row>
    <row r="884" spans="1:14" ht="16.5" thickTop="1" thickBot="1" x14ac:dyDescent="0.3">
      <c r="A884" s="33">
        <f t="shared" si="13"/>
        <v>878</v>
      </c>
      <c r="B884" s="9"/>
      <c r="C884" s="10"/>
      <c r="D884" s="18" t="str">
        <f>IFERROR(VLOOKUP(C884,REKAP[[#All],[ID
Barang]:[Stok Akhir]],2,FALSE), "")</f>
        <v/>
      </c>
      <c r="E884" s="18" t="str">
        <f>IFERROR(VLOOKUP(C884,REKAP[[#All],[ID
Barang]:[Stok Akhir]],4,FALSE), "")</f>
        <v/>
      </c>
      <c r="F884" s="18" t="str">
        <f>IFERROR(VLOOKUP(C884,REKAP[[#All],[ID
Barang]:[Stok Akhir]],6,FALSE),"")</f>
        <v/>
      </c>
      <c r="G884" s="17" t="str">
        <f>IFERROR(VLOOKUP(C884,REKAP[[#All],[ID
Barang]:[Stok Akhir]],8,FALSE),"")</f>
        <v/>
      </c>
      <c r="H884" s="13"/>
      <c r="I884" s="13"/>
      <c r="J884" s="69" t="str">
        <f>IFERROR(VLOOKUP(C884,REKAP[[#All],[ID
Barang]:[Stok Akhir]],14,FALSE),"")</f>
        <v/>
      </c>
      <c r="K884" s="69"/>
      <c r="L884" s="13"/>
      <c r="M884" s="17" t="str">
        <f>IFERROR(MASUK8[[#This Row],[Harga Satuan]]*MASUK8[[#This Row],[Jumlah Keluar]], "")</f>
        <v/>
      </c>
      <c r="N884" s="13"/>
    </row>
    <row r="885" spans="1:14" ht="16.5" thickTop="1" thickBot="1" x14ac:dyDescent="0.3">
      <c r="A885" s="33">
        <f t="shared" si="13"/>
        <v>879</v>
      </c>
      <c r="B885" s="9"/>
      <c r="C885" s="10"/>
      <c r="D885" s="18" t="str">
        <f>IFERROR(VLOOKUP(C885,REKAP[[#All],[ID
Barang]:[Stok Akhir]],2,FALSE), "")</f>
        <v/>
      </c>
      <c r="E885" s="18" t="str">
        <f>IFERROR(VLOOKUP(C885,REKAP[[#All],[ID
Barang]:[Stok Akhir]],4,FALSE), "")</f>
        <v/>
      </c>
      <c r="F885" s="18" t="str">
        <f>IFERROR(VLOOKUP(C885,REKAP[[#All],[ID
Barang]:[Stok Akhir]],6,FALSE),"")</f>
        <v/>
      </c>
      <c r="G885" s="17" t="str">
        <f>IFERROR(VLOOKUP(C885,REKAP[[#All],[ID
Barang]:[Stok Akhir]],8,FALSE),"")</f>
        <v/>
      </c>
      <c r="H885" s="13"/>
      <c r="I885" s="13"/>
      <c r="J885" s="69" t="str">
        <f>IFERROR(VLOOKUP(C885,REKAP[[#All],[ID
Barang]:[Stok Akhir]],14,FALSE),"")</f>
        <v/>
      </c>
      <c r="K885" s="69"/>
      <c r="L885" s="13"/>
      <c r="M885" s="17" t="str">
        <f>IFERROR(MASUK8[[#This Row],[Harga Satuan]]*MASUK8[[#This Row],[Jumlah Keluar]], "")</f>
        <v/>
      </c>
      <c r="N885" s="13"/>
    </row>
    <row r="886" spans="1:14" ht="16.5" thickTop="1" thickBot="1" x14ac:dyDescent="0.3">
      <c r="A886" s="33">
        <f t="shared" si="13"/>
        <v>880</v>
      </c>
      <c r="B886" s="9"/>
      <c r="C886" s="10"/>
      <c r="D886" s="18" t="str">
        <f>IFERROR(VLOOKUP(C886,REKAP[[#All],[ID
Barang]:[Stok Akhir]],2,FALSE), "")</f>
        <v/>
      </c>
      <c r="E886" s="18" t="str">
        <f>IFERROR(VLOOKUP(C886,REKAP[[#All],[ID
Barang]:[Stok Akhir]],4,FALSE), "")</f>
        <v/>
      </c>
      <c r="F886" s="18" t="str">
        <f>IFERROR(VLOOKUP(C886,REKAP[[#All],[ID
Barang]:[Stok Akhir]],6,FALSE),"")</f>
        <v/>
      </c>
      <c r="G886" s="17" t="str">
        <f>IFERROR(VLOOKUP(C886,REKAP[[#All],[ID
Barang]:[Stok Akhir]],8,FALSE),"")</f>
        <v/>
      </c>
      <c r="H886" s="13"/>
      <c r="I886" s="13"/>
      <c r="J886" s="69" t="str">
        <f>IFERROR(VLOOKUP(C886,REKAP[[#All],[ID
Barang]:[Stok Akhir]],14,FALSE),"")</f>
        <v/>
      </c>
      <c r="K886" s="69"/>
      <c r="L886" s="13"/>
      <c r="M886" s="17" t="str">
        <f>IFERROR(MASUK8[[#This Row],[Harga Satuan]]*MASUK8[[#This Row],[Jumlah Keluar]], "")</f>
        <v/>
      </c>
      <c r="N886" s="13"/>
    </row>
    <row r="887" spans="1:14" ht="16.5" thickTop="1" thickBot="1" x14ac:dyDescent="0.3">
      <c r="A887" s="33">
        <f t="shared" si="13"/>
        <v>881</v>
      </c>
      <c r="B887" s="9"/>
      <c r="C887" s="10"/>
      <c r="D887" s="18" t="str">
        <f>IFERROR(VLOOKUP(C887,REKAP[[#All],[ID
Barang]:[Stok Akhir]],2,FALSE), "")</f>
        <v/>
      </c>
      <c r="E887" s="18" t="str">
        <f>IFERROR(VLOOKUP(C887,REKAP[[#All],[ID
Barang]:[Stok Akhir]],4,FALSE), "")</f>
        <v/>
      </c>
      <c r="F887" s="18" t="str">
        <f>IFERROR(VLOOKUP(C887,REKAP[[#All],[ID
Barang]:[Stok Akhir]],6,FALSE),"")</f>
        <v/>
      </c>
      <c r="G887" s="17" t="str">
        <f>IFERROR(VLOOKUP(C887,REKAP[[#All],[ID
Barang]:[Stok Akhir]],8,FALSE),"")</f>
        <v/>
      </c>
      <c r="H887" s="13"/>
      <c r="I887" s="13"/>
      <c r="J887" s="69" t="str">
        <f>IFERROR(VLOOKUP(C887,REKAP[[#All],[ID
Barang]:[Stok Akhir]],14,FALSE),"")</f>
        <v/>
      </c>
      <c r="K887" s="69"/>
      <c r="L887" s="13"/>
      <c r="M887" s="17" t="str">
        <f>IFERROR(MASUK8[[#This Row],[Harga Satuan]]*MASUK8[[#This Row],[Jumlah Keluar]], "")</f>
        <v/>
      </c>
      <c r="N887" s="13"/>
    </row>
    <row r="888" spans="1:14" ht="16.5" thickTop="1" thickBot="1" x14ac:dyDescent="0.3">
      <c r="A888" s="33">
        <f t="shared" si="13"/>
        <v>882</v>
      </c>
      <c r="B888" s="9"/>
      <c r="C888" s="10"/>
      <c r="D888" s="18" t="str">
        <f>IFERROR(VLOOKUP(C888,REKAP[[#All],[ID
Barang]:[Stok Akhir]],2,FALSE), "")</f>
        <v/>
      </c>
      <c r="E888" s="18" t="str">
        <f>IFERROR(VLOOKUP(C888,REKAP[[#All],[ID
Barang]:[Stok Akhir]],4,FALSE), "")</f>
        <v/>
      </c>
      <c r="F888" s="18" t="str">
        <f>IFERROR(VLOOKUP(C888,REKAP[[#All],[ID
Barang]:[Stok Akhir]],6,FALSE),"")</f>
        <v/>
      </c>
      <c r="G888" s="17" t="str">
        <f>IFERROR(VLOOKUP(C888,REKAP[[#All],[ID
Barang]:[Stok Akhir]],8,FALSE),"")</f>
        <v/>
      </c>
      <c r="H888" s="13"/>
      <c r="I888" s="13"/>
      <c r="J888" s="69" t="str">
        <f>IFERROR(VLOOKUP(C888,REKAP[[#All],[ID
Barang]:[Stok Akhir]],14,FALSE),"")</f>
        <v/>
      </c>
      <c r="K888" s="69"/>
      <c r="L888" s="13"/>
      <c r="M888" s="17" t="str">
        <f>IFERROR(MASUK8[[#This Row],[Harga Satuan]]*MASUK8[[#This Row],[Jumlah Keluar]], "")</f>
        <v/>
      </c>
      <c r="N888" s="13"/>
    </row>
    <row r="889" spans="1:14" ht="16.5" thickTop="1" thickBot="1" x14ac:dyDescent="0.3">
      <c r="A889" s="33">
        <f t="shared" si="13"/>
        <v>883</v>
      </c>
      <c r="B889" s="9"/>
      <c r="C889" s="10"/>
      <c r="D889" s="18" t="str">
        <f>IFERROR(VLOOKUP(C889,REKAP[[#All],[ID
Barang]:[Stok Akhir]],2,FALSE), "")</f>
        <v/>
      </c>
      <c r="E889" s="18" t="str">
        <f>IFERROR(VLOOKUP(C889,REKAP[[#All],[ID
Barang]:[Stok Akhir]],4,FALSE), "")</f>
        <v/>
      </c>
      <c r="F889" s="18" t="str">
        <f>IFERROR(VLOOKUP(C889,REKAP[[#All],[ID
Barang]:[Stok Akhir]],6,FALSE),"")</f>
        <v/>
      </c>
      <c r="G889" s="17" t="str">
        <f>IFERROR(VLOOKUP(C889,REKAP[[#All],[ID
Barang]:[Stok Akhir]],8,FALSE),"")</f>
        <v/>
      </c>
      <c r="H889" s="13"/>
      <c r="I889" s="13"/>
      <c r="J889" s="69" t="str">
        <f>IFERROR(VLOOKUP(C889,REKAP[[#All],[ID
Barang]:[Stok Akhir]],14,FALSE),"")</f>
        <v/>
      </c>
      <c r="K889" s="69"/>
      <c r="L889" s="13"/>
      <c r="M889" s="17" t="str">
        <f>IFERROR(MASUK8[[#This Row],[Harga Satuan]]*MASUK8[[#This Row],[Jumlah Keluar]], "")</f>
        <v/>
      </c>
      <c r="N889" s="13"/>
    </row>
    <row r="890" spans="1:14" ht="16.5" thickTop="1" thickBot="1" x14ac:dyDescent="0.3">
      <c r="A890" s="33">
        <f t="shared" si="13"/>
        <v>884</v>
      </c>
      <c r="B890" s="9"/>
      <c r="C890" s="10"/>
      <c r="D890" s="18" t="str">
        <f>IFERROR(VLOOKUP(C890,REKAP[[#All],[ID
Barang]:[Stok Akhir]],2,FALSE), "")</f>
        <v/>
      </c>
      <c r="E890" s="18" t="str">
        <f>IFERROR(VLOOKUP(C890,REKAP[[#All],[ID
Barang]:[Stok Akhir]],4,FALSE), "")</f>
        <v/>
      </c>
      <c r="F890" s="18" t="str">
        <f>IFERROR(VLOOKUP(C890,REKAP[[#All],[ID
Barang]:[Stok Akhir]],6,FALSE),"")</f>
        <v/>
      </c>
      <c r="G890" s="17" t="str">
        <f>IFERROR(VLOOKUP(C890,REKAP[[#All],[ID
Barang]:[Stok Akhir]],8,FALSE),"")</f>
        <v/>
      </c>
      <c r="H890" s="13"/>
      <c r="I890" s="13"/>
      <c r="J890" s="69" t="str">
        <f>IFERROR(VLOOKUP(C890,REKAP[[#All],[ID
Barang]:[Stok Akhir]],14,FALSE),"")</f>
        <v/>
      </c>
      <c r="K890" s="69"/>
      <c r="L890" s="13"/>
      <c r="M890" s="17" t="str">
        <f>IFERROR(MASUK8[[#This Row],[Harga Satuan]]*MASUK8[[#This Row],[Jumlah Keluar]], "")</f>
        <v/>
      </c>
      <c r="N890" s="13"/>
    </row>
    <row r="891" spans="1:14" ht="16.5" thickTop="1" thickBot="1" x14ac:dyDescent="0.3">
      <c r="A891" s="33">
        <f t="shared" si="13"/>
        <v>885</v>
      </c>
      <c r="B891" s="9"/>
      <c r="C891" s="10"/>
      <c r="D891" s="18" t="str">
        <f>IFERROR(VLOOKUP(C891,REKAP[[#All],[ID
Barang]:[Stok Akhir]],2,FALSE), "")</f>
        <v/>
      </c>
      <c r="E891" s="18" t="str">
        <f>IFERROR(VLOOKUP(C891,REKAP[[#All],[ID
Barang]:[Stok Akhir]],4,FALSE), "")</f>
        <v/>
      </c>
      <c r="F891" s="18" t="str">
        <f>IFERROR(VLOOKUP(C891,REKAP[[#All],[ID
Barang]:[Stok Akhir]],6,FALSE),"")</f>
        <v/>
      </c>
      <c r="G891" s="17" t="str">
        <f>IFERROR(VLOOKUP(C891,REKAP[[#All],[ID
Barang]:[Stok Akhir]],8,FALSE),"")</f>
        <v/>
      </c>
      <c r="H891" s="13"/>
      <c r="I891" s="13"/>
      <c r="J891" s="69" t="str">
        <f>IFERROR(VLOOKUP(C891,REKAP[[#All],[ID
Barang]:[Stok Akhir]],14,FALSE),"")</f>
        <v/>
      </c>
      <c r="K891" s="69"/>
      <c r="L891" s="13"/>
      <c r="M891" s="17" t="str">
        <f>IFERROR(MASUK8[[#This Row],[Harga Satuan]]*MASUK8[[#This Row],[Jumlah Keluar]], "")</f>
        <v/>
      </c>
      <c r="N891" s="13"/>
    </row>
    <row r="892" spans="1:14" ht="16.5" thickTop="1" thickBot="1" x14ac:dyDescent="0.3">
      <c r="A892" s="33">
        <f t="shared" si="13"/>
        <v>886</v>
      </c>
      <c r="B892" s="9"/>
      <c r="C892" s="10"/>
      <c r="D892" s="18" t="str">
        <f>IFERROR(VLOOKUP(C892,REKAP[[#All],[ID
Barang]:[Stok Akhir]],2,FALSE), "")</f>
        <v/>
      </c>
      <c r="E892" s="18" t="str">
        <f>IFERROR(VLOOKUP(C892,REKAP[[#All],[ID
Barang]:[Stok Akhir]],4,FALSE), "")</f>
        <v/>
      </c>
      <c r="F892" s="18" t="str">
        <f>IFERROR(VLOOKUP(C892,REKAP[[#All],[ID
Barang]:[Stok Akhir]],6,FALSE),"")</f>
        <v/>
      </c>
      <c r="G892" s="17" t="str">
        <f>IFERROR(VLOOKUP(C892,REKAP[[#All],[ID
Barang]:[Stok Akhir]],8,FALSE),"")</f>
        <v/>
      </c>
      <c r="H892" s="13"/>
      <c r="I892" s="13"/>
      <c r="J892" s="69" t="str">
        <f>IFERROR(VLOOKUP(C892,REKAP[[#All],[ID
Barang]:[Stok Akhir]],14,FALSE),"")</f>
        <v/>
      </c>
      <c r="K892" s="69"/>
      <c r="L892" s="13"/>
      <c r="M892" s="17" t="str">
        <f>IFERROR(MASUK8[[#This Row],[Harga Satuan]]*MASUK8[[#This Row],[Jumlah Keluar]], "")</f>
        <v/>
      </c>
      <c r="N892" s="13"/>
    </row>
    <row r="893" spans="1:14" ht="16.5" thickTop="1" thickBot="1" x14ac:dyDescent="0.3">
      <c r="A893" s="33">
        <f t="shared" si="13"/>
        <v>887</v>
      </c>
      <c r="B893" s="9"/>
      <c r="C893" s="10"/>
      <c r="D893" s="18" t="str">
        <f>IFERROR(VLOOKUP(C893,REKAP[[#All],[ID
Barang]:[Stok Akhir]],2,FALSE), "")</f>
        <v/>
      </c>
      <c r="E893" s="18" t="str">
        <f>IFERROR(VLOOKUP(C893,REKAP[[#All],[ID
Barang]:[Stok Akhir]],4,FALSE), "")</f>
        <v/>
      </c>
      <c r="F893" s="18" t="str">
        <f>IFERROR(VLOOKUP(C893,REKAP[[#All],[ID
Barang]:[Stok Akhir]],6,FALSE),"")</f>
        <v/>
      </c>
      <c r="G893" s="17" t="str">
        <f>IFERROR(VLOOKUP(C893,REKAP[[#All],[ID
Barang]:[Stok Akhir]],8,FALSE),"")</f>
        <v/>
      </c>
      <c r="H893" s="13"/>
      <c r="I893" s="13"/>
      <c r="J893" s="69" t="str">
        <f>IFERROR(VLOOKUP(C893,REKAP[[#All],[ID
Barang]:[Stok Akhir]],14,FALSE),"")</f>
        <v/>
      </c>
      <c r="K893" s="69"/>
      <c r="L893" s="13"/>
      <c r="M893" s="17" t="str">
        <f>IFERROR(MASUK8[[#This Row],[Harga Satuan]]*MASUK8[[#This Row],[Jumlah Keluar]], "")</f>
        <v/>
      </c>
      <c r="N893" s="13"/>
    </row>
    <row r="894" spans="1:14" ht="16.5" thickTop="1" thickBot="1" x14ac:dyDescent="0.3">
      <c r="A894" s="33">
        <f t="shared" si="13"/>
        <v>888</v>
      </c>
      <c r="B894" s="9"/>
      <c r="C894" s="10"/>
      <c r="D894" s="18" t="str">
        <f>IFERROR(VLOOKUP(C894,REKAP[[#All],[ID
Barang]:[Stok Akhir]],2,FALSE), "")</f>
        <v/>
      </c>
      <c r="E894" s="18" t="str">
        <f>IFERROR(VLOOKUP(C894,REKAP[[#All],[ID
Barang]:[Stok Akhir]],4,FALSE), "")</f>
        <v/>
      </c>
      <c r="F894" s="18" t="str">
        <f>IFERROR(VLOOKUP(C894,REKAP[[#All],[ID
Barang]:[Stok Akhir]],6,FALSE),"")</f>
        <v/>
      </c>
      <c r="G894" s="17" t="str">
        <f>IFERROR(VLOOKUP(C894,REKAP[[#All],[ID
Barang]:[Stok Akhir]],8,FALSE),"")</f>
        <v/>
      </c>
      <c r="H894" s="13"/>
      <c r="I894" s="13"/>
      <c r="J894" s="69" t="str">
        <f>IFERROR(VLOOKUP(C894,REKAP[[#All],[ID
Barang]:[Stok Akhir]],14,FALSE),"")</f>
        <v/>
      </c>
      <c r="K894" s="69"/>
      <c r="L894" s="13"/>
      <c r="M894" s="17" t="str">
        <f>IFERROR(MASUK8[[#This Row],[Harga Satuan]]*MASUK8[[#This Row],[Jumlah Keluar]], "")</f>
        <v/>
      </c>
      <c r="N894" s="13"/>
    </row>
    <row r="895" spans="1:14" ht="16.5" thickTop="1" thickBot="1" x14ac:dyDescent="0.3">
      <c r="A895" s="33">
        <f t="shared" si="13"/>
        <v>889</v>
      </c>
      <c r="B895" s="9"/>
      <c r="C895" s="10"/>
      <c r="D895" s="18" t="str">
        <f>IFERROR(VLOOKUP(C895,REKAP[[#All],[ID
Barang]:[Stok Akhir]],2,FALSE), "")</f>
        <v/>
      </c>
      <c r="E895" s="18" t="str">
        <f>IFERROR(VLOOKUP(C895,REKAP[[#All],[ID
Barang]:[Stok Akhir]],4,FALSE), "")</f>
        <v/>
      </c>
      <c r="F895" s="18" t="str">
        <f>IFERROR(VLOOKUP(C895,REKAP[[#All],[ID
Barang]:[Stok Akhir]],6,FALSE),"")</f>
        <v/>
      </c>
      <c r="G895" s="17" t="str">
        <f>IFERROR(VLOOKUP(C895,REKAP[[#All],[ID
Barang]:[Stok Akhir]],8,FALSE),"")</f>
        <v/>
      </c>
      <c r="H895" s="13"/>
      <c r="I895" s="13"/>
      <c r="J895" s="69" t="str">
        <f>IFERROR(VLOOKUP(C895,REKAP[[#All],[ID
Barang]:[Stok Akhir]],14,FALSE),"")</f>
        <v/>
      </c>
      <c r="K895" s="69"/>
      <c r="L895" s="13"/>
      <c r="M895" s="17" t="str">
        <f>IFERROR(MASUK8[[#This Row],[Harga Satuan]]*MASUK8[[#This Row],[Jumlah Keluar]], "")</f>
        <v/>
      </c>
      <c r="N895" s="13"/>
    </row>
    <row r="896" spans="1:14" ht="16.5" thickTop="1" thickBot="1" x14ac:dyDescent="0.3">
      <c r="A896" s="33">
        <f t="shared" si="13"/>
        <v>890</v>
      </c>
      <c r="B896" s="9"/>
      <c r="C896" s="10"/>
      <c r="D896" s="18" t="str">
        <f>IFERROR(VLOOKUP(C896,REKAP[[#All],[ID
Barang]:[Stok Akhir]],2,FALSE), "")</f>
        <v/>
      </c>
      <c r="E896" s="18" t="str">
        <f>IFERROR(VLOOKUP(C896,REKAP[[#All],[ID
Barang]:[Stok Akhir]],4,FALSE), "")</f>
        <v/>
      </c>
      <c r="F896" s="18" t="str">
        <f>IFERROR(VLOOKUP(C896,REKAP[[#All],[ID
Barang]:[Stok Akhir]],6,FALSE),"")</f>
        <v/>
      </c>
      <c r="G896" s="17" t="str">
        <f>IFERROR(VLOOKUP(C896,REKAP[[#All],[ID
Barang]:[Stok Akhir]],8,FALSE),"")</f>
        <v/>
      </c>
      <c r="H896" s="13"/>
      <c r="I896" s="13"/>
      <c r="J896" s="69" t="str">
        <f>IFERROR(VLOOKUP(C896,REKAP[[#All],[ID
Barang]:[Stok Akhir]],14,FALSE),"")</f>
        <v/>
      </c>
      <c r="K896" s="69"/>
      <c r="L896" s="13"/>
      <c r="M896" s="17" t="str">
        <f>IFERROR(MASUK8[[#This Row],[Harga Satuan]]*MASUK8[[#This Row],[Jumlah Keluar]], "")</f>
        <v/>
      </c>
      <c r="N896" s="13"/>
    </row>
    <row r="897" spans="1:14" ht="16.5" thickTop="1" thickBot="1" x14ac:dyDescent="0.3">
      <c r="A897" s="33">
        <f t="shared" si="13"/>
        <v>891</v>
      </c>
      <c r="B897" s="9"/>
      <c r="C897" s="10"/>
      <c r="D897" s="18" t="str">
        <f>IFERROR(VLOOKUP(C897,REKAP[[#All],[ID
Barang]:[Stok Akhir]],2,FALSE), "")</f>
        <v/>
      </c>
      <c r="E897" s="18" t="str">
        <f>IFERROR(VLOOKUP(C897,REKAP[[#All],[ID
Barang]:[Stok Akhir]],4,FALSE), "")</f>
        <v/>
      </c>
      <c r="F897" s="18" t="str">
        <f>IFERROR(VLOOKUP(C897,REKAP[[#All],[ID
Barang]:[Stok Akhir]],6,FALSE),"")</f>
        <v/>
      </c>
      <c r="G897" s="17" t="str">
        <f>IFERROR(VLOOKUP(C897,REKAP[[#All],[ID
Barang]:[Stok Akhir]],8,FALSE),"")</f>
        <v/>
      </c>
      <c r="H897" s="13"/>
      <c r="I897" s="13"/>
      <c r="J897" s="69" t="str">
        <f>IFERROR(VLOOKUP(C897,REKAP[[#All],[ID
Barang]:[Stok Akhir]],14,FALSE),"")</f>
        <v/>
      </c>
      <c r="K897" s="69"/>
      <c r="L897" s="13"/>
      <c r="M897" s="17" t="str">
        <f>IFERROR(MASUK8[[#This Row],[Harga Satuan]]*MASUK8[[#This Row],[Jumlah Keluar]], "")</f>
        <v/>
      </c>
      <c r="N897" s="13"/>
    </row>
    <row r="898" spans="1:14" ht="16.5" thickTop="1" thickBot="1" x14ac:dyDescent="0.3">
      <c r="A898" s="33">
        <f t="shared" si="13"/>
        <v>892</v>
      </c>
      <c r="B898" s="9"/>
      <c r="C898" s="10"/>
      <c r="D898" s="18" t="str">
        <f>IFERROR(VLOOKUP(C898,REKAP[[#All],[ID
Barang]:[Stok Akhir]],2,FALSE), "")</f>
        <v/>
      </c>
      <c r="E898" s="18" t="str">
        <f>IFERROR(VLOOKUP(C898,REKAP[[#All],[ID
Barang]:[Stok Akhir]],4,FALSE), "")</f>
        <v/>
      </c>
      <c r="F898" s="18" t="str">
        <f>IFERROR(VLOOKUP(C898,REKAP[[#All],[ID
Barang]:[Stok Akhir]],6,FALSE),"")</f>
        <v/>
      </c>
      <c r="G898" s="17" t="str">
        <f>IFERROR(VLOOKUP(C898,REKAP[[#All],[ID
Barang]:[Stok Akhir]],8,FALSE),"")</f>
        <v/>
      </c>
      <c r="H898" s="13"/>
      <c r="I898" s="13"/>
      <c r="J898" s="69" t="str">
        <f>IFERROR(VLOOKUP(C898,REKAP[[#All],[ID
Barang]:[Stok Akhir]],14,FALSE),"")</f>
        <v/>
      </c>
      <c r="K898" s="69"/>
      <c r="L898" s="13"/>
      <c r="M898" s="17" t="str">
        <f>IFERROR(MASUK8[[#This Row],[Harga Satuan]]*MASUK8[[#This Row],[Jumlah Keluar]], "")</f>
        <v/>
      </c>
      <c r="N898" s="13"/>
    </row>
    <row r="899" spans="1:14" ht="16.5" thickTop="1" thickBot="1" x14ac:dyDescent="0.3">
      <c r="A899" s="33">
        <f t="shared" si="13"/>
        <v>893</v>
      </c>
      <c r="B899" s="9"/>
      <c r="C899" s="10"/>
      <c r="D899" s="18" t="str">
        <f>IFERROR(VLOOKUP(C899,REKAP[[#All],[ID
Barang]:[Stok Akhir]],2,FALSE), "")</f>
        <v/>
      </c>
      <c r="E899" s="18" t="str">
        <f>IFERROR(VLOOKUP(C899,REKAP[[#All],[ID
Barang]:[Stok Akhir]],4,FALSE), "")</f>
        <v/>
      </c>
      <c r="F899" s="18" t="str">
        <f>IFERROR(VLOOKUP(C899,REKAP[[#All],[ID
Barang]:[Stok Akhir]],6,FALSE),"")</f>
        <v/>
      </c>
      <c r="G899" s="17" t="str">
        <f>IFERROR(VLOOKUP(C899,REKAP[[#All],[ID
Barang]:[Stok Akhir]],8,FALSE),"")</f>
        <v/>
      </c>
      <c r="H899" s="13"/>
      <c r="I899" s="13"/>
      <c r="J899" s="69" t="str">
        <f>IFERROR(VLOOKUP(C899,REKAP[[#All],[ID
Barang]:[Stok Akhir]],14,FALSE),"")</f>
        <v/>
      </c>
      <c r="K899" s="69"/>
      <c r="L899" s="13"/>
      <c r="M899" s="17" t="str">
        <f>IFERROR(MASUK8[[#This Row],[Harga Satuan]]*MASUK8[[#This Row],[Jumlah Keluar]], "")</f>
        <v/>
      </c>
      <c r="N899" s="13"/>
    </row>
    <row r="900" spans="1:14" ht="16.5" thickTop="1" thickBot="1" x14ac:dyDescent="0.3">
      <c r="A900" s="33">
        <f t="shared" si="13"/>
        <v>894</v>
      </c>
      <c r="B900" s="9"/>
      <c r="C900" s="10"/>
      <c r="D900" s="18" t="str">
        <f>IFERROR(VLOOKUP(C900,REKAP[[#All],[ID
Barang]:[Stok Akhir]],2,FALSE), "")</f>
        <v/>
      </c>
      <c r="E900" s="18" t="str">
        <f>IFERROR(VLOOKUP(C900,REKAP[[#All],[ID
Barang]:[Stok Akhir]],4,FALSE), "")</f>
        <v/>
      </c>
      <c r="F900" s="18" t="str">
        <f>IFERROR(VLOOKUP(C900,REKAP[[#All],[ID
Barang]:[Stok Akhir]],6,FALSE),"")</f>
        <v/>
      </c>
      <c r="G900" s="17" t="str">
        <f>IFERROR(VLOOKUP(C900,REKAP[[#All],[ID
Barang]:[Stok Akhir]],8,FALSE),"")</f>
        <v/>
      </c>
      <c r="H900" s="13"/>
      <c r="I900" s="13"/>
      <c r="J900" s="69" t="str">
        <f>IFERROR(VLOOKUP(C900,REKAP[[#All],[ID
Barang]:[Stok Akhir]],14,FALSE),"")</f>
        <v/>
      </c>
      <c r="K900" s="69"/>
      <c r="L900" s="13"/>
      <c r="M900" s="17" t="str">
        <f>IFERROR(MASUK8[[#This Row],[Harga Satuan]]*MASUK8[[#This Row],[Jumlah Keluar]], "")</f>
        <v/>
      </c>
      <c r="N900" s="13"/>
    </row>
    <row r="901" spans="1:14" ht="16.5" thickTop="1" thickBot="1" x14ac:dyDescent="0.3">
      <c r="A901" s="33">
        <f t="shared" si="13"/>
        <v>895</v>
      </c>
      <c r="B901" s="9"/>
      <c r="C901" s="10"/>
      <c r="D901" s="18" t="str">
        <f>IFERROR(VLOOKUP(C901,REKAP[[#All],[ID
Barang]:[Stok Akhir]],2,FALSE), "")</f>
        <v/>
      </c>
      <c r="E901" s="18" t="str">
        <f>IFERROR(VLOOKUP(C901,REKAP[[#All],[ID
Barang]:[Stok Akhir]],4,FALSE), "")</f>
        <v/>
      </c>
      <c r="F901" s="18" t="str">
        <f>IFERROR(VLOOKUP(C901,REKAP[[#All],[ID
Barang]:[Stok Akhir]],6,FALSE),"")</f>
        <v/>
      </c>
      <c r="G901" s="17" t="str">
        <f>IFERROR(VLOOKUP(C901,REKAP[[#All],[ID
Barang]:[Stok Akhir]],8,FALSE),"")</f>
        <v/>
      </c>
      <c r="H901" s="13"/>
      <c r="I901" s="13"/>
      <c r="J901" s="69" t="str">
        <f>IFERROR(VLOOKUP(C901,REKAP[[#All],[ID
Barang]:[Stok Akhir]],14,FALSE),"")</f>
        <v/>
      </c>
      <c r="K901" s="69"/>
      <c r="L901" s="13"/>
      <c r="M901" s="17" t="str">
        <f>IFERROR(MASUK8[[#This Row],[Harga Satuan]]*MASUK8[[#This Row],[Jumlah Keluar]], "")</f>
        <v/>
      </c>
      <c r="N901" s="13"/>
    </row>
    <row r="902" spans="1:14" ht="16.5" thickTop="1" thickBot="1" x14ac:dyDescent="0.3">
      <c r="A902" s="33">
        <f t="shared" si="13"/>
        <v>896</v>
      </c>
      <c r="B902" s="9"/>
      <c r="C902" s="10"/>
      <c r="D902" s="18" t="str">
        <f>IFERROR(VLOOKUP(C902,REKAP[[#All],[ID
Barang]:[Stok Akhir]],2,FALSE), "")</f>
        <v/>
      </c>
      <c r="E902" s="18" t="str">
        <f>IFERROR(VLOOKUP(C902,REKAP[[#All],[ID
Barang]:[Stok Akhir]],4,FALSE), "")</f>
        <v/>
      </c>
      <c r="F902" s="18" t="str">
        <f>IFERROR(VLOOKUP(C902,REKAP[[#All],[ID
Barang]:[Stok Akhir]],6,FALSE),"")</f>
        <v/>
      </c>
      <c r="G902" s="17" t="str">
        <f>IFERROR(VLOOKUP(C902,REKAP[[#All],[ID
Barang]:[Stok Akhir]],8,FALSE),"")</f>
        <v/>
      </c>
      <c r="H902" s="13"/>
      <c r="I902" s="13"/>
      <c r="J902" s="69" t="str">
        <f>IFERROR(VLOOKUP(C902,REKAP[[#All],[ID
Barang]:[Stok Akhir]],14,FALSE),"")</f>
        <v/>
      </c>
      <c r="K902" s="69"/>
      <c r="L902" s="13"/>
      <c r="M902" s="17" t="str">
        <f>IFERROR(MASUK8[[#This Row],[Harga Satuan]]*MASUK8[[#This Row],[Jumlah Keluar]], "")</f>
        <v/>
      </c>
      <c r="N902" s="13"/>
    </row>
    <row r="903" spans="1:14" ht="16.5" thickTop="1" thickBot="1" x14ac:dyDescent="0.3">
      <c r="A903" s="33">
        <f t="shared" ref="A903:A966" si="14">ROW()-ROW($A$6)</f>
        <v>897</v>
      </c>
      <c r="B903" s="9"/>
      <c r="C903" s="10"/>
      <c r="D903" s="18" t="str">
        <f>IFERROR(VLOOKUP(C903,REKAP[[#All],[ID
Barang]:[Stok Akhir]],2,FALSE), "")</f>
        <v/>
      </c>
      <c r="E903" s="18" t="str">
        <f>IFERROR(VLOOKUP(C903,REKAP[[#All],[ID
Barang]:[Stok Akhir]],4,FALSE), "")</f>
        <v/>
      </c>
      <c r="F903" s="18" t="str">
        <f>IFERROR(VLOOKUP(C903,REKAP[[#All],[ID
Barang]:[Stok Akhir]],6,FALSE),"")</f>
        <v/>
      </c>
      <c r="G903" s="17" t="str">
        <f>IFERROR(VLOOKUP(C903,REKAP[[#All],[ID
Barang]:[Stok Akhir]],8,FALSE),"")</f>
        <v/>
      </c>
      <c r="H903" s="13"/>
      <c r="I903" s="13"/>
      <c r="J903" s="69" t="str">
        <f>IFERROR(VLOOKUP(C903,REKAP[[#All],[ID
Barang]:[Stok Akhir]],14,FALSE),"")</f>
        <v/>
      </c>
      <c r="K903" s="69"/>
      <c r="L903" s="13"/>
      <c r="M903" s="17" t="str">
        <f>IFERROR(MASUK8[[#This Row],[Harga Satuan]]*MASUK8[[#This Row],[Jumlah Keluar]], "")</f>
        <v/>
      </c>
      <c r="N903" s="13"/>
    </row>
    <row r="904" spans="1:14" ht="16.5" thickTop="1" thickBot="1" x14ac:dyDescent="0.3">
      <c r="A904" s="33">
        <f t="shared" si="14"/>
        <v>898</v>
      </c>
      <c r="B904" s="9"/>
      <c r="C904" s="10"/>
      <c r="D904" s="18" t="str">
        <f>IFERROR(VLOOKUP(C904,REKAP[[#All],[ID
Barang]:[Stok Akhir]],2,FALSE), "")</f>
        <v/>
      </c>
      <c r="E904" s="18" t="str">
        <f>IFERROR(VLOOKUP(C904,REKAP[[#All],[ID
Barang]:[Stok Akhir]],4,FALSE), "")</f>
        <v/>
      </c>
      <c r="F904" s="18" t="str">
        <f>IFERROR(VLOOKUP(C904,REKAP[[#All],[ID
Barang]:[Stok Akhir]],6,FALSE),"")</f>
        <v/>
      </c>
      <c r="G904" s="17" t="str">
        <f>IFERROR(VLOOKUP(C904,REKAP[[#All],[ID
Barang]:[Stok Akhir]],8,FALSE),"")</f>
        <v/>
      </c>
      <c r="H904" s="13"/>
      <c r="I904" s="13"/>
      <c r="J904" s="69" t="str">
        <f>IFERROR(VLOOKUP(C904,REKAP[[#All],[ID
Barang]:[Stok Akhir]],14,FALSE),"")</f>
        <v/>
      </c>
      <c r="K904" s="69"/>
      <c r="L904" s="13"/>
      <c r="M904" s="17" t="str">
        <f>IFERROR(MASUK8[[#This Row],[Harga Satuan]]*MASUK8[[#This Row],[Jumlah Keluar]], "")</f>
        <v/>
      </c>
      <c r="N904" s="13"/>
    </row>
    <row r="905" spans="1:14" ht="16.5" thickTop="1" thickBot="1" x14ac:dyDescent="0.3">
      <c r="A905" s="33">
        <f t="shared" si="14"/>
        <v>899</v>
      </c>
      <c r="B905" s="9"/>
      <c r="C905" s="10"/>
      <c r="D905" s="18" t="str">
        <f>IFERROR(VLOOKUP(C905,REKAP[[#All],[ID
Barang]:[Stok Akhir]],2,FALSE), "")</f>
        <v/>
      </c>
      <c r="E905" s="18" t="str">
        <f>IFERROR(VLOOKUP(C905,REKAP[[#All],[ID
Barang]:[Stok Akhir]],4,FALSE), "")</f>
        <v/>
      </c>
      <c r="F905" s="18" t="str">
        <f>IFERROR(VLOOKUP(C905,REKAP[[#All],[ID
Barang]:[Stok Akhir]],6,FALSE),"")</f>
        <v/>
      </c>
      <c r="G905" s="17" t="str">
        <f>IFERROR(VLOOKUP(C905,REKAP[[#All],[ID
Barang]:[Stok Akhir]],8,FALSE),"")</f>
        <v/>
      </c>
      <c r="H905" s="13"/>
      <c r="I905" s="13"/>
      <c r="J905" s="69" t="str">
        <f>IFERROR(VLOOKUP(C905,REKAP[[#All],[ID
Barang]:[Stok Akhir]],14,FALSE),"")</f>
        <v/>
      </c>
      <c r="K905" s="69"/>
      <c r="L905" s="13"/>
      <c r="M905" s="17" t="str">
        <f>IFERROR(MASUK8[[#This Row],[Harga Satuan]]*MASUK8[[#This Row],[Jumlah Keluar]], "")</f>
        <v/>
      </c>
      <c r="N905" s="13"/>
    </row>
    <row r="906" spans="1:14" ht="16.5" thickTop="1" thickBot="1" x14ac:dyDescent="0.3">
      <c r="A906" s="33">
        <f t="shared" si="14"/>
        <v>900</v>
      </c>
      <c r="B906" s="9"/>
      <c r="C906" s="10"/>
      <c r="D906" s="18" t="str">
        <f>IFERROR(VLOOKUP(C906,REKAP[[#All],[ID
Barang]:[Stok Akhir]],2,FALSE), "")</f>
        <v/>
      </c>
      <c r="E906" s="18" t="str">
        <f>IFERROR(VLOOKUP(C906,REKAP[[#All],[ID
Barang]:[Stok Akhir]],4,FALSE), "")</f>
        <v/>
      </c>
      <c r="F906" s="18" t="str">
        <f>IFERROR(VLOOKUP(C906,REKAP[[#All],[ID
Barang]:[Stok Akhir]],6,FALSE),"")</f>
        <v/>
      </c>
      <c r="G906" s="17" t="str">
        <f>IFERROR(VLOOKUP(C906,REKAP[[#All],[ID
Barang]:[Stok Akhir]],8,FALSE),"")</f>
        <v/>
      </c>
      <c r="H906" s="13"/>
      <c r="I906" s="13"/>
      <c r="J906" s="69" t="str">
        <f>IFERROR(VLOOKUP(C906,REKAP[[#All],[ID
Barang]:[Stok Akhir]],14,FALSE),"")</f>
        <v/>
      </c>
      <c r="K906" s="69"/>
      <c r="L906" s="13"/>
      <c r="M906" s="17" t="str">
        <f>IFERROR(MASUK8[[#This Row],[Harga Satuan]]*MASUK8[[#This Row],[Jumlah Keluar]], "")</f>
        <v/>
      </c>
      <c r="N906" s="13"/>
    </row>
    <row r="907" spans="1:14" ht="16.5" thickTop="1" thickBot="1" x14ac:dyDescent="0.3">
      <c r="A907" s="33">
        <f t="shared" si="14"/>
        <v>901</v>
      </c>
      <c r="B907" s="9"/>
      <c r="C907" s="10"/>
      <c r="D907" s="18" t="str">
        <f>IFERROR(VLOOKUP(C907,REKAP[[#All],[ID
Barang]:[Stok Akhir]],2,FALSE), "")</f>
        <v/>
      </c>
      <c r="E907" s="18" t="str">
        <f>IFERROR(VLOOKUP(C907,REKAP[[#All],[ID
Barang]:[Stok Akhir]],4,FALSE), "")</f>
        <v/>
      </c>
      <c r="F907" s="18" t="str">
        <f>IFERROR(VLOOKUP(C907,REKAP[[#All],[ID
Barang]:[Stok Akhir]],6,FALSE),"")</f>
        <v/>
      </c>
      <c r="G907" s="17" t="str">
        <f>IFERROR(VLOOKUP(C907,REKAP[[#All],[ID
Barang]:[Stok Akhir]],8,FALSE),"")</f>
        <v/>
      </c>
      <c r="H907" s="13"/>
      <c r="I907" s="13"/>
      <c r="J907" s="69" t="str">
        <f>IFERROR(VLOOKUP(C907,REKAP[[#All],[ID
Barang]:[Stok Akhir]],14,FALSE),"")</f>
        <v/>
      </c>
      <c r="K907" s="69"/>
      <c r="L907" s="13"/>
      <c r="M907" s="17" t="str">
        <f>IFERROR(MASUK8[[#This Row],[Harga Satuan]]*MASUK8[[#This Row],[Jumlah Keluar]], "")</f>
        <v/>
      </c>
      <c r="N907" s="13"/>
    </row>
    <row r="908" spans="1:14" ht="16.5" thickTop="1" thickBot="1" x14ac:dyDescent="0.3">
      <c r="A908" s="33">
        <f t="shared" si="14"/>
        <v>902</v>
      </c>
      <c r="B908" s="9"/>
      <c r="C908" s="10"/>
      <c r="D908" s="18" t="str">
        <f>IFERROR(VLOOKUP(C908,REKAP[[#All],[ID
Barang]:[Stok Akhir]],2,FALSE), "")</f>
        <v/>
      </c>
      <c r="E908" s="18" t="str">
        <f>IFERROR(VLOOKUP(C908,REKAP[[#All],[ID
Barang]:[Stok Akhir]],4,FALSE), "")</f>
        <v/>
      </c>
      <c r="F908" s="18" t="str">
        <f>IFERROR(VLOOKUP(C908,REKAP[[#All],[ID
Barang]:[Stok Akhir]],6,FALSE),"")</f>
        <v/>
      </c>
      <c r="G908" s="17" t="str">
        <f>IFERROR(VLOOKUP(C908,REKAP[[#All],[ID
Barang]:[Stok Akhir]],8,FALSE),"")</f>
        <v/>
      </c>
      <c r="H908" s="13"/>
      <c r="I908" s="13"/>
      <c r="J908" s="69" t="str">
        <f>IFERROR(VLOOKUP(C908,REKAP[[#All],[ID
Barang]:[Stok Akhir]],14,FALSE),"")</f>
        <v/>
      </c>
      <c r="K908" s="69"/>
      <c r="L908" s="13"/>
      <c r="M908" s="17" t="str">
        <f>IFERROR(MASUK8[[#This Row],[Harga Satuan]]*MASUK8[[#This Row],[Jumlah Keluar]], "")</f>
        <v/>
      </c>
      <c r="N908" s="13"/>
    </row>
    <row r="909" spans="1:14" ht="16.5" thickTop="1" thickBot="1" x14ac:dyDescent="0.3">
      <c r="A909" s="33">
        <f t="shared" si="14"/>
        <v>903</v>
      </c>
      <c r="B909" s="9"/>
      <c r="C909" s="10"/>
      <c r="D909" s="18" t="str">
        <f>IFERROR(VLOOKUP(C909,REKAP[[#All],[ID
Barang]:[Stok Akhir]],2,FALSE), "")</f>
        <v/>
      </c>
      <c r="E909" s="18" t="str">
        <f>IFERROR(VLOOKUP(C909,REKAP[[#All],[ID
Barang]:[Stok Akhir]],4,FALSE), "")</f>
        <v/>
      </c>
      <c r="F909" s="18" t="str">
        <f>IFERROR(VLOOKUP(C909,REKAP[[#All],[ID
Barang]:[Stok Akhir]],6,FALSE),"")</f>
        <v/>
      </c>
      <c r="G909" s="17" t="str">
        <f>IFERROR(VLOOKUP(C909,REKAP[[#All],[ID
Barang]:[Stok Akhir]],8,FALSE),"")</f>
        <v/>
      </c>
      <c r="H909" s="13"/>
      <c r="I909" s="13"/>
      <c r="J909" s="69" t="str">
        <f>IFERROR(VLOOKUP(C909,REKAP[[#All],[ID
Barang]:[Stok Akhir]],14,FALSE),"")</f>
        <v/>
      </c>
      <c r="K909" s="69"/>
      <c r="L909" s="13"/>
      <c r="M909" s="17" t="str">
        <f>IFERROR(MASUK8[[#This Row],[Harga Satuan]]*MASUK8[[#This Row],[Jumlah Keluar]], "")</f>
        <v/>
      </c>
      <c r="N909" s="13"/>
    </row>
    <row r="910" spans="1:14" ht="16.5" thickTop="1" thickBot="1" x14ac:dyDescent="0.3">
      <c r="A910" s="33">
        <f t="shared" si="14"/>
        <v>904</v>
      </c>
      <c r="B910" s="9"/>
      <c r="C910" s="10"/>
      <c r="D910" s="18" t="str">
        <f>IFERROR(VLOOKUP(C910,REKAP[[#All],[ID
Barang]:[Stok Akhir]],2,FALSE), "")</f>
        <v/>
      </c>
      <c r="E910" s="18" t="str">
        <f>IFERROR(VLOOKUP(C910,REKAP[[#All],[ID
Barang]:[Stok Akhir]],4,FALSE), "")</f>
        <v/>
      </c>
      <c r="F910" s="18" t="str">
        <f>IFERROR(VLOOKUP(C910,REKAP[[#All],[ID
Barang]:[Stok Akhir]],6,FALSE),"")</f>
        <v/>
      </c>
      <c r="G910" s="17" t="str">
        <f>IFERROR(VLOOKUP(C910,REKAP[[#All],[ID
Barang]:[Stok Akhir]],8,FALSE),"")</f>
        <v/>
      </c>
      <c r="H910" s="13"/>
      <c r="I910" s="13"/>
      <c r="J910" s="69" t="str">
        <f>IFERROR(VLOOKUP(C910,REKAP[[#All],[ID
Barang]:[Stok Akhir]],14,FALSE),"")</f>
        <v/>
      </c>
      <c r="K910" s="69"/>
      <c r="L910" s="13"/>
      <c r="M910" s="17" t="str">
        <f>IFERROR(MASUK8[[#This Row],[Harga Satuan]]*MASUK8[[#This Row],[Jumlah Keluar]], "")</f>
        <v/>
      </c>
      <c r="N910" s="13"/>
    </row>
    <row r="911" spans="1:14" ht="16.5" thickTop="1" thickBot="1" x14ac:dyDescent="0.3">
      <c r="A911" s="33">
        <f t="shared" si="14"/>
        <v>905</v>
      </c>
      <c r="B911" s="9"/>
      <c r="C911" s="10"/>
      <c r="D911" s="18" t="str">
        <f>IFERROR(VLOOKUP(C911,REKAP[[#All],[ID
Barang]:[Stok Akhir]],2,FALSE), "")</f>
        <v/>
      </c>
      <c r="E911" s="18" t="str">
        <f>IFERROR(VLOOKUP(C911,REKAP[[#All],[ID
Barang]:[Stok Akhir]],4,FALSE), "")</f>
        <v/>
      </c>
      <c r="F911" s="18" t="str">
        <f>IFERROR(VLOOKUP(C911,REKAP[[#All],[ID
Barang]:[Stok Akhir]],6,FALSE),"")</f>
        <v/>
      </c>
      <c r="G911" s="17" t="str">
        <f>IFERROR(VLOOKUP(C911,REKAP[[#All],[ID
Barang]:[Stok Akhir]],8,FALSE),"")</f>
        <v/>
      </c>
      <c r="H911" s="13"/>
      <c r="I911" s="13"/>
      <c r="J911" s="69" t="str">
        <f>IFERROR(VLOOKUP(C911,REKAP[[#All],[ID
Barang]:[Stok Akhir]],14,FALSE),"")</f>
        <v/>
      </c>
      <c r="K911" s="69"/>
      <c r="L911" s="13"/>
      <c r="M911" s="17" t="str">
        <f>IFERROR(MASUK8[[#This Row],[Harga Satuan]]*MASUK8[[#This Row],[Jumlah Keluar]], "")</f>
        <v/>
      </c>
      <c r="N911" s="13"/>
    </row>
    <row r="912" spans="1:14" ht="16.5" thickTop="1" thickBot="1" x14ac:dyDescent="0.3">
      <c r="A912" s="33">
        <f t="shared" si="14"/>
        <v>906</v>
      </c>
      <c r="B912" s="9"/>
      <c r="C912" s="10"/>
      <c r="D912" s="18" t="str">
        <f>IFERROR(VLOOKUP(C912,REKAP[[#All],[ID
Barang]:[Stok Akhir]],2,FALSE), "")</f>
        <v/>
      </c>
      <c r="E912" s="18" t="str">
        <f>IFERROR(VLOOKUP(C912,REKAP[[#All],[ID
Barang]:[Stok Akhir]],4,FALSE), "")</f>
        <v/>
      </c>
      <c r="F912" s="18" t="str">
        <f>IFERROR(VLOOKUP(C912,REKAP[[#All],[ID
Barang]:[Stok Akhir]],6,FALSE),"")</f>
        <v/>
      </c>
      <c r="G912" s="17" t="str">
        <f>IFERROR(VLOOKUP(C912,REKAP[[#All],[ID
Barang]:[Stok Akhir]],8,FALSE),"")</f>
        <v/>
      </c>
      <c r="H912" s="13"/>
      <c r="I912" s="13"/>
      <c r="J912" s="69" t="str">
        <f>IFERROR(VLOOKUP(C912,REKAP[[#All],[ID
Barang]:[Stok Akhir]],14,FALSE),"")</f>
        <v/>
      </c>
      <c r="K912" s="69"/>
      <c r="L912" s="13"/>
      <c r="M912" s="17" t="str">
        <f>IFERROR(MASUK8[[#This Row],[Harga Satuan]]*MASUK8[[#This Row],[Jumlah Keluar]], "")</f>
        <v/>
      </c>
      <c r="N912" s="13"/>
    </row>
    <row r="913" spans="1:14" ht="16.5" thickTop="1" thickBot="1" x14ac:dyDescent="0.3">
      <c r="A913" s="33">
        <f t="shared" si="14"/>
        <v>907</v>
      </c>
      <c r="B913" s="9"/>
      <c r="C913" s="10"/>
      <c r="D913" s="18" t="str">
        <f>IFERROR(VLOOKUP(C913,REKAP[[#All],[ID
Barang]:[Stok Akhir]],2,FALSE), "")</f>
        <v/>
      </c>
      <c r="E913" s="18" t="str">
        <f>IFERROR(VLOOKUP(C913,REKAP[[#All],[ID
Barang]:[Stok Akhir]],4,FALSE), "")</f>
        <v/>
      </c>
      <c r="F913" s="18" t="str">
        <f>IFERROR(VLOOKUP(C913,REKAP[[#All],[ID
Barang]:[Stok Akhir]],6,FALSE),"")</f>
        <v/>
      </c>
      <c r="G913" s="17" t="str">
        <f>IFERROR(VLOOKUP(C913,REKAP[[#All],[ID
Barang]:[Stok Akhir]],8,FALSE),"")</f>
        <v/>
      </c>
      <c r="H913" s="13"/>
      <c r="I913" s="13"/>
      <c r="J913" s="69" t="str">
        <f>IFERROR(VLOOKUP(C913,REKAP[[#All],[ID
Barang]:[Stok Akhir]],14,FALSE),"")</f>
        <v/>
      </c>
      <c r="K913" s="69"/>
      <c r="L913" s="13"/>
      <c r="M913" s="17" t="str">
        <f>IFERROR(MASUK8[[#This Row],[Harga Satuan]]*MASUK8[[#This Row],[Jumlah Keluar]], "")</f>
        <v/>
      </c>
      <c r="N913" s="13"/>
    </row>
    <row r="914" spans="1:14" ht="16.5" thickTop="1" thickBot="1" x14ac:dyDescent="0.3">
      <c r="A914" s="33">
        <f t="shared" si="14"/>
        <v>908</v>
      </c>
      <c r="B914" s="9"/>
      <c r="C914" s="10"/>
      <c r="D914" s="18" t="str">
        <f>IFERROR(VLOOKUP(C914,REKAP[[#All],[ID
Barang]:[Stok Akhir]],2,FALSE), "")</f>
        <v/>
      </c>
      <c r="E914" s="18" t="str">
        <f>IFERROR(VLOOKUP(C914,REKAP[[#All],[ID
Barang]:[Stok Akhir]],4,FALSE), "")</f>
        <v/>
      </c>
      <c r="F914" s="18" t="str">
        <f>IFERROR(VLOOKUP(C914,REKAP[[#All],[ID
Barang]:[Stok Akhir]],6,FALSE),"")</f>
        <v/>
      </c>
      <c r="G914" s="17" t="str">
        <f>IFERROR(VLOOKUP(C914,REKAP[[#All],[ID
Barang]:[Stok Akhir]],8,FALSE),"")</f>
        <v/>
      </c>
      <c r="H914" s="13"/>
      <c r="I914" s="13"/>
      <c r="J914" s="69" t="str">
        <f>IFERROR(VLOOKUP(C914,REKAP[[#All],[ID
Barang]:[Stok Akhir]],14,FALSE),"")</f>
        <v/>
      </c>
      <c r="K914" s="69"/>
      <c r="L914" s="13"/>
      <c r="M914" s="17" t="str">
        <f>IFERROR(MASUK8[[#This Row],[Harga Satuan]]*MASUK8[[#This Row],[Jumlah Keluar]], "")</f>
        <v/>
      </c>
      <c r="N914" s="13"/>
    </row>
    <row r="915" spans="1:14" ht="16.5" thickTop="1" thickBot="1" x14ac:dyDescent="0.3">
      <c r="A915" s="33">
        <f t="shared" si="14"/>
        <v>909</v>
      </c>
      <c r="B915" s="9"/>
      <c r="C915" s="10"/>
      <c r="D915" s="18" t="str">
        <f>IFERROR(VLOOKUP(C915,REKAP[[#All],[ID
Barang]:[Stok Akhir]],2,FALSE), "")</f>
        <v/>
      </c>
      <c r="E915" s="18" t="str">
        <f>IFERROR(VLOOKUP(C915,REKAP[[#All],[ID
Barang]:[Stok Akhir]],4,FALSE), "")</f>
        <v/>
      </c>
      <c r="F915" s="18" t="str">
        <f>IFERROR(VLOOKUP(C915,REKAP[[#All],[ID
Barang]:[Stok Akhir]],6,FALSE),"")</f>
        <v/>
      </c>
      <c r="G915" s="17" t="str">
        <f>IFERROR(VLOOKUP(C915,REKAP[[#All],[ID
Barang]:[Stok Akhir]],8,FALSE),"")</f>
        <v/>
      </c>
      <c r="H915" s="13"/>
      <c r="I915" s="13"/>
      <c r="J915" s="69" t="str">
        <f>IFERROR(VLOOKUP(C915,REKAP[[#All],[ID
Barang]:[Stok Akhir]],14,FALSE),"")</f>
        <v/>
      </c>
      <c r="K915" s="69"/>
      <c r="L915" s="13"/>
      <c r="M915" s="17" t="str">
        <f>IFERROR(MASUK8[[#This Row],[Harga Satuan]]*MASUK8[[#This Row],[Jumlah Keluar]], "")</f>
        <v/>
      </c>
      <c r="N915" s="13"/>
    </row>
    <row r="916" spans="1:14" ht="16.5" thickTop="1" thickBot="1" x14ac:dyDescent="0.3">
      <c r="A916" s="33">
        <f t="shared" si="14"/>
        <v>910</v>
      </c>
      <c r="B916" s="9"/>
      <c r="C916" s="10"/>
      <c r="D916" s="18" t="str">
        <f>IFERROR(VLOOKUP(C916,REKAP[[#All],[ID
Barang]:[Stok Akhir]],2,FALSE), "")</f>
        <v/>
      </c>
      <c r="E916" s="18" t="str">
        <f>IFERROR(VLOOKUP(C916,REKAP[[#All],[ID
Barang]:[Stok Akhir]],4,FALSE), "")</f>
        <v/>
      </c>
      <c r="F916" s="18" t="str">
        <f>IFERROR(VLOOKUP(C916,REKAP[[#All],[ID
Barang]:[Stok Akhir]],6,FALSE),"")</f>
        <v/>
      </c>
      <c r="G916" s="17" t="str">
        <f>IFERROR(VLOOKUP(C916,REKAP[[#All],[ID
Barang]:[Stok Akhir]],8,FALSE),"")</f>
        <v/>
      </c>
      <c r="H916" s="13"/>
      <c r="I916" s="13"/>
      <c r="J916" s="69" t="str">
        <f>IFERROR(VLOOKUP(C916,REKAP[[#All],[ID
Barang]:[Stok Akhir]],14,FALSE),"")</f>
        <v/>
      </c>
      <c r="K916" s="69"/>
      <c r="L916" s="13"/>
      <c r="M916" s="17" t="str">
        <f>IFERROR(MASUK8[[#This Row],[Harga Satuan]]*MASUK8[[#This Row],[Jumlah Keluar]], "")</f>
        <v/>
      </c>
      <c r="N916" s="13"/>
    </row>
    <row r="917" spans="1:14" ht="16.5" thickTop="1" thickBot="1" x14ac:dyDescent="0.3">
      <c r="A917" s="33">
        <f t="shared" si="14"/>
        <v>911</v>
      </c>
      <c r="B917" s="9"/>
      <c r="C917" s="10"/>
      <c r="D917" s="18" t="str">
        <f>IFERROR(VLOOKUP(C917,REKAP[[#All],[ID
Barang]:[Stok Akhir]],2,FALSE), "")</f>
        <v/>
      </c>
      <c r="E917" s="18" t="str">
        <f>IFERROR(VLOOKUP(C917,REKAP[[#All],[ID
Barang]:[Stok Akhir]],4,FALSE), "")</f>
        <v/>
      </c>
      <c r="F917" s="18" t="str">
        <f>IFERROR(VLOOKUP(C917,REKAP[[#All],[ID
Barang]:[Stok Akhir]],6,FALSE),"")</f>
        <v/>
      </c>
      <c r="G917" s="17" t="str">
        <f>IFERROR(VLOOKUP(C917,REKAP[[#All],[ID
Barang]:[Stok Akhir]],8,FALSE),"")</f>
        <v/>
      </c>
      <c r="H917" s="13"/>
      <c r="I917" s="13"/>
      <c r="J917" s="69" t="str">
        <f>IFERROR(VLOOKUP(C917,REKAP[[#All],[ID
Barang]:[Stok Akhir]],14,FALSE),"")</f>
        <v/>
      </c>
      <c r="K917" s="69"/>
      <c r="L917" s="13"/>
      <c r="M917" s="17" t="str">
        <f>IFERROR(MASUK8[[#This Row],[Harga Satuan]]*MASUK8[[#This Row],[Jumlah Keluar]], "")</f>
        <v/>
      </c>
      <c r="N917" s="13"/>
    </row>
    <row r="918" spans="1:14" ht="16.5" thickTop="1" thickBot="1" x14ac:dyDescent="0.3">
      <c r="A918" s="33">
        <f t="shared" si="14"/>
        <v>912</v>
      </c>
      <c r="B918" s="9"/>
      <c r="C918" s="10"/>
      <c r="D918" s="18" t="str">
        <f>IFERROR(VLOOKUP(C918,REKAP[[#All],[ID
Barang]:[Stok Akhir]],2,FALSE), "")</f>
        <v/>
      </c>
      <c r="E918" s="18" t="str">
        <f>IFERROR(VLOOKUP(C918,REKAP[[#All],[ID
Barang]:[Stok Akhir]],4,FALSE), "")</f>
        <v/>
      </c>
      <c r="F918" s="18" t="str">
        <f>IFERROR(VLOOKUP(C918,REKAP[[#All],[ID
Barang]:[Stok Akhir]],6,FALSE),"")</f>
        <v/>
      </c>
      <c r="G918" s="17" t="str">
        <f>IFERROR(VLOOKUP(C918,REKAP[[#All],[ID
Barang]:[Stok Akhir]],8,FALSE),"")</f>
        <v/>
      </c>
      <c r="H918" s="13"/>
      <c r="I918" s="13"/>
      <c r="J918" s="69" t="str">
        <f>IFERROR(VLOOKUP(C918,REKAP[[#All],[ID
Barang]:[Stok Akhir]],14,FALSE),"")</f>
        <v/>
      </c>
      <c r="K918" s="69"/>
      <c r="L918" s="13"/>
      <c r="M918" s="17" t="str">
        <f>IFERROR(MASUK8[[#This Row],[Harga Satuan]]*MASUK8[[#This Row],[Jumlah Keluar]], "")</f>
        <v/>
      </c>
      <c r="N918" s="13"/>
    </row>
    <row r="919" spans="1:14" ht="16.5" thickTop="1" thickBot="1" x14ac:dyDescent="0.3">
      <c r="A919" s="33">
        <f t="shared" si="14"/>
        <v>913</v>
      </c>
      <c r="B919" s="9"/>
      <c r="C919" s="10"/>
      <c r="D919" s="18" t="str">
        <f>IFERROR(VLOOKUP(C919,REKAP[[#All],[ID
Barang]:[Stok Akhir]],2,FALSE), "")</f>
        <v/>
      </c>
      <c r="E919" s="18" t="str">
        <f>IFERROR(VLOOKUP(C919,REKAP[[#All],[ID
Barang]:[Stok Akhir]],4,FALSE), "")</f>
        <v/>
      </c>
      <c r="F919" s="18" t="str">
        <f>IFERROR(VLOOKUP(C919,REKAP[[#All],[ID
Barang]:[Stok Akhir]],6,FALSE),"")</f>
        <v/>
      </c>
      <c r="G919" s="17" t="str">
        <f>IFERROR(VLOOKUP(C919,REKAP[[#All],[ID
Barang]:[Stok Akhir]],8,FALSE),"")</f>
        <v/>
      </c>
      <c r="H919" s="13"/>
      <c r="I919" s="13"/>
      <c r="J919" s="69" t="str">
        <f>IFERROR(VLOOKUP(C919,REKAP[[#All],[ID
Barang]:[Stok Akhir]],14,FALSE),"")</f>
        <v/>
      </c>
      <c r="K919" s="69"/>
      <c r="L919" s="13"/>
      <c r="M919" s="17" t="str">
        <f>IFERROR(MASUK8[[#This Row],[Harga Satuan]]*MASUK8[[#This Row],[Jumlah Keluar]], "")</f>
        <v/>
      </c>
      <c r="N919" s="13"/>
    </row>
    <row r="920" spans="1:14" ht="16.5" thickTop="1" thickBot="1" x14ac:dyDescent="0.3">
      <c r="A920" s="33">
        <f t="shared" si="14"/>
        <v>914</v>
      </c>
      <c r="B920" s="9"/>
      <c r="C920" s="10"/>
      <c r="D920" s="18" t="str">
        <f>IFERROR(VLOOKUP(C920,REKAP[[#All],[ID
Barang]:[Stok Akhir]],2,FALSE), "")</f>
        <v/>
      </c>
      <c r="E920" s="18" t="str">
        <f>IFERROR(VLOOKUP(C920,REKAP[[#All],[ID
Barang]:[Stok Akhir]],4,FALSE), "")</f>
        <v/>
      </c>
      <c r="F920" s="18" t="str">
        <f>IFERROR(VLOOKUP(C920,REKAP[[#All],[ID
Barang]:[Stok Akhir]],6,FALSE),"")</f>
        <v/>
      </c>
      <c r="G920" s="17" t="str">
        <f>IFERROR(VLOOKUP(C920,REKAP[[#All],[ID
Barang]:[Stok Akhir]],8,FALSE),"")</f>
        <v/>
      </c>
      <c r="H920" s="13"/>
      <c r="I920" s="13"/>
      <c r="J920" s="69" t="str">
        <f>IFERROR(VLOOKUP(C920,REKAP[[#All],[ID
Barang]:[Stok Akhir]],14,FALSE),"")</f>
        <v/>
      </c>
      <c r="K920" s="69"/>
      <c r="L920" s="13"/>
      <c r="M920" s="17" t="str">
        <f>IFERROR(MASUK8[[#This Row],[Harga Satuan]]*MASUK8[[#This Row],[Jumlah Keluar]], "")</f>
        <v/>
      </c>
      <c r="N920" s="13"/>
    </row>
    <row r="921" spans="1:14" ht="16.5" thickTop="1" thickBot="1" x14ac:dyDescent="0.3">
      <c r="A921" s="33">
        <f t="shared" si="14"/>
        <v>915</v>
      </c>
      <c r="B921" s="9"/>
      <c r="C921" s="10"/>
      <c r="D921" s="18" t="str">
        <f>IFERROR(VLOOKUP(C921,REKAP[[#All],[ID
Barang]:[Stok Akhir]],2,FALSE), "")</f>
        <v/>
      </c>
      <c r="E921" s="18" t="str">
        <f>IFERROR(VLOOKUP(C921,REKAP[[#All],[ID
Barang]:[Stok Akhir]],4,FALSE), "")</f>
        <v/>
      </c>
      <c r="F921" s="18" t="str">
        <f>IFERROR(VLOOKUP(C921,REKAP[[#All],[ID
Barang]:[Stok Akhir]],6,FALSE),"")</f>
        <v/>
      </c>
      <c r="G921" s="17" t="str">
        <f>IFERROR(VLOOKUP(C921,REKAP[[#All],[ID
Barang]:[Stok Akhir]],8,FALSE),"")</f>
        <v/>
      </c>
      <c r="H921" s="13"/>
      <c r="I921" s="13"/>
      <c r="J921" s="69" t="str">
        <f>IFERROR(VLOOKUP(C921,REKAP[[#All],[ID
Barang]:[Stok Akhir]],14,FALSE),"")</f>
        <v/>
      </c>
      <c r="K921" s="69"/>
      <c r="L921" s="13"/>
      <c r="M921" s="17" t="str">
        <f>IFERROR(MASUK8[[#This Row],[Harga Satuan]]*MASUK8[[#This Row],[Jumlah Keluar]], "")</f>
        <v/>
      </c>
      <c r="N921" s="13"/>
    </row>
    <row r="922" spans="1:14" ht="16.5" thickTop="1" thickBot="1" x14ac:dyDescent="0.3">
      <c r="A922" s="33">
        <f t="shared" si="14"/>
        <v>916</v>
      </c>
      <c r="B922" s="9"/>
      <c r="C922" s="10"/>
      <c r="D922" s="18" t="str">
        <f>IFERROR(VLOOKUP(C922,REKAP[[#All],[ID
Barang]:[Stok Akhir]],2,FALSE), "")</f>
        <v/>
      </c>
      <c r="E922" s="18" t="str">
        <f>IFERROR(VLOOKUP(C922,REKAP[[#All],[ID
Barang]:[Stok Akhir]],4,FALSE), "")</f>
        <v/>
      </c>
      <c r="F922" s="18" t="str">
        <f>IFERROR(VLOOKUP(C922,REKAP[[#All],[ID
Barang]:[Stok Akhir]],6,FALSE),"")</f>
        <v/>
      </c>
      <c r="G922" s="17" t="str">
        <f>IFERROR(VLOOKUP(C922,REKAP[[#All],[ID
Barang]:[Stok Akhir]],8,FALSE),"")</f>
        <v/>
      </c>
      <c r="H922" s="13"/>
      <c r="I922" s="13"/>
      <c r="J922" s="69" t="str">
        <f>IFERROR(VLOOKUP(C922,REKAP[[#All],[ID
Barang]:[Stok Akhir]],14,FALSE),"")</f>
        <v/>
      </c>
      <c r="K922" s="69"/>
      <c r="L922" s="13"/>
      <c r="M922" s="17" t="str">
        <f>IFERROR(MASUK8[[#This Row],[Harga Satuan]]*MASUK8[[#This Row],[Jumlah Keluar]], "")</f>
        <v/>
      </c>
      <c r="N922" s="13"/>
    </row>
    <row r="923" spans="1:14" ht="16.5" thickTop="1" thickBot="1" x14ac:dyDescent="0.3">
      <c r="A923" s="33">
        <f t="shared" si="14"/>
        <v>917</v>
      </c>
      <c r="B923" s="9"/>
      <c r="C923" s="10"/>
      <c r="D923" s="18" t="str">
        <f>IFERROR(VLOOKUP(C923,REKAP[[#All],[ID
Barang]:[Stok Akhir]],2,FALSE), "")</f>
        <v/>
      </c>
      <c r="E923" s="18" t="str">
        <f>IFERROR(VLOOKUP(C923,REKAP[[#All],[ID
Barang]:[Stok Akhir]],4,FALSE), "")</f>
        <v/>
      </c>
      <c r="F923" s="18" t="str">
        <f>IFERROR(VLOOKUP(C923,REKAP[[#All],[ID
Barang]:[Stok Akhir]],6,FALSE),"")</f>
        <v/>
      </c>
      <c r="G923" s="17" t="str">
        <f>IFERROR(VLOOKUP(C923,REKAP[[#All],[ID
Barang]:[Stok Akhir]],8,FALSE),"")</f>
        <v/>
      </c>
      <c r="H923" s="13"/>
      <c r="I923" s="13"/>
      <c r="J923" s="69" t="str">
        <f>IFERROR(VLOOKUP(C923,REKAP[[#All],[ID
Barang]:[Stok Akhir]],14,FALSE),"")</f>
        <v/>
      </c>
      <c r="K923" s="69"/>
      <c r="L923" s="13"/>
      <c r="M923" s="17" t="str">
        <f>IFERROR(MASUK8[[#This Row],[Harga Satuan]]*MASUK8[[#This Row],[Jumlah Keluar]], "")</f>
        <v/>
      </c>
      <c r="N923" s="13"/>
    </row>
    <row r="924" spans="1:14" ht="16.5" thickTop="1" thickBot="1" x14ac:dyDescent="0.3">
      <c r="A924" s="33">
        <f t="shared" si="14"/>
        <v>918</v>
      </c>
      <c r="B924" s="9"/>
      <c r="C924" s="10"/>
      <c r="D924" s="18" t="str">
        <f>IFERROR(VLOOKUP(C924,REKAP[[#All],[ID
Barang]:[Stok Akhir]],2,FALSE), "")</f>
        <v/>
      </c>
      <c r="E924" s="18" t="str">
        <f>IFERROR(VLOOKUP(C924,REKAP[[#All],[ID
Barang]:[Stok Akhir]],4,FALSE), "")</f>
        <v/>
      </c>
      <c r="F924" s="18" t="str">
        <f>IFERROR(VLOOKUP(C924,REKAP[[#All],[ID
Barang]:[Stok Akhir]],6,FALSE),"")</f>
        <v/>
      </c>
      <c r="G924" s="17" t="str">
        <f>IFERROR(VLOOKUP(C924,REKAP[[#All],[ID
Barang]:[Stok Akhir]],8,FALSE),"")</f>
        <v/>
      </c>
      <c r="H924" s="13"/>
      <c r="I924" s="13"/>
      <c r="J924" s="69" t="str">
        <f>IFERROR(VLOOKUP(C924,REKAP[[#All],[ID
Barang]:[Stok Akhir]],14,FALSE),"")</f>
        <v/>
      </c>
      <c r="K924" s="69"/>
      <c r="L924" s="13"/>
      <c r="M924" s="17" t="str">
        <f>IFERROR(MASUK8[[#This Row],[Harga Satuan]]*MASUK8[[#This Row],[Jumlah Keluar]], "")</f>
        <v/>
      </c>
      <c r="N924" s="13"/>
    </row>
    <row r="925" spans="1:14" ht="16.5" thickTop="1" thickBot="1" x14ac:dyDescent="0.3">
      <c r="A925" s="33">
        <f t="shared" si="14"/>
        <v>919</v>
      </c>
      <c r="B925" s="9"/>
      <c r="C925" s="10"/>
      <c r="D925" s="18" t="str">
        <f>IFERROR(VLOOKUP(C925,REKAP[[#All],[ID
Barang]:[Stok Akhir]],2,FALSE), "")</f>
        <v/>
      </c>
      <c r="E925" s="18" t="str">
        <f>IFERROR(VLOOKUP(C925,REKAP[[#All],[ID
Barang]:[Stok Akhir]],4,FALSE), "")</f>
        <v/>
      </c>
      <c r="F925" s="18" t="str">
        <f>IFERROR(VLOOKUP(C925,REKAP[[#All],[ID
Barang]:[Stok Akhir]],6,FALSE),"")</f>
        <v/>
      </c>
      <c r="G925" s="17" t="str">
        <f>IFERROR(VLOOKUP(C925,REKAP[[#All],[ID
Barang]:[Stok Akhir]],8,FALSE),"")</f>
        <v/>
      </c>
      <c r="H925" s="13"/>
      <c r="I925" s="13"/>
      <c r="J925" s="69" t="str">
        <f>IFERROR(VLOOKUP(C925,REKAP[[#All],[ID
Barang]:[Stok Akhir]],14,FALSE),"")</f>
        <v/>
      </c>
      <c r="K925" s="69"/>
      <c r="L925" s="13"/>
      <c r="M925" s="17" t="str">
        <f>IFERROR(MASUK8[[#This Row],[Harga Satuan]]*MASUK8[[#This Row],[Jumlah Keluar]], "")</f>
        <v/>
      </c>
      <c r="N925" s="13"/>
    </row>
    <row r="926" spans="1:14" ht="16.5" thickTop="1" thickBot="1" x14ac:dyDescent="0.3">
      <c r="A926" s="33">
        <f t="shared" si="14"/>
        <v>920</v>
      </c>
      <c r="B926" s="9"/>
      <c r="C926" s="10"/>
      <c r="D926" s="18" t="str">
        <f>IFERROR(VLOOKUP(C926,REKAP[[#All],[ID
Barang]:[Stok Akhir]],2,FALSE), "")</f>
        <v/>
      </c>
      <c r="E926" s="18" t="str">
        <f>IFERROR(VLOOKUP(C926,REKAP[[#All],[ID
Barang]:[Stok Akhir]],4,FALSE), "")</f>
        <v/>
      </c>
      <c r="F926" s="18" t="str">
        <f>IFERROR(VLOOKUP(C926,REKAP[[#All],[ID
Barang]:[Stok Akhir]],6,FALSE),"")</f>
        <v/>
      </c>
      <c r="G926" s="17" t="str">
        <f>IFERROR(VLOOKUP(C926,REKAP[[#All],[ID
Barang]:[Stok Akhir]],8,FALSE),"")</f>
        <v/>
      </c>
      <c r="H926" s="13"/>
      <c r="I926" s="13"/>
      <c r="J926" s="69" t="str">
        <f>IFERROR(VLOOKUP(C926,REKAP[[#All],[ID
Barang]:[Stok Akhir]],14,FALSE),"")</f>
        <v/>
      </c>
      <c r="K926" s="69"/>
      <c r="L926" s="13"/>
      <c r="M926" s="17" t="str">
        <f>IFERROR(MASUK8[[#This Row],[Harga Satuan]]*MASUK8[[#This Row],[Jumlah Keluar]], "")</f>
        <v/>
      </c>
      <c r="N926" s="13"/>
    </row>
    <row r="927" spans="1:14" ht="16.5" thickTop="1" thickBot="1" x14ac:dyDescent="0.3">
      <c r="A927" s="33">
        <f t="shared" si="14"/>
        <v>921</v>
      </c>
      <c r="B927" s="9"/>
      <c r="C927" s="10"/>
      <c r="D927" s="18" t="str">
        <f>IFERROR(VLOOKUP(C927,REKAP[[#All],[ID
Barang]:[Stok Akhir]],2,FALSE), "")</f>
        <v/>
      </c>
      <c r="E927" s="18" t="str">
        <f>IFERROR(VLOOKUP(C927,REKAP[[#All],[ID
Barang]:[Stok Akhir]],4,FALSE), "")</f>
        <v/>
      </c>
      <c r="F927" s="18" t="str">
        <f>IFERROR(VLOOKUP(C927,REKAP[[#All],[ID
Barang]:[Stok Akhir]],6,FALSE),"")</f>
        <v/>
      </c>
      <c r="G927" s="17" t="str">
        <f>IFERROR(VLOOKUP(C927,REKAP[[#All],[ID
Barang]:[Stok Akhir]],8,FALSE),"")</f>
        <v/>
      </c>
      <c r="H927" s="13"/>
      <c r="I927" s="13"/>
      <c r="J927" s="69" t="str">
        <f>IFERROR(VLOOKUP(C927,REKAP[[#All],[ID
Barang]:[Stok Akhir]],14,FALSE),"")</f>
        <v/>
      </c>
      <c r="K927" s="69"/>
      <c r="L927" s="13"/>
      <c r="M927" s="17" t="str">
        <f>IFERROR(MASUK8[[#This Row],[Harga Satuan]]*MASUK8[[#This Row],[Jumlah Keluar]], "")</f>
        <v/>
      </c>
      <c r="N927" s="13"/>
    </row>
    <row r="928" spans="1:14" ht="16.5" thickTop="1" thickBot="1" x14ac:dyDescent="0.3">
      <c r="A928" s="33">
        <f t="shared" si="14"/>
        <v>922</v>
      </c>
      <c r="B928" s="9"/>
      <c r="C928" s="10"/>
      <c r="D928" s="18" t="str">
        <f>IFERROR(VLOOKUP(C928,REKAP[[#All],[ID
Barang]:[Stok Akhir]],2,FALSE), "")</f>
        <v/>
      </c>
      <c r="E928" s="18" t="str">
        <f>IFERROR(VLOOKUP(C928,REKAP[[#All],[ID
Barang]:[Stok Akhir]],4,FALSE), "")</f>
        <v/>
      </c>
      <c r="F928" s="18" t="str">
        <f>IFERROR(VLOOKUP(C928,REKAP[[#All],[ID
Barang]:[Stok Akhir]],6,FALSE),"")</f>
        <v/>
      </c>
      <c r="G928" s="17" t="str">
        <f>IFERROR(VLOOKUP(C928,REKAP[[#All],[ID
Barang]:[Stok Akhir]],8,FALSE),"")</f>
        <v/>
      </c>
      <c r="H928" s="13"/>
      <c r="I928" s="13"/>
      <c r="J928" s="69" t="str">
        <f>IFERROR(VLOOKUP(C928,REKAP[[#All],[ID
Barang]:[Stok Akhir]],14,FALSE),"")</f>
        <v/>
      </c>
      <c r="K928" s="69"/>
      <c r="L928" s="13"/>
      <c r="M928" s="17" t="str">
        <f>IFERROR(MASUK8[[#This Row],[Harga Satuan]]*MASUK8[[#This Row],[Jumlah Keluar]], "")</f>
        <v/>
      </c>
      <c r="N928" s="13"/>
    </row>
    <row r="929" spans="1:14" ht="16.5" thickTop="1" thickBot="1" x14ac:dyDescent="0.3">
      <c r="A929" s="33">
        <f t="shared" si="14"/>
        <v>923</v>
      </c>
      <c r="B929" s="9"/>
      <c r="C929" s="10"/>
      <c r="D929" s="18" t="str">
        <f>IFERROR(VLOOKUP(C929,REKAP[[#All],[ID
Barang]:[Stok Akhir]],2,FALSE), "")</f>
        <v/>
      </c>
      <c r="E929" s="18" t="str">
        <f>IFERROR(VLOOKUP(C929,REKAP[[#All],[ID
Barang]:[Stok Akhir]],4,FALSE), "")</f>
        <v/>
      </c>
      <c r="F929" s="18" t="str">
        <f>IFERROR(VLOOKUP(C929,REKAP[[#All],[ID
Barang]:[Stok Akhir]],6,FALSE),"")</f>
        <v/>
      </c>
      <c r="G929" s="17" t="str">
        <f>IFERROR(VLOOKUP(C929,REKAP[[#All],[ID
Barang]:[Stok Akhir]],8,FALSE),"")</f>
        <v/>
      </c>
      <c r="H929" s="13"/>
      <c r="I929" s="13"/>
      <c r="J929" s="69" t="str">
        <f>IFERROR(VLOOKUP(C929,REKAP[[#All],[ID
Barang]:[Stok Akhir]],14,FALSE),"")</f>
        <v/>
      </c>
      <c r="K929" s="69"/>
      <c r="L929" s="13"/>
      <c r="M929" s="17" t="str">
        <f>IFERROR(MASUK8[[#This Row],[Harga Satuan]]*MASUK8[[#This Row],[Jumlah Keluar]], "")</f>
        <v/>
      </c>
      <c r="N929" s="13"/>
    </row>
    <row r="930" spans="1:14" ht="16.5" thickTop="1" thickBot="1" x14ac:dyDescent="0.3">
      <c r="A930" s="33">
        <f t="shared" si="14"/>
        <v>924</v>
      </c>
      <c r="B930" s="9"/>
      <c r="C930" s="10"/>
      <c r="D930" s="18" t="str">
        <f>IFERROR(VLOOKUP(C930,REKAP[[#All],[ID
Barang]:[Stok Akhir]],2,FALSE), "")</f>
        <v/>
      </c>
      <c r="E930" s="18" t="str">
        <f>IFERROR(VLOOKUP(C930,REKAP[[#All],[ID
Barang]:[Stok Akhir]],4,FALSE), "")</f>
        <v/>
      </c>
      <c r="F930" s="18" t="str">
        <f>IFERROR(VLOOKUP(C930,REKAP[[#All],[ID
Barang]:[Stok Akhir]],6,FALSE),"")</f>
        <v/>
      </c>
      <c r="G930" s="17" t="str">
        <f>IFERROR(VLOOKUP(C930,REKAP[[#All],[ID
Barang]:[Stok Akhir]],8,FALSE),"")</f>
        <v/>
      </c>
      <c r="H930" s="13"/>
      <c r="I930" s="13"/>
      <c r="J930" s="69" t="str">
        <f>IFERROR(VLOOKUP(C930,REKAP[[#All],[ID
Barang]:[Stok Akhir]],14,FALSE),"")</f>
        <v/>
      </c>
      <c r="K930" s="69"/>
      <c r="L930" s="13"/>
      <c r="M930" s="17" t="str">
        <f>IFERROR(MASUK8[[#This Row],[Harga Satuan]]*MASUK8[[#This Row],[Jumlah Keluar]], "")</f>
        <v/>
      </c>
      <c r="N930" s="13"/>
    </row>
    <row r="931" spans="1:14" ht="16.5" thickTop="1" thickBot="1" x14ac:dyDescent="0.3">
      <c r="A931" s="33">
        <f t="shared" si="14"/>
        <v>925</v>
      </c>
      <c r="B931" s="9"/>
      <c r="C931" s="10"/>
      <c r="D931" s="18" t="str">
        <f>IFERROR(VLOOKUP(C931,REKAP[[#All],[ID
Barang]:[Stok Akhir]],2,FALSE), "")</f>
        <v/>
      </c>
      <c r="E931" s="18" t="str">
        <f>IFERROR(VLOOKUP(C931,REKAP[[#All],[ID
Barang]:[Stok Akhir]],4,FALSE), "")</f>
        <v/>
      </c>
      <c r="F931" s="18" t="str">
        <f>IFERROR(VLOOKUP(C931,REKAP[[#All],[ID
Barang]:[Stok Akhir]],6,FALSE),"")</f>
        <v/>
      </c>
      <c r="G931" s="17" t="str">
        <f>IFERROR(VLOOKUP(C931,REKAP[[#All],[ID
Barang]:[Stok Akhir]],8,FALSE),"")</f>
        <v/>
      </c>
      <c r="H931" s="13"/>
      <c r="I931" s="13"/>
      <c r="J931" s="69" t="str">
        <f>IFERROR(VLOOKUP(C931,REKAP[[#All],[ID
Barang]:[Stok Akhir]],14,FALSE),"")</f>
        <v/>
      </c>
      <c r="K931" s="69"/>
      <c r="L931" s="13"/>
      <c r="M931" s="17" t="str">
        <f>IFERROR(MASUK8[[#This Row],[Harga Satuan]]*MASUK8[[#This Row],[Jumlah Keluar]], "")</f>
        <v/>
      </c>
      <c r="N931" s="13"/>
    </row>
    <row r="932" spans="1:14" ht="16.5" thickTop="1" thickBot="1" x14ac:dyDescent="0.3">
      <c r="A932" s="33">
        <f t="shared" si="14"/>
        <v>926</v>
      </c>
      <c r="B932" s="9"/>
      <c r="C932" s="10"/>
      <c r="D932" s="18" t="str">
        <f>IFERROR(VLOOKUP(C932,REKAP[[#All],[ID
Barang]:[Stok Akhir]],2,FALSE), "")</f>
        <v/>
      </c>
      <c r="E932" s="18" t="str">
        <f>IFERROR(VLOOKUP(C932,REKAP[[#All],[ID
Barang]:[Stok Akhir]],4,FALSE), "")</f>
        <v/>
      </c>
      <c r="F932" s="18" t="str">
        <f>IFERROR(VLOOKUP(C932,REKAP[[#All],[ID
Barang]:[Stok Akhir]],6,FALSE),"")</f>
        <v/>
      </c>
      <c r="G932" s="17" t="str">
        <f>IFERROR(VLOOKUP(C932,REKAP[[#All],[ID
Barang]:[Stok Akhir]],8,FALSE),"")</f>
        <v/>
      </c>
      <c r="H932" s="13"/>
      <c r="I932" s="13"/>
      <c r="J932" s="69" t="str">
        <f>IFERROR(VLOOKUP(C932,REKAP[[#All],[ID
Barang]:[Stok Akhir]],14,FALSE),"")</f>
        <v/>
      </c>
      <c r="K932" s="69"/>
      <c r="L932" s="13"/>
      <c r="M932" s="17" t="str">
        <f>IFERROR(MASUK8[[#This Row],[Harga Satuan]]*MASUK8[[#This Row],[Jumlah Keluar]], "")</f>
        <v/>
      </c>
      <c r="N932" s="13"/>
    </row>
    <row r="933" spans="1:14" ht="16.5" thickTop="1" thickBot="1" x14ac:dyDescent="0.3">
      <c r="A933" s="33">
        <f t="shared" si="14"/>
        <v>927</v>
      </c>
      <c r="B933" s="9"/>
      <c r="C933" s="10"/>
      <c r="D933" s="18" t="str">
        <f>IFERROR(VLOOKUP(C933,REKAP[[#All],[ID
Barang]:[Stok Akhir]],2,FALSE), "")</f>
        <v/>
      </c>
      <c r="E933" s="18" t="str">
        <f>IFERROR(VLOOKUP(C933,REKAP[[#All],[ID
Barang]:[Stok Akhir]],4,FALSE), "")</f>
        <v/>
      </c>
      <c r="F933" s="18" t="str">
        <f>IFERROR(VLOOKUP(C933,REKAP[[#All],[ID
Barang]:[Stok Akhir]],6,FALSE),"")</f>
        <v/>
      </c>
      <c r="G933" s="17" t="str">
        <f>IFERROR(VLOOKUP(C933,REKAP[[#All],[ID
Barang]:[Stok Akhir]],8,FALSE),"")</f>
        <v/>
      </c>
      <c r="H933" s="13"/>
      <c r="I933" s="13"/>
      <c r="J933" s="69" t="str">
        <f>IFERROR(VLOOKUP(C933,REKAP[[#All],[ID
Barang]:[Stok Akhir]],14,FALSE),"")</f>
        <v/>
      </c>
      <c r="K933" s="69"/>
      <c r="L933" s="13"/>
      <c r="M933" s="17" t="str">
        <f>IFERROR(MASUK8[[#This Row],[Harga Satuan]]*MASUK8[[#This Row],[Jumlah Keluar]], "")</f>
        <v/>
      </c>
      <c r="N933" s="13"/>
    </row>
    <row r="934" spans="1:14" ht="16.5" thickTop="1" thickBot="1" x14ac:dyDescent="0.3">
      <c r="A934" s="33">
        <f t="shared" si="14"/>
        <v>928</v>
      </c>
      <c r="B934" s="9"/>
      <c r="C934" s="10"/>
      <c r="D934" s="18" t="str">
        <f>IFERROR(VLOOKUP(C934,REKAP[[#All],[ID
Barang]:[Stok Akhir]],2,FALSE), "")</f>
        <v/>
      </c>
      <c r="E934" s="18" t="str">
        <f>IFERROR(VLOOKUP(C934,REKAP[[#All],[ID
Barang]:[Stok Akhir]],4,FALSE), "")</f>
        <v/>
      </c>
      <c r="F934" s="18" t="str">
        <f>IFERROR(VLOOKUP(C934,REKAP[[#All],[ID
Barang]:[Stok Akhir]],6,FALSE),"")</f>
        <v/>
      </c>
      <c r="G934" s="17" t="str">
        <f>IFERROR(VLOOKUP(C934,REKAP[[#All],[ID
Barang]:[Stok Akhir]],8,FALSE),"")</f>
        <v/>
      </c>
      <c r="H934" s="13"/>
      <c r="I934" s="13"/>
      <c r="J934" s="69" t="str">
        <f>IFERROR(VLOOKUP(C934,REKAP[[#All],[ID
Barang]:[Stok Akhir]],14,FALSE),"")</f>
        <v/>
      </c>
      <c r="K934" s="69"/>
      <c r="L934" s="13"/>
      <c r="M934" s="17" t="str">
        <f>IFERROR(MASUK8[[#This Row],[Harga Satuan]]*MASUK8[[#This Row],[Jumlah Keluar]], "")</f>
        <v/>
      </c>
      <c r="N934" s="13"/>
    </row>
    <row r="935" spans="1:14" ht="16.5" thickTop="1" thickBot="1" x14ac:dyDescent="0.3">
      <c r="A935" s="33">
        <f t="shared" si="14"/>
        <v>929</v>
      </c>
      <c r="B935" s="9"/>
      <c r="C935" s="10"/>
      <c r="D935" s="18" t="str">
        <f>IFERROR(VLOOKUP(C935,REKAP[[#All],[ID
Barang]:[Stok Akhir]],2,FALSE), "")</f>
        <v/>
      </c>
      <c r="E935" s="18" t="str">
        <f>IFERROR(VLOOKUP(C935,REKAP[[#All],[ID
Barang]:[Stok Akhir]],4,FALSE), "")</f>
        <v/>
      </c>
      <c r="F935" s="18" t="str">
        <f>IFERROR(VLOOKUP(C935,REKAP[[#All],[ID
Barang]:[Stok Akhir]],6,FALSE),"")</f>
        <v/>
      </c>
      <c r="G935" s="17" t="str">
        <f>IFERROR(VLOOKUP(C935,REKAP[[#All],[ID
Barang]:[Stok Akhir]],8,FALSE),"")</f>
        <v/>
      </c>
      <c r="H935" s="13"/>
      <c r="I935" s="13"/>
      <c r="J935" s="69" t="str">
        <f>IFERROR(VLOOKUP(C935,REKAP[[#All],[ID
Barang]:[Stok Akhir]],14,FALSE),"")</f>
        <v/>
      </c>
      <c r="K935" s="69"/>
      <c r="L935" s="13"/>
      <c r="M935" s="17" t="str">
        <f>IFERROR(MASUK8[[#This Row],[Harga Satuan]]*MASUK8[[#This Row],[Jumlah Keluar]], "")</f>
        <v/>
      </c>
      <c r="N935" s="13"/>
    </row>
    <row r="936" spans="1:14" ht="16.5" thickTop="1" thickBot="1" x14ac:dyDescent="0.3">
      <c r="A936" s="33">
        <f t="shared" si="14"/>
        <v>930</v>
      </c>
      <c r="B936" s="9"/>
      <c r="C936" s="10"/>
      <c r="D936" s="18" t="str">
        <f>IFERROR(VLOOKUP(C936,REKAP[[#All],[ID
Barang]:[Stok Akhir]],2,FALSE), "")</f>
        <v/>
      </c>
      <c r="E936" s="18" t="str">
        <f>IFERROR(VLOOKUP(C936,REKAP[[#All],[ID
Barang]:[Stok Akhir]],4,FALSE), "")</f>
        <v/>
      </c>
      <c r="F936" s="18" t="str">
        <f>IFERROR(VLOOKUP(C936,REKAP[[#All],[ID
Barang]:[Stok Akhir]],6,FALSE),"")</f>
        <v/>
      </c>
      <c r="G936" s="17" t="str">
        <f>IFERROR(VLOOKUP(C936,REKAP[[#All],[ID
Barang]:[Stok Akhir]],8,FALSE),"")</f>
        <v/>
      </c>
      <c r="H936" s="13"/>
      <c r="I936" s="13"/>
      <c r="J936" s="69" t="str">
        <f>IFERROR(VLOOKUP(C936,REKAP[[#All],[ID
Barang]:[Stok Akhir]],14,FALSE),"")</f>
        <v/>
      </c>
      <c r="K936" s="69"/>
      <c r="L936" s="13"/>
      <c r="M936" s="17" t="str">
        <f>IFERROR(MASUK8[[#This Row],[Harga Satuan]]*MASUK8[[#This Row],[Jumlah Keluar]], "")</f>
        <v/>
      </c>
      <c r="N936" s="13"/>
    </row>
    <row r="937" spans="1:14" ht="16.5" thickTop="1" thickBot="1" x14ac:dyDescent="0.3">
      <c r="A937" s="33">
        <f t="shared" si="14"/>
        <v>931</v>
      </c>
      <c r="B937" s="9"/>
      <c r="C937" s="10"/>
      <c r="D937" s="18" t="str">
        <f>IFERROR(VLOOKUP(C937,REKAP[[#All],[ID
Barang]:[Stok Akhir]],2,FALSE), "")</f>
        <v/>
      </c>
      <c r="E937" s="18" t="str">
        <f>IFERROR(VLOOKUP(C937,REKAP[[#All],[ID
Barang]:[Stok Akhir]],4,FALSE), "")</f>
        <v/>
      </c>
      <c r="F937" s="18" t="str">
        <f>IFERROR(VLOOKUP(C937,REKAP[[#All],[ID
Barang]:[Stok Akhir]],6,FALSE),"")</f>
        <v/>
      </c>
      <c r="G937" s="17" t="str">
        <f>IFERROR(VLOOKUP(C937,REKAP[[#All],[ID
Barang]:[Stok Akhir]],8,FALSE),"")</f>
        <v/>
      </c>
      <c r="H937" s="13"/>
      <c r="I937" s="13"/>
      <c r="J937" s="69" t="str">
        <f>IFERROR(VLOOKUP(C937,REKAP[[#All],[ID
Barang]:[Stok Akhir]],14,FALSE),"")</f>
        <v/>
      </c>
      <c r="K937" s="69"/>
      <c r="L937" s="13"/>
      <c r="M937" s="17" t="str">
        <f>IFERROR(MASUK8[[#This Row],[Harga Satuan]]*MASUK8[[#This Row],[Jumlah Keluar]], "")</f>
        <v/>
      </c>
      <c r="N937" s="13"/>
    </row>
    <row r="938" spans="1:14" ht="16.5" thickTop="1" thickBot="1" x14ac:dyDescent="0.3">
      <c r="A938" s="33">
        <f t="shared" si="14"/>
        <v>932</v>
      </c>
      <c r="B938" s="9"/>
      <c r="C938" s="10"/>
      <c r="D938" s="18" t="str">
        <f>IFERROR(VLOOKUP(C938,REKAP[[#All],[ID
Barang]:[Stok Akhir]],2,FALSE), "")</f>
        <v/>
      </c>
      <c r="E938" s="18" t="str">
        <f>IFERROR(VLOOKUP(C938,REKAP[[#All],[ID
Barang]:[Stok Akhir]],4,FALSE), "")</f>
        <v/>
      </c>
      <c r="F938" s="18" t="str">
        <f>IFERROR(VLOOKUP(C938,REKAP[[#All],[ID
Barang]:[Stok Akhir]],6,FALSE),"")</f>
        <v/>
      </c>
      <c r="G938" s="17" t="str">
        <f>IFERROR(VLOOKUP(C938,REKAP[[#All],[ID
Barang]:[Stok Akhir]],8,FALSE),"")</f>
        <v/>
      </c>
      <c r="H938" s="13"/>
      <c r="I938" s="13"/>
      <c r="J938" s="69" t="str">
        <f>IFERROR(VLOOKUP(C938,REKAP[[#All],[ID
Barang]:[Stok Akhir]],14,FALSE),"")</f>
        <v/>
      </c>
      <c r="K938" s="69"/>
      <c r="L938" s="13"/>
      <c r="M938" s="17" t="str">
        <f>IFERROR(MASUK8[[#This Row],[Harga Satuan]]*MASUK8[[#This Row],[Jumlah Keluar]], "")</f>
        <v/>
      </c>
      <c r="N938" s="13"/>
    </row>
    <row r="939" spans="1:14" ht="16.5" thickTop="1" thickBot="1" x14ac:dyDescent="0.3">
      <c r="A939" s="33">
        <f t="shared" si="14"/>
        <v>933</v>
      </c>
      <c r="B939" s="9"/>
      <c r="C939" s="10"/>
      <c r="D939" s="18" t="str">
        <f>IFERROR(VLOOKUP(C939,REKAP[[#All],[ID
Barang]:[Stok Akhir]],2,FALSE), "")</f>
        <v/>
      </c>
      <c r="E939" s="18" t="str">
        <f>IFERROR(VLOOKUP(C939,REKAP[[#All],[ID
Barang]:[Stok Akhir]],4,FALSE), "")</f>
        <v/>
      </c>
      <c r="F939" s="18" t="str">
        <f>IFERROR(VLOOKUP(C939,REKAP[[#All],[ID
Barang]:[Stok Akhir]],6,FALSE),"")</f>
        <v/>
      </c>
      <c r="G939" s="17" t="str">
        <f>IFERROR(VLOOKUP(C939,REKAP[[#All],[ID
Barang]:[Stok Akhir]],8,FALSE),"")</f>
        <v/>
      </c>
      <c r="H939" s="13"/>
      <c r="I939" s="13"/>
      <c r="J939" s="69" t="str">
        <f>IFERROR(VLOOKUP(C939,REKAP[[#All],[ID
Barang]:[Stok Akhir]],14,FALSE),"")</f>
        <v/>
      </c>
      <c r="K939" s="69"/>
      <c r="L939" s="13"/>
      <c r="M939" s="17" t="str">
        <f>IFERROR(MASUK8[[#This Row],[Harga Satuan]]*MASUK8[[#This Row],[Jumlah Keluar]], "")</f>
        <v/>
      </c>
      <c r="N939" s="13"/>
    </row>
    <row r="940" spans="1:14" ht="16.5" thickTop="1" thickBot="1" x14ac:dyDescent="0.3">
      <c r="A940" s="33">
        <f t="shared" si="14"/>
        <v>934</v>
      </c>
      <c r="B940" s="9"/>
      <c r="C940" s="10"/>
      <c r="D940" s="18" t="str">
        <f>IFERROR(VLOOKUP(C940,REKAP[[#All],[ID
Barang]:[Stok Akhir]],2,FALSE), "")</f>
        <v/>
      </c>
      <c r="E940" s="18" t="str">
        <f>IFERROR(VLOOKUP(C940,REKAP[[#All],[ID
Barang]:[Stok Akhir]],4,FALSE), "")</f>
        <v/>
      </c>
      <c r="F940" s="18" t="str">
        <f>IFERROR(VLOOKUP(C940,REKAP[[#All],[ID
Barang]:[Stok Akhir]],6,FALSE),"")</f>
        <v/>
      </c>
      <c r="G940" s="17" t="str">
        <f>IFERROR(VLOOKUP(C940,REKAP[[#All],[ID
Barang]:[Stok Akhir]],8,FALSE),"")</f>
        <v/>
      </c>
      <c r="H940" s="13"/>
      <c r="I940" s="13"/>
      <c r="J940" s="69" t="str">
        <f>IFERROR(VLOOKUP(C940,REKAP[[#All],[ID
Barang]:[Stok Akhir]],14,FALSE),"")</f>
        <v/>
      </c>
      <c r="K940" s="69"/>
      <c r="L940" s="13"/>
      <c r="M940" s="17" t="str">
        <f>IFERROR(MASUK8[[#This Row],[Harga Satuan]]*MASUK8[[#This Row],[Jumlah Keluar]], "")</f>
        <v/>
      </c>
      <c r="N940" s="13"/>
    </row>
    <row r="941" spans="1:14" ht="16.5" thickTop="1" thickBot="1" x14ac:dyDescent="0.3">
      <c r="A941" s="33">
        <f t="shared" si="14"/>
        <v>935</v>
      </c>
      <c r="B941" s="9"/>
      <c r="C941" s="10"/>
      <c r="D941" s="18" t="str">
        <f>IFERROR(VLOOKUP(C941,REKAP[[#All],[ID
Barang]:[Stok Akhir]],2,FALSE), "")</f>
        <v/>
      </c>
      <c r="E941" s="18" t="str">
        <f>IFERROR(VLOOKUP(C941,REKAP[[#All],[ID
Barang]:[Stok Akhir]],4,FALSE), "")</f>
        <v/>
      </c>
      <c r="F941" s="18" t="str">
        <f>IFERROR(VLOOKUP(C941,REKAP[[#All],[ID
Barang]:[Stok Akhir]],6,FALSE),"")</f>
        <v/>
      </c>
      <c r="G941" s="17" t="str">
        <f>IFERROR(VLOOKUP(C941,REKAP[[#All],[ID
Barang]:[Stok Akhir]],8,FALSE),"")</f>
        <v/>
      </c>
      <c r="H941" s="13"/>
      <c r="I941" s="13"/>
      <c r="J941" s="69" t="str">
        <f>IFERROR(VLOOKUP(C941,REKAP[[#All],[ID
Barang]:[Stok Akhir]],14,FALSE),"")</f>
        <v/>
      </c>
      <c r="K941" s="69"/>
      <c r="L941" s="13"/>
      <c r="M941" s="17" t="str">
        <f>IFERROR(MASUK8[[#This Row],[Harga Satuan]]*MASUK8[[#This Row],[Jumlah Keluar]], "")</f>
        <v/>
      </c>
      <c r="N941" s="13"/>
    </row>
    <row r="942" spans="1:14" ht="16.5" thickTop="1" thickBot="1" x14ac:dyDescent="0.3">
      <c r="A942" s="33">
        <f t="shared" si="14"/>
        <v>936</v>
      </c>
      <c r="B942" s="9"/>
      <c r="C942" s="10"/>
      <c r="D942" s="18" t="str">
        <f>IFERROR(VLOOKUP(C942,REKAP[[#All],[ID
Barang]:[Stok Akhir]],2,FALSE), "")</f>
        <v/>
      </c>
      <c r="E942" s="18" t="str">
        <f>IFERROR(VLOOKUP(C942,REKAP[[#All],[ID
Barang]:[Stok Akhir]],4,FALSE), "")</f>
        <v/>
      </c>
      <c r="F942" s="18" t="str">
        <f>IFERROR(VLOOKUP(C942,REKAP[[#All],[ID
Barang]:[Stok Akhir]],6,FALSE),"")</f>
        <v/>
      </c>
      <c r="G942" s="17" t="str">
        <f>IFERROR(VLOOKUP(C942,REKAP[[#All],[ID
Barang]:[Stok Akhir]],8,FALSE),"")</f>
        <v/>
      </c>
      <c r="H942" s="13"/>
      <c r="I942" s="13"/>
      <c r="J942" s="69" t="str">
        <f>IFERROR(VLOOKUP(C942,REKAP[[#All],[ID
Barang]:[Stok Akhir]],14,FALSE),"")</f>
        <v/>
      </c>
      <c r="K942" s="69"/>
      <c r="L942" s="13"/>
      <c r="M942" s="17" t="str">
        <f>IFERROR(MASUK8[[#This Row],[Harga Satuan]]*MASUK8[[#This Row],[Jumlah Keluar]], "")</f>
        <v/>
      </c>
      <c r="N942" s="13"/>
    </row>
    <row r="943" spans="1:14" ht="16.5" thickTop="1" thickBot="1" x14ac:dyDescent="0.3">
      <c r="A943" s="33">
        <f t="shared" si="14"/>
        <v>937</v>
      </c>
      <c r="B943" s="9"/>
      <c r="C943" s="10"/>
      <c r="D943" s="18" t="str">
        <f>IFERROR(VLOOKUP(C943,REKAP[[#All],[ID
Barang]:[Stok Akhir]],2,FALSE), "")</f>
        <v/>
      </c>
      <c r="E943" s="18" t="str">
        <f>IFERROR(VLOOKUP(C943,REKAP[[#All],[ID
Barang]:[Stok Akhir]],4,FALSE), "")</f>
        <v/>
      </c>
      <c r="F943" s="18" t="str">
        <f>IFERROR(VLOOKUP(C943,REKAP[[#All],[ID
Barang]:[Stok Akhir]],6,FALSE),"")</f>
        <v/>
      </c>
      <c r="G943" s="17" t="str">
        <f>IFERROR(VLOOKUP(C943,REKAP[[#All],[ID
Barang]:[Stok Akhir]],8,FALSE),"")</f>
        <v/>
      </c>
      <c r="H943" s="13"/>
      <c r="I943" s="13"/>
      <c r="J943" s="69" t="str">
        <f>IFERROR(VLOOKUP(C943,REKAP[[#All],[ID
Barang]:[Stok Akhir]],14,FALSE),"")</f>
        <v/>
      </c>
      <c r="K943" s="69"/>
      <c r="L943" s="13"/>
      <c r="M943" s="17" t="str">
        <f>IFERROR(MASUK8[[#This Row],[Harga Satuan]]*MASUK8[[#This Row],[Jumlah Keluar]], "")</f>
        <v/>
      </c>
      <c r="N943" s="13"/>
    </row>
    <row r="944" spans="1:14" ht="16.5" thickTop="1" thickBot="1" x14ac:dyDescent="0.3">
      <c r="A944" s="33">
        <f t="shared" si="14"/>
        <v>938</v>
      </c>
      <c r="B944" s="9"/>
      <c r="C944" s="10"/>
      <c r="D944" s="18" t="str">
        <f>IFERROR(VLOOKUP(C944,REKAP[[#All],[ID
Barang]:[Stok Akhir]],2,FALSE), "")</f>
        <v/>
      </c>
      <c r="E944" s="18" t="str">
        <f>IFERROR(VLOOKUP(C944,REKAP[[#All],[ID
Barang]:[Stok Akhir]],4,FALSE), "")</f>
        <v/>
      </c>
      <c r="F944" s="18" t="str">
        <f>IFERROR(VLOOKUP(C944,REKAP[[#All],[ID
Barang]:[Stok Akhir]],6,FALSE),"")</f>
        <v/>
      </c>
      <c r="G944" s="17" t="str">
        <f>IFERROR(VLOOKUP(C944,REKAP[[#All],[ID
Barang]:[Stok Akhir]],8,FALSE),"")</f>
        <v/>
      </c>
      <c r="H944" s="13"/>
      <c r="I944" s="13"/>
      <c r="J944" s="69" t="str">
        <f>IFERROR(VLOOKUP(C944,REKAP[[#All],[ID
Barang]:[Stok Akhir]],14,FALSE),"")</f>
        <v/>
      </c>
      <c r="K944" s="69"/>
      <c r="L944" s="13"/>
      <c r="M944" s="17" t="str">
        <f>IFERROR(MASUK8[[#This Row],[Harga Satuan]]*MASUK8[[#This Row],[Jumlah Keluar]], "")</f>
        <v/>
      </c>
      <c r="N944" s="13"/>
    </row>
    <row r="945" spans="1:14" ht="16.5" thickTop="1" thickBot="1" x14ac:dyDescent="0.3">
      <c r="A945" s="33">
        <f t="shared" si="14"/>
        <v>939</v>
      </c>
      <c r="B945" s="9"/>
      <c r="C945" s="10"/>
      <c r="D945" s="18" t="str">
        <f>IFERROR(VLOOKUP(C945,REKAP[[#All],[ID
Barang]:[Stok Akhir]],2,FALSE), "")</f>
        <v/>
      </c>
      <c r="E945" s="18" t="str">
        <f>IFERROR(VLOOKUP(C945,REKAP[[#All],[ID
Barang]:[Stok Akhir]],4,FALSE), "")</f>
        <v/>
      </c>
      <c r="F945" s="18" t="str">
        <f>IFERROR(VLOOKUP(C945,REKAP[[#All],[ID
Barang]:[Stok Akhir]],6,FALSE),"")</f>
        <v/>
      </c>
      <c r="G945" s="17" t="str">
        <f>IFERROR(VLOOKUP(C945,REKAP[[#All],[ID
Barang]:[Stok Akhir]],8,FALSE),"")</f>
        <v/>
      </c>
      <c r="H945" s="13"/>
      <c r="I945" s="13"/>
      <c r="J945" s="69" t="str">
        <f>IFERROR(VLOOKUP(C945,REKAP[[#All],[ID
Barang]:[Stok Akhir]],14,FALSE),"")</f>
        <v/>
      </c>
      <c r="K945" s="69"/>
      <c r="L945" s="13"/>
      <c r="M945" s="17" t="str">
        <f>IFERROR(MASUK8[[#This Row],[Harga Satuan]]*MASUK8[[#This Row],[Jumlah Keluar]], "")</f>
        <v/>
      </c>
      <c r="N945" s="13"/>
    </row>
    <row r="946" spans="1:14" ht="16.5" thickTop="1" thickBot="1" x14ac:dyDescent="0.3">
      <c r="A946" s="33">
        <f t="shared" si="14"/>
        <v>940</v>
      </c>
      <c r="B946" s="9"/>
      <c r="C946" s="10"/>
      <c r="D946" s="18" t="str">
        <f>IFERROR(VLOOKUP(C946,REKAP[[#All],[ID
Barang]:[Stok Akhir]],2,FALSE), "")</f>
        <v/>
      </c>
      <c r="E946" s="18" t="str">
        <f>IFERROR(VLOOKUP(C946,REKAP[[#All],[ID
Barang]:[Stok Akhir]],4,FALSE), "")</f>
        <v/>
      </c>
      <c r="F946" s="18" t="str">
        <f>IFERROR(VLOOKUP(C946,REKAP[[#All],[ID
Barang]:[Stok Akhir]],6,FALSE),"")</f>
        <v/>
      </c>
      <c r="G946" s="17" t="str">
        <f>IFERROR(VLOOKUP(C946,REKAP[[#All],[ID
Barang]:[Stok Akhir]],8,FALSE),"")</f>
        <v/>
      </c>
      <c r="H946" s="13"/>
      <c r="I946" s="13"/>
      <c r="J946" s="69" t="str">
        <f>IFERROR(VLOOKUP(C946,REKAP[[#All],[ID
Barang]:[Stok Akhir]],14,FALSE),"")</f>
        <v/>
      </c>
      <c r="K946" s="69"/>
      <c r="L946" s="13"/>
      <c r="M946" s="17" t="str">
        <f>IFERROR(MASUK8[[#This Row],[Harga Satuan]]*MASUK8[[#This Row],[Jumlah Keluar]], "")</f>
        <v/>
      </c>
      <c r="N946" s="13"/>
    </row>
    <row r="947" spans="1:14" ht="16.5" thickTop="1" thickBot="1" x14ac:dyDescent="0.3">
      <c r="A947" s="33">
        <f t="shared" si="14"/>
        <v>941</v>
      </c>
      <c r="B947" s="9"/>
      <c r="C947" s="10"/>
      <c r="D947" s="18" t="str">
        <f>IFERROR(VLOOKUP(C947,REKAP[[#All],[ID
Barang]:[Stok Akhir]],2,FALSE), "")</f>
        <v/>
      </c>
      <c r="E947" s="18" t="str">
        <f>IFERROR(VLOOKUP(C947,REKAP[[#All],[ID
Barang]:[Stok Akhir]],4,FALSE), "")</f>
        <v/>
      </c>
      <c r="F947" s="18" t="str">
        <f>IFERROR(VLOOKUP(C947,REKAP[[#All],[ID
Barang]:[Stok Akhir]],6,FALSE),"")</f>
        <v/>
      </c>
      <c r="G947" s="17" t="str">
        <f>IFERROR(VLOOKUP(C947,REKAP[[#All],[ID
Barang]:[Stok Akhir]],8,FALSE),"")</f>
        <v/>
      </c>
      <c r="H947" s="13"/>
      <c r="I947" s="13"/>
      <c r="J947" s="69" t="str">
        <f>IFERROR(VLOOKUP(C947,REKAP[[#All],[ID
Barang]:[Stok Akhir]],14,FALSE),"")</f>
        <v/>
      </c>
      <c r="K947" s="69"/>
      <c r="L947" s="13"/>
      <c r="M947" s="17" t="str">
        <f>IFERROR(MASUK8[[#This Row],[Harga Satuan]]*MASUK8[[#This Row],[Jumlah Keluar]], "")</f>
        <v/>
      </c>
      <c r="N947" s="13"/>
    </row>
    <row r="948" spans="1:14" ht="16.5" thickTop="1" thickBot="1" x14ac:dyDescent="0.3">
      <c r="A948" s="33">
        <f t="shared" si="14"/>
        <v>942</v>
      </c>
      <c r="B948" s="9"/>
      <c r="C948" s="10"/>
      <c r="D948" s="18" t="str">
        <f>IFERROR(VLOOKUP(C948,REKAP[[#All],[ID
Barang]:[Stok Akhir]],2,FALSE), "")</f>
        <v/>
      </c>
      <c r="E948" s="18" t="str">
        <f>IFERROR(VLOOKUP(C948,REKAP[[#All],[ID
Barang]:[Stok Akhir]],4,FALSE), "")</f>
        <v/>
      </c>
      <c r="F948" s="18" t="str">
        <f>IFERROR(VLOOKUP(C948,REKAP[[#All],[ID
Barang]:[Stok Akhir]],6,FALSE),"")</f>
        <v/>
      </c>
      <c r="G948" s="17" t="str">
        <f>IFERROR(VLOOKUP(C948,REKAP[[#All],[ID
Barang]:[Stok Akhir]],8,FALSE),"")</f>
        <v/>
      </c>
      <c r="H948" s="13"/>
      <c r="I948" s="13"/>
      <c r="J948" s="69" t="str">
        <f>IFERROR(VLOOKUP(C948,REKAP[[#All],[ID
Barang]:[Stok Akhir]],14,FALSE),"")</f>
        <v/>
      </c>
      <c r="K948" s="69"/>
      <c r="L948" s="13"/>
      <c r="M948" s="17" t="str">
        <f>IFERROR(MASUK8[[#This Row],[Harga Satuan]]*MASUK8[[#This Row],[Jumlah Keluar]], "")</f>
        <v/>
      </c>
      <c r="N948" s="13"/>
    </row>
    <row r="949" spans="1:14" ht="16.5" thickTop="1" thickBot="1" x14ac:dyDescent="0.3">
      <c r="A949" s="33">
        <f t="shared" si="14"/>
        <v>943</v>
      </c>
      <c r="B949" s="9"/>
      <c r="C949" s="10"/>
      <c r="D949" s="18" t="str">
        <f>IFERROR(VLOOKUP(C949,REKAP[[#All],[ID
Barang]:[Stok Akhir]],2,FALSE), "")</f>
        <v/>
      </c>
      <c r="E949" s="18" t="str">
        <f>IFERROR(VLOOKUP(C949,REKAP[[#All],[ID
Barang]:[Stok Akhir]],4,FALSE), "")</f>
        <v/>
      </c>
      <c r="F949" s="18" t="str">
        <f>IFERROR(VLOOKUP(C949,REKAP[[#All],[ID
Barang]:[Stok Akhir]],6,FALSE),"")</f>
        <v/>
      </c>
      <c r="G949" s="17" t="str">
        <f>IFERROR(VLOOKUP(C949,REKAP[[#All],[ID
Barang]:[Stok Akhir]],8,FALSE),"")</f>
        <v/>
      </c>
      <c r="H949" s="13"/>
      <c r="I949" s="13"/>
      <c r="J949" s="69" t="str">
        <f>IFERROR(VLOOKUP(C949,REKAP[[#All],[ID
Barang]:[Stok Akhir]],14,FALSE),"")</f>
        <v/>
      </c>
      <c r="K949" s="69"/>
      <c r="L949" s="13"/>
      <c r="M949" s="17" t="str">
        <f>IFERROR(MASUK8[[#This Row],[Harga Satuan]]*MASUK8[[#This Row],[Jumlah Keluar]], "")</f>
        <v/>
      </c>
      <c r="N949" s="13"/>
    </row>
    <row r="950" spans="1:14" ht="16.5" thickTop="1" thickBot="1" x14ac:dyDescent="0.3">
      <c r="A950" s="33">
        <f t="shared" si="14"/>
        <v>944</v>
      </c>
      <c r="B950" s="9"/>
      <c r="C950" s="10"/>
      <c r="D950" s="18" t="str">
        <f>IFERROR(VLOOKUP(C950,REKAP[[#All],[ID
Barang]:[Stok Akhir]],2,FALSE), "")</f>
        <v/>
      </c>
      <c r="E950" s="18" t="str">
        <f>IFERROR(VLOOKUP(C950,REKAP[[#All],[ID
Barang]:[Stok Akhir]],4,FALSE), "")</f>
        <v/>
      </c>
      <c r="F950" s="18" t="str">
        <f>IFERROR(VLOOKUP(C950,REKAP[[#All],[ID
Barang]:[Stok Akhir]],6,FALSE),"")</f>
        <v/>
      </c>
      <c r="G950" s="17" t="str">
        <f>IFERROR(VLOOKUP(C950,REKAP[[#All],[ID
Barang]:[Stok Akhir]],8,FALSE),"")</f>
        <v/>
      </c>
      <c r="H950" s="13"/>
      <c r="I950" s="13"/>
      <c r="J950" s="69" t="str">
        <f>IFERROR(VLOOKUP(C950,REKAP[[#All],[ID
Barang]:[Stok Akhir]],14,FALSE),"")</f>
        <v/>
      </c>
      <c r="K950" s="69"/>
      <c r="L950" s="13"/>
      <c r="M950" s="17" t="str">
        <f>IFERROR(MASUK8[[#This Row],[Harga Satuan]]*MASUK8[[#This Row],[Jumlah Keluar]], "")</f>
        <v/>
      </c>
      <c r="N950" s="13"/>
    </row>
    <row r="951" spans="1:14" ht="16.5" thickTop="1" thickBot="1" x14ac:dyDescent="0.3">
      <c r="A951" s="33">
        <f t="shared" si="14"/>
        <v>945</v>
      </c>
      <c r="B951" s="9"/>
      <c r="C951" s="10"/>
      <c r="D951" s="18" t="str">
        <f>IFERROR(VLOOKUP(C951,REKAP[[#All],[ID
Barang]:[Stok Akhir]],2,FALSE), "")</f>
        <v/>
      </c>
      <c r="E951" s="18" t="str">
        <f>IFERROR(VLOOKUP(C951,REKAP[[#All],[ID
Barang]:[Stok Akhir]],4,FALSE), "")</f>
        <v/>
      </c>
      <c r="F951" s="18" t="str">
        <f>IFERROR(VLOOKUP(C951,REKAP[[#All],[ID
Barang]:[Stok Akhir]],6,FALSE),"")</f>
        <v/>
      </c>
      <c r="G951" s="17" t="str">
        <f>IFERROR(VLOOKUP(C951,REKAP[[#All],[ID
Barang]:[Stok Akhir]],8,FALSE),"")</f>
        <v/>
      </c>
      <c r="H951" s="13"/>
      <c r="I951" s="13"/>
      <c r="J951" s="69" t="str">
        <f>IFERROR(VLOOKUP(C951,REKAP[[#All],[ID
Barang]:[Stok Akhir]],14,FALSE),"")</f>
        <v/>
      </c>
      <c r="K951" s="69"/>
      <c r="L951" s="13"/>
      <c r="M951" s="17" t="str">
        <f>IFERROR(MASUK8[[#This Row],[Harga Satuan]]*MASUK8[[#This Row],[Jumlah Keluar]], "")</f>
        <v/>
      </c>
      <c r="N951" s="13"/>
    </row>
    <row r="952" spans="1:14" ht="16.5" thickTop="1" thickBot="1" x14ac:dyDescent="0.3">
      <c r="A952" s="33">
        <f t="shared" si="14"/>
        <v>946</v>
      </c>
      <c r="B952" s="9"/>
      <c r="C952" s="10"/>
      <c r="D952" s="18" t="str">
        <f>IFERROR(VLOOKUP(C952,REKAP[[#All],[ID
Barang]:[Stok Akhir]],2,FALSE), "")</f>
        <v/>
      </c>
      <c r="E952" s="18" t="str">
        <f>IFERROR(VLOOKUP(C952,REKAP[[#All],[ID
Barang]:[Stok Akhir]],4,FALSE), "")</f>
        <v/>
      </c>
      <c r="F952" s="18" t="str">
        <f>IFERROR(VLOOKUP(C952,REKAP[[#All],[ID
Barang]:[Stok Akhir]],6,FALSE),"")</f>
        <v/>
      </c>
      <c r="G952" s="17" t="str">
        <f>IFERROR(VLOOKUP(C952,REKAP[[#All],[ID
Barang]:[Stok Akhir]],8,FALSE),"")</f>
        <v/>
      </c>
      <c r="H952" s="13"/>
      <c r="I952" s="13"/>
      <c r="J952" s="69" t="str">
        <f>IFERROR(VLOOKUP(C952,REKAP[[#All],[ID
Barang]:[Stok Akhir]],14,FALSE),"")</f>
        <v/>
      </c>
      <c r="K952" s="69"/>
      <c r="L952" s="13"/>
      <c r="M952" s="17" t="str">
        <f>IFERROR(MASUK8[[#This Row],[Harga Satuan]]*MASUK8[[#This Row],[Jumlah Keluar]], "")</f>
        <v/>
      </c>
      <c r="N952" s="13"/>
    </row>
    <row r="953" spans="1:14" ht="16.5" thickTop="1" thickBot="1" x14ac:dyDescent="0.3">
      <c r="A953" s="33">
        <f t="shared" si="14"/>
        <v>947</v>
      </c>
      <c r="B953" s="9"/>
      <c r="C953" s="10"/>
      <c r="D953" s="18" t="str">
        <f>IFERROR(VLOOKUP(C953,REKAP[[#All],[ID
Barang]:[Stok Akhir]],2,FALSE), "")</f>
        <v/>
      </c>
      <c r="E953" s="18" t="str">
        <f>IFERROR(VLOOKUP(C953,REKAP[[#All],[ID
Barang]:[Stok Akhir]],4,FALSE), "")</f>
        <v/>
      </c>
      <c r="F953" s="18" t="str">
        <f>IFERROR(VLOOKUP(C953,REKAP[[#All],[ID
Barang]:[Stok Akhir]],6,FALSE),"")</f>
        <v/>
      </c>
      <c r="G953" s="17" t="str">
        <f>IFERROR(VLOOKUP(C953,REKAP[[#All],[ID
Barang]:[Stok Akhir]],8,FALSE),"")</f>
        <v/>
      </c>
      <c r="H953" s="13"/>
      <c r="I953" s="13"/>
      <c r="J953" s="69" t="str">
        <f>IFERROR(VLOOKUP(C953,REKAP[[#All],[ID
Barang]:[Stok Akhir]],14,FALSE),"")</f>
        <v/>
      </c>
      <c r="K953" s="69"/>
      <c r="L953" s="13"/>
      <c r="M953" s="17" t="str">
        <f>IFERROR(MASUK8[[#This Row],[Harga Satuan]]*MASUK8[[#This Row],[Jumlah Keluar]], "")</f>
        <v/>
      </c>
      <c r="N953" s="13"/>
    </row>
    <row r="954" spans="1:14" ht="16.5" thickTop="1" thickBot="1" x14ac:dyDescent="0.3">
      <c r="A954" s="33">
        <f t="shared" si="14"/>
        <v>948</v>
      </c>
      <c r="B954" s="9"/>
      <c r="C954" s="10"/>
      <c r="D954" s="18" t="str">
        <f>IFERROR(VLOOKUP(C954,REKAP[[#All],[ID
Barang]:[Stok Akhir]],2,FALSE), "")</f>
        <v/>
      </c>
      <c r="E954" s="18" t="str">
        <f>IFERROR(VLOOKUP(C954,REKAP[[#All],[ID
Barang]:[Stok Akhir]],4,FALSE), "")</f>
        <v/>
      </c>
      <c r="F954" s="18" t="str">
        <f>IFERROR(VLOOKUP(C954,REKAP[[#All],[ID
Barang]:[Stok Akhir]],6,FALSE),"")</f>
        <v/>
      </c>
      <c r="G954" s="17" t="str">
        <f>IFERROR(VLOOKUP(C954,REKAP[[#All],[ID
Barang]:[Stok Akhir]],8,FALSE),"")</f>
        <v/>
      </c>
      <c r="H954" s="13"/>
      <c r="I954" s="13"/>
      <c r="J954" s="69" t="str">
        <f>IFERROR(VLOOKUP(C954,REKAP[[#All],[ID
Barang]:[Stok Akhir]],14,FALSE),"")</f>
        <v/>
      </c>
      <c r="K954" s="69"/>
      <c r="L954" s="13"/>
      <c r="M954" s="17" t="str">
        <f>IFERROR(MASUK8[[#This Row],[Harga Satuan]]*MASUK8[[#This Row],[Jumlah Keluar]], "")</f>
        <v/>
      </c>
      <c r="N954" s="13"/>
    </row>
    <row r="955" spans="1:14" ht="16.5" thickTop="1" thickBot="1" x14ac:dyDescent="0.3">
      <c r="A955" s="33">
        <f t="shared" si="14"/>
        <v>949</v>
      </c>
      <c r="B955" s="9"/>
      <c r="C955" s="10"/>
      <c r="D955" s="18" t="str">
        <f>IFERROR(VLOOKUP(C955,REKAP[[#All],[ID
Barang]:[Stok Akhir]],2,FALSE), "")</f>
        <v/>
      </c>
      <c r="E955" s="18" t="str">
        <f>IFERROR(VLOOKUP(C955,REKAP[[#All],[ID
Barang]:[Stok Akhir]],4,FALSE), "")</f>
        <v/>
      </c>
      <c r="F955" s="18" t="str">
        <f>IFERROR(VLOOKUP(C955,REKAP[[#All],[ID
Barang]:[Stok Akhir]],6,FALSE),"")</f>
        <v/>
      </c>
      <c r="G955" s="17" t="str">
        <f>IFERROR(VLOOKUP(C955,REKAP[[#All],[ID
Barang]:[Stok Akhir]],8,FALSE),"")</f>
        <v/>
      </c>
      <c r="H955" s="13"/>
      <c r="I955" s="13"/>
      <c r="J955" s="69" t="str">
        <f>IFERROR(VLOOKUP(C955,REKAP[[#All],[ID
Barang]:[Stok Akhir]],14,FALSE),"")</f>
        <v/>
      </c>
      <c r="K955" s="69"/>
      <c r="L955" s="13"/>
      <c r="M955" s="17" t="str">
        <f>IFERROR(MASUK8[[#This Row],[Harga Satuan]]*MASUK8[[#This Row],[Jumlah Keluar]], "")</f>
        <v/>
      </c>
      <c r="N955" s="13"/>
    </row>
    <row r="956" spans="1:14" ht="16.5" thickTop="1" thickBot="1" x14ac:dyDescent="0.3">
      <c r="A956" s="33">
        <f t="shared" si="14"/>
        <v>950</v>
      </c>
      <c r="B956" s="9"/>
      <c r="C956" s="10"/>
      <c r="D956" s="18" t="str">
        <f>IFERROR(VLOOKUP(C956,REKAP[[#All],[ID
Barang]:[Stok Akhir]],2,FALSE), "")</f>
        <v/>
      </c>
      <c r="E956" s="18" t="str">
        <f>IFERROR(VLOOKUP(C956,REKAP[[#All],[ID
Barang]:[Stok Akhir]],4,FALSE), "")</f>
        <v/>
      </c>
      <c r="F956" s="18" t="str">
        <f>IFERROR(VLOOKUP(C956,REKAP[[#All],[ID
Barang]:[Stok Akhir]],6,FALSE),"")</f>
        <v/>
      </c>
      <c r="G956" s="17" t="str">
        <f>IFERROR(VLOOKUP(C956,REKAP[[#All],[ID
Barang]:[Stok Akhir]],8,FALSE),"")</f>
        <v/>
      </c>
      <c r="H956" s="13"/>
      <c r="I956" s="13"/>
      <c r="J956" s="69" t="str">
        <f>IFERROR(VLOOKUP(C956,REKAP[[#All],[ID
Barang]:[Stok Akhir]],14,FALSE),"")</f>
        <v/>
      </c>
      <c r="K956" s="69"/>
      <c r="L956" s="13"/>
      <c r="M956" s="17" t="str">
        <f>IFERROR(MASUK8[[#This Row],[Harga Satuan]]*MASUK8[[#This Row],[Jumlah Keluar]], "")</f>
        <v/>
      </c>
      <c r="N956" s="13"/>
    </row>
    <row r="957" spans="1:14" ht="16.5" thickTop="1" thickBot="1" x14ac:dyDescent="0.3">
      <c r="A957" s="33">
        <f t="shared" si="14"/>
        <v>951</v>
      </c>
      <c r="B957" s="9"/>
      <c r="C957" s="10"/>
      <c r="D957" s="18" t="str">
        <f>IFERROR(VLOOKUP(C957,REKAP[[#All],[ID
Barang]:[Stok Akhir]],2,FALSE), "")</f>
        <v/>
      </c>
      <c r="E957" s="18" t="str">
        <f>IFERROR(VLOOKUP(C957,REKAP[[#All],[ID
Barang]:[Stok Akhir]],4,FALSE), "")</f>
        <v/>
      </c>
      <c r="F957" s="18" t="str">
        <f>IFERROR(VLOOKUP(C957,REKAP[[#All],[ID
Barang]:[Stok Akhir]],6,FALSE),"")</f>
        <v/>
      </c>
      <c r="G957" s="17" t="str">
        <f>IFERROR(VLOOKUP(C957,REKAP[[#All],[ID
Barang]:[Stok Akhir]],8,FALSE),"")</f>
        <v/>
      </c>
      <c r="H957" s="13"/>
      <c r="I957" s="13"/>
      <c r="J957" s="69" t="str">
        <f>IFERROR(VLOOKUP(C957,REKAP[[#All],[ID
Barang]:[Stok Akhir]],14,FALSE),"")</f>
        <v/>
      </c>
      <c r="K957" s="69"/>
      <c r="L957" s="13"/>
      <c r="M957" s="17" t="str">
        <f>IFERROR(MASUK8[[#This Row],[Harga Satuan]]*MASUK8[[#This Row],[Jumlah Keluar]], "")</f>
        <v/>
      </c>
      <c r="N957" s="13"/>
    </row>
    <row r="958" spans="1:14" ht="16.5" thickTop="1" thickBot="1" x14ac:dyDescent="0.3">
      <c r="A958" s="33">
        <f t="shared" si="14"/>
        <v>952</v>
      </c>
      <c r="B958" s="9"/>
      <c r="C958" s="10"/>
      <c r="D958" s="18" t="str">
        <f>IFERROR(VLOOKUP(C958,REKAP[[#All],[ID
Barang]:[Stok Akhir]],2,FALSE), "")</f>
        <v/>
      </c>
      <c r="E958" s="18" t="str">
        <f>IFERROR(VLOOKUP(C958,REKAP[[#All],[ID
Barang]:[Stok Akhir]],4,FALSE), "")</f>
        <v/>
      </c>
      <c r="F958" s="18" t="str">
        <f>IFERROR(VLOOKUP(C958,REKAP[[#All],[ID
Barang]:[Stok Akhir]],6,FALSE),"")</f>
        <v/>
      </c>
      <c r="G958" s="17" t="str">
        <f>IFERROR(VLOOKUP(C958,REKAP[[#All],[ID
Barang]:[Stok Akhir]],8,FALSE),"")</f>
        <v/>
      </c>
      <c r="H958" s="13"/>
      <c r="I958" s="13"/>
      <c r="J958" s="69" t="str">
        <f>IFERROR(VLOOKUP(C958,REKAP[[#All],[ID
Barang]:[Stok Akhir]],14,FALSE),"")</f>
        <v/>
      </c>
      <c r="K958" s="69"/>
      <c r="L958" s="13"/>
      <c r="M958" s="17" t="str">
        <f>IFERROR(MASUK8[[#This Row],[Harga Satuan]]*MASUK8[[#This Row],[Jumlah Keluar]], "")</f>
        <v/>
      </c>
      <c r="N958" s="13"/>
    </row>
    <row r="959" spans="1:14" ht="16.5" thickTop="1" thickBot="1" x14ac:dyDescent="0.3">
      <c r="A959" s="33">
        <f t="shared" si="14"/>
        <v>953</v>
      </c>
      <c r="B959" s="9"/>
      <c r="C959" s="10"/>
      <c r="D959" s="18" t="str">
        <f>IFERROR(VLOOKUP(C959,REKAP[[#All],[ID
Barang]:[Stok Akhir]],2,FALSE), "")</f>
        <v/>
      </c>
      <c r="E959" s="18" t="str">
        <f>IFERROR(VLOOKUP(C959,REKAP[[#All],[ID
Barang]:[Stok Akhir]],4,FALSE), "")</f>
        <v/>
      </c>
      <c r="F959" s="18" t="str">
        <f>IFERROR(VLOOKUP(C959,REKAP[[#All],[ID
Barang]:[Stok Akhir]],6,FALSE),"")</f>
        <v/>
      </c>
      <c r="G959" s="17" t="str">
        <f>IFERROR(VLOOKUP(C959,REKAP[[#All],[ID
Barang]:[Stok Akhir]],8,FALSE),"")</f>
        <v/>
      </c>
      <c r="H959" s="13"/>
      <c r="I959" s="13"/>
      <c r="J959" s="69" t="str">
        <f>IFERROR(VLOOKUP(C959,REKAP[[#All],[ID
Barang]:[Stok Akhir]],14,FALSE),"")</f>
        <v/>
      </c>
      <c r="K959" s="69"/>
      <c r="L959" s="13"/>
      <c r="M959" s="17" t="str">
        <f>IFERROR(MASUK8[[#This Row],[Harga Satuan]]*MASUK8[[#This Row],[Jumlah Keluar]], "")</f>
        <v/>
      </c>
      <c r="N959" s="13"/>
    </row>
    <row r="960" spans="1:14" ht="16.5" thickTop="1" thickBot="1" x14ac:dyDescent="0.3">
      <c r="A960" s="33">
        <f t="shared" si="14"/>
        <v>954</v>
      </c>
      <c r="B960" s="9"/>
      <c r="C960" s="10"/>
      <c r="D960" s="18" t="str">
        <f>IFERROR(VLOOKUP(C960,REKAP[[#All],[ID
Barang]:[Stok Akhir]],2,FALSE), "")</f>
        <v/>
      </c>
      <c r="E960" s="18" t="str">
        <f>IFERROR(VLOOKUP(C960,REKAP[[#All],[ID
Barang]:[Stok Akhir]],4,FALSE), "")</f>
        <v/>
      </c>
      <c r="F960" s="18" t="str">
        <f>IFERROR(VLOOKUP(C960,REKAP[[#All],[ID
Barang]:[Stok Akhir]],6,FALSE),"")</f>
        <v/>
      </c>
      <c r="G960" s="17" t="str">
        <f>IFERROR(VLOOKUP(C960,REKAP[[#All],[ID
Barang]:[Stok Akhir]],8,FALSE),"")</f>
        <v/>
      </c>
      <c r="H960" s="13"/>
      <c r="I960" s="13"/>
      <c r="J960" s="69" t="str">
        <f>IFERROR(VLOOKUP(C960,REKAP[[#All],[ID
Barang]:[Stok Akhir]],14,FALSE),"")</f>
        <v/>
      </c>
      <c r="K960" s="69"/>
      <c r="L960" s="13"/>
      <c r="M960" s="17" t="str">
        <f>IFERROR(MASUK8[[#This Row],[Harga Satuan]]*MASUK8[[#This Row],[Jumlah Keluar]], "")</f>
        <v/>
      </c>
      <c r="N960" s="13"/>
    </row>
    <row r="961" spans="1:14" ht="16.5" thickTop="1" thickBot="1" x14ac:dyDescent="0.3">
      <c r="A961" s="33">
        <f t="shared" si="14"/>
        <v>955</v>
      </c>
      <c r="B961" s="9"/>
      <c r="C961" s="10"/>
      <c r="D961" s="18" t="str">
        <f>IFERROR(VLOOKUP(C961,REKAP[[#All],[ID
Barang]:[Stok Akhir]],2,FALSE), "")</f>
        <v/>
      </c>
      <c r="E961" s="18" t="str">
        <f>IFERROR(VLOOKUP(C961,REKAP[[#All],[ID
Barang]:[Stok Akhir]],4,FALSE), "")</f>
        <v/>
      </c>
      <c r="F961" s="18" t="str">
        <f>IFERROR(VLOOKUP(C961,REKAP[[#All],[ID
Barang]:[Stok Akhir]],6,FALSE),"")</f>
        <v/>
      </c>
      <c r="G961" s="17" t="str">
        <f>IFERROR(VLOOKUP(C961,REKAP[[#All],[ID
Barang]:[Stok Akhir]],8,FALSE),"")</f>
        <v/>
      </c>
      <c r="H961" s="13"/>
      <c r="I961" s="13"/>
      <c r="J961" s="69" t="str">
        <f>IFERROR(VLOOKUP(C961,REKAP[[#All],[ID
Barang]:[Stok Akhir]],14,FALSE),"")</f>
        <v/>
      </c>
      <c r="K961" s="69"/>
      <c r="L961" s="13"/>
      <c r="M961" s="17" t="str">
        <f>IFERROR(MASUK8[[#This Row],[Harga Satuan]]*MASUK8[[#This Row],[Jumlah Keluar]], "")</f>
        <v/>
      </c>
      <c r="N961" s="13"/>
    </row>
    <row r="962" spans="1:14" ht="16.5" thickTop="1" thickBot="1" x14ac:dyDescent="0.3">
      <c r="A962" s="33">
        <f t="shared" si="14"/>
        <v>956</v>
      </c>
      <c r="B962" s="9"/>
      <c r="C962" s="10"/>
      <c r="D962" s="18" t="str">
        <f>IFERROR(VLOOKUP(C962,REKAP[[#All],[ID
Barang]:[Stok Akhir]],2,FALSE), "")</f>
        <v/>
      </c>
      <c r="E962" s="18" t="str">
        <f>IFERROR(VLOOKUP(C962,REKAP[[#All],[ID
Barang]:[Stok Akhir]],4,FALSE), "")</f>
        <v/>
      </c>
      <c r="F962" s="18" t="str">
        <f>IFERROR(VLOOKUP(C962,REKAP[[#All],[ID
Barang]:[Stok Akhir]],6,FALSE),"")</f>
        <v/>
      </c>
      <c r="G962" s="17" t="str">
        <f>IFERROR(VLOOKUP(C962,REKAP[[#All],[ID
Barang]:[Stok Akhir]],8,FALSE),"")</f>
        <v/>
      </c>
      <c r="H962" s="13"/>
      <c r="I962" s="13"/>
      <c r="J962" s="69" t="str">
        <f>IFERROR(VLOOKUP(C962,REKAP[[#All],[ID
Barang]:[Stok Akhir]],14,FALSE),"")</f>
        <v/>
      </c>
      <c r="K962" s="69"/>
      <c r="L962" s="13"/>
      <c r="M962" s="17" t="str">
        <f>IFERROR(MASUK8[[#This Row],[Harga Satuan]]*MASUK8[[#This Row],[Jumlah Keluar]], "")</f>
        <v/>
      </c>
      <c r="N962" s="13"/>
    </row>
    <row r="963" spans="1:14" ht="16.5" thickTop="1" thickBot="1" x14ac:dyDescent="0.3">
      <c r="A963" s="33">
        <f t="shared" si="14"/>
        <v>957</v>
      </c>
      <c r="B963" s="9"/>
      <c r="C963" s="10"/>
      <c r="D963" s="18" t="str">
        <f>IFERROR(VLOOKUP(C963,REKAP[[#All],[ID
Barang]:[Stok Akhir]],2,FALSE), "")</f>
        <v/>
      </c>
      <c r="E963" s="18" t="str">
        <f>IFERROR(VLOOKUP(C963,REKAP[[#All],[ID
Barang]:[Stok Akhir]],4,FALSE), "")</f>
        <v/>
      </c>
      <c r="F963" s="18" t="str">
        <f>IFERROR(VLOOKUP(C963,REKAP[[#All],[ID
Barang]:[Stok Akhir]],6,FALSE),"")</f>
        <v/>
      </c>
      <c r="G963" s="17" t="str">
        <f>IFERROR(VLOOKUP(C963,REKAP[[#All],[ID
Barang]:[Stok Akhir]],8,FALSE),"")</f>
        <v/>
      </c>
      <c r="H963" s="13"/>
      <c r="I963" s="13"/>
      <c r="J963" s="69" t="str">
        <f>IFERROR(VLOOKUP(C963,REKAP[[#All],[ID
Barang]:[Stok Akhir]],14,FALSE),"")</f>
        <v/>
      </c>
      <c r="K963" s="69"/>
      <c r="L963" s="13"/>
      <c r="M963" s="17" t="str">
        <f>IFERROR(MASUK8[[#This Row],[Harga Satuan]]*MASUK8[[#This Row],[Jumlah Keluar]], "")</f>
        <v/>
      </c>
      <c r="N963" s="13"/>
    </row>
    <row r="964" spans="1:14" ht="16.5" thickTop="1" thickBot="1" x14ac:dyDescent="0.3">
      <c r="A964" s="33">
        <f t="shared" si="14"/>
        <v>958</v>
      </c>
      <c r="B964" s="9"/>
      <c r="C964" s="10"/>
      <c r="D964" s="18" t="str">
        <f>IFERROR(VLOOKUP(C964,REKAP[[#All],[ID
Barang]:[Stok Akhir]],2,FALSE), "")</f>
        <v/>
      </c>
      <c r="E964" s="18" t="str">
        <f>IFERROR(VLOOKUP(C964,REKAP[[#All],[ID
Barang]:[Stok Akhir]],4,FALSE), "")</f>
        <v/>
      </c>
      <c r="F964" s="18" t="str">
        <f>IFERROR(VLOOKUP(C964,REKAP[[#All],[ID
Barang]:[Stok Akhir]],6,FALSE),"")</f>
        <v/>
      </c>
      <c r="G964" s="17" t="str">
        <f>IFERROR(VLOOKUP(C964,REKAP[[#All],[ID
Barang]:[Stok Akhir]],8,FALSE),"")</f>
        <v/>
      </c>
      <c r="H964" s="13"/>
      <c r="I964" s="13"/>
      <c r="J964" s="69" t="str">
        <f>IFERROR(VLOOKUP(C964,REKAP[[#All],[ID
Barang]:[Stok Akhir]],14,FALSE),"")</f>
        <v/>
      </c>
      <c r="K964" s="69"/>
      <c r="L964" s="13"/>
      <c r="M964" s="17" t="str">
        <f>IFERROR(MASUK8[[#This Row],[Harga Satuan]]*MASUK8[[#This Row],[Jumlah Keluar]], "")</f>
        <v/>
      </c>
      <c r="N964" s="13"/>
    </row>
    <row r="965" spans="1:14" ht="16.5" thickTop="1" thickBot="1" x14ac:dyDescent="0.3">
      <c r="A965" s="33">
        <f t="shared" si="14"/>
        <v>959</v>
      </c>
      <c r="B965" s="9"/>
      <c r="C965" s="10"/>
      <c r="D965" s="18" t="str">
        <f>IFERROR(VLOOKUP(C965,REKAP[[#All],[ID
Barang]:[Stok Akhir]],2,FALSE), "")</f>
        <v/>
      </c>
      <c r="E965" s="18" t="str">
        <f>IFERROR(VLOOKUP(C965,REKAP[[#All],[ID
Barang]:[Stok Akhir]],4,FALSE), "")</f>
        <v/>
      </c>
      <c r="F965" s="18" t="str">
        <f>IFERROR(VLOOKUP(C965,REKAP[[#All],[ID
Barang]:[Stok Akhir]],6,FALSE),"")</f>
        <v/>
      </c>
      <c r="G965" s="17" t="str">
        <f>IFERROR(VLOOKUP(C965,REKAP[[#All],[ID
Barang]:[Stok Akhir]],8,FALSE),"")</f>
        <v/>
      </c>
      <c r="H965" s="13"/>
      <c r="I965" s="13"/>
      <c r="J965" s="69" t="str">
        <f>IFERROR(VLOOKUP(C965,REKAP[[#All],[ID
Barang]:[Stok Akhir]],14,FALSE),"")</f>
        <v/>
      </c>
      <c r="K965" s="69"/>
      <c r="L965" s="13"/>
      <c r="M965" s="17" t="str">
        <f>IFERROR(MASUK8[[#This Row],[Harga Satuan]]*MASUK8[[#This Row],[Jumlah Keluar]], "")</f>
        <v/>
      </c>
      <c r="N965" s="13"/>
    </row>
    <row r="966" spans="1:14" ht="16.5" thickTop="1" thickBot="1" x14ac:dyDescent="0.3">
      <c r="A966" s="33">
        <f t="shared" si="14"/>
        <v>960</v>
      </c>
      <c r="B966" s="9"/>
      <c r="C966" s="10"/>
      <c r="D966" s="18" t="str">
        <f>IFERROR(VLOOKUP(C966,REKAP[[#All],[ID
Barang]:[Stok Akhir]],2,FALSE), "")</f>
        <v/>
      </c>
      <c r="E966" s="18" t="str">
        <f>IFERROR(VLOOKUP(C966,REKAP[[#All],[ID
Barang]:[Stok Akhir]],4,FALSE), "")</f>
        <v/>
      </c>
      <c r="F966" s="18" t="str">
        <f>IFERROR(VLOOKUP(C966,REKAP[[#All],[ID
Barang]:[Stok Akhir]],6,FALSE),"")</f>
        <v/>
      </c>
      <c r="G966" s="17" t="str">
        <f>IFERROR(VLOOKUP(C966,REKAP[[#All],[ID
Barang]:[Stok Akhir]],8,FALSE),"")</f>
        <v/>
      </c>
      <c r="H966" s="13"/>
      <c r="I966" s="13"/>
      <c r="J966" s="69" t="str">
        <f>IFERROR(VLOOKUP(C966,REKAP[[#All],[ID
Barang]:[Stok Akhir]],14,FALSE),"")</f>
        <v/>
      </c>
      <c r="K966" s="69"/>
      <c r="L966" s="13"/>
      <c r="M966" s="17" t="str">
        <f>IFERROR(MASUK8[[#This Row],[Harga Satuan]]*MASUK8[[#This Row],[Jumlah Keluar]], "")</f>
        <v/>
      </c>
      <c r="N966" s="13"/>
    </row>
    <row r="967" spans="1:14" ht="16.5" thickTop="1" thickBot="1" x14ac:dyDescent="0.3">
      <c r="A967" s="33">
        <f t="shared" ref="A967:A1030" si="15">ROW()-ROW($A$6)</f>
        <v>961</v>
      </c>
      <c r="B967" s="9"/>
      <c r="C967" s="10"/>
      <c r="D967" s="18" t="str">
        <f>IFERROR(VLOOKUP(C967,REKAP[[#All],[ID
Barang]:[Stok Akhir]],2,FALSE), "")</f>
        <v/>
      </c>
      <c r="E967" s="18" t="str">
        <f>IFERROR(VLOOKUP(C967,REKAP[[#All],[ID
Barang]:[Stok Akhir]],4,FALSE), "")</f>
        <v/>
      </c>
      <c r="F967" s="18" t="str">
        <f>IFERROR(VLOOKUP(C967,REKAP[[#All],[ID
Barang]:[Stok Akhir]],6,FALSE),"")</f>
        <v/>
      </c>
      <c r="G967" s="17" t="str">
        <f>IFERROR(VLOOKUP(C967,REKAP[[#All],[ID
Barang]:[Stok Akhir]],8,FALSE),"")</f>
        <v/>
      </c>
      <c r="H967" s="13"/>
      <c r="I967" s="13"/>
      <c r="J967" s="69" t="str">
        <f>IFERROR(VLOOKUP(C967,REKAP[[#All],[ID
Barang]:[Stok Akhir]],14,FALSE),"")</f>
        <v/>
      </c>
      <c r="K967" s="69"/>
      <c r="L967" s="13"/>
      <c r="M967" s="17" t="str">
        <f>IFERROR(MASUK8[[#This Row],[Harga Satuan]]*MASUK8[[#This Row],[Jumlah Keluar]], "")</f>
        <v/>
      </c>
      <c r="N967" s="13"/>
    </row>
    <row r="968" spans="1:14" ht="16.5" thickTop="1" thickBot="1" x14ac:dyDescent="0.3">
      <c r="A968" s="33">
        <f t="shared" si="15"/>
        <v>962</v>
      </c>
      <c r="B968" s="9"/>
      <c r="C968" s="10"/>
      <c r="D968" s="18" t="str">
        <f>IFERROR(VLOOKUP(C968,REKAP[[#All],[ID
Barang]:[Stok Akhir]],2,FALSE), "")</f>
        <v/>
      </c>
      <c r="E968" s="18" t="str">
        <f>IFERROR(VLOOKUP(C968,REKAP[[#All],[ID
Barang]:[Stok Akhir]],4,FALSE), "")</f>
        <v/>
      </c>
      <c r="F968" s="18" t="str">
        <f>IFERROR(VLOOKUP(C968,REKAP[[#All],[ID
Barang]:[Stok Akhir]],6,FALSE),"")</f>
        <v/>
      </c>
      <c r="G968" s="17" t="str">
        <f>IFERROR(VLOOKUP(C968,REKAP[[#All],[ID
Barang]:[Stok Akhir]],8,FALSE),"")</f>
        <v/>
      </c>
      <c r="H968" s="13"/>
      <c r="I968" s="13"/>
      <c r="J968" s="69" t="str">
        <f>IFERROR(VLOOKUP(C968,REKAP[[#All],[ID
Barang]:[Stok Akhir]],14,FALSE),"")</f>
        <v/>
      </c>
      <c r="K968" s="69"/>
      <c r="L968" s="13"/>
      <c r="M968" s="17" t="str">
        <f>IFERROR(MASUK8[[#This Row],[Harga Satuan]]*MASUK8[[#This Row],[Jumlah Keluar]], "")</f>
        <v/>
      </c>
      <c r="N968" s="13"/>
    </row>
    <row r="969" spans="1:14" ht="16.5" thickTop="1" thickBot="1" x14ac:dyDescent="0.3">
      <c r="A969" s="33">
        <f t="shared" si="15"/>
        <v>963</v>
      </c>
      <c r="B969" s="9"/>
      <c r="C969" s="10"/>
      <c r="D969" s="18" t="str">
        <f>IFERROR(VLOOKUP(C969,REKAP[[#All],[ID
Barang]:[Stok Akhir]],2,FALSE), "")</f>
        <v/>
      </c>
      <c r="E969" s="18" t="str">
        <f>IFERROR(VLOOKUP(C969,REKAP[[#All],[ID
Barang]:[Stok Akhir]],4,FALSE), "")</f>
        <v/>
      </c>
      <c r="F969" s="18" t="str">
        <f>IFERROR(VLOOKUP(C969,REKAP[[#All],[ID
Barang]:[Stok Akhir]],6,FALSE),"")</f>
        <v/>
      </c>
      <c r="G969" s="17" t="str">
        <f>IFERROR(VLOOKUP(C969,REKAP[[#All],[ID
Barang]:[Stok Akhir]],8,FALSE),"")</f>
        <v/>
      </c>
      <c r="H969" s="13"/>
      <c r="I969" s="13"/>
      <c r="J969" s="69" t="str">
        <f>IFERROR(VLOOKUP(C969,REKAP[[#All],[ID
Barang]:[Stok Akhir]],14,FALSE),"")</f>
        <v/>
      </c>
      <c r="K969" s="69"/>
      <c r="L969" s="13"/>
      <c r="M969" s="17" t="str">
        <f>IFERROR(MASUK8[[#This Row],[Harga Satuan]]*MASUK8[[#This Row],[Jumlah Keluar]], "")</f>
        <v/>
      </c>
      <c r="N969" s="13"/>
    </row>
    <row r="970" spans="1:14" ht="16.5" thickTop="1" thickBot="1" x14ac:dyDescent="0.3">
      <c r="A970" s="33">
        <f t="shared" si="15"/>
        <v>964</v>
      </c>
      <c r="B970" s="9"/>
      <c r="C970" s="10"/>
      <c r="D970" s="18" t="str">
        <f>IFERROR(VLOOKUP(C970,REKAP[[#All],[ID
Barang]:[Stok Akhir]],2,FALSE), "")</f>
        <v/>
      </c>
      <c r="E970" s="18" t="str">
        <f>IFERROR(VLOOKUP(C970,REKAP[[#All],[ID
Barang]:[Stok Akhir]],4,FALSE), "")</f>
        <v/>
      </c>
      <c r="F970" s="18" t="str">
        <f>IFERROR(VLOOKUP(C970,REKAP[[#All],[ID
Barang]:[Stok Akhir]],6,FALSE),"")</f>
        <v/>
      </c>
      <c r="G970" s="17" t="str">
        <f>IFERROR(VLOOKUP(C970,REKAP[[#All],[ID
Barang]:[Stok Akhir]],8,FALSE),"")</f>
        <v/>
      </c>
      <c r="H970" s="13"/>
      <c r="I970" s="13"/>
      <c r="J970" s="69" t="str">
        <f>IFERROR(VLOOKUP(C970,REKAP[[#All],[ID
Barang]:[Stok Akhir]],14,FALSE),"")</f>
        <v/>
      </c>
      <c r="K970" s="69"/>
      <c r="L970" s="13"/>
      <c r="M970" s="17" t="str">
        <f>IFERROR(MASUK8[[#This Row],[Harga Satuan]]*MASUK8[[#This Row],[Jumlah Keluar]], "")</f>
        <v/>
      </c>
      <c r="N970" s="13"/>
    </row>
    <row r="971" spans="1:14" ht="16.5" thickTop="1" thickBot="1" x14ac:dyDescent="0.3">
      <c r="A971" s="33">
        <f t="shared" si="15"/>
        <v>965</v>
      </c>
      <c r="B971" s="9"/>
      <c r="C971" s="10"/>
      <c r="D971" s="18" t="str">
        <f>IFERROR(VLOOKUP(C971,REKAP[[#All],[ID
Barang]:[Stok Akhir]],2,FALSE), "")</f>
        <v/>
      </c>
      <c r="E971" s="18" t="str">
        <f>IFERROR(VLOOKUP(C971,REKAP[[#All],[ID
Barang]:[Stok Akhir]],4,FALSE), "")</f>
        <v/>
      </c>
      <c r="F971" s="18" t="str">
        <f>IFERROR(VLOOKUP(C971,REKAP[[#All],[ID
Barang]:[Stok Akhir]],6,FALSE),"")</f>
        <v/>
      </c>
      <c r="G971" s="17" t="str">
        <f>IFERROR(VLOOKUP(C971,REKAP[[#All],[ID
Barang]:[Stok Akhir]],8,FALSE),"")</f>
        <v/>
      </c>
      <c r="H971" s="13"/>
      <c r="I971" s="13"/>
      <c r="J971" s="69" t="str">
        <f>IFERROR(VLOOKUP(C971,REKAP[[#All],[ID
Barang]:[Stok Akhir]],14,FALSE),"")</f>
        <v/>
      </c>
      <c r="K971" s="69"/>
      <c r="L971" s="13"/>
      <c r="M971" s="17" t="str">
        <f>IFERROR(MASUK8[[#This Row],[Harga Satuan]]*MASUK8[[#This Row],[Jumlah Keluar]], "")</f>
        <v/>
      </c>
      <c r="N971" s="13"/>
    </row>
    <row r="972" spans="1:14" ht="16.5" thickTop="1" thickBot="1" x14ac:dyDescent="0.3">
      <c r="A972" s="33">
        <f t="shared" si="15"/>
        <v>966</v>
      </c>
      <c r="B972" s="9"/>
      <c r="C972" s="10"/>
      <c r="D972" s="18" t="str">
        <f>IFERROR(VLOOKUP(C972,REKAP[[#All],[ID
Barang]:[Stok Akhir]],2,FALSE), "")</f>
        <v/>
      </c>
      <c r="E972" s="18" t="str">
        <f>IFERROR(VLOOKUP(C972,REKAP[[#All],[ID
Barang]:[Stok Akhir]],4,FALSE), "")</f>
        <v/>
      </c>
      <c r="F972" s="18" t="str">
        <f>IFERROR(VLOOKUP(C972,REKAP[[#All],[ID
Barang]:[Stok Akhir]],6,FALSE),"")</f>
        <v/>
      </c>
      <c r="G972" s="17" t="str">
        <f>IFERROR(VLOOKUP(C972,REKAP[[#All],[ID
Barang]:[Stok Akhir]],8,FALSE),"")</f>
        <v/>
      </c>
      <c r="H972" s="13"/>
      <c r="I972" s="13"/>
      <c r="J972" s="69" t="str">
        <f>IFERROR(VLOOKUP(C972,REKAP[[#All],[ID
Barang]:[Stok Akhir]],14,FALSE),"")</f>
        <v/>
      </c>
      <c r="K972" s="69"/>
      <c r="L972" s="13"/>
      <c r="M972" s="17" t="str">
        <f>IFERROR(MASUK8[[#This Row],[Harga Satuan]]*MASUK8[[#This Row],[Jumlah Keluar]], "")</f>
        <v/>
      </c>
      <c r="N972" s="13"/>
    </row>
    <row r="973" spans="1:14" ht="16.5" thickTop="1" thickBot="1" x14ac:dyDescent="0.3">
      <c r="A973" s="33">
        <f t="shared" si="15"/>
        <v>967</v>
      </c>
      <c r="B973" s="9"/>
      <c r="C973" s="10"/>
      <c r="D973" s="18" t="str">
        <f>IFERROR(VLOOKUP(C973,REKAP[[#All],[ID
Barang]:[Stok Akhir]],2,FALSE), "")</f>
        <v/>
      </c>
      <c r="E973" s="18" t="str">
        <f>IFERROR(VLOOKUP(C973,REKAP[[#All],[ID
Barang]:[Stok Akhir]],4,FALSE), "")</f>
        <v/>
      </c>
      <c r="F973" s="18" t="str">
        <f>IFERROR(VLOOKUP(C973,REKAP[[#All],[ID
Barang]:[Stok Akhir]],6,FALSE),"")</f>
        <v/>
      </c>
      <c r="G973" s="17" t="str">
        <f>IFERROR(VLOOKUP(C973,REKAP[[#All],[ID
Barang]:[Stok Akhir]],8,FALSE),"")</f>
        <v/>
      </c>
      <c r="H973" s="13"/>
      <c r="I973" s="13"/>
      <c r="J973" s="69" t="str">
        <f>IFERROR(VLOOKUP(C973,REKAP[[#All],[ID
Barang]:[Stok Akhir]],14,FALSE),"")</f>
        <v/>
      </c>
      <c r="K973" s="69"/>
      <c r="L973" s="13"/>
      <c r="M973" s="17" t="str">
        <f>IFERROR(MASUK8[[#This Row],[Harga Satuan]]*MASUK8[[#This Row],[Jumlah Keluar]], "")</f>
        <v/>
      </c>
      <c r="N973" s="13"/>
    </row>
    <row r="974" spans="1:14" ht="16.5" thickTop="1" thickBot="1" x14ac:dyDescent="0.3">
      <c r="A974" s="33">
        <f t="shared" si="15"/>
        <v>968</v>
      </c>
      <c r="B974" s="9"/>
      <c r="C974" s="10"/>
      <c r="D974" s="18" t="str">
        <f>IFERROR(VLOOKUP(C974,REKAP[[#All],[ID
Barang]:[Stok Akhir]],2,FALSE), "")</f>
        <v/>
      </c>
      <c r="E974" s="18" t="str">
        <f>IFERROR(VLOOKUP(C974,REKAP[[#All],[ID
Barang]:[Stok Akhir]],4,FALSE), "")</f>
        <v/>
      </c>
      <c r="F974" s="18" t="str">
        <f>IFERROR(VLOOKUP(C974,REKAP[[#All],[ID
Barang]:[Stok Akhir]],6,FALSE),"")</f>
        <v/>
      </c>
      <c r="G974" s="17" t="str">
        <f>IFERROR(VLOOKUP(C974,REKAP[[#All],[ID
Barang]:[Stok Akhir]],8,FALSE),"")</f>
        <v/>
      </c>
      <c r="H974" s="13"/>
      <c r="I974" s="13"/>
      <c r="J974" s="69" t="str">
        <f>IFERROR(VLOOKUP(C974,REKAP[[#All],[ID
Barang]:[Stok Akhir]],14,FALSE),"")</f>
        <v/>
      </c>
      <c r="K974" s="69"/>
      <c r="L974" s="13"/>
      <c r="M974" s="17" t="str">
        <f>IFERROR(MASUK8[[#This Row],[Harga Satuan]]*MASUK8[[#This Row],[Jumlah Keluar]], "")</f>
        <v/>
      </c>
      <c r="N974" s="13"/>
    </row>
    <row r="975" spans="1:14" ht="16.5" thickTop="1" thickBot="1" x14ac:dyDescent="0.3">
      <c r="A975" s="33">
        <f t="shared" si="15"/>
        <v>969</v>
      </c>
      <c r="B975" s="9"/>
      <c r="C975" s="10"/>
      <c r="D975" s="18" t="str">
        <f>IFERROR(VLOOKUP(C975,REKAP[[#All],[ID
Barang]:[Stok Akhir]],2,FALSE), "")</f>
        <v/>
      </c>
      <c r="E975" s="18" t="str">
        <f>IFERROR(VLOOKUP(C975,REKAP[[#All],[ID
Barang]:[Stok Akhir]],4,FALSE), "")</f>
        <v/>
      </c>
      <c r="F975" s="18" t="str">
        <f>IFERROR(VLOOKUP(C975,REKAP[[#All],[ID
Barang]:[Stok Akhir]],6,FALSE),"")</f>
        <v/>
      </c>
      <c r="G975" s="17" t="str">
        <f>IFERROR(VLOOKUP(C975,REKAP[[#All],[ID
Barang]:[Stok Akhir]],8,FALSE),"")</f>
        <v/>
      </c>
      <c r="H975" s="13"/>
      <c r="I975" s="13"/>
      <c r="J975" s="69" t="str">
        <f>IFERROR(VLOOKUP(C975,REKAP[[#All],[ID
Barang]:[Stok Akhir]],14,FALSE),"")</f>
        <v/>
      </c>
      <c r="K975" s="69"/>
      <c r="L975" s="13"/>
      <c r="M975" s="17" t="str">
        <f>IFERROR(MASUK8[[#This Row],[Harga Satuan]]*MASUK8[[#This Row],[Jumlah Keluar]], "")</f>
        <v/>
      </c>
      <c r="N975" s="13"/>
    </row>
    <row r="976" spans="1:14" ht="16.5" thickTop="1" thickBot="1" x14ac:dyDescent="0.3">
      <c r="A976" s="33">
        <f t="shared" si="15"/>
        <v>970</v>
      </c>
      <c r="B976" s="9"/>
      <c r="C976" s="10"/>
      <c r="D976" s="18" t="str">
        <f>IFERROR(VLOOKUP(C976,REKAP[[#All],[ID
Barang]:[Stok Akhir]],2,FALSE), "")</f>
        <v/>
      </c>
      <c r="E976" s="18" t="str">
        <f>IFERROR(VLOOKUP(C976,REKAP[[#All],[ID
Barang]:[Stok Akhir]],4,FALSE), "")</f>
        <v/>
      </c>
      <c r="F976" s="18" t="str">
        <f>IFERROR(VLOOKUP(C976,REKAP[[#All],[ID
Barang]:[Stok Akhir]],6,FALSE),"")</f>
        <v/>
      </c>
      <c r="G976" s="17" t="str">
        <f>IFERROR(VLOOKUP(C976,REKAP[[#All],[ID
Barang]:[Stok Akhir]],8,FALSE),"")</f>
        <v/>
      </c>
      <c r="H976" s="13"/>
      <c r="I976" s="13"/>
      <c r="J976" s="69" t="str">
        <f>IFERROR(VLOOKUP(C976,REKAP[[#All],[ID
Barang]:[Stok Akhir]],14,FALSE),"")</f>
        <v/>
      </c>
      <c r="K976" s="69"/>
      <c r="L976" s="13"/>
      <c r="M976" s="17" t="str">
        <f>IFERROR(MASUK8[[#This Row],[Harga Satuan]]*MASUK8[[#This Row],[Jumlah Keluar]], "")</f>
        <v/>
      </c>
      <c r="N976" s="13"/>
    </row>
    <row r="977" spans="1:14" ht="16.5" thickTop="1" thickBot="1" x14ac:dyDescent="0.3">
      <c r="A977" s="33">
        <f t="shared" si="15"/>
        <v>971</v>
      </c>
      <c r="B977" s="9"/>
      <c r="C977" s="10"/>
      <c r="D977" s="18" t="str">
        <f>IFERROR(VLOOKUP(C977,REKAP[[#All],[ID
Barang]:[Stok Akhir]],2,FALSE), "")</f>
        <v/>
      </c>
      <c r="E977" s="18" t="str">
        <f>IFERROR(VLOOKUP(C977,REKAP[[#All],[ID
Barang]:[Stok Akhir]],4,FALSE), "")</f>
        <v/>
      </c>
      <c r="F977" s="18" t="str">
        <f>IFERROR(VLOOKUP(C977,REKAP[[#All],[ID
Barang]:[Stok Akhir]],6,FALSE),"")</f>
        <v/>
      </c>
      <c r="G977" s="17" t="str">
        <f>IFERROR(VLOOKUP(C977,REKAP[[#All],[ID
Barang]:[Stok Akhir]],8,FALSE),"")</f>
        <v/>
      </c>
      <c r="H977" s="13"/>
      <c r="I977" s="13"/>
      <c r="J977" s="69" t="str">
        <f>IFERROR(VLOOKUP(C977,REKAP[[#All],[ID
Barang]:[Stok Akhir]],14,FALSE),"")</f>
        <v/>
      </c>
      <c r="K977" s="69"/>
      <c r="L977" s="13"/>
      <c r="M977" s="17" t="str">
        <f>IFERROR(MASUK8[[#This Row],[Harga Satuan]]*MASUK8[[#This Row],[Jumlah Keluar]], "")</f>
        <v/>
      </c>
      <c r="N977" s="13"/>
    </row>
    <row r="978" spans="1:14" ht="16.5" thickTop="1" thickBot="1" x14ac:dyDescent="0.3">
      <c r="A978" s="33">
        <f t="shared" si="15"/>
        <v>972</v>
      </c>
      <c r="B978" s="9"/>
      <c r="C978" s="10"/>
      <c r="D978" s="18" t="str">
        <f>IFERROR(VLOOKUP(C978,REKAP[[#All],[ID
Barang]:[Stok Akhir]],2,FALSE), "")</f>
        <v/>
      </c>
      <c r="E978" s="18" t="str">
        <f>IFERROR(VLOOKUP(C978,REKAP[[#All],[ID
Barang]:[Stok Akhir]],4,FALSE), "")</f>
        <v/>
      </c>
      <c r="F978" s="18" t="str">
        <f>IFERROR(VLOOKUP(C978,REKAP[[#All],[ID
Barang]:[Stok Akhir]],6,FALSE),"")</f>
        <v/>
      </c>
      <c r="G978" s="17" t="str">
        <f>IFERROR(VLOOKUP(C978,REKAP[[#All],[ID
Barang]:[Stok Akhir]],8,FALSE),"")</f>
        <v/>
      </c>
      <c r="H978" s="13"/>
      <c r="I978" s="13"/>
      <c r="J978" s="69" t="str">
        <f>IFERROR(VLOOKUP(C978,REKAP[[#All],[ID
Barang]:[Stok Akhir]],14,FALSE),"")</f>
        <v/>
      </c>
      <c r="K978" s="69"/>
      <c r="L978" s="13"/>
      <c r="M978" s="17" t="str">
        <f>IFERROR(MASUK8[[#This Row],[Harga Satuan]]*MASUK8[[#This Row],[Jumlah Keluar]], "")</f>
        <v/>
      </c>
      <c r="N978" s="13"/>
    </row>
    <row r="979" spans="1:14" ht="16.5" thickTop="1" thickBot="1" x14ac:dyDescent="0.3">
      <c r="A979" s="33">
        <f t="shared" si="15"/>
        <v>973</v>
      </c>
      <c r="B979" s="9"/>
      <c r="C979" s="10"/>
      <c r="D979" s="18" t="str">
        <f>IFERROR(VLOOKUP(C979,REKAP[[#All],[ID
Barang]:[Stok Akhir]],2,FALSE), "")</f>
        <v/>
      </c>
      <c r="E979" s="18" t="str">
        <f>IFERROR(VLOOKUP(C979,REKAP[[#All],[ID
Barang]:[Stok Akhir]],4,FALSE), "")</f>
        <v/>
      </c>
      <c r="F979" s="18" t="str">
        <f>IFERROR(VLOOKUP(C979,REKAP[[#All],[ID
Barang]:[Stok Akhir]],6,FALSE),"")</f>
        <v/>
      </c>
      <c r="G979" s="17" t="str">
        <f>IFERROR(VLOOKUP(C979,REKAP[[#All],[ID
Barang]:[Stok Akhir]],8,FALSE),"")</f>
        <v/>
      </c>
      <c r="H979" s="13"/>
      <c r="I979" s="13"/>
      <c r="J979" s="69" t="str">
        <f>IFERROR(VLOOKUP(C979,REKAP[[#All],[ID
Barang]:[Stok Akhir]],14,FALSE),"")</f>
        <v/>
      </c>
      <c r="K979" s="69"/>
      <c r="L979" s="13"/>
      <c r="M979" s="17" t="str">
        <f>IFERROR(MASUK8[[#This Row],[Harga Satuan]]*MASUK8[[#This Row],[Jumlah Keluar]], "")</f>
        <v/>
      </c>
      <c r="N979" s="13"/>
    </row>
    <row r="980" spans="1:14" ht="16.5" thickTop="1" thickBot="1" x14ac:dyDescent="0.3">
      <c r="A980" s="33">
        <f t="shared" si="15"/>
        <v>974</v>
      </c>
      <c r="B980" s="9"/>
      <c r="C980" s="10"/>
      <c r="D980" s="18" t="str">
        <f>IFERROR(VLOOKUP(C980,REKAP[[#All],[ID
Barang]:[Stok Akhir]],2,FALSE), "")</f>
        <v/>
      </c>
      <c r="E980" s="18" t="str">
        <f>IFERROR(VLOOKUP(C980,REKAP[[#All],[ID
Barang]:[Stok Akhir]],4,FALSE), "")</f>
        <v/>
      </c>
      <c r="F980" s="18" t="str">
        <f>IFERROR(VLOOKUP(C980,REKAP[[#All],[ID
Barang]:[Stok Akhir]],6,FALSE),"")</f>
        <v/>
      </c>
      <c r="G980" s="17" t="str">
        <f>IFERROR(VLOOKUP(C980,REKAP[[#All],[ID
Barang]:[Stok Akhir]],8,FALSE),"")</f>
        <v/>
      </c>
      <c r="H980" s="13"/>
      <c r="I980" s="13"/>
      <c r="J980" s="69" t="str">
        <f>IFERROR(VLOOKUP(C980,REKAP[[#All],[ID
Barang]:[Stok Akhir]],14,FALSE),"")</f>
        <v/>
      </c>
      <c r="K980" s="69"/>
      <c r="L980" s="13"/>
      <c r="M980" s="17" t="str">
        <f>IFERROR(MASUK8[[#This Row],[Harga Satuan]]*MASUK8[[#This Row],[Jumlah Keluar]], "")</f>
        <v/>
      </c>
      <c r="N980" s="13"/>
    </row>
    <row r="981" spans="1:14" ht="16.5" thickTop="1" thickBot="1" x14ac:dyDescent="0.3">
      <c r="A981" s="33">
        <f t="shared" si="15"/>
        <v>975</v>
      </c>
      <c r="B981" s="9"/>
      <c r="C981" s="10"/>
      <c r="D981" s="18" t="str">
        <f>IFERROR(VLOOKUP(C981,REKAP[[#All],[ID
Barang]:[Stok Akhir]],2,FALSE), "")</f>
        <v/>
      </c>
      <c r="E981" s="18" t="str">
        <f>IFERROR(VLOOKUP(C981,REKAP[[#All],[ID
Barang]:[Stok Akhir]],4,FALSE), "")</f>
        <v/>
      </c>
      <c r="F981" s="18" t="str">
        <f>IFERROR(VLOOKUP(C981,REKAP[[#All],[ID
Barang]:[Stok Akhir]],6,FALSE),"")</f>
        <v/>
      </c>
      <c r="G981" s="17" t="str">
        <f>IFERROR(VLOOKUP(C981,REKAP[[#All],[ID
Barang]:[Stok Akhir]],8,FALSE),"")</f>
        <v/>
      </c>
      <c r="H981" s="13"/>
      <c r="I981" s="13"/>
      <c r="J981" s="69" t="str">
        <f>IFERROR(VLOOKUP(C981,REKAP[[#All],[ID
Barang]:[Stok Akhir]],14,FALSE),"")</f>
        <v/>
      </c>
      <c r="K981" s="69"/>
      <c r="L981" s="13"/>
      <c r="M981" s="17" t="str">
        <f>IFERROR(MASUK8[[#This Row],[Harga Satuan]]*MASUK8[[#This Row],[Jumlah Keluar]], "")</f>
        <v/>
      </c>
      <c r="N981" s="13"/>
    </row>
    <row r="982" spans="1:14" ht="16.5" thickTop="1" thickBot="1" x14ac:dyDescent="0.3">
      <c r="A982" s="33">
        <f t="shared" si="15"/>
        <v>976</v>
      </c>
      <c r="B982" s="9"/>
      <c r="C982" s="10"/>
      <c r="D982" s="18" t="str">
        <f>IFERROR(VLOOKUP(C982,REKAP[[#All],[ID
Barang]:[Stok Akhir]],2,FALSE), "")</f>
        <v/>
      </c>
      <c r="E982" s="18" t="str">
        <f>IFERROR(VLOOKUP(C982,REKAP[[#All],[ID
Barang]:[Stok Akhir]],4,FALSE), "")</f>
        <v/>
      </c>
      <c r="F982" s="18" t="str">
        <f>IFERROR(VLOOKUP(C982,REKAP[[#All],[ID
Barang]:[Stok Akhir]],6,FALSE),"")</f>
        <v/>
      </c>
      <c r="G982" s="17" t="str">
        <f>IFERROR(VLOOKUP(C982,REKAP[[#All],[ID
Barang]:[Stok Akhir]],8,FALSE),"")</f>
        <v/>
      </c>
      <c r="H982" s="13"/>
      <c r="I982" s="13"/>
      <c r="J982" s="69" t="str">
        <f>IFERROR(VLOOKUP(C982,REKAP[[#All],[ID
Barang]:[Stok Akhir]],14,FALSE),"")</f>
        <v/>
      </c>
      <c r="K982" s="69"/>
      <c r="L982" s="13"/>
      <c r="M982" s="17" t="str">
        <f>IFERROR(MASUK8[[#This Row],[Harga Satuan]]*MASUK8[[#This Row],[Jumlah Keluar]], "")</f>
        <v/>
      </c>
      <c r="N982" s="13"/>
    </row>
    <row r="983" spans="1:14" ht="16.5" thickTop="1" thickBot="1" x14ac:dyDescent="0.3">
      <c r="A983" s="33">
        <f t="shared" si="15"/>
        <v>977</v>
      </c>
      <c r="B983" s="9"/>
      <c r="C983" s="10"/>
      <c r="D983" s="18" t="str">
        <f>IFERROR(VLOOKUP(C983,REKAP[[#All],[ID
Barang]:[Stok Akhir]],2,FALSE), "")</f>
        <v/>
      </c>
      <c r="E983" s="18" t="str">
        <f>IFERROR(VLOOKUP(C983,REKAP[[#All],[ID
Barang]:[Stok Akhir]],4,FALSE), "")</f>
        <v/>
      </c>
      <c r="F983" s="18" t="str">
        <f>IFERROR(VLOOKUP(C983,REKAP[[#All],[ID
Barang]:[Stok Akhir]],6,FALSE),"")</f>
        <v/>
      </c>
      <c r="G983" s="17" t="str">
        <f>IFERROR(VLOOKUP(C983,REKAP[[#All],[ID
Barang]:[Stok Akhir]],8,FALSE),"")</f>
        <v/>
      </c>
      <c r="H983" s="13"/>
      <c r="I983" s="13"/>
      <c r="J983" s="69" t="str">
        <f>IFERROR(VLOOKUP(C983,REKAP[[#All],[ID
Barang]:[Stok Akhir]],14,FALSE),"")</f>
        <v/>
      </c>
      <c r="K983" s="69"/>
      <c r="L983" s="13"/>
      <c r="M983" s="17" t="str">
        <f>IFERROR(MASUK8[[#This Row],[Harga Satuan]]*MASUK8[[#This Row],[Jumlah Keluar]], "")</f>
        <v/>
      </c>
      <c r="N983" s="13"/>
    </row>
    <row r="984" spans="1:14" ht="16.5" thickTop="1" thickBot="1" x14ac:dyDescent="0.3">
      <c r="A984" s="33">
        <f t="shared" si="15"/>
        <v>978</v>
      </c>
      <c r="B984" s="9"/>
      <c r="C984" s="10"/>
      <c r="D984" s="18" t="str">
        <f>IFERROR(VLOOKUP(C984,REKAP[[#All],[ID
Barang]:[Stok Akhir]],2,FALSE), "")</f>
        <v/>
      </c>
      <c r="E984" s="18" t="str">
        <f>IFERROR(VLOOKUP(C984,REKAP[[#All],[ID
Barang]:[Stok Akhir]],4,FALSE), "")</f>
        <v/>
      </c>
      <c r="F984" s="18" t="str">
        <f>IFERROR(VLOOKUP(C984,REKAP[[#All],[ID
Barang]:[Stok Akhir]],6,FALSE),"")</f>
        <v/>
      </c>
      <c r="G984" s="17" t="str">
        <f>IFERROR(VLOOKUP(C984,REKAP[[#All],[ID
Barang]:[Stok Akhir]],8,FALSE),"")</f>
        <v/>
      </c>
      <c r="H984" s="13"/>
      <c r="I984" s="13"/>
      <c r="J984" s="69" t="str">
        <f>IFERROR(VLOOKUP(C984,REKAP[[#All],[ID
Barang]:[Stok Akhir]],14,FALSE),"")</f>
        <v/>
      </c>
      <c r="K984" s="69"/>
      <c r="L984" s="13"/>
      <c r="M984" s="17" t="str">
        <f>IFERROR(MASUK8[[#This Row],[Harga Satuan]]*MASUK8[[#This Row],[Jumlah Keluar]], "")</f>
        <v/>
      </c>
      <c r="N984" s="13"/>
    </row>
    <row r="985" spans="1:14" ht="16.5" thickTop="1" thickBot="1" x14ac:dyDescent="0.3">
      <c r="A985" s="33">
        <f t="shared" si="15"/>
        <v>979</v>
      </c>
      <c r="B985" s="9"/>
      <c r="C985" s="10"/>
      <c r="D985" s="18" t="str">
        <f>IFERROR(VLOOKUP(C985,REKAP[[#All],[ID
Barang]:[Stok Akhir]],2,FALSE), "")</f>
        <v/>
      </c>
      <c r="E985" s="18" t="str">
        <f>IFERROR(VLOOKUP(C985,REKAP[[#All],[ID
Barang]:[Stok Akhir]],4,FALSE), "")</f>
        <v/>
      </c>
      <c r="F985" s="18" t="str">
        <f>IFERROR(VLOOKUP(C985,REKAP[[#All],[ID
Barang]:[Stok Akhir]],6,FALSE),"")</f>
        <v/>
      </c>
      <c r="G985" s="17" t="str">
        <f>IFERROR(VLOOKUP(C985,REKAP[[#All],[ID
Barang]:[Stok Akhir]],8,FALSE),"")</f>
        <v/>
      </c>
      <c r="H985" s="13"/>
      <c r="I985" s="13"/>
      <c r="J985" s="69" t="str">
        <f>IFERROR(VLOOKUP(C985,REKAP[[#All],[ID
Barang]:[Stok Akhir]],14,FALSE),"")</f>
        <v/>
      </c>
      <c r="K985" s="69"/>
      <c r="L985" s="13"/>
      <c r="M985" s="17" t="str">
        <f>IFERROR(MASUK8[[#This Row],[Harga Satuan]]*MASUK8[[#This Row],[Jumlah Keluar]], "")</f>
        <v/>
      </c>
      <c r="N985" s="13"/>
    </row>
    <row r="986" spans="1:14" ht="16.5" thickTop="1" thickBot="1" x14ac:dyDescent="0.3">
      <c r="A986" s="33">
        <f t="shared" si="15"/>
        <v>980</v>
      </c>
      <c r="B986" s="9"/>
      <c r="C986" s="10"/>
      <c r="D986" s="18" t="str">
        <f>IFERROR(VLOOKUP(C986,REKAP[[#All],[ID
Barang]:[Stok Akhir]],2,FALSE), "")</f>
        <v/>
      </c>
      <c r="E986" s="18" t="str">
        <f>IFERROR(VLOOKUP(C986,REKAP[[#All],[ID
Barang]:[Stok Akhir]],4,FALSE), "")</f>
        <v/>
      </c>
      <c r="F986" s="18" t="str">
        <f>IFERROR(VLOOKUP(C986,REKAP[[#All],[ID
Barang]:[Stok Akhir]],6,FALSE),"")</f>
        <v/>
      </c>
      <c r="G986" s="17" t="str">
        <f>IFERROR(VLOOKUP(C986,REKAP[[#All],[ID
Barang]:[Stok Akhir]],8,FALSE),"")</f>
        <v/>
      </c>
      <c r="H986" s="13"/>
      <c r="I986" s="13"/>
      <c r="J986" s="69" t="str">
        <f>IFERROR(VLOOKUP(C986,REKAP[[#All],[ID
Barang]:[Stok Akhir]],14,FALSE),"")</f>
        <v/>
      </c>
      <c r="K986" s="69"/>
      <c r="L986" s="13"/>
      <c r="M986" s="17" t="str">
        <f>IFERROR(MASUK8[[#This Row],[Harga Satuan]]*MASUK8[[#This Row],[Jumlah Keluar]], "")</f>
        <v/>
      </c>
      <c r="N986" s="13"/>
    </row>
    <row r="987" spans="1:14" ht="16.5" thickTop="1" thickBot="1" x14ac:dyDescent="0.3">
      <c r="A987" s="33">
        <f t="shared" si="15"/>
        <v>981</v>
      </c>
      <c r="B987" s="9"/>
      <c r="C987" s="10"/>
      <c r="D987" s="18" t="str">
        <f>IFERROR(VLOOKUP(C987,REKAP[[#All],[ID
Barang]:[Stok Akhir]],2,FALSE), "")</f>
        <v/>
      </c>
      <c r="E987" s="18" t="str">
        <f>IFERROR(VLOOKUP(C987,REKAP[[#All],[ID
Barang]:[Stok Akhir]],4,FALSE), "")</f>
        <v/>
      </c>
      <c r="F987" s="18" t="str">
        <f>IFERROR(VLOOKUP(C987,REKAP[[#All],[ID
Barang]:[Stok Akhir]],6,FALSE),"")</f>
        <v/>
      </c>
      <c r="G987" s="17" t="str">
        <f>IFERROR(VLOOKUP(C987,REKAP[[#All],[ID
Barang]:[Stok Akhir]],8,FALSE),"")</f>
        <v/>
      </c>
      <c r="H987" s="13"/>
      <c r="I987" s="13"/>
      <c r="J987" s="69" t="str">
        <f>IFERROR(VLOOKUP(C987,REKAP[[#All],[ID
Barang]:[Stok Akhir]],14,FALSE),"")</f>
        <v/>
      </c>
      <c r="K987" s="69"/>
      <c r="L987" s="13"/>
      <c r="M987" s="17" t="str">
        <f>IFERROR(MASUK8[[#This Row],[Harga Satuan]]*MASUK8[[#This Row],[Jumlah Keluar]], "")</f>
        <v/>
      </c>
      <c r="N987" s="13"/>
    </row>
    <row r="988" spans="1:14" ht="16.5" thickTop="1" thickBot="1" x14ac:dyDescent="0.3">
      <c r="A988" s="33">
        <f t="shared" si="15"/>
        <v>982</v>
      </c>
      <c r="B988" s="9"/>
      <c r="C988" s="10"/>
      <c r="D988" s="18" t="str">
        <f>IFERROR(VLOOKUP(C988,REKAP[[#All],[ID
Barang]:[Stok Akhir]],2,FALSE), "")</f>
        <v/>
      </c>
      <c r="E988" s="18" t="str">
        <f>IFERROR(VLOOKUP(C988,REKAP[[#All],[ID
Barang]:[Stok Akhir]],4,FALSE), "")</f>
        <v/>
      </c>
      <c r="F988" s="18" t="str">
        <f>IFERROR(VLOOKUP(C988,REKAP[[#All],[ID
Barang]:[Stok Akhir]],6,FALSE),"")</f>
        <v/>
      </c>
      <c r="G988" s="17" t="str">
        <f>IFERROR(VLOOKUP(C988,REKAP[[#All],[ID
Barang]:[Stok Akhir]],8,FALSE),"")</f>
        <v/>
      </c>
      <c r="H988" s="13"/>
      <c r="I988" s="13"/>
      <c r="J988" s="69" t="str">
        <f>IFERROR(VLOOKUP(C988,REKAP[[#All],[ID
Barang]:[Stok Akhir]],14,FALSE),"")</f>
        <v/>
      </c>
      <c r="K988" s="69"/>
      <c r="L988" s="13"/>
      <c r="M988" s="17" t="str">
        <f>IFERROR(MASUK8[[#This Row],[Harga Satuan]]*MASUK8[[#This Row],[Jumlah Keluar]], "")</f>
        <v/>
      </c>
      <c r="N988" s="13"/>
    </row>
    <row r="989" spans="1:14" ht="16.5" thickTop="1" thickBot="1" x14ac:dyDescent="0.3">
      <c r="A989" s="33">
        <f t="shared" si="15"/>
        <v>983</v>
      </c>
      <c r="B989" s="9"/>
      <c r="C989" s="10"/>
      <c r="D989" s="18" t="str">
        <f>IFERROR(VLOOKUP(C989,REKAP[[#All],[ID
Barang]:[Stok Akhir]],2,FALSE), "")</f>
        <v/>
      </c>
      <c r="E989" s="18" t="str">
        <f>IFERROR(VLOOKUP(C989,REKAP[[#All],[ID
Barang]:[Stok Akhir]],4,FALSE), "")</f>
        <v/>
      </c>
      <c r="F989" s="18" t="str">
        <f>IFERROR(VLOOKUP(C989,REKAP[[#All],[ID
Barang]:[Stok Akhir]],6,FALSE),"")</f>
        <v/>
      </c>
      <c r="G989" s="17" t="str">
        <f>IFERROR(VLOOKUP(C989,REKAP[[#All],[ID
Barang]:[Stok Akhir]],8,FALSE),"")</f>
        <v/>
      </c>
      <c r="H989" s="13"/>
      <c r="I989" s="13"/>
      <c r="J989" s="69" t="str">
        <f>IFERROR(VLOOKUP(C989,REKAP[[#All],[ID
Barang]:[Stok Akhir]],14,FALSE),"")</f>
        <v/>
      </c>
      <c r="K989" s="69"/>
      <c r="L989" s="13"/>
      <c r="M989" s="17" t="str">
        <f>IFERROR(MASUK8[[#This Row],[Harga Satuan]]*MASUK8[[#This Row],[Jumlah Keluar]], "")</f>
        <v/>
      </c>
      <c r="N989" s="13"/>
    </row>
    <row r="990" spans="1:14" ht="16.5" thickTop="1" thickBot="1" x14ac:dyDescent="0.3">
      <c r="A990" s="33">
        <f t="shared" si="15"/>
        <v>984</v>
      </c>
      <c r="B990" s="9"/>
      <c r="C990" s="10"/>
      <c r="D990" s="18" t="str">
        <f>IFERROR(VLOOKUP(C990,REKAP[[#All],[ID
Barang]:[Stok Akhir]],2,FALSE), "")</f>
        <v/>
      </c>
      <c r="E990" s="18" t="str">
        <f>IFERROR(VLOOKUP(C990,REKAP[[#All],[ID
Barang]:[Stok Akhir]],4,FALSE), "")</f>
        <v/>
      </c>
      <c r="F990" s="18" t="str">
        <f>IFERROR(VLOOKUP(C990,REKAP[[#All],[ID
Barang]:[Stok Akhir]],6,FALSE),"")</f>
        <v/>
      </c>
      <c r="G990" s="17" t="str">
        <f>IFERROR(VLOOKUP(C990,REKAP[[#All],[ID
Barang]:[Stok Akhir]],8,FALSE),"")</f>
        <v/>
      </c>
      <c r="H990" s="13"/>
      <c r="I990" s="13"/>
      <c r="J990" s="69" t="str">
        <f>IFERROR(VLOOKUP(C990,REKAP[[#All],[ID
Barang]:[Stok Akhir]],14,FALSE),"")</f>
        <v/>
      </c>
      <c r="K990" s="69"/>
      <c r="L990" s="13"/>
      <c r="M990" s="17" t="str">
        <f>IFERROR(MASUK8[[#This Row],[Harga Satuan]]*MASUK8[[#This Row],[Jumlah Keluar]], "")</f>
        <v/>
      </c>
      <c r="N990" s="13"/>
    </row>
    <row r="991" spans="1:14" ht="16.5" thickTop="1" thickBot="1" x14ac:dyDescent="0.3">
      <c r="A991" s="33">
        <f t="shared" si="15"/>
        <v>985</v>
      </c>
      <c r="B991" s="9"/>
      <c r="C991" s="10"/>
      <c r="D991" s="18" t="str">
        <f>IFERROR(VLOOKUP(C991,REKAP[[#All],[ID
Barang]:[Stok Akhir]],2,FALSE), "")</f>
        <v/>
      </c>
      <c r="E991" s="18" t="str">
        <f>IFERROR(VLOOKUP(C991,REKAP[[#All],[ID
Barang]:[Stok Akhir]],4,FALSE), "")</f>
        <v/>
      </c>
      <c r="F991" s="18" t="str">
        <f>IFERROR(VLOOKUP(C991,REKAP[[#All],[ID
Barang]:[Stok Akhir]],6,FALSE),"")</f>
        <v/>
      </c>
      <c r="G991" s="17" t="str">
        <f>IFERROR(VLOOKUP(C991,REKAP[[#All],[ID
Barang]:[Stok Akhir]],8,FALSE),"")</f>
        <v/>
      </c>
      <c r="H991" s="13"/>
      <c r="I991" s="13"/>
      <c r="J991" s="69" t="str">
        <f>IFERROR(VLOOKUP(C991,REKAP[[#All],[ID
Barang]:[Stok Akhir]],14,FALSE),"")</f>
        <v/>
      </c>
      <c r="K991" s="69"/>
      <c r="L991" s="13"/>
      <c r="M991" s="17" t="str">
        <f>IFERROR(MASUK8[[#This Row],[Harga Satuan]]*MASUK8[[#This Row],[Jumlah Keluar]], "")</f>
        <v/>
      </c>
      <c r="N991" s="13"/>
    </row>
    <row r="992" spans="1:14" ht="16.5" thickTop="1" thickBot="1" x14ac:dyDescent="0.3">
      <c r="A992" s="33">
        <f t="shared" si="15"/>
        <v>986</v>
      </c>
      <c r="B992" s="9"/>
      <c r="C992" s="10"/>
      <c r="D992" s="18" t="str">
        <f>IFERROR(VLOOKUP(C992,REKAP[[#All],[ID
Barang]:[Stok Akhir]],2,FALSE), "")</f>
        <v/>
      </c>
      <c r="E992" s="18" t="str">
        <f>IFERROR(VLOOKUP(C992,REKAP[[#All],[ID
Barang]:[Stok Akhir]],4,FALSE), "")</f>
        <v/>
      </c>
      <c r="F992" s="18" t="str">
        <f>IFERROR(VLOOKUP(C992,REKAP[[#All],[ID
Barang]:[Stok Akhir]],6,FALSE),"")</f>
        <v/>
      </c>
      <c r="G992" s="17" t="str">
        <f>IFERROR(VLOOKUP(C992,REKAP[[#All],[ID
Barang]:[Stok Akhir]],8,FALSE),"")</f>
        <v/>
      </c>
      <c r="H992" s="13"/>
      <c r="I992" s="13"/>
      <c r="J992" s="69" t="str">
        <f>IFERROR(VLOOKUP(C992,REKAP[[#All],[ID
Barang]:[Stok Akhir]],14,FALSE),"")</f>
        <v/>
      </c>
      <c r="K992" s="69"/>
      <c r="L992" s="13"/>
      <c r="M992" s="17" t="str">
        <f>IFERROR(MASUK8[[#This Row],[Harga Satuan]]*MASUK8[[#This Row],[Jumlah Keluar]], "")</f>
        <v/>
      </c>
      <c r="N992" s="13"/>
    </row>
    <row r="993" spans="1:14" ht="16.5" thickTop="1" thickBot="1" x14ac:dyDescent="0.3">
      <c r="A993" s="33">
        <f t="shared" si="15"/>
        <v>987</v>
      </c>
      <c r="B993" s="9"/>
      <c r="C993" s="10"/>
      <c r="D993" s="18" t="str">
        <f>IFERROR(VLOOKUP(C993,REKAP[[#All],[ID
Barang]:[Stok Akhir]],2,FALSE), "")</f>
        <v/>
      </c>
      <c r="E993" s="18" t="str">
        <f>IFERROR(VLOOKUP(C993,REKAP[[#All],[ID
Barang]:[Stok Akhir]],4,FALSE), "")</f>
        <v/>
      </c>
      <c r="F993" s="18" t="str">
        <f>IFERROR(VLOOKUP(C993,REKAP[[#All],[ID
Barang]:[Stok Akhir]],6,FALSE),"")</f>
        <v/>
      </c>
      <c r="G993" s="17" t="str">
        <f>IFERROR(VLOOKUP(C993,REKAP[[#All],[ID
Barang]:[Stok Akhir]],8,FALSE),"")</f>
        <v/>
      </c>
      <c r="H993" s="13"/>
      <c r="I993" s="13"/>
      <c r="J993" s="69" t="str">
        <f>IFERROR(VLOOKUP(C993,REKAP[[#All],[ID
Barang]:[Stok Akhir]],14,FALSE),"")</f>
        <v/>
      </c>
      <c r="K993" s="69"/>
      <c r="L993" s="13"/>
      <c r="M993" s="17" t="str">
        <f>IFERROR(MASUK8[[#This Row],[Harga Satuan]]*MASUK8[[#This Row],[Jumlah Keluar]], "")</f>
        <v/>
      </c>
      <c r="N993" s="13"/>
    </row>
    <row r="994" spans="1:14" ht="16.5" thickTop="1" thickBot="1" x14ac:dyDescent="0.3">
      <c r="A994" s="33">
        <f t="shared" si="15"/>
        <v>988</v>
      </c>
      <c r="B994" s="9"/>
      <c r="C994" s="10"/>
      <c r="D994" s="18" t="str">
        <f>IFERROR(VLOOKUP(C994,REKAP[[#All],[ID
Barang]:[Stok Akhir]],2,FALSE), "")</f>
        <v/>
      </c>
      <c r="E994" s="18" t="str">
        <f>IFERROR(VLOOKUP(C994,REKAP[[#All],[ID
Barang]:[Stok Akhir]],4,FALSE), "")</f>
        <v/>
      </c>
      <c r="F994" s="18" t="str">
        <f>IFERROR(VLOOKUP(C994,REKAP[[#All],[ID
Barang]:[Stok Akhir]],6,FALSE),"")</f>
        <v/>
      </c>
      <c r="G994" s="17" t="str">
        <f>IFERROR(VLOOKUP(C994,REKAP[[#All],[ID
Barang]:[Stok Akhir]],8,FALSE),"")</f>
        <v/>
      </c>
      <c r="H994" s="13"/>
      <c r="I994" s="13"/>
      <c r="J994" s="69" t="str">
        <f>IFERROR(VLOOKUP(C994,REKAP[[#All],[ID
Barang]:[Stok Akhir]],14,FALSE),"")</f>
        <v/>
      </c>
      <c r="K994" s="69"/>
      <c r="L994" s="13"/>
      <c r="M994" s="17" t="str">
        <f>IFERROR(MASUK8[[#This Row],[Harga Satuan]]*MASUK8[[#This Row],[Jumlah Keluar]], "")</f>
        <v/>
      </c>
      <c r="N994" s="13"/>
    </row>
    <row r="995" spans="1:14" ht="16.5" thickTop="1" thickBot="1" x14ac:dyDescent="0.3">
      <c r="A995" s="33">
        <f t="shared" si="15"/>
        <v>989</v>
      </c>
      <c r="B995" s="9"/>
      <c r="C995" s="10"/>
      <c r="D995" s="18" t="str">
        <f>IFERROR(VLOOKUP(C995,REKAP[[#All],[ID
Barang]:[Stok Akhir]],2,FALSE), "")</f>
        <v/>
      </c>
      <c r="E995" s="18" t="str">
        <f>IFERROR(VLOOKUP(C995,REKAP[[#All],[ID
Barang]:[Stok Akhir]],4,FALSE), "")</f>
        <v/>
      </c>
      <c r="F995" s="18" t="str">
        <f>IFERROR(VLOOKUP(C995,REKAP[[#All],[ID
Barang]:[Stok Akhir]],6,FALSE),"")</f>
        <v/>
      </c>
      <c r="G995" s="17" t="str">
        <f>IFERROR(VLOOKUP(C995,REKAP[[#All],[ID
Barang]:[Stok Akhir]],8,FALSE),"")</f>
        <v/>
      </c>
      <c r="H995" s="13"/>
      <c r="I995" s="13"/>
      <c r="J995" s="69" t="str">
        <f>IFERROR(VLOOKUP(C995,REKAP[[#All],[ID
Barang]:[Stok Akhir]],14,FALSE),"")</f>
        <v/>
      </c>
      <c r="K995" s="69"/>
      <c r="L995" s="13"/>
      <c r="M995" s="17" t="str">
        <f>IFERROR(MASUK8[[#This Row],[Harga Satuan]]*MASUK8[[#This Row],[Jumlah Keluar]], "")</f>
        <v/>
      </c>
      <c r="N995" s="13"/>
    </row>
    <row r="996" spans="1:14" ht="16.5" thickTop="1" thickBot="1" x14ac:dyDescent="0.3">
      <c r="A996" s="33">
        <f t="shared" si="15"/>
        <v>990</v>
      </c>
      <c r="B996" s="9"/>
      <c r="C996" s="10"/>
      <c r="D996" s="18" t="str">
        <f>IFERROR(VLOOKUP(C996,REKAP[[#All],[ID
Barang]:[Stok Akhir]],2,FALSE), "")</f>
        <v/>
      </c>
      <c r="E996" s="18" t="str">
        <f>IFERROR(VLOOKUP(C996,REKAP[[#All],[ID
Barang]:[Stok Akhir]],4,FALSE), "")</f>
        <v/>
      </c>
      <c r="F996" s="18" t="str">
        <f>IFERROR(VLOOKUP(C996,REKAP[[#All],[ID
Barang]:[Stok Akhir]],6,FALSE),"")</f>
        <v/>
      </c>
      <c r="G996" s="17" t="str">
        <f>IFERROR(VLOOKUP(C996,REKAP[[#All],[ID
Barang]:[Stok Akhir]],8,FALSE),"")</f>
        <v/>
      </c>
      <c r="H996" s="13"/>
      <c r="I996" s="13"/>
      <c r="J996" s="69" t="str">
        <f>IFERROR(VLOOKUP(C996,REKAP[[#All],[ID
Barang]:[Stok Akhir]],14,FALSE),"")</f>
        <v/>
      </c>
      <c r="K996" s="69"/>
      <c r="L996" s="13"/>
      <c r="M996" s="17" t="str">
        <f>IFERROR(MASUK8[[#This Row],[Harga Satuan]]*MASUK8[[#This Row],[Jumlah Keluar]], "")</f>
        <v/>
      </c>
      <c r="N996" s="13"/>
    </row>
    <row r="997" spans="1:14" ht="16.5" thickTop="1" thickBot="1" x14ac:dyDescent="0.3">
      <c r="A997" s="33">
        <f t="shared" si="15"/>
        <v>991</v>
      </c>
      <c r="B997" s="9"/>
      <c r="C997" s="10"/>
      <c r="D997" s="18" t="str">
        <f>IFERROR(VLOOKUP(C997,REKAP[[#All],[ID
Barang]:[Stok Akhir]],2,FALSE), "")</f>
        <v/>
      </c>
      <c r="E997" s="18" t="str">
        <f>IFERROR(VLOOKUP(C997,REKAP[[#All],[ID
Barang]:[Stok Akhir]],4,FALSE), "")</f>
        <v/>
      </c>
      <c r="F997" s="18" t="str">
        <f>IFERROR(VLOOKUP(C997,REKAP[[#All],[ID
Barang]:[Stok Akhir]],6,FALSE),"")</f>
        <v/>
      </c>
      <c r="G997" s="17" t="str">
        <f>IFERROR(VLOOKUP(C997,REKAP[[#All],[ID
Barang]:[Stok Akhir]],8,FALSE),"")</f>
        <v/>
      </c>
      <c r="H997" s="13"/>
      <c r="I997" s="13"/>
      <c r="J997" s="69" t="str">
        <f>IFERROR(VLOOKUP(C997,REKAP[[#All],[ID
Barang]:[Stok Akhir]],14,FALSE),"")</f>
        <v/>
      </c>
      <c r="K997" s="69"/>
      <c r="L997" s="13"/>
      <c r="M997" s="17" t="str">
        <f>IFERROR(MASUK8[[#This Row],[Harga Satuan]]*MASUK8[[#This Row],[Jumlah Keluar]], "")</f>
        <v/>
      </c>
      <c r="N997" s="13"/>
    </row>
    <row r="998" spans="1:14" ht="16.5" thickTop="1" thickBot="1" x14ac:dyDescent="0.3">
      <c r="A998" s="33">
        <f t="shared" si="15"/>
        <v>992</v>
      </c>
      <c r="B998" s="9"/>
      <c r="C998" s="10"/>
      <c r="D998" s="18" t="str">
        <f>IFERROR(VLOOKUP(C998,REKAP[[#All],[ID
Barang]:[Stok Akhir]],2,FALSE), "")</f>
        <v/>
      </c>
      <c r="E998" s="18" t="str">
        <f>IFERROR(VLOOKUP(C998,REKAP[[#All],[ID
Barang]:[Stok Akhir]],4,FALSE), "")</f>
        <v/>
      </c>
      <c r="F998" s="18" t="str">
        <f>IFERROR(VLOOKUP(C998,REKAP[[#All],[ID
Barang]:[Stok Akhir]],6,FALSE),"")</f>
        <v/>
      </c>
      <c r="G998" s="17" t="str">
        <f>IFERROR(VLOOKUP(C998,REKAP[[#All],[ID
Barang]:[Stok Akhir]],8,FALSE),"")</f>
        <v/>
      </c>
      <c r="H998" s="13"/>
      <c r="I998" s="13"/>
      <c r="J998" s="69" t="str">
        <f>IFERROR(VLOOKUP(C998,REKAP[[#All],[ID
Barang]:[Stok Akhir]],14,FALSE),"")</f>
        <v/>
      </c>
      <c r="K998" s="69"/>
      <c r="L998" s="13"/>
      <c r="M998" s="17" t="str">
        <f>IFERROR(MASUK8[[#This Row],[Harga Satuan]]*MASUK8[[#This Row],[Jumlah Keluar]], "")</f>
        <v/>
      </c>
      <c r="N998" s="13"/>
    </row>
    <row r="999" spans="1:14" ht="16.5" thickTop="1" thickBot="1" x14ac:dyDescent="0.3">
      <c r="A999" s="33">
        <f t="shared" si="15"/>
        <v>993</v>
      </c>
      <c r="B999" s="9"/>
      <c r="C999" s="10"/>
      <c r="D999" s="18" t="str">
        <f>IFERROR(VLOOKUP(C999,REKAP[[#All],[ID
Barang]:[Stok Akhir]],2,FALSE), "")</f>
        <v/>
      </c>
      <c r="E999" s="18" t="str">
        <f>IFERROR(VLOOKUP(C999,REKAP[[#All],[ID
Barang]:[Stok Akhir]],4,FALSE), "")</f>
        <v/>
      </c>
      <c r="F999" s="18" t="str">
        <f>IFERROR(VLOOKUP(C999,REKAP[[#All],[ID
Barang]:[Stok Akhir]],6,FALSE),"")</f>
        <v/>
      </c>
      <c r="G999" s="17" t="str">
        <f>IFERROR(VLOOKUP(C999,REKAP[[#All],[ID
Barang]:[Stok Akhir]],8,FALSE),"")</f>
        <v/>
      </c>
      <c r="H999" s="13"/>
      <c r="I999" s="13"/>
      <c r="J999" s="69" t="str">
        <f>IFERROR(VLOOKUP(C999,REKAP[[#All],[ID
Barang]:[Stok Akhir]],14,FALSE),"")</f>
        <v/>
      </c>
      <c r="K999" s="69"/>
      <c r="L999" s="13"/>
      <c r="M999" s="17" t="str">
        <f>IFERROR(MASUK8[[#This Row],[Harga Satuan]]*MASUK8[[#This Row],[Jumlah Keluar]], "")</f>
        <v/>
      </c>
      <c r="N999" s="13"/>
    </row>
    <row r="1000" spans="1:14" ht="16.5" thickTop="1" thickBot="1" x14ac:dyDescent="0.3">
      <c r="A1000" s="33">
        <f t="shared" si="15"/>
        <v>994</v>
      </c>
      <c r="B1000" s="9"/>
      <c r="C1000" s="10"/>
      <c r="D1000" s="18" t="str">
        <f>IFERROR(VLOOKUP(C1000,REKAP[[#All],[ID
Barang]:[Stok Akhir]],2,FALSE), "")</f>
        <v/>
      </c>
      <c r="E1000" s="18" t="str">
        <f>IFERROR(VLOOKUP(C1000,REKAP[[#All],[ID
Barang]:[Stok Akhir]],4,FALSE), "")</f>
        <v/>
      </c>
      <c r="F1000" s="18" t="str">
        <f>IFERROR(VLOOKUP(C1000,REKAP[[#All],[ID
Barang]:[Stok Akhir]],6,FALSE),"")</f>
        <v/>
      </c>
      <c r="G1000" s="17" t="str">
        <f>IFERROR(VLOOKUP(C1000,REKAP[[#All],[ID
Barang]:[Stok Akhir]],8,FALSE),"")</f>
        <v/>
      </c>
      <c r="H1000" s="13"/>
      <c r="I1000" s="13"/>
      <c r="J1000" s="69" t="str">
        <f>IFERROR(VLOOKUP(C1000,REKAP[[#All],[ID
Barang]:[Stok Akhir]],14,FALSE),"")</f>
        <v/>
      </c>
      <c r="K1000" s="69"/>
      <c r="L1000" s="13"/>
      <c r="M1000" s="17" t="str">
        <f>IFERROR(MASUK8[[#This Row],[Harga Satuan]]*MASUK8[[#This Row],[Jumlah Keluar]], "")</f>
        <v/>
      </c>
      <c r="N1000" s="13"/>
    </row>
    <row r="1001" spans="1:14" ht="16.5" thickTop="1" thickBot="1" x14ac:dyDescent="0.3">
      <c r="A1001" s="33">
        <f t="shared" si="15"/>
        <v>995</v>
      </c>
      <c r="B1001" s="9"/>
      <c r="C1001" s="10"/>
      <c r="D1001" s="18" t="str">
        <f>IFERROR(VLOOKUP(C1001,REKAP[[#All],[ID
Barang]:[Stok Akhir]],2,FALSE), "")</f>
        <v/>
      </c>
      <c r="E1001" s="18" t="str">
        <f>IFERROR(VLOOKUP(C1001,REKAP[[#All],[ID
Barang]:[Stok Akhir]],4,FALSE), "")</f>
        <v/>
      </c>
      <c r="F1001" s="18" t="str">
        <f>IFERROR(VLOOKUP(C1001,REKAP[[#All],[ID
Barang]:[Stok Akhir]],6,FALSE),"")</f>
        <v/>
      </c>
      <c r="G1001" s="17" t="str">
        <f>IFERROR(VLOOKUP(C1001,REKAP[[#All],[ID
Barang]:[Stok Akhir]],8,FALSE),"")</f>
        <v/>
      </c>
      <c r="H1001" s="13"/>
      <c r="I1001" s="13"/>
      <c r="J1001" s="69" t="str">
        <f>IFERROR(VLOOKUP(C1001,REKAP[[#All],[ID
Barang]:[Stok Akhir]],14,FALSE),"")</f>
        <v/>
      </c>
      <c r="K1001" s="69"/>
      <c r="L1001" s="13"/>
      <c r="M1001" s="17" t="str">
        <f>IFERROR(MASUK8[[#This Row],[Harga Satuan]]*MASUK8[[#This Row],[Jumlah Keluar]], "")</f>
        <v/>
      </c>
      <c r="N1001" s="13"/>
    </row>
    <row r="1002" spans="1:14" ht="16.5" thickTop="1" thickBot="1" x14ac:dyDescent="0.3">
      <c r="A1002" s="33">
        <f t="shared" si="15"/>
        <v>996</v>
      </c>
      <c r="B1002" s="9"/>
      <c r="C1002" s="10"/>
      <c r="D1002" s="18" t="str">
        <f>IFERROR(VLOOKUP(C1002,REKAP[[#All],[ID
Barang]:[Stok Akhir]],2,FALSE), "")</f>
        <v/>
      </c>
      <c r="E1002" s="18" t="str">
        <f>IFERROR(VLOOKUP(C1002,REKAP[[#All],[ID
Barang]:[Stok Akhir]],4,FALSE), "")</f>
        <v/>
      </c>
      <c r="F1002" s="18" t="str">
        <f>IFERROR(VLOOKUP(C1002,REKAP[[#All],[ID
Barang]:[Stok Akhir]],6,FALSE),"")</f>
        <v/>
      </c>
      <c r="G1002" s="17" t="str">
        <f>IFERROR(VLOOKUP(C1002,REKAP[[#All],[ID
Barang]:[Stok Akhir]],8,FALSE),"")</f>
        <v/>
      </c>
      <c r="H1002" s="13"/>
      <c r="I1002" s="13"/>
      <c r="J1002" s="69" t="str">
        <f>IFERROR(VLOOKUP(C1002,REKAP[[#All],[ID
Barang]:[Stok Akhir]],14,FALSE),"")</f>
        <v/>
      </c>
      <c r="K1002" s="69"/>
      <c r="L1002" s="13"/>
      <c r="M1002" s="17" t="str">
        <f>IFERROR(MASUK8[[#This Row],[Harga Satuan]]*MASUK8[[#This Row],[Jumlah Keluar]], "")</f>
        <v/>
      </c>
      <c r="N1002" s="13"/>
    </row>
    <row r="1003" spans="1:14" ht="16.5" thickTop="1" thickBot="1" x14ac:dyDescent="0.3">
      <c r="A1003" s="33">
        <f t="shared" si="15"/>
        <v>997</v>
      </c>
      <c r="B1003" s="9"/>
      <c r="C1003" s="10"/>
      <c r="D1003" s="18" t="str">
        <f>IFERROR(VLOOKUP(C1003,REKAP[[#All],[ID
Barang]:[Stok Akhir]],2,FALSE), "")</f>
        <v/>
      </c>
      <c r="E1003" s="18" t="str">
        <f>IFERROR(VLOOKUP(C1003,REKAP[[#All],[ID
Barang]:[Stok Akhir]],4,FALSE), "")</f>
        <v/>
      </c>
      <c r="F1003" s="18" t="str">
        <f>IFERROR(VLOOKUP(C1003,REKAP[[#All],[ID
Barang]:[Stok Akhir]],6,FALSE),"")</f>
        <v/>
      </c>
      <c r="G1003" s="17" t="str">
        <f>IFERROR(VLOOKUP(C1003,REKAP[[#All],[ID
Barang]:[Stok Akhir]],8,FALSE),"")</f>
        <v/>
      </c>
      <c r="H1003" s="13"/>
      <c r="I1003" s="13"/>
      <c r="J1003" s="69" t="str">
        <f>IFERROR(VLOOKUP(C1003,REKAP[[#All],[ID
Barang]:[Stok Akhir]],14,FALSE),"")</f>
        <v/>
      </c>
      <c r="K1003" s="69"/>
      <c r="L1003" s="13"/>
      <c r="M1003" s="17" t="str">
        <f>IFERROR(MASUK8[[#This Row],[Harga Satuan]]*MASUK8[[#This Row],[Jumlah Keluar]], "")</f>
        <v/>
      </c>
      <c r="N1003" s="13"/>
    </row>
    <row r="1004" spans="1:14" ht="16.5" thickTop="1" thickBot="1" x14ac:dyDescent="0.3">
      <c r="A1004" s="33">
        <f t="shared" si="15"/>
        <v>998</v>
      </c>
      <c r="B1004" s="9"/>
      <c r="C1004" s="10"/>
      <c r="D1004" s="18" t="str">
        <f>IFERROR(VLOOKUP(C1004,REKAP[[#All],[ID
Barang]:[Stok Akhir]],2,FALSE), "")</f>
        <v/>
      </c>
      <c r="E1004" s="18" t="str">
        <f>IFERROR(VLOOKUP(C1004,REKAP[[#All],[ID
Barang]:[Stok Akhir]],4,FALSE), "")</f>
        <v/>
      </c>
      <c r="F1004" s="18" t="str">
        <f>IFERROR(VLOOKUP(C1004,REKAP[[#All],[ID
Barang]:[Stok Akhir]],6,FALSE),"")</f>
        <v/>
      </c>
      <c r="G1004" s="17" t="str">
        <f>IFERROR(VLOOKUP(C1004,REKAP[[#All],[ID
Barang]:[Stok Akhir]],8,FALSE),"")</f>
        <v/>
      </c>
      <c r="H1004" s="13"/>
      <c r="I1004" s="13"/>
      <c r="J1004" s="69" t="str">
        <f>IFERROR(VLOOKUP(C1004,REKAP[[#All],[ID
Barang]:[Stok Akhir]],14,FALSE),"")</f>
        <v/>
      </c>
      <c r="K1004" s="69"/>
      <c r="L1004" s="13"/>
      <c r="M1004" s="17" t="str">
        <f>IFERROR(MASUK8[[#This Row],[Harga Satuan]]*MASUK8[[#This Row],[Jumlah Keluar]], "")</f>
        <v/>
      </c>
      <c r="N1004" s="13"/>
    </row>
    <row r="1005" spans="1:14" ht="16.5" thickTop="1" thickBot="1" x14ac:dyDescent="0.3">
      <c r="A1005" s="33">
        <f t="shared" si="15"/>
        <v>999</v>
      </c>
      <c r="B1005" s="9"/>
      <c r="C1005" s="10"/>
      <c r="D1005" s="18" t="str">
        <f>IFERROR(VLOOKUP(C1005,REKAP[[#All],[ID
Barang]:[Stok Akhir]],2,FALSE), "")</f>
        <v/>
      </c>
      <c r="E1005" s="18" t="str">
        <f>IFERROR(VLOOKUP(C1005,REKAP[[#All],[ID
Barang]:[Stok Akhir]],4,FALSE), "")</f>
        <v/>
      </c>
      <c r="F1005" s="18" t="str">
        <f>IFERROR(VLOOKUP(C1005,REKAP[[#All],[ID
Barang]:[Stok Akhir]],6,FALSE),"")</f>
        <v/>
      </c>
      <c r="G1005" s="17" t="str">
        <f>IFERROR(VLOOKUP(C1005,REKAP[[#All],[ID
Barang]:[Stok Akhir]],8,FALSE),"")</f>
        <v/>
      </c>
      <c r="H1005" s="13"/>
      <c r="I1005" s="13"/>
      <c r="J1005" s="69" t="str">
        <f>IFERROR(VLOOKUP(C1005,REKAP[[#All],[ID
Barang]:[Stok Akhir]],14,FALSE),"")</f>
        <v/>
      </c>
      <c r="K1005" s="69"/>
      <c r="L1005" s="13"/>
      <c r="M1005" s="17" t="str">
        <f>IFERROR(MASUK8[[#This Row],[Harga Satuan]]*MASUK8[[#This Row],[Jumlah Keluar]], "")</f>
        <v/>
      </c>
      <c r="N1005" s="13"/>
    </row>
    <row r="1006" spans="1:14" ht="16.5" thickTop="1" thickBot="1" x14ac:dyDescent="0.3">
      <c r="A1006" s="33">
        <f t="shared" si="15"/>
        <v>1000</v>
      </c>
      <c r="B1006" s="9"/>
      <c r="C1006" s="10"/>
      <c r="D1006" s="18" t="str">
        <f>IFERROR(VLOOKUP(C1006,REKAP[[#All],[ID
Barang]:[Stok Akhir]],2,FALSE), "")</f>
        <v/>
      </c>
      <c r="E1006" s="18" t="str">
        <f>IFERROR(VLOOKUP(C1006,REKAP[[#All],[ID
Barang]:[Stok Akhir]],4,FALSE), "")</f>
        <v/>
      </c>
      <c r="F1006" s="18" t="str">
        <f>IFERROR(VLOOKUP(C1006,REKAP[[#All],[ID
Barang]:[Stok Akhir]],6,FALSE),"")</f>
        <v/>
      </c>
      <c r="G1006" s="17" t="str">
        <f>IFERROR(VLOOKUP(C1006,REKAP[[#All],[ID
Barang]:[Stok Akhir]],8,FALSE),"")</f>
        <v/>
      </c>
      <c r="H1006" s="13"/>
      <c r="I1006" s="13"/>
      <c r="J1006" s="69" t="str">
        <f>IFERROR(VLOOKUP(C1006,REKAP[[#All],[ID
Barang]:[Stok Akhir]],14,FALSE),"")</f>
        <v/>
      </c>
      <c r="K1006" s="69"/>
      <c r="L1006" s="13"/>
      <c r="M1006" s="17" t="str">
        <f>IFERROR(MASUK8[[#This Row],[Harga Satuan]]*MASUK8[[#This Row],[Jumlah Keluar]], "")</f>
        <v/>
      </c>
      <c r="N1006" s="13"/>
    </row>
    <row r="1007" spans="1:14" ht="16.5" thickTop="1" thickBot="1" x14ac:dyDescent="0.3">
      <c r="A1007" s="33">
        <f t="shared" si="15"/>
        <v>1001</v>
      </c>
      <c r="B1007" s="9"/>
      <c r="C1007" s="10"/>
      <c r="D1007" s="18" t="str">
        <f>IFERROR(VLOOKUP(C1007,REKAP[[#All],[ID
Barang]:[Stok Akhir]],2,FALSE), "")</f>
        <v/>
      </c>
      <c r="E1007" s="18" t="str">
        <f>IFERROR(VLOOKUP(C1007,REKAP[[#All],[ID
Barang]:[Stok Akhir]],4,FALSE), "")</f>
        <v/>
      </c>
      <c r="F1007" s="18" t="str">
        <f>IFERROR(VLOOKUP(C1007,REKAP[[#All],[ID
Barang]:[Stok Akhir]],6,FALSE),"")</f>
        <v/>
      </c>
      <c r="G1007" s="17" t="str">
        <f>IFERROR(VLOOKUP(C1007,REKAP[[#All],[ID
Barang]:[Stok Akhir]],8,FALSE),"")</f>
        <v/>
      </c>
      <c r="H1007" s="13"/>
      <c r="I1007" s="13"/>
      <c r="J1007" s="69" t="str">
        <f>IFERROR(VLOOKUP(C1007,REKAP[[#All],[ID
Barang]:[Stok Akhir]],14,FALSE),"")</f>
        <v/>
      </c>
      <c r="K1007" s="69"/>
      <c r="L1007" s="13"/>
      <c r="M1007" s="17" t="str">
        <f>IFERROR(MASUK8[[#This Row],[Harga Satuan]]*MASUK8[[#This Row],[Jumlah Keluar]], "")</f>
        <v/>
      </c>
      <c r="N1007" s="13"/>
    </row>
    <row r="1008" spans="1:14" ht="16.5" thickTop="1" thickBot="1" x14ac:dyDescent="0.3">
      <c r="A1008" s="33">
        <f t="shared" si="15"/>
        <v>1002</v>
      </c>
      <c r="B1008" s="9"/>
      <c r="C1008" s="10"/>
      <c r="D1008" s="18" t="str">
        <f>IFERROR(VLOOKUP(C1008,REKAP[[#All],[ID
Barang]:[Stok Akhir]],2,FALSE), "")</f>
        <v/>
      </c>
      <c r="E1008" s="18" t="str">
        <f>IFERROR(VLOOKUP(C1008,REKAP[[#All],[ID
Barang]:[Stok Akhir]],4,FALSE), "")</f>
        <v/>
      </c>
      <c r="F1008" s="18" t="str">
        <f>IFERROR(VLOOKUP(C1008,REKAP[[#All],[ID
Barang]:[Stok Akhir]],6,FALSE),"")</f>
        <v/>
      </c>
      <c r="G1008" s="17" t="str">
        <f>IFERROR(VLOOKUP(C1008,REKAP[[#All],[ID
Barang]:[Stok Akhir]],8,FALSE),"")</f>
        <v/>
      </c>
      <c r="H1008" s="13"/>
      <c r="I1008" s="13"/>
      <c r="J1008" s="69" t="str">
        <f>IFERROR(VLOOKUP(C1008,REKAP[[#All],[ID
Barang]:[Stok Akhir]],14,FALSE),"")</f>
        <v/>
      </c>
      <c r="K1008" s="69"/>
      <c r="L1008" s="13"/>
      <c r="M1008" s="17" t="str">
        <f>IFERROR(MASUK8[[#This Row],[Harga Satuan]]*MASUK8[[#This Row],[Jumlah Keluar]], "")</f>
        <v/>
      </c>
      <c r="N1008" s="13"/>
    </row>
    <row r="1009" spans="1:14" ht="16.5" thickTop="1" thickBot="1" x14ac:dyDescent="0.3">
      <c r="A1009" s="33">
        <f t="shared" si="15"/>
        <v>1003</v>
      </c>
      <c r="B1009" s="9"/>
      <c r="C1009" s="10"/>
      <c r="D1009" s="18" t="str">
        <f>IFERROR(VLOOKUP(C1009,REKAP[[#All],[ID
Barang]:[Stok Akhir]],2,FALSE), "")</f>
        <v/>
      </c>
      <c r="E1009" s="18" t="str">
        <f>IFERROR(VLOOKUP(C1009,REKAP[[#All],[ID
Barang]:[Stok Akhir]],4,FALSE), "")</f>
        <v/>
      </c>
      <c r="F1009" s="18" t="str">
        <f>IFERROR(VLOOKUP(C1009,REKAP[[#All],[ID
Barang]:[Stok Akhir]],6,FALSE),"")</f>
        <v/>
      </c>
      <c r="G1009" s="17" t="str">
        <f>IFERROR(VLOOKUP(C1009,REKAP[[#All],[ID
Barang]:[Stok Akhir]],8,FALSE),"")</f>
        <v/>
      </c>
      <c r="H1009" s="13"/>
      <c r="I1009" s="13"/>
      <c r="J1009" s="69" t="str">
        <f>IFERROR(VLOOKUP(C1009,REKAP[[#All],[ID
Barang]:[Stok Akhir]],14,FALSE),"")</f>
        <v/>
      </c>
      <c r="K1009" s="69"/>
      <c r="L1009" s="13"/>
      <c r="M1009" s="17" t="str">
        <f>IFERROR(MASUK8[[#This Row],[Harga Satuan]]*MASUK8[[#This Row],[Jumlah Keluar]], "")</f>
        <v/>
      </c>
      <c r="N1009" s="13"/>
    </row>
    <row r="1010" spans="1:14" ht="16.5" thickTop="1" thickBot="1" x14ac:dyDescent="0.3">
      <c r="A1010" s="33">
        <f t="shared" si="15"/>
        <v>1004</v>
      </c>
      <c r="B1010" s="9"/>
      <c r="C1010" s="10"/>
      <c r="D1010" s="18" t="str">
        <f>IFERROR(VLOOKUP(C1010,REKAP[[#All],[ID
Barang]:[Stok Akhir]],2,FALSE), "")</f>
        <v/>
      </c>
      <c r="E1010" s="18" t="str">
        <f>IFERROR(VLOOKUP(C1010,REKAP[[#All],[ID
Barang]:[Stok Akhir]],4,FALSE), "")</f>
        <v/>
      </c>
      <c r="F1010" s="18" t="str">
        <f>IFERROR(VLOOKUP(C1010,REKAP[[#All],[ID
Barang]:[Stok Akhir]],6,FALSE),"")</f>
        <v/>
      </c>
      <c r="G1010" s="17" t="str">
        <f>IFERROR(VLOOKUP(C1010,REKAP[[#All],[ID
Barang]:[Stok Akhir]],8,FALSE),"")</f>
        <v/>
      </c>
      <c r="H1010" s="13"/>
      <c r="I1010" s="13"/>
      <c r="J1010" s="69" t="str">
        <f>IFERROR(VLOOKUP(C1010,REKAP[[#All],[ID
Barang]:[Stok Akhir]],14,FALSE),"")</f>
        <v/>
      </c>
      <c r="K1010" s="69"/>
      <c r="L1010" s="13"/>
      <c r="M1010" s="17" t="str">
        <f>IFERROR(MASUK8[[#This Row],[Harga Satuan]]*MASUK8[[#This Row],[Jumlah Keluar]], "")</f>
        <v/>
      </c>
      <c r="N1010" s="13"/>
    </row>
    <row r="1011" spans="1:14" ht="16.5" thickTop="1" thickBot="1" x14ac:dyDescent="0.3">
      <c r="A1011" s="33">
        <f t="shared" si="15"/>
        <v>1005</v>
      </c>
      <c r="B1011" s="9"/>
      <c r="C1011" s="10"/>
      <c r="D1011" s="18" t="str">
        <f>IFERROR(VLOOKUP(C1011,REKAP[[#All],[ID
Barang]:[Stok Akhir]],2,FALSE), "")</f>
        <v/>
      </c>
      <c r="E1011" s="18" t="str">
        <f>IFERROR(VLOOKUP(C1011,REKAP[[#All],[ID
Barang]:[Stok Akhir]],4,FALSE), "")</f>
        <v/>
      </c>
      <c r="F1011" s="18" t="str">
        <f>IFERROR(VLOOKUP(C1011,REKAP[[#All],[ID
Barang]:[Stok Akhir]],6,FALSE),"")</f>
        <v/>
      </c>
      <c r="G1011" s="17" t="str">
        <f>IFERROR(VLOOKUP(C1011,REKAP[[#All],[ID
Barang]:[Stok Akhir]],8,FALSE),"")</f>
        <v/>
      </c>
      <c r="H1011" s="13"/>
      <c r="I1011" s="13"/>
      <c r="J1011" s="69" t="str">
        <f>IFERROR(VLOOKUP(C1011,REKAP[[#All],[ID
Barang]:[Stok Akhir]],14,FALSE),"")</f>
        <v/>
      </c>
      <c r="K1011" s="69"/>
      <c r="L1011" s="13"/>
      <c r="M1011" s="17" t="str">
        <f>IFERROR(MASUK8[[#This Row],[Harga Satuan]]*MASUK8[[#This Row],[Jumlah Keluar]], "")</f>
        <v/>
      </c>
      <c r="N1011" s="13"/>
    </row>
    <row r="1012" spans="1:14" ht="16.5" thickTop="1" thickBot="1" x14ac:dyDescent="0.3">
      <c r="A1012" s="33">
        <f t="shared" si="15"/>
        <v>1006</v>
      </c>
      <c r="B1012" s="9"/>
      <c r="C1012" s="10"/>
      <c r="D1012" s="18" t="str">
        <f>IFERROR(VLOOKUP(C1012,REKAP[[#All],[ID
Barang]:[Stok Akhir]],2,FALSE), "")</f>
        <v/>
      </c>
      <c r="E1012" s="18" t="str">
        <f>IFERROR(VLOOKUP(C1012,REKAP[[#All],[ID
Barang]:[Stok Akhir]],4,FALSE), "")</f>
        <v/>
      </c>
      <c r="F1012" s="18" t="str">
        <f>IFERROR(VLOOKUP(C1012,REKAP[[#All],[ID
Barang]:[Stok Akhir]],6,FALSE),"")</f>
        <v/>
      </c>
      <c r="G1012" s="17" t="str">
        <f>IFERROR(VLOOKUP(C1012,REKAP[[#All],[ID
Barang]:[Stok Akhir]],8,FALSE),"")</f>
        <v/>
      </c>
      <c r="H1012" s="13"/>
      <c r="I1012" s="13"/>
      <c r="J1012" s="69" t="str">
        <f>IFERROR(VLOOKUP(C1012,REKAP[[#All],[ID
Barang]:[Stok Akhir]],14,FALSE),"")</f>
        <v/>
      </c>
      <c r="K1012" s="69"/>
      <c r="L1012" s="13"/>
      <c r="M1012" s="17" t="str">
        <f>IFERROR(MASUK8[[#This Row],[Harga Satuan]]*MASUK8[[#This Row],[Jumlah Keluar]], "")</f>
        <v/>
      </c>
      <c r="N1012" s="13"/>
    </row>
    <row r="1013" spans="1:14" ht="16.5" thickTop="1" thickBot="1" x14ac:dyDescent="0.3">
      <c r="A1013" s="33">
        <f t="shared" si="15"/>
        <v>1007</v>
      </c>
      <c r="B1013" s="9"/>
      <c r="C1013" s="10"/>
      <c r="D1013" s="18" t="str">
        <f>IFERROR(VLOOKUP(C1013,REKAP[[#All],[ID
Barang]:[Stok Akhir]],2,FALSE), "")</f>
        <v/>
      </c>
      <c r="E1013" s="18" t="str">
        <f>IFERROR(VLOOKUP(C1013,REKAP[[#All],[ID
Barang]:[Stok Akhir]],4,FALSE), "")</f>
        <v/>
      </c>
      <c r="F1013" s="18" t="str">
        <f>IFERROR(VLOOKUP(C1013,REKAP[[#All],[ID
Barang]:[Stok Akhir]],6,FALSE),"")</f>
        <v/>
      </c>
      <c r="G1013" s="17" t="str">
        <f>IFERROR(VLOOKUP(C1013,REKAP[[#All],[ID
Barang]:[Stok Akhir]],8,FALSE),"")</f>
        <v/>
      </c>
      <c r="H1013" s="13"/>
      <c r="I1013" s="13"/>
      <c r="J1013" s="69" t="str">
        <f>IFERROR(VLOOKUP(C1013,REKAP[[#All],[ID
Barang]:[Stok Akhir]],14,FALSE),"")</f>
        <v/>
      </c>
      <c r="K1013" s="69"/>
      <c r="L1013" s="13"/>
      <c r="M1013" s="17" t="str">
        <f>IFERROR(MASUK8[[#This Row],[Harga Satuan]]*MASUK8[[#This Row],[Jumlah Keluar]], "")</f>
        <v/>
      </c>
      <c r="N1013" s="13"/>
    </row>
    <row r="1014" spans="1:14" ht="16.5" thickTop="1" thickBot="1" x14ac:dyDescent="0.3">
      <c r="A1014" s="33">
        <f t="shared" si="15"/>
        <v>1008</v>
      </c>
      <c r="B1014" s="9"/>
      <c r="C1014" s="10"/>
      <c r="D1014" s="18" t="str">
        <f>IFERROR(VLOOKUP(C1014,REKAP[[#All],[ID
Barang]:[Stok Akhir]],2,FALSE), "")</f>
        <v/>
      </c>
      <c r="E1014" s="18" t="str">
        <f>IFERROR(VLOOKUP(C1014,REKAP[[#All],[ID
Barang]:[Stok Akhir]],4,FALSE), "")</f>
        <v/>
      </c>
      <c r="F1014" s="18" t="str">
        <f>IFERROR(VLOOKUP(C1014,REKAP[[#All],[ID
Barang]:[Stok Akhir]],6,FALSE),"")</f>
        <v/>
      </c>
      <c r="G1014" s="17" t="str">
        <f>IFERROR(VLOOKUP(C1014,REKAP[[#All],[ID
Barang]:[Stok Akhir]],8,FALSE),"")</f>
        <v/>
      </c>
      <c r="H1014" s="13"/>
      <c r="I1014" s="13"/>
      <c r="J1014" s="69" t="str">
        <f>IFERROR(VLOOKUP(C1014,REKAP[[#All],[ID
Barang]:[Stok Akhir]],14,FALSE),"")</f>
        <v/>
      </c>
      <c r="K1014" s="69"/>
      <c r="L1014" s="13"/>
      <c r="M1014" s="17" t="str">
        <f>IFERROR(MASUK8[[#This Row],[Harga Satuan]]*MASUK8[[#This Row],[Jumlah Keluar]], "")</f>
        <v/>
      </c>
      <c r="N1014" s="13"/>
    </row>
    <row r="1015" spans="1:14" ht="16.5" thickTop="1" thickBot="1" x14ac:dyDescent="0.3">
      <c r="A1015" s="33">
        <f t="shared" si="15"/>
        <v>1009</v>
      </c>
      <c r="B1015" s="9"/>
      <c r="C1015" s="10"/>
      <c r="D1015" s="18" t="str">
        <f>IFERROR(VLOOKUP(C1015,REKAP[[#All],[ID
Barang]:[Stok Akhir]],2,FALSE), "")</f>
        <v/>
      </c>
      <c r="E1015" s="18" t="str">
        <f>IFERROR(VLOOKUP(C1015,REKAP[[#All],[ID
Barang]:[Stok Akhir]],4,FALSE), "")</f>
        <v/>
      </c>
      <c r="F1015" s="18" t="str">
        <f>IFERROR(VLOOKUP(C1015,REKAP[[#All],[ID
Barang]:[Stok Akhir]],6,FALSE),"")</f>
        <v/>
      </c>
      <c r="G1015" s="17" t="str">
        <f>IFERROR(VLOOKUP(C1015,REKAP[[#All],[ID
Barang]:[Stok Akhir]],8,FALSE),"")</f>
        <v/>
      </c>
      <c r="H1015" s="13"/>
      <c r="I1015" s="13"/>
      <c r="J1015" s="69" t="str">
        <f>IFERROR(VLOOKUP(C1015,REKAP[[#All],[ID
Barang]:[Stok Akhir]],14,FALSE),"")</f>
        <v/>
      </c>
      <c r="K1015" s="69"/>
      <c r="L1015" s="13"/>
      <c r="M1015" s="17" t="str">
        <f>IFERROR(MASUK8[[#This Row],[Harga Satuan]]*MASUK8[[#This Row],[Jumlah Keluar]], "")</f>
        <v/>
      </c>
      <c r="N1015" s="13"/>
    </row>
    <row r="1016" spans="1:14" ht="16.5" thickTop="1" thickBot="1" x14ac:dyDescent="0.3">
      <c r="A1016" s="33">
        <f t="shared" si="15"/>
        <v>1010</v>
      </c>
      <c r="B1016" s="9"/>
      <c r="C1016" s="10"/>
      <c r="D1016" s="18" t="str">
        <f>IFERROR(VLOOKUP(C1016,REKAP[[#All],[ID
Barang]:[Stok Akhir]],2,FALSE), "")</f>
        <v/>
      </c>
      <c r="E1016" s="18" t="str">
        <f>IFERROR(VLOOKUP(C1016,REKAP[[#All],[ID
Barang]:[Stok Akhir]],4,FALSE), "")</f>
        <v/>
      </c>
      <c r="F1016" s="18" t="str">
        <f>IFERROR(VLOOKUP(C1016,REKAP[[#All],[ID
Barang]:[Stok Akhir]],6,FALSE),"")</f>
        <v/>
      </c>
      <c r="G1016" s="17" t="str">
        <f>IFERROR(VLOOKUP(C1016,REKAP[[#All],[ID
Barang]:[Stok Akhir]],8,FALSE),"")</f>
        <v/>
      </c>
      <c r="H1016" s="13"/>
      <c r="I1016" s="13"/>
      <c r="J1016" s="69" t="str">
        <f>IFERROR(VLOOKUP(C1016,REKAP[[#All],[ID
Barang]:[Stok Akhir]],14,FALSE),"")</f>
        <v/>
      </c>
      <c r="K1016" s="69"/>
      <c r="L1016" s="13"/>
      <c r="M1016" s="17" t="str">
        <f>IFERROR(MASUK8[[#This Row],[Harga Satuan]]*MASUK8[[#This Row],[Jumlah Keluar]], "")</f>
        <v/>
      </c>
      <c r="N1016" s="13"/>
    </row>
    <row r="1017" spans="1:14" ht="16.5" thickTop="1" thickBot="1" x14ac:dyDescent="0.3">
      <c r="A1017" s="33">
        <f t="shared" si="15"/>
        <v>1011</v>
      </c>
      <c r="B1017" s="9"/>
      <c r="C1017" s="10"/>
      <c r="D1017" s="18" t="str">
        <f>IFERROR(VLOOKUP(C1017,REKAP[[#All],[ID
Barang]:[Stok Akhir]],2,FALSE), "")</f>
        <v/>
      </c>
      <c r="E1017" s="18" t="str">
        <f>IFERROR(VLOOKUP(C1017,REKAP[[#All],[ID
Barang]:[Stok Akhir]],4,FALSE), "")</f>
        <v/>
      </c>
      <c r="F1017" s="18" t="str">
        <f>IFERROR(VLOOKUP(C1017,REKAP[[#All],[ID
Barang]:[Stok Akhir]],6,FALSE),"")</f>
        <v/>
      </c>
      <c r="G1017" s="17" t="str">
        <f>IFERROR(VLOOKUP(C1017,REKAP[[#All],[ID
Barang]:[Stok Akhir]],8,FALSE),"")</f>
        <v/>
      </c>
      <c r="H1017" s="13"/>
      <c r="I1017" s="13"/>
      <c r="J1017" s="69" t="str">
        <f>IFERROR(VLOOKUP(C1017,REKAP[[#All],[ID
Barang]:[Stok Akhir]],14,FALSE),"")</f>
        <v/>
      </c>
      <c r="K1017" s="69"/>
      <c r="L1017" s="13"/>
      <c r="M1017" s="17" t="str">
        <f>IFERROR(MASUK8[[#This Row],[Harga Satuan]]*MASUK8[[#This Row],[Jumlah Keluar]], "")</f>
        <v/>
      </c>
      <c r="N1017" s="13"/>
    </row>
    <row r="1018" spans="1:14" ht="16.5" thickTop="1" thickBot="1" x14ac:dyDescent="0.3">
      <c r="A1018" s="33">
        <f t="shared" si="15"/>
        <v>1012</v>
      </c>
      <c r="B1018" s="9"/>
      <c r="C1018" s="10"/>
      <c r="D1018" s="18" t="str">
        <f>IFERROR(VLOOKUP(C1018,REKAP[[#All],[ID
Barang]:[Stok Akhir]],2,FALSE), "")</f>
        <v/>
      </c>
      <c r="E1018" s="18" t="str">
        <f>IFERROR(VLOOKUP(C1018,REKAP[[#All],[ID
Barang]:[Stok Akhir]],4,FALSE), "")</f>
        <v/>
      </c>
      <c r="F1018" s="18" t="str">
        <f>IFERROR(VLOOKUP(C1018,REKAP[[#All],[ID
Barang]:[Stok Akhir]],6,FALSE),"")</f>
        <v/>
      </c>
      <c r="G1018" s="17" t="str">
        <f>IFERROR(VLOOKUP(C1018,REKAP[[#All],[ID
Barang]:[Stok Akhir]],8,FALSE),"")</f>
        <v/>
      </c>
      <c r="H1018" s="13"/>
      <c r="I1018" s="13"/>
      <c r="J1018" s="69" t="str">
        <f>IFERROR(VLOOKUP(C1018,REKAP[[#All],[ID
Barang]:[Stok Akhir]],14,FALSE),"")</f>
        <v/>
      </c>
      <c r="K1018" s="69"/>
      <c r="L1018" s="13"/>
      <c r="M1018" s="17" t="str">
        <f>IFERROR(MASUK8[[#This Row],[Harga Satuan]]*MASUK8[[#This Row],[Jumlah Keluar]], "")</f>
        <v/>
      </c>
      <c r="N1018" s="13"/>
    </row>
    <row r="1019" spans="1:14" ht="16.5" thickTop="1" thickBot="1" x14ac:dyDescent="0.3">
      <c r="A1019" s="33">
        <f t="shared" si="15"/>
        <v>1013</v>
      </c>
      <c r="B1019" s="9"/>
      <c r="C1019" s="10"/>
      <c r="D1019" s="18" t="str">
        <f>IFERROR(VLOOKUP(C1019,REKAP[[#All],[ID
Barang]:[Stok Akhir]],2,FALSE), "")</f>
        <v/>
      </c>
      <c r="E1019" s="18" t="str">
        <f>IFERROR(VLOOKUP(C1019,REKAP[[#All],[ID
Barang]:[Stok Akhir]],4,FALSE), "")</f>
        <v/>
      </c>
      <c r="F1019" s="18" t="str">
        <f>IFERROR(VLOOKUP(C1019,REKAP[[#All],[ID
Barang]:[Stok Akhir]],6,FALSE),"")</f>
        <v/>
      </c>
      <c r="G1019" s="17" t="str">
        <f>IFERROR(VLOOKUP(C1019,REKAP[[#All],[ID
Barang]:[Stok Akhir]],8,FALSE),"")</f>
        <v/>
      </c>
      <c r="H1019" s="13"/>
      <c r="I1019" s="13"/>
      <c r="J1019" s="69" t="str">
        <f>IFERROR(VLOOKUP(C1019,REKAP[[#All],[ID
Barang]:[Stok Akhir]],14,FALSE),"")</f>
        <v/>
      </c>
      <c r="K1019" s="69"/>
      <c r="L1019" s="13"/>
      <c r="M1019" s="17" t="str">
        <f>IFERROR(MASUK8[[#This Row],[Harga Satuan]]*MASUK8[[#This Row],[Jumlah Keluar]], "")</f>
        <v/>
      </c>
      <c r="N1019" s="13"/>
    </row>
    <row r="1020" spans="1:14" ht="16.5" thickTop="1" thickBot="1" x14ac:dyDescent="0.3">
      <c r="A1020" s="33">
        <f t="shared" si="15"/>
        <v>1014</v>
      </c>
      <c r="B1020" s="9"/>
      <c r="C1020" s="10"/>
      <c r="D1020" s="18" t="str">
        <f>IFERROR(VLOOKUP(C1020,REKAP[[#All],[ID
Barang]:[Stok Akhir]],2,FALSE), "")</f>
        <v/>
      </c>
      <c r="E1020" s="18" t="str">
        <f>IFERROR(VLOOKUP(C1020,REKAP[[#All],[ID
Barang]:[Stok Akhir]],4,FALSE), "")</f>
        <v/>
      </c>
      <c r="F1020" s="18" t="str">
        <f>IFERROR(VLOOKUP(C1020,REKAP[[#All],[ID
Barang]:[Stok Akhir]],6,FALSE),"")</f>
        <v/>
      </c>
      <c r="G1020" s="17" t="str">
        <f>IFERROR(VLOOKUP(C1020,REKAP[[#All],[ID
Barang]:[Stok Akhir]],8,FALSE),"")</f>
        <v/>
      </c>
      <c r="H1020" s="13"/>
      <c r="I1020" s="13"/>
      <c r="J1020" s="69" t="str">
        <f>IFERROR(VLOOKUP(C1020,REKAP[[#All],[ID
Barang]:[Stok Akhir]],14,FALSE),"")</f>
        <v/>
      </c>
      <c r="K1020" s="69"/>
      <c r="L1020" s="13"/>
      <c r="M1020" s="17" t="str">
        <f>IFERROR(MASUK8[[#This Row],[Harga Satuan]]*MASUK8[[#This Row],[Jumlah Keluar]], "")</f>
        <v/>
      </c>
      <c r="N1020" s="13"/>
    </row>
    <row r="1021" spans="1:14" ht="16.5" thickTop="1" thickBot="1" x14ac:dyDescent="0.3">
      <c r="A1021" s="33">
        <f t="shared" si="15"/>
        <v>1015</v>
      </c>
      <c r="B1021" s="9"/>
      <c r="C1021" s="10"/>
      <c r="D1021" s="18" t="str">
        <f>IFERROR(VLOOKUP(C1021,REKAP[[#All],[ID
Barang]:[Stok Akhir]],2,FALSE), "")</f>
        <v/>
      </c>
      <c r="E1021" s="18" t="str">
        <f>IFERROR(VLOOKUP(C1021,REKAP[[#All],[ID
Barang]:[Stok Akhir]],4,FALSE), "")</f>
        <v/>
      </c>
      <c r="F1021" s="18" t="str">
        <f>IFERROR(VLOOKUP(C1021,REKAP[[#All],[ID
Barang]:[Stok Akhir]],6,FALSE),"")</f>
        <v/>
      </c>
      <c r="G1021" s="17" t="str">
        <f>IFERROR(VLOOKUP(C1021,REKAP[[#All],[ID
Barang]:[Stok Akhir]],8,FALSE),"")</f>
        <v/>
      </c>
      <c r="H1021" s="13"/>
      <c r="I1021" s="13"/>
      <c r="J1021" s="69" t="str">
        <f>IFERROR(VLOOKUP(C1021,REKAP[[#All],[ID
Barang]:[Stok Akhir]],14,FALSE),"")</f>
        <v/>
      </c>
      <c r="K1021" s="69"/>
      <c r="L1021" s="13"/>
      <c r="M1021" s="17" t="str">
        <f>IFERROR(MASUK8[[#This Row],[Harga Satuan]]*MASUK8[[#This Row],[Jumlah Keluar]], "")</f>
        <v/>
      </c>
      <c r="N1021" s="13"/>
    </row>
    <row r="1022" spans="1:14" ht="16.5" thickTop="1" thickBot="1" x14ac:dyDescent="0.3">
      <c r="A1022" s="33">
        <f t="shared" si="15"/>
        <v>1016</v>
      </c>
      <c r="B1022" s="9"/>
      <c r="C1022" s="10"/>
      <c r="D1022" s="18" t="str">
        <f>IFERROR(VLOOKUP(C1022,REKAP[[#All],[ID
Barang]:[Stok Akhir]],2,FALSE), "")</f>
        <v/>
      </c>
      <c r="E1022" s="18" t="str">
        <f>IFERROR(VLOOKUP(C1022,REKAP[[#All],[ID
Barang]:[Stok Akhir]],4,FALSE), "")</f>
        <v/>
      </c>
      <c r="F1022" s="18" t="str">
        <f>IFERROR(VLOOKUP(C1022,REKAP[[#All],[ID
Barang]:[Stok Akhir]],6,FALSE),"")</f>
        <v/>
      </c>
      <c r="G1022" s="17" t="str">
        <f>IFERROR(VLOOKUP(C1022,REKAP[[#All],[ID
Barang]:[Stok Akhir]],8,FALSE),"")</f>
        <v/>
      </c>
      <c r="H1022" s="13"/>
      <c r="I1022" s="13"/>
      <c r="J1022" s="69" t="str">
        <f>IFERROR(VLOOKUP(C1022,REKAP[[#All],[ID
Barang]:[Stok Akhir]],14,FALSE),"")</f>
        <v/>
      </c>
      <c r="K1022" s="69"/>
      <c r="L1022" s="13"/>
      <c r="M1022" s="17" t="str">
        <f>IFERROR(MASUK8[[#This Row],[Harga Satuan]]*MASUK8[[#This Row],[Jumlah Keluar]], "")</f>
        <v/>
      </c>
      <c r="N1022" s="13"/>
    </row>
    <row r="1023" spans="1:14" ht="16.5" thickTop="1" thickBot="1" x14ac:dyDescent="0.3">
      <c r="A1023" s="33">
        <f t="shared" si="15"/>
        <v>1017</v>
      </c>
      <c r="B1023" s="9"/>
      <c r="C1023" s="10"/>
      <c r="D1023" s="18" t="str">
        <f>IFERROR(VLOOKUP(C1023,REKAP[[#All],[ID
Barang]:[Stok Akhir]],2,FALSE), "")</f>
        <v/>
      </c>
      <c r="E1023" s="18" t="str">
        <f>IFERROR(VLOOKUP(C1023,REKAP[[#All],[ID
Barang]:[Stok Akhir]],4,FALSE), "")</f>
        <v/>
      </c>
      <c r="F1023" s="18" t="str">
        <f>IFERROR(VLOOKUP(C1023,REKAP[[#All],[ID
Barang]:[Stok Akhir]],6,FALSE),"")</f>
        <v/>
      </c>
      <c r="G1023" s="17" t="str">
        <f>IFERROR(VLOOKUP(C1023,REKAP[[#All],[ID
Barang]:[Stok Akhir]],8,FALSE),"")</f>
        <v/>
      </c>
      <c r="H1023" s="13"/>
      <c r="I1023" s="13"/>
      <c r="J1023" s="69" t="str">
        <f>IFERROR(VLOOKUP(C1023,REKAP[[#All],[ID
Barang]:[Stok Akhir]],14,FALSE),"")</f>
        <v/>
      </c>
      <c r="K1023" s="69"/>
      <c r="L1023" s="13"/>
      <c r="M1023" s="17" t="str">
        <f>IFERROR(MASUK8[[#This Row],[Harga Satuan]]*MASUK8[[#This Row],[Jumlah Keluar]], "")</f>
        <v/>
      </c>
      <c r="N1023" s="13"/>
    </row>
    <row r="1024" spans="1:14" ht="16.5" thickTop="1" thickBot="1" x14ac:dyDescent="0.3">
      <c r="A1024" s="33">
        <f t="shared" si="15"/>
        <v>1018</v>
      </c>
      <c r="B1024" s="9"/>
      <c r="C1024" s="10"/>
      <c r="D1024" s="18" t="str">
        <f>IFERROR(VLOOKUP(C1024,REKAP[[#All],[ID
Barang]:[Stok Akhir]],2,FALSE), "")</f>
        <v/>
      </c>
      <c r="E1024" s="18" t="str">
        <f>IFERROR(VLOOKUP(C1024,REKAP[[#All],[ID
Barang]:[Stok Akhir]],4,FALSE), "")</f>
        <v/>
      </c>
      <c r="F1024" s="18" t="str">
        <f>IFERROR(VLOOKUP(C1024,REKAP[[#All],[ID
Barang]:[Stok Akhir]],6,FALSE),"")</f>
        <v/>
      </c>
      <c r="G1024" s="17" t="str">
        <f>IFERROR(VLOOKUP(C1024,REKAP[[#All],[ID
Barang]:[Stok Akhir]],8,FALSE),"")</f>
        <v/>
      </c>
      <c r="H1024" s="13"/>
      <c r="I1024" s="13"/>
      <c r="J1024" s="69" t="str">
        <f>IFERROR(VLOOKUP(C1024,REKAP[[#All],[ID
Barang]:[Stok Akhir]],14,FALSE),"")</f>
        <v/>
      </c>
      <c r="K1024" s="69"/>
      <c r="L1024" s="13"/>
      <c r="M1024" s="17" t="str">
        <f>IFERROR(MASUK8[[#This Row],[Harga Satuan]]*MASUK8[[#This Row],[Jumlah Keluar]], "")</f>
        <v/>
      </c>
      <c r="N1024" s="13"/>
    </row>
    <row r="1025" spans="1:14" ht="16.5" thickTop="1" thickBot="1" x14ac:dyDescent="0.3">
      <c r="A1025" s="33">
        <f t="shared" si="15"/>
        <v>1019</v>
      </c>
      <c r="B1025" s="9"/>
      <c r="C1025" s="10"/>
      <c r="D1025" s="18" t="str">
        <f>IFERROR(VLOOKUP(C1025,REKAP[[#All],[ID
Barang]:[Stok Akhir]],2,FALSE), "")</f>
        <v/>
      </c>
      <c r="E1025" s="18" t="str">
        <f>IFERROR(VLOOKUP(C1025,REKAP[[#All],[ID
Barang]:[Stok Akhir]],4,FALSE), "")</f>
        <v/>
      </c>
      <c r="F1025" s="18" t="str">
        <f>IFERROR(VLOOKUP(C1025,REKAP[[#All],[ID
Barang]:[Stok Akhir]],6,FALSE),"")</f>
        <v/>
      </c>
      <c r="G1025" s="17" t="str">
        <f>IFERROR(VLOOKUP(C1025,REKAP[[#All],[ID
Barang]:[Stok Akhir]],8,FALSE),"")</f>
        <v/>
      </c>
      <c r="H1025" s="13"/>
      <c r="I1025" s="13"/>
      <c r="J1025" s="69" t="str">
        <f>IFERROR(VLOOKUP(C1025,REKAP[[#All],[ID
Barang]:[Stok Akhir]],14,FALSE),"")</f>
        <v/>
      </c>
      <c r="K1025" s="69"/>
      <c r="L1025" s="13"/>
      <c r="M1025" s="17" t="str">
        <f>IFERROR(MASUK8[[#This Row],[Harga Satuan]]*MASUK8[[#This Row],[Jumlah Keluar]], "")</f>
        <v/>
      </c>
      <c r="N1025" s="13"/>
    </row>
    <row r="1026" spans="1:14" ht="16.5" thickTop="1" thickBot="1" x14ac:dyDescent="0.3">
      <c r="A1026" s="33">
        <f t="shared" si="15"/>
        <v>1020</v>
      </c>
      <c r="B1026" s="9"/>
      <c r="C1026" s="10"/>
      <c r="D1026" s="18" t="str">
        <f>IFERROR(VLOOKUP(C1026,REKAP[[#All],[ID
Barang]:[Stok Akhir]],2,FALSE), "")</f>
        <v/>
      </c>
      <c r="E1026" s="18" t="str">
        <f>IFERROR(VLOOKUP(C1026,REKAP[[#All],[ID
Barang]:[Stok Akhir]],4,FALSE), "")</f>
        <v/>
      </c>
      <c r="F1026" s="18" t="str">
        <f>IFERROR(VLOOKUP(C1026,REKAP[[#All],[ID
Barang]:[Stok Akhir]],6,FALSE),"")</f>
        <v/>
      </c>
      <c r="G1026" s="17" t="str">
        <f>IFERROR(VLOOKUP(C1026,REKAP[[#All],[ID
Barang]:[Stok Akhir]],8,FALSE),"")</f>
        <v/>
      </c>
      <c r="H1026" s="13"/>
      <c r="I1026" s="13"/>
      <c r="J1026" s="69" t="str">
        <f>IFERROR(VLOOKUP(C1026,REKAP[[#All],[ID
Barang]:[Stok Akhir]],14,FALSE),"")</f>
        <v/>
      </c>
      <c r="K1026" s="69"/>
      <c r="L1026" s="13"/>
      <c r="M1026" s="17" t="str">
        <f>IFERROR(MASUK8[[#This Row],[Harga Satuan]]*MASUK8[[#This Row],[Jumlah Keluar]], "")</f>
        <v/>
      </c>
      <c r="N1026" s="13"/>
    </row>
    <row r="1027" spans="1:14" ht="16.5" thickTop="1" thickBot="1" x14ac:dyDescent="0.3">
      <c r="A1027" s="33">
        <f t="shared" si="15"/>
        <v>1021</v>
      </c>
      <c r="B1027" s="9"/>
      <c r="C1027" s="10"/>
      <c r="D1027" s="18" t="str">
        <f>IFERROR(VLOOKUP(C1027,REKAP[[#All],[ID
Barang]:[Stok Akhir]],2,FALSE), "")</f>
        <v/>
      </c>
      <c r="E1027" s="18" t="str">
        <f>IFERROR(VLOOKUP(C1027,REKAP[[#All],[ID
Barang]:[Stok Akhir]],4,FALSE), "")</f>
        <v/>
      </c>
      <c r="F1027" s="18" t="str">
        <f>IFERROR(VLOOKUP(C1027,REKAP[[#All],[ID
Barang]:[Stok Akhir]],6,FALSE),"")</f>
        <v/>
      </c>
      <c r="G1027" s="17" t="str">
        <f>IFERROR(VLOOKUP(C1027,REKAP[[#All],[ID
Barang]:[Stok Akhir]],8,FALSE),"")</f>
        <v/>
      </c>
      <c r="H1027" s="13"/>
      <c r="I1027" s="13"/>
      <c r="J1027" s="69" t="str">
        <f>IFERROR(VLOOKUP(C1027,REKAP[[#All],[ID
Barang]:[Stok Akhir]],14,FALSE),"")</f>
        <v/>
      </c>
      <c r="K1027" s="69"/>
      <c r="L1027" s="13"/>
      <c r="M1027" s="17" t="str">
        <f>IFERROR(MASUK8[[#This Row],[Harga Satuan]]*MASUK8[[#This Row],[Jumlah Keluar]], "")</f>
        <v/>
      </c>
      <c r="N1027" s="13"/>
    </row>
    <row r="1028" spans="1:14" ht="16.5" thickTop="1" thickBot="1" x14ac:dyDescent="0.3">
      <c r="A1028" s="33">
        <f t="shared" si="15"/>
        <v>1022</v>
      </c>
      <c r="B1028" s="9"/>
      <c r="C1028" s="10"/>
      <c r="D1028" s="18" t="str">
        <f>IFERROR(VLOOKUP(C1028,REKAP[[#All],[ID
Barang]:[Stok Akhir]],2,FALSE), "")</f>
        <v/>
      </c>
      <c r="E1028" s="18" t="str">
        <f>IFERROR(VLOOKUP(C1028,REKAP[[#All],[ID
Barang]:[Stok Akhir]],4,FALSE), "")</f>
        <v/>
      </c>
      <c r="F1028" s="18" t="str">
        <f>IFERROR(VLOOKUP(C1028,REKAP[[#All],[ID
Barang]:[Stok Akhir]],6,FALSE),"")</f>
        <v/>
      </c>
      <c r="G1028" s="17" t="str">
        <f>IFERROR(VLOOKUP(C1028,REKAP[[#All],[ID
Barang]:[Stok Akhir]],8,FALSE),"")</f>
        <v/>
      </c>
      <c r="H1028" s="13"/>
      <c r="I1028" s="13"/>
      <c r="J1028" s="69" t="str">
        <f>IFERROR(VLOOKUP(C1028,REKAP[[#All],[ID
Barang]:[Stok Akhir]],14,FALSE),"")</f>
        <v/>
      </c>
      <c r="K1028" s="69"/>
      <c r="L1028" s="13"/>
      <c r="M1028" s="17" t="str">
        <f>IFERROR(MASUK8[[#This Row],[Harga Satuan]]*MASUK8[[#This Row],[Jumlah Keluar]], "")</f>
        <v/>
      </c>
      <c r="N1028" s="13"/>
    </row>
    <row r="1029" spans="1:14" ht="16.5" thickTop="1" thickBot="1" x14ac:dyDescent="0.3">
      <c r="A1029" s="33">
        <f t="shared" si="15"/>
        <v>1023</v>
      </c>
      <c r="B1029" s="9"/>
      <c r="C1029" s="10"/>
      <c r="D1029" s="18" t="str">
        <f>IFERROR(VLOOKUP(C1029,REKAP[[#All],[ID
Barang]:[Stok Akhir]],2,FALSE), "")</f>
        <v/>
      </c>
      <c r="E1029" s="18" t="str">
        <f>IFERROR(VLOOKUP(C1029,REKAP[[#All],[ID
Barang]:[Stok Akhir]],4,FALSE), "")</f>
        <v/>
      </c>
      <c r="F1029" s="18" t="str">
        <f>IFERROR(VLOOKUP(C1029,REKAP[[#All],[ID
Barang]:[Stok Akhir]],6,FALSE),"")</f>
        <v/>
      </c>
      <c r="G1029" s="17" t="str">
        <f>IFERROR(VLOOKUP(C1029,REKAP[[#All],[ID
Barang]:[Stok Akhir]],8,FALSE),"")</f>
        <v/>
      </c>
      <c r="H1029" s="13"/>
      <c r="I1029" s="13"/>
      <c r="J1029" s="69" t="str">
        <f>IFERROR(VLOOKUP(C1029,REKAP[[#All],[ID
Barang]:[Stok Akhir]],14,FALSE),"")</f>
        <v/>
      </c>
      <c r="K1029" s="69"/>
      <c r="L1029" s="13"/>
      <c r="M1029" s="17" t="str">
        <f>IFERROR(MASUK8[[#This Row],[Harga Satuan]]*MASUK8[[#This Row],[Jumlah Keluar]], "")</f>
        <v/>
      </c>
      <c r="N1029" s="13"/>
    </row>
    <row r="1030" spans="1:14" ht="16.5" thickTop="1" thickBot="1" x14ac:dyDescent="0.3">
      <c r="A1030" s="33">
        <f t="shared" si="15"/>
        <v>1024</v>
      </c>
      <c r="B1030" s="9"/>
      <c r="C1030" s="10"/>
      <c r="D1030" s="18" t="str">
        <f>IFERROR(VLOOKUP(C1030,REKAP[[#All],[ID
Barang]:[Stok Akhir]],2,FALSE), "")</f>
        <v/>
      </c>
      <c r="E1030" s="18" t="str">
        <f>IFERROR(VLOOKUP(C1030,REKAP[[#All],[ID
Barang]:[Stok Akhir]],4,FALSE), "")</f>
        <v/>
      </c>
      <c r="F1030" s="18" t="str">
        <f>IFERROR(VLOOKUP(C1030,REKAP[[#All],[ID
Barang]:[Stok Akhir]],6,FALSE),"")</f>
        <v/>
      </c>
      <c r="G1030" s="17" t="str">
        <f>IFERROR(VLOOKUP(C1030,REKAP[[#All],[ID
Barang]:[Stok Akhir]],8,FALSE),"")</f>
        <v/>
      </c>
      <c r="H1030" s="13"/>
      <c r="I1030" s="13"/>
      <c r="J1030" s="69" t="str">
        <f>IFERROR(VLOOKUP(C1030,REKAP[[#All],[ID
Barang]:[Stok Akhir]],14,FALSE),"")</f>
        <v/>
      </c>
      <c r="K1030" s="69"/>
      <c r="L1030" s="13"/>
      <c r="M1030" s="17" t="str">
        <f>IFERROR(MASUK8[[#This Row],[Harga Satuan]]*MASUK8[[#This Row],[Jumlah Keluar]], "")</f>
        <v/>
      </c>
      <c r="N1030" s="13"/>
    </row>
    <row r="1031" spans="1:14" ht="16.5" thickTop="1" thickBot="1" x14ac:dyDescent="0.3">
      <c r="A1031" s="33">
        <f t="shared" ref="A1031:A1094" si="16">ROW()-ROW($A$6)</f>
        <v>1025</v>
      </c>
      <c r="B1031" s="9"/>
      <c r="C1031" s="10"/>
      <c r="D1031" s="18" t="str">
        <f>IFERROR(VLOOKUP(C1031,REKAP[[#All],[ID
Barang]:[Stok Akhir]],2,FALSE), "")</f>
        <v/>
      </c>
      <c r="E1031" s="18" t="str">
        <f>IFERROR(VLOOKUP(C1031,REKAP[[#All],[ID
Barang]:[Stok Akhir]],4,FALSE), "")</f>
        <v/>
      </c>
      <c r="F1031" s="18" t="str">
        <f>IFERROR(VLOOKUP(C1031,REKAP[[#All],[ID
Barang]:[Stok Akhir]],6,FALSE),"")</f>
        <v/>
      </c>
      <c r="G1031" s="17" t="str">
        <f>IFERROR(VLOOKUP(C1031,REKAP[[#All],[ID
Barang]:[Stok Akhir]],8,FALSE),"")</f>
        <v/>
      </c>
      <c r="H1031" s="13"/>
      <c r="I1031" s="13"/>
      <c r="J1031" s="69" t="str">
        <f>IFERROR(VLOOKUP(C1031,REKAP[[#All],[ID
Barang]:[Stok Akhir]],14,FALSE),"")</f>
        <v/>
      </c>
      <c r="K1031" s="69"/>
      <c r="L1031" s="13"/>
      <c r="M1031" s="17" t="str">
        <f>IFERROR(MASUK8[[#This Row],[Harga Satuan]]*MASUK8[[#This Row],[Jumlah Keluar]], "")</f>
        <v/>
      </c>
      <c r="N1031" s="13"/>
    </row>
    <row r="1032" spans="1:14" ht="16.5" thickTop="1" thickBot="1" x14ac:dyDescent="0.3">
      <c r="A1032" s="33">
        <f t="shared" si="16"/>
        <v>1026</v>
      </c>
      <c r="B1032" s="9"/>
      <c r="C1032" s="10"/>
      <c r="D1032" s="18" t="str">
        <f>IFERROR(VLOOKUP(C1032,REKAP[[#All],[ID
Barang]:[Stok Akhir]],2,FALSE), "")</f>
        <v/>
      </c>
      <c r="E1032" s="18" t="str">
        <f>IFERROR(VLOOKUP(C1032,REKAP[[#All],[ID
Barang]:[Stok Akhir]],4,FALSE), "")</f>
        <v/>
      </c>
      <c r="F1032" s="18" t="str">
        <f>IFERROR(VLOOKUP(C1032,REKAP[[#All],[ID
Barang]:[Stok Akhir]],6,FALSE),"")</f>
        <v/>
      </c>
      <c r="G1032" s="17" t="str">
        <f>IFERROR(VLOOKUP(C1032,REKAP[[#All],[ID
Barang]:[Stok Akhir]],8,FALSE),"")</f>
        <v/>
      </c>
      <c r="H1032" s="13"/>
      <c r="I1032" s="13"/>
      <c r="J1032" s="69" t="str">
        <f>IFERROR(VLOOKUP(C1032,REKAP[[#All],[ID
Barang]:[Stok Akhir]],14,FALSE),"")</f>
        <v/>
      </c>
      <c r="K1032" s="69"/>
      <c r="L1032" s="13"/>
      <c r="M1032" s="17" t="str">
        <f>IFERROR(MASUK8[[#This Row],[Harga Satuan]]*MASUK8[[#This Row],[Jumlah Keluar]], "")</f>
        <v/>
      </c>
      <c r="N1032" s="13"/>
    </row>
    <row r="1033" spans="1:14" ht="16.5" thickTop="1" thickBot="1" x14ac:dyDescent="0.3">
      <c r="A1033" s="33">
        <f t="shared" si="16"/>
        <v>1027</v>
      </c>
      <c r="B1033" s="9"/>
      <c r="C1033" s="10"/>
      <c r="D1033" s="18" t="str">
        <f>IFERROR(VLOOKUP(C1033,REKAP[[#All],[ID
Barang]:[Stok Akhir]],2,FALSE), "")</f>
        <v/>
      </c>
      <c r="E1033" s="18" t="str">
        <f>IFERROR(VLOOKUP(C1033,REKAP[[#All],[ID
Barang]:[Stok Akhir]],4,FALSE), "")</f>
        <v/>
      </c>
      <c r="F1033" s="18" t="str">
        <f>IFERROR(VLOOKUP(C1033,REKAP[[#All],[ID
Barang]:[Stok Akhir]],6,FALSE),"")</f>
        <v/>
      </c>
      <c r="G1033" s="17" t="str">
        <f>IFERROR(VLOOKUP(C1033,REKAP[[#All],[ID
Barang]:[Stok Akhir]],8,FALSE),"")</f>
        <v/>
      </c>
      <c r="H1033" s="13"/>
      <c r="I1033" s="13"/>
      <c r="J1033" s="69" t="str">
        <f>IFERROR(VLOOKUP(C1033,REKAP[[#All],[ID
Barang]:[Stok Akhir]],14,FALSE),"")</f>
        <v/>
      </c>
      <c r="K1033" s="69"/>
      <c r="L1033" s="13"/>
      <c r="M1033" s="17" t="str">
        <f>IFERROR(MASUK8[[#This Row],[Harga Satuan]]*MASUK8[[#This Row],[Jumlah Keluar]], "")</f>
        <v/>
      </c>
      <c r="N1033" s="13"/>
    </row>
    <row r="1034" spans="1:14" ht="16.5" thickTop="1" thickBot="1" x14ac:dyDescent="0.3">
      <c r="A1034" s="33">
        <f t="shared" si="16"/>
        <v>1028</v>
      </c>
      <c r="B1034" s="9"/>
      <c r="C1034" s="10"/>
      <c r="D1034" s="18" t="str">
        <f>IFERROR(VLOOKUP(C1034,REKAP[[#All],[ID
Barang]:[Stok Akhir]],2,FALSE), "")</f>
        <v/>
      </c>
      <c r="E1034" s="18" t="str">
        <f>IFERROR(VLOOKUP(C1034,REKAP[[#All],[ID
Barang]:[Stok Akhir]],4,FALSE), "")</f>
        <v/>
      </c>
      <c r="F1034" s="18" t="str">
        <f>IFERROR(VLOOKUP(C1034,REKAP[[#All],[ID
Barang]:[Stok Akhir]],6,FALSE),"")</f>
        <v/>
      </c>
      <c r="G1034" s="17" t="str">
        <f>IFERROR(VLOOKUP(C1034,REKAP[[#All],[ID
Barang]:[Stok Akhir]],8,FALSE),"")</f>
        <v/>
      </c>
      <c r="H1034" s="13"/>
      <c r="I1034" s="13"/>
      <c r="J1034" s="69" t="str">
        <f>IFERROR(VLOOKUP(C1034,REKAP[[#All],[ID
Barang]:[Stok Akhir]],14,FALSE),"")</f>
        <v/>
      </c>
      <c r="K1034" s="69"/>
      <c r="L1034" s="13"/>
      <c r="M1034" s="17" t="str">
        <f>IFERROR(MASUK8[[#This Row],[Harga Satuan]]*MASUK8[[#This Row],[Jumlah Keluar]], "")</f>
        <v/>
      </c>
      <c r="N1034" s="13"/>
    </row>
    <row r="1035" spans="1:14" ht="16.5" thickTop="1" thickBot="1" x14ac:dyDescent="0.3">
      <c r="A1035" s="33">
        <f t="shared" si="16"/>
        <v>1029</v>
      </c>
      <c r="B1035" s="9"/>
      <c r="C1035" s="10"/>
      <c r="D1035" s="18" t="str">
        <f>IFERROR(VLOOKUP(C1035,REKAP[[#All],[ID
Barang]:[Stok Akhir]],2,FALSE), "")</f>
        <v/>
      </c>
      <c r="E1035" s="18" t="str">
        <f>IFERROR(VLOOKUP(C1035,REKAP[[#All],[ID
Barang]:[Stok Akhir]],4,FALSE), "")</f>
        <v/>
      </c>
      <c r="F1035" s="18" t="str">
        <f>IFERROR(VLOOKUP(C1035,REKAP[[#All],[ID
Barang]:[Stok Akhir]],6,FALSE),"")</f>
        <v/>
      </c>
      <c r="G1035" s="17" t="str">
        <f>IFERROR(VLOOKUP(C1035,REKAP[[#All],[ID
Barang]:[Stok Akhir]],8,FALSE),"")</f>
        <v/>
      </c>
      <c r="H1035" s="13"/>
      <c r="I1035" s="13"/>
      <c r="J1035" s="69" t="str">
        <f>IFERROR(VLOOKUP(C1035,REKAP[[#All],[ID
Barang]:[Stok Akhir]],14,FALSE),"")</f>
        <v/>
      </c>
      <c r="K1035" s="69"/>
      <c r="L1035" s="13"/>
      <c r="M1035" s="17" t="str">
        <f>IFERROR(MASUK8[[#This Row],[Harga Satuan]]*MASUK8[[#This Row],[Jumlah Keluar]], "")</f>
        <v/>
      </c>
      <c r="N1035" s="13"/>
    </row>
    <row r="1036" spans="1:14" ht="16.5" thickTop="1" thickBot="1" x14ac:dyDescent="0.3">
      <c r="A1036" s="33">
        <f t="shared" si="16"/>
        <v>1030</v>
      </c>
      <c r="B1036" s="9"/>
      <c r="C1036" s="10"/>
      <c r="D1036" s="18" t="str">
        <f>IFERROR(VLOOKUP(C1036,REKAP[[#All],[ID
Barang]:[Stok Akhir]],2,FALSE), "")</f>
        <v/>
      </c>
      <c r="E1036" s="18" t="str">
        <f>IFERROR(VLOOKUP(C1036,REKAP[[#All],[ID
Barang]:[Stok Akhir]],4,FALSE), "")</f>
        <v/>
      </c>
      <c r="F1036" s="18" t="str">
        <f>IFERROR(VLOOKUP(C1036,REKAP[[#All],[ID
Barang]:[Stok Akhir]],6,FALSE),"")</f>
        <v/>
      </c>
      <c r="G1036" s="17" t="str">
        <f>IFERROR(VLOOKUP(C1036,REKAP[[#All],[ID
Barang]:[Stok Akhir]],8,FALSE),"")</f>
        <v/>
      </c>
      <c r="H1036" s="13"/>
      <c r="I1036" s="13"/>
      <c r="J1036" s="69" t="str">
        <f>IFERROR(VLOOKUP(C1036,REKAP[[#All],[ID
Barang]:[Stok Akhir]],14,FALSE),"")</f>
        <v/>
      </c>
      <c r="K1036" s="69"/>
      <c r="L1036" s="13"/>
      <c r="M1036" s="17" t="str">
        <f>IFERROR(MASUK8[[#This Row],[Harga Satuan]]*MASUK8[[#This Row],[Jumlah Keluar]], "")</f>
        <v/>
      </c>
      <c r="N1036" s="13"/>
    </row>
    <row r="1037" spans="1:14" ht="16.5" thickTop="1" thickBot="1" x14ac:dyDescent="0.3">
      <c r="A1037" s="33">
        <f t="shared" si="16"/>
        <v>1031</v>
      </c>
      <c r="B1037" s="9"/>
      <c r="C1037" s="10"/>
      <c r="D1037" s="18" t="str">
        <f>IFERROR(VLOOKUP(C1037,REKAP[[#All],[ID
Barang]:[Stok Akhir]],2,FALSE), "")</f>
        <v/>
      </c>
      <c r="E1037" s="18" t="str">
        <f>IFERROR(VLOOKUP(C1037,REKAP[[#All],[ID
Barang]:[Stok Akhir]],4,FALSE), "")</f>
        <v/>
      </c>
      <c r="F1037" s="18" t="str">
        <f>IFERROR(VLOOKUP(C1037,REKAP[[#All],[ID
Barang]:[Stok Akhir]],6,FALSE),"")</f>
        <v/>
      </c>
      <c r="G1037" s="17" t="str">
        <f>IFERROR(VLOOKUP(C1037,REKAP[[#All],[ID
Barang]:[Stok Akhir]],8,FALSE),"")</f>
        <v/>
      </c>
      <c r="H1037" s="13"/>
      <c r="I1037" s="13"/>
      <c r="J1037" s="69" t="str">
        <f>IFERROR(VLOOKUP(C1037,REKAP[[#All],[ID
Barang]:[Stok Akhir]],14,FALSE),"")</f>
        <v/>
      </c>
      <c r="K1037" s="69"/>
      <c r="L1037" s="13"/>
      <c r="M1037" s="17" t="str">
        <f>IFERROR(MASUK8[[#This Row],[Harga Satuan]]*MASUK8[[#This Row],[Jumlah Keluar]], "")</f>
        <v/>
      </c>
      <c r="N1037" s="13"/>
    </row>
    <row r="1038" spans="1:14" ht="16.5" thickTop="1" thickBot="1" x14ac:dyDescent="0.3">
      <c r="A1038" s="33">
        <f t="shared" si="16"/>
        <v>1032</v>
      </c>
      <c r="B1038" s="9"/>
      <c r="C1038" s="10"/>
      <c r="D1038" s="18" t="str">
        <f>IFERROR(VLOOKUP(C1038,REKAP[[#All],[ID
Barang]:[Stok Akhir]],2,FALSE), "")</f>
        <v/>
      </c>
      <c r="E1038" s="18" t="str">
        <f>IFERROR(VLOOKUP(C1038,REKAP[[#All],[ID
Barang]:[Stok Akhir]],4,FALSE), "")</f>
        <v/>
      </c>
      <c r="F1038" s="18" t="str">
        <f>IFERROR(VLOOKUP(C1038,REKAP[[#All],[ID
Barang]:[Stok Akhir]],6,FALSE),"")</f>
        <v/>
      </c>
      <c r="G1038" s="17" t="str">
        <f>IFERROR(VLOOKUP(C1038,REKAP[[#All],[ID
Barang]:[Stok Akhir]],8,FALSE),"")</f>
        <v/>
      </c>
      <c r="H1038" s="13"/>
      <c r="I1038" s="13"/>
      <c r="J1038" s="69" t="str">
        <f>IFERROR(VLOOKUP(C1038,REKAP[[#All],[ID
Barang]:[Stok Akhir]],14,FALSE),"")</f>
        <v/>
      </c>
      <c r="K1038" s="69"/>
      <c r="L1038" s="13"/>
      <c r="M1038" s="17" t="str">
        <f>IFERROR(MASUK8[[#This Row],[Harga Satuan]]*MASUK8[[#This Row],[Jumlah Keluar]], "")</f>
        <v/>
      </c>
      <c r="N1038" s="13"/>
    </row>
    <row r="1039" spans="1:14" ht="16.5" thickTop="1" thickBot="1" x14ac:dyDescent="0.3">
      <c r="A1039" s="33">
        <f t="shared" si="16"/>
        <v>1033</v>
      </c>
      <c r="B1039" s="9"/>
      <c r="C1039" s="10"/>
      <c r="D1039" s="18" t="str">
        <f>IFERROR(VLOOKUP(C1039,REKAP[[#All],[ID
Barang]:[Stok Akhir]],2,FALSE), "")</f>
        <v/>
      </c>
      <c r="E1039" s="18" t="str">
        <f>IFERROR(VLOOKUP(C1039,REKAP[[#All],[ID
Barang]:[Stok Akhir]],4,FALSE), "")</f>
        <v/>
      </c>
      <c r="F1039" s="18" t="str">
        <f>IFERROR(VLOOKUP(C1039,REKAP[[#All],[ID
Barang]:[Stok Akhir]],6,FALSE),"")</f>
        <v/>
      </c>
      <c r="G1039" s="17" t="str">
        <f>IFERROR(VLOOKUP(C1039,REKAP[[#All],[ID
Barang]:[Stok Akhir]],8,FALSE),"")</f>
        <v/>
      </c>
      <c r="H1039" s="13"/>
      <c r="I1039" s="13"/>
      <c r="J1039" s="69" t="str">
        <f>IFERROR(VLOOKUP(C1039,REKAP[[#All],[ID
Barang]:[Stok Akhir]],14,FALSE),"")</f>
        <v/>
      </c>
      <c r="K1039" s="69"/>
      <c r="L1039" s="13"/>
      <c r="M1039" s="17" t="str">
        <f>IFERROR(MASUK8[[#This Row],[Harga Satuan]]*MASUK8[[#This Row],[Jumlah Keluar]], "")</f>
        <v/>
      </c>
      <c r="N1039" s="13"/>
    </row>
    <row r="1040" spans="1:14" ht="16.5" thickTop="1" thickBot="1" x14ac:dyDescent="0.3">
      <c r="A1040" s="33">
        <f t="shared" si="16"/>
        <v>1034</v>
      </c>
      <c r="B1040" s="9"/>
      <c r="C1040" s="10"/>
      <c r="D1040" s="18" t="str">
        <f>IFERROR(VLOOKUP(C1040,REKAP[[#All],[ID
Barang]:[Stok Akhir]],2,FALSE), "")</f>
        <v/>
      </c>
      <c r="E1040" s="18" t="str">
        <f>IFERROR(VLOOKUP(C1040,REKAP[[#All],[ID
Barang]:[Stok Akhir]],4,FALSE), "")</f>
        <v/>
      </c>
      <c r="F1040" s="18" t="str">
        <f>IFERROR(VLOOKUP(C1040,REKAP[[#All],[ID
Barang]:[Stok Akhir]],6,FALSE),"")</f>
        <v/>
      </c>
      <c r="G1040" s="17" t="str">
        <f>IFERROR(VLOOKUP(C1040,REKAP[[#All],[ID
Barang]:[Stok Akhir]],8,FALSE),"")</f>
        <v/>
      </c>
      <c r="H1040" s="13"/>
      <c r="I1040" s="13"/>
      <c r="J1040" s="69" t="str">
        <f>IFERROR(VLOOKUP(C1040,REKAP[[#All],[ID
Barang]:[Stok Akhir]],14,FALSE),"")</f>
        <v/>
      </c>
      <c r="K1040" s="69"/>
      <c r="L1040" s="13"/>
      <c r="M1040" s="17" t="str">
        <f>IFERROR(MASUK8[[#This Row],[Harga Satuan]]*MASUK8[[#This Row],[Jumlah Keluar]], "")</f>
        <v/>
      </c>
      <c r="N1040" s="13"/>
    </row>
    <row r="1041" spans="1:14" ht="16.5" thickTop="1" thickBot="1" x14ac:dyDescent="0.3">
      <c r="A1041" s="33">
        <f t="shared" si="16"/>
        <v>1035</v>
      </c>
      <c r="B1041" s="9"/>
      <c r="C1041" s="10"/>
      <c r="D1041" s="18" t="str">
        <f>IFERROR(VLOOKUP(C1041,REKAP[[#All],[ID
Barang]:[Stok Akhir]],2,FALSE), "")</f>
        <v/>
      </c>
      <c r="E1041" s="18" t="str">
        <f>IFERROR(VLOOKUP(C1041,REKAP[[#All],[ID
Barang]:[Stok Akhir]],4,FALSE), "")</f>
        <v/>
      </c>
      <c r="F1041" s="18" t="str">
        <f>IFERROR(VLOOKUP(C1041,REKAP[[#All],[ID
Barang]:[Stok Akhir]],6,FALSE),"")</f>
        <v/>
      </c>
      <c r="G1041" s="17" t="str">
        <f>IFERROR(VLOOKUP(C1041,REKAP[[#All],[ID
Barang]:[Stok Akhir]],8,FALSE),"")</f>
        <v/>
      </c>
      <c r="H1041" s="13"/>
      <c r="I1041" s="13"/>
      <c r="J1041" s="69" t="str">
        <f>IFERROR(VLOOKUP(C1041,REKAP[[#All],[ID
Barang]:[Stok Akhir]],14,FALSE),"")</f>
        <v/>
      </c>
      <c r="K1041" s="69"/>
      <c r="L1041" s="13"/>
      <c r="M1041" s="17" t="str">
        <f>IFERROR(MASUK8[[#This Row],[Harga Satuan]]*MASUK8[[#This Row],[Jumlah Keluar]], "")</f>
        <v/>
      </c>
      <c r="N1041" s="13"/>
    </row>
    <row r="1042" spans="1:14" ht="16.5" thickTop="1" thickBot="1" x14ac:dyDescent="0.3">
      <c r="A1042" s="33">
        <f t="shared" si="16"/>
        <v>1036</v>
      </c>
      <c r="B1042" s="9"/>
      <c r="C1042" s="10"/>
      <c r="D1042" s="18" t="str">
        <f>IFERROR(VLOOKUP(C1042,REKAP[[#All],[ID
Barang]:[Stok Akhir]],2,FALSE), "")</f>
        <v/>
      </c>
      <c r="E1042" s="18" t="str">
        <f>IFERROR(VLOOKUP(C1042,REKAP[[#All],[ID
Barang]:[Stok Akhir]],4,FALSE), "")</f>
        <v/>
      </c>
      <c r="F1042" s="18" t="str">
        <f>IFERROR(VLOOKUP(C1042,REKAP[[#All],[ID
Barang]:[Stok Akhir]],6,FALSE),"")</f>
        <v/>
      </c>
      <c r="G1042" s="17" t="str">
        <f>IFERROR(VLOOKUP(C1042,REKAP[[#All],[ID
Barang]:[Stok Akhir]],8,FALSE),"")</f>
        <v/>
      </c>
      <c r="H1042" s="13"/>
      <c r="I1042" s="13"/>
      <c r="J1042" s="69" t="str">
        <f>IFERROR(VLOOKUP(C1042,REKAP[[#All],[ID
Barang]:[Stok Akhir]],14,FALSE),"")</f>
        <v/>
      </c>
      <c r="K1042" s="69"/>
      <c r="L1042" s="13"/>
      <c r="M1042" s="17" t="str">
        <f>IFERROR(MASUK8[[#This Row],[Harga Satuan]]*MASUK8[[#This Row],[Jumlah Keluar]], "")</f>
        <v/>
      </c>
      <c r="N1042" s="13"/>
    </row>
    <row r="1043" spans="1:14" ht="16.5" thickTop="1" thickBot="1" x14ac:dyDescent="0.3">
      <c r="A1043" s="33">
        <f t="shared" si="16"/>
        <v>1037</v>
      </c>
      <c r="B1043" s="9"/>
      <c r="C1043" s="10"/>
      <c r="D1043" s="18" t="str">
        <f>IFERROR(VLOOKUP(C1043,REKAP[[#All],[ID
Barang]:[Stok Akhir]],2,FALSE), "")</f>
        <v/>
      </c>
      <c r="E1043" s="18" t="str">
        <f>IFERROR(VLOOKUP(C1043,REKAP[[#All],[ID
Barang]:[Stok Akhir]],4,FALSE), "")</f>
        <v/>
      </c>
      <c r="F1043" s="18" t="str">
        <f>IFERROR(VLOOKUP(C1043,REKAP[[#All],[ID
Barang]:[Stok Akhir]],6,FALSE),"")</f>
        <v/>
      </c>
      <c r="G1043" s="17" t="str">
        <f>IFERROR(VLOOKUP(C1043,REKAP[[#All],[ID
Barang]:[Stok Akhir]],8,FALSE),"")</f>
        <v/>
      </c>
      <c r="H1043" s="13"/>
      <c r="I1043" s="13"/>
      <c r="J1043" s="69" t="str">
        <f>IFERROR(VLOOKUP(C1043,REKAP[[#All],[ID
Barang]:[Stok Akhir]],14,FALSE),"")</f>
        <v/>
      </c>
      <c r="K1043" s="69"/>
      <c r="L1043" s="13"/>
      <c r="M1043" s="17" t="str">
        <f>IFERROR(MASUK8[[#This Row],[Harga Satuan]]*MASUK8[[#This Row],[Jumlah Keluar]], "")</f>
        <v/>
      </c>
      <c r="N1043" s="13"/>
    </row>
    <row r="1044" spans="1:14" ht="16.5" thickTop="1" thickBot="1" x14ac:dyDescent="0.3">
      <c r="A1044" s="33">
        <f t="shared" si="16"/>
        <v>1038</v>
      </c>
      <c r="B1044" s="9"/>
      <c r="C1044" s="10"/>
      <c r="D1044" s="18" t="str">
        <f>IFERROR(VLOOKUP(C1044,REKAP[[#All],[ID
Barang]:[Stok Akhir]],2,FALSE), "")</f>
        <v/>
      </c>
      <c r="E1044" s="18" t="str">
        <f>IFERROR(VLOOKUP(C1044,REKAP[[#All],[ID
Barang]:[Stok Akhir]],4,FALSE), "")</f>
        <v/>
      </c>
      <c r="F1044" s="18" t="str">
        <f>IFERROR(VLOOKUP(C1044,REKAP[[#All],[ID
Barang]:[Stok Akhir]],6,FALSE),"")</f>
        <v/>
      </c>
      <c r="G1044" s="17" t="str">
        <f>IFERROR(VLOOKUP(C1044,REKAP[[#All],[ID
Barang]:[Stok Akhir]],8,FALSE),"")</f>
        <v/>
      </c>
      <c r="H1044" s="13"/>
      <c r="I1044" s="13"/>
      <c r="J1044" s="69" t="str">
        <f>IFERROR(VLOOKUP(C1044,REKAP[[#All],[ID
Barang]:[Stok Akhir]],14,FALSE),"")</f>
        <v/>
      </c>
      <c r="K1044" s="69"/>
      <c r="L1044" s="13"/>
      <c r="M1044" s="17" t="str">
        <f>IFERROR(MASUK8[[#This Row],[Harga Satuan]]*MASUK8[[#This Row],[Jumlah Keluar]], "")</f>
        <v/>
      </c>
      <c r="N1044" s="13"/>
    </row>
    <row r="1045" spans="1:14" ht="16.5" thickTop="1" thickBot="1" x14ac:dyDescent="0.3">
      <c r="A1045" s="33">
        <f t="shared" si="16"/>
        <v>1039</v>
      </c>
      <c r="B1045" s="9"/>
      <c r="C1045" s="10"/>
      <c r="D1045" s="18" t="str">
        <f>IFERROR(VLOOKUP(C1045,REKAP[[#All],[ID
Barang]:[Stok Akhir]],2,FALSE), "")</f>
        <v/>
      </c>
      <c r="E1045" s="18" t="str">
        <f>IFERROR(VLOOKUP(C1045,REKAP[[#All],[ID
Barang]:[Stok Akhir]],4,FALSE), "")</f>
        <v/>
      </c>
      <c r="F1045" s="18" t="str">
        <f>IFERROR(VLOOKUP(C1045,REKAP[[#All],[ID
Barang]:[Stok Akhir]],6,FALSE),"")</f>
        <v/>
      </c>
      <c r="G1045" s="17" t="str">
        <f>IFERROR(VLOOKUP(C1045,REKAP[[#All],[ID
Barang]:[Stok Akhir]],8,FALSE),"")</f>
        <v/>
      </c>
      <c r="H1045" s="13"/>
      <c r="I1045" s="13"/>
      <c r="J1045" s="69" t="str">
        <f>IFERROR(VLOOKUP(C1045,REKAP[[#All],[ID
Barang]:[Stok Akhir]],14,FALSE),"")</f>
        <v/>
      </c>
      <c r="K1045" s="69"/>
      <c r="L1045" s="13"/>
      <c r="M1045" s="17" t="str">
        <f>IFERROR(MASUK8[[#This Row],[Harga Satuan]]*MASUK8[[#This Row],[Jumlah Keluar]], "")</f>
        <v/>
      </c>
      <c r="N1045" s="13"/>
    </row>
    <row r="1046" spans="1:14" ht="16.5" thickTop="1" thickBot="1" x14ac:dyDescent="0.3">
      <c r="A1046" s="33">
        <f t="shared" si="16"/>
        <v>1040</v>
      </c>
      <c r="B1046" s="9"/>
      <c r="C1046" s="10"/>
      <c r="D1046" s="18" t="str">
        <f>IFERROR(VLOOKUP(C1046,REKAP[[#All],[ID
Barang]:[Stok Akhir]],2,FALSE), "")</f>
        <v/>
      </c>
      <c r="E1046" s="18" t="str">
        <f>IFERROR(VLOOKUP(C1046,REKAP[[#All],[ID
Barang]:[Stok Akhir]],4,FALSE), "")</f>
        <v/>
      </c>
      <c r="F1046" s="18" t="str">
        <f>IFERROR(VLOOKUP(C1046,REKAP[[#All],[ID
Barang]:[Stok Akhir]],6,FALSE),"")</f>
        <v/>
      </c>
      <c r="G1046" s="17" t="str">
        <f>IFERROR(VLOOKUP(C1046,REKAP[[#All],[ID
Barang]:[Stok Akhir]],8,FALSE),"")</f>
        <v/>
      </c>
      <c r="H1046" s="13"/>
      <c r="I1046" s="13"/>
      <c r="J1046" s="69" t="str">
        <f>IFERROR(VLOOKUP(C1046,REKAP[[#All],[ID
Barang]:[Stok Akhir]],14,FALSE),"")</f>
        <v/>
      </c>
      <c r="K1046" s="69"/>
      <c r="L1046" s="13"/>
      <c r="M1046" s="17" t="str">
        <f>IFERROR(MASUK8[[#This Row],[Harga Satuan]]*MASUK8[[#This Row],[Jumlah Keluar]], "")</f>
        <v/>
      </c>
      <c r="N1046" s="13"/>
    </row>
    <row r="1047" spans="1:14" ht="16.5" thickTop="1" thickBot="1" x14ac:dyDescent="0.3">
      <c r="A1047" s="33">
        <f t="shared" si="16"/>
        <v>1041</v>
      </c>
      <c r="B1047" s="9"/>
      <c r="C1047" s="10"/>
      <c r="D1047" s="18" t="str">
        <f>IFERROR(VLOOKUP(C1047,REKAP[[#All],[ID
Barang]:[Stok Akhir]],2,FALSE), "")</f>
        <v/>
      </c>
      <c r="E1047" s="18" t="str">
        <f>IFERROR(VLOOKUP(C1047,REKAP[[#All],[ID
Barang]:[Stok Akhir]],4,FALSE), "")</f>
        <v/>
      </c>
      <c r="F1047" s="18" t="str">
        <f>IFERROR(VLOOKUP(C1047,REKAP[[#All],[ID
Barang]:[Stok Akhir]],6,FALSE),"")</f>
        <v/>
      </c>
      <c r="G1047" s="17" t="str">
        <f>IFERROR(VLOOKUP(C1047,REKAP[[#All],[ID
Barang]:[Stok Akhir]],8,FALSE),"")</f>
        <v/>
      </c>
      <c r="H1047" s="13"/>
      <c r="I1047" s="13"/>
      <c r="J1047" s="69" t="str">
        <f>IFERROR(VLOOKUP(C1047,REKAP[[#All],[ID
Barang]:[Stok Akhir]],14,FALSE),"")</f>
        <v/>
      </c>
      <c r="K1047" s="69"/>
      <c r="L1047" s="13"/>
      <c r="M1047" s="17" t="str">
        <f>IFERROR(MASUK8[[#This Row],[Harga Satuan]]*MASUK8[[#This Row],[Jumlah Keluar]], "")</f>
        <v/>
      </c>
      <c r="N1047" s="13"/>
    </row>
    <row r="1048" spans="1:14" ht="16.5" thickTop="1" thickBot="1" x14ac:dyDescent="0.3">
      <c r="A1048" s="33">
        <f t="shared" si="16"/>
        <v>1042</v>
      </c>
      <c r="B1048" s="9"/>
      <c r="C1048" s="10"/>
      <c r="D1048" s="18" t="str">
        <f>IFERROR(VLOOKUP(C1048,REKAP[[#All],[ID
Barang]:[Stok Akhir]],2,FALSE), "")</f>
        <v/>
      </c>
      <c r="E1048" s="18" t="str">
        <f>IFERROR(VLOOKUP(C1048,REKAP[[#All],[ID
Barang]:[Stok Akhir]],4,FALSE), "")</f>
        <v/>
      </c>
      <c r="F1048" s="18" t="str">
        <f>IFERROR(VLOOKUP(C1048,REKAP[[#All],[ID
Barang]:[Stok Akhir]],6,FALSE),"")</f>
        <v/>
      </c>
      <c r="G1048" s="17" t="str">
        <f>IFERROR(VLOOKUP(C1048,REKAP[[#All],[ID
Barang]:[Stok Akhir]],8,FALSE),"")</f>
        <v/>
      </c>
      <c r="H1048" s="13"/>
      <c r="I1048" s="13"/>
      <c r="J1048" s="69" t="str">
        <f>IFERROR(VLOOKUP(C1048,REKAP[[#All],[ID
Barang]:[Stok Akhir]],14,FALSE),"")</f>
        <v/>
      </c>
      <c r="K1048" s="69"/>
      <c r="L1048" s="13"/>
      <c r="M1048" s="17" t="str">
        <f>IFERROR(MASUK8[[#This Row],[Harga Satuan]]*MASUK8[[#This Row],[Jumlah Keluar]], "")</f>
        <v/>
      </c>
      <c r="N1048" s="13"/>
    </row>
    <row r="1049" spans="1:14" ht="16.5" thickTop="1" thickBot="1" x14ac:dyDescent="0.3">
      <c r="A1049" s="33">
        <f t="shared" si="16"/>
        <v>1043</v>
      </c>
      <c r="B1049" s="9"/>
      <c r="C1049" s="10"/>
      <c r="D1049" s="18" t="str">
        <f>IFERROR(VLOOKUP(C1049,REKAP[[#All],[ID
Barang]:[Stok Akhir]],2,FALSE), "")</f>
        <v/>
      </c>
      <c r="E1049" s="18" t="str">
        <f>IFERROR(VLOOKUP(C1049,REKAP[[#All],[ID
Barang]:[Stok Akhir]],4,FALSE), "")</f>
        <v/>
      </c>
      <c r="F1049" s="18" t="str">
        <f>IFERROR(VLOOKUP(C1049,REKAP[[#All],[ID
Barang]:[Stok Akhir]],6,FALSE),"")</f>
        <v/>
      </c>
      <c r="G1049" s="17" t="str">
        <f>IFERROR(VLOOKUP(C1049,REKAP[[#All],[ID
Barang]:[Stok Akhir]],8,FALSE),"")</f>
        <v/>
      </c>
      <c r="H1049" s="13"/>
      <c r="I1049" s="13"/>
      <c r="J1049" s="69" t="str">
        <f>IFERROR(VLOOKUP(C1049,REKAP[[#All],[ID
Barang]:[Stok Akhir]],14,FALSE),"")</f>
        <v/>
      </c>
      <c r="K1049" s="69"/>
      <c r="L1049" s="13"/>
      <c r="M1049" s="17" t="str">
        <f>IFERROR(MASUK8[[#This Row],[Harga Satuan]]*MASUK8[[#This Row],[Jumlah Keluar]], "")</f>
        <v/>
      </c>
      <c r="N1049" s="13"/>
    </row>
    <row r="1050" spans="1:14" ht="16.5" thickTop="1" thickBot="1" x14ac:dyDescent="0.3">
      <c r="A1050" s="33">
        <f t="shared" si="16"/>
        <v>1044</v>
      </c>
      <c r="B1050" s="9"/>
      <c r="C1050" s="10"/>
      <c r="D1050" s="18" t="str">
        <f>IFERROR(VLOOKUP(C1050,REKAP[[#All],[ID
Barang]:[Stok Akhir]],2,FALSE), "")</f>
        <v/>
      </c>
      <c r="E1050" s="18" t="str">
        <f>IFERROR(VLOOKUP(C1050,REKAP[[#All],[ID
Barang]:[Stok Akhir]],4,FALSE), "")</f>
        <v/>
      </c>
      <c r="F1050" s="18" t="str">
        <f>IFERROR(VLOOKUP(C1050,REKAP[[#All],[ID
Barang]:[Stok Akhir]],6,FALSE),"")</f>
        <v/>
      </c>
      <c r="G1050" s="17" t="str">
        <f>IFERROR(VLOOKUP(C1050,REKAP[[#All],[ID
Barang]:[Stok Akhir]],8,FALSE),"")</f>
        <v/>
      </c>
      <c r="H1050" s="13"/>
      <c r="I1050" s="13"/>
      <c r="J1050" s="69" t="str">
        <f>IFERROR(VLOOKUP(C1050,REKAP[[#All],[ID
Barang]:[Stok Akhir]],14,FALSE),"")</f>
        <v/>
      </c>
      <c r="K1050" s="69"/>
      <c r="L1050" s="13"/>
      <c r="M1050" s="17" t="str">
        <f>IFERROR(MASUK8[[#This Row],[Harga Satuan]]*MASUK8[[#This Row],[Jumlah Keluar]], "")</f>
        <v/>
      </c>
      <c r="N1050" s="13"/>
    </row>
    <row r="1051" spans="1:14" ht="16.5" thickTop="1" thickBot="1" x14ac:dyDescent="0.3">
      <c r="A1051" s="33">
        <f t="shared" si="16"/>
        <v>1045</v>
      </c>
      <c r="B1051" s="9"/>
      <c r="C1051" s="10"/>
      <c r="D1051" s="18" t="str">
        <f>IFERROR(VLOOKUP(C1051,REKAP[[#All],[ID
Barang]:[Stok Akhir]],2,FALSE), "")</f>
        <v/>
      </c>
      <c r="E1051" s="18" t="str">
        <f>IFERROR(VLOOKUP(C1051,REKAP[[#All],[ID
Barang]:[Stok Akhir]],4,FALSE), "")</f>
        <v/>
      </c>
      <c r="F1051" s="18" t="str">
        <f>IFERROR(VLOOKUP(C1051,REKAP[[#All],[ID
Barang]:[Stok Akhir]],6,FALSE),"")</f>
        <v/>
      </c>
      <c r="G1051" s="17" t="str">
        <f>IFERROR(VLOOKUP(C1051,REKAP[[#All],[ID
Barang]:[Stok Akhir]],8,FALSE),"")</f>
        <v/>
      </c>
      <c r="H1051" s="13"/>
      <c r="I1051" s="13"/>
      <c r="J1051" s="69" t="str">
        <f>IFERROR(VLOOKUP(C1051,REKAP[[#All],[ID
Barang]:[Stok Akhir]],14,FALSE),"")</f>
        <v/>
      </c>
      <c r="K1051" s="69"/>
      <c r="L1051" s="13"/>
      <c r="M1051" s="17" t="str">
        <f>IFERROR(MASUK8[[#This Row],[Harga Satuan]]*MASUK8[[#This Row],[Jumlah Keluar]], "")</f>
        <v/>
      </c>
      <c r="N1051" s="13"/>
    </row>
    <row r="1052" spans="1:14" ht="16.5" thickTop="1" thickBot="1" x14ac:dyDescent="0.3">
      <c r="A1052" s="33">
        <f t="shared" si="16"/>
        <v>1046</v>
      </c>
      <c r="B1052" s="9"/>
      <c r="C1052" s="10"/>
      <c r="D1052" s="18" t="str">
        <f>IFERROR(VLOOKUP(C1052,REKAP[[#All],[ID
Barang]:[Stok Akhir]],2,FALSE), "")</f>
        <v/>
      </c>
      <c r="E1052" s="18" t="str">
        <f>IFERROR(VLOOKUP(C1052,REKAP[[#All],[ID
Barang]:[Stok Akhir]],4,FALSE), "")</f>
        <v/>
      </c>
      <c r="F1052" s="18" t="str">
        <f>IFERROR(VLOOKUP(C1052,REKAP[[#All],[ID
Barang]:[Stok Akhir]],6,FALSE),"")</f>
        <v/>
      </c>
      <c r="G1052" s="17" t="str">
        <f>IFERROR(VLOOKUP(C1052,REKAP[[#All],[ID
Barang]:[Stok Akhir]],8,FALSE),"")</f>
        <v/>
      </c>
      <c r="H1052" s="13"/>
      <c r="I1052" s="13"/>
      <c r="J1052" s="69" t="str">
        <f>IFERROR(VLOOKUP(C1052,REKAP[[#All],[ID
Barang]:[Stok Akhir]],14,FALSE),"")</f>
        <v/>
      </c>
      <c r="K1052" s="69"/>
      <c r="L1052" s="13"/>
      <c r="M1052" s="17" t="str">
        <f>IFERROR(MASUK8[[#This Row],[Harga Satuan]]*MASUK8[[#This Row],[Jumlah Keluar]], "")</f>
        <v/>
      </c>
      <c r="N1052" s="13"/>
    </row>
    <row r="1053" spans="1:14" ht="16.5" thickTop="1" thickBot="1" x14ac:dyDescent="0.3">
      <c r="A1053" s="33">
        <f t="shared" si="16"/>
        <v>1047</v>
      </c>
      <c r="B1053" s="9"/>
      <c r="C1053" s="10"/>
      <c r="D1053" s="18" t="str">
        <f>IFERROR(VLOOKUP(C1053,REKAP[[#All],[ID
Barang]:[Stok Akhir]],2,FALSE), "")</f>
        <v/>
      </c>
      <c r="E1053" s="18" t="str">
        <f>IFERROR(VLOOKUP(C1053,REKAP[[#All],[ID
Barang]:[Stok Akhir]],4,FALSE), "")</f>
        <v/>
      </c>
      <c r="F1053" s="18" t="str">
        <f>IFERROR(VLOOKUP(C1053,REKAP[[#All],[ID
Barang]:[Stok Akhir]],6,FALSE),"")</f>
        <v/>
      </c>
      <c r="G1053" s="17" t="str">
        <f>IFERROR(VLOOKUP(C1053,REKAP[[#All],[ID
Barang]:[Stok Akhir]],8,FALSE),"")</f>
        <v/>
      </c>
      <c r="H1053" s="13"/>
      <c r="I1053" s="13"/>
      <c r="J1053" s="69" t="str">
        <f>IFERROR(VLOOKUP(C1053,REKAP[[#All],[ID
Barang]:[Stok Akhir]],14,FALSE),"")</f>
        <v/>
      </c>
      <c r="K1053" s="69"/>
      <c r="L1053" s="13"/>
      <c r="M1053" s="17" t="str">
        <f>IFERROR(MASUK8[[#This Row],[Harga Satuan]]*MASUK8[[#This Row],[Jumlah Keluar]], "")</f>
        <v/>
      </c>
      <c r="N1053" s="13"/>
    </row>
    <row r="1054" spans="1:14" ht="16.5" thickTop="1" thickBot="1" x14ac:dyDescent="0.3">
      <c r="A1054" s="33">
        <f t="shared" si="16"/>
        <v>1048</v>
      </c>
      <c r="B1054" s="9"/>
      <c r="C1054" s="10"/>
      <c r="D1054" s="18" t="str">
        <f>IFERROR(VLOOKUP(C1054,REKAP[[#All],[ID
Barang]:[Stok Akhir]],2,FALSE), "")</f>
        <v/>
      </c>
      <c r="E1054" s="18" t="str">
        <f>IFERROR(VLOOKUP(C1054,REKAP[[#All],[ID
Barang]:[Stok Akhir]],4,FALSE), "")</f>
        <v/>
      </c>
      <c r="F1054" s="18" t="str">
        <f>IFERROR(VLOOKUP(C1054,REKAP[[#All],[ID
Barang]:[Stok Akhir]],6,FALSE),"")</f>
        <v/>
      </c>
      <c r="G1054" s="17" t="str">
        <f>IFERROR(VLOOKUP(C1054,REKAP[[#All],[ID
Barang]:[Stok Akhir]],8,FALSE),"")</f>
        <v/>
      </c>
      <c r="H1054" s="13"/>
      <c r="I1054" s="13"/>
      <c r="J1054" s="69" t="str">
        <f>IFERROR(VLOOKUP(C1054,REKAP[[#All],[ID
Barang]:[Stok Akhir]],14,FALSE),"")</f>
        <v/>
      </c>
      <c r="K1054" s="69"/>
      <c r="L1054" s="13"/>
      <c r="M1054" s="17" t="str">
        <f>IFERROR(MASUK8[[#This Row],[Harga Satuan]]*MASUK8[[#This Row],[Jumlah Keluar]], "")</f>
        <v/>
      </c>
      <c r="N1054" s="13"/>
    </row>
    <row r="1055" spans="1:14" ht="16.5" thickTop="1" thickBot="1" x14ac:dyDescent="0.3">
      <c r="A1055" s="33">
        <f t="shared" si="16"/>
        <v>1049</v>
      </c>
      <c r="B1055" s="9"/>
      <c r="C1055" s="10"/>
      <c r="D1055" s="18" t="str">
        <f>IFERROR(VLOOKUP(C1055,REKAP[[#All],[ID
Barang]:[Stok Akhir]],2,FALSE), "")</f>
        <v/>
      </c>
      <c r="E1055" s="18" t="str">
        <f>IFERROR(VLOOKUP(C1055,REKAP[[#All],[ID
Barang]:[Stok Akhir]],4,FALSE), "")</f>
        <v/>
      </c>
      <c r="F1055" s="18" t="str">
        <f>IFERROR(VLOOKUP(C1055,REKAP[[#All],[ID
Barang]:[Stok Akhir]],6,FALSE),"")</f>
        <v/>
      </c>
      <c r="G1055" s="17" t="str">
        <f>IFERROR(VLOOKUP(C1055,REKAP[[#All],[ID
Barang]:[Stok Akhir]],8,FALSE),"")</f>
        <v/>
      </c>
      <c r="H1055" s="13"/>
      <c r="I1055" s="13"/>
      <c r="J1055" s="69" t="str">
        <f>IFERROR(VLOOKUP(C1055,REKAP[[#All],[ID
Barang]:[Stok Akhir]],14,FALSE),"")</f>
        <v/>
      </c>
      <c r="K1055" s="69"/>
      <c r="L1055" s="13"/>
      <c r="M1055" s="17" t="str">
        <f>IFERROR(MASUK8[[#This Row],[Harga Satuan]]*MASUK8[[#This Row],[Jumlah Keluar]], "")</f>
        <v/>
      </c>
      <c r="N1055" s="13"/>
    </row>
    <row r="1056" spans="1:14" ht="16.5" thickTop="1" thickBot="1" x14ac:dyDescent="0.3">
      <c r="A1056" s="33">
        <f t="shared" si="16"/>
        <v>1050</v>
      </c>
      <c r="B1056" s="9"/>
      <c r="C1056" s="10"/>
      <c r="D1056" s="18" t="str">
        <f>IFERROR(VLOOKUP(C1056,REKAP[[#All],[ID
Barang]:[Stok Akhir]],2,FALSE), "")</f>
        <v/>
      </c>
      <c r="E1056" s="18" t="str">
        <f>IFERROR(VLOOKUP(C1056,REKAP[[#All],[ID
Barang]:[Stok Akhir]],4,FALSE), "")</f>
        <v/>
      </c>
      <c r="F1056" s="18" t="str">
        <f>IFERROR(VLOOKUP(C1056,REKAP[[#All],[ID
Barang]:[Stok Akhir]],6,FALSE),"")</f>
        <v/>
      </c>
      <c r="G1056" s="17" t="str">
        <f>IFERROR(VLOOKUP(C1056,REKAP[[#All],[ID
Barang]:[Stok Akhir]],8,FALSE),"")</f>
        <v/>
      </c>
      <c r="H1056" s="13"/>
      <c r="I1056" s="13"/>
      <c r="J1056" s="69" t="str">
        <f>IFERROR(VLOOKUP(C1056,REKAP[[#All],[ID
Barang]:[Stok Akhir]],14,FALSE),"")</f>
        <v/>
      </c>
      <c r="K1056" s="69"/>
      <c r="L1056" s="13"/>
      <c r="M1056" s="17" t="str">
        <f>IFERROR(MASUK8[[#This Row],[Harga Satuan]]*MASUK8[[#This Row],[Jumlah Keluar]], "")</f>
        <v/>
      </c>
      <c r="N1056" s="13"/>
    </row>
    <row r="1057" spans="1:14" ht="16.5" thickTop="1" thickBot="1" x14ac:dyDescent="0.3">
      <c r="A1057" s="33">
        <f t="shared" si="16"/>
        <v>1051</v>
      </c>
      <c r="B1057" s="9"/>
      <c r="C1057" s="10"/>
      <c r="D1057" s="18" t="str">
        <f>IFERROR(VLOOKUP(C1057,REKAP[[#All],[ID
Barang]:[Stok Akhir]],2,FALSE), "")</f>
        <v/>
      </c>
      <c r="E1057" s="18" t="str">
        <f>IFERROR(VLOOKUP(C1057,REKAP[[#All],[ID
Barang]:[Stok Akhir]],4,FALSE), "")</f>
        <v/>
      </c>
      <c r="F1057" s="18" t="str">
        <f>IFERROR(VLOOKUP(C1057,REKAP[[#All],[ID
Barang]:[Stok Akhir]],6,FALSE),"")</f>
        <v/>
      </c>
      <c r="G1057" s="17" t="str">
        <f>IFERROR(VLOOKUP(C1057,REKAP[[#All],[ID
Barang]:[Stok Akhir]],8,FALSE),"")</f>
        <v/>
      </c>
      <c r="H1057" s="13"/>
      <c r="I1057" s="13"/>
      <c r="J1057" s="69" t="str">
        <f>IFERROR(VLOOKUP(C1057,REKAP[[#All],[ID
Barang]:[Stok Akhir]],14,FALSE),"")</f>
        <v/>
      </c>
      <c r="K1057" s="69"/>
      <c r="L1057" s="13"/>
      <c r="M1057" s="17" t="str">
        <f>IFERROR(MASUK8[[#This Row],[Harga Satuan]]*MASUK8[[#This Row],[Jumlah Keluar]], "")</f>
        <v/>
      </c>
      <c r="N1057" s="13"/>
    </row>
    <row r="1058" spans="1:14" ht="16.5" thickTop="1" thickBot="1" x14ac:dyDescent="0.3">
      <c r="A1058" s="33">
        <f t="shared" si="16"/>
        <v>1052</v>
      </c>
      <c r="B1058" s="9"/>
      <c r="C1058" s="10"/>
      <c r="D1058" s="18" t="str">
        <f>IFERROR(VLOOKUP(C1058,REKAP[[#All],[ID
Barang]:[Stok Akhir]],2,FALSE), "")</f>
        <v/>
      </c>
      <c r="E1058" s="18" t="str">
        <f>IFERROR(VLOOKUP(C1058,REKAP[[#All],[ID
Barang]:[Stok Akhir]],4,FALSE), "")</f>
        <v/>
      </c>
      <c r="F1058" s="18" t="str">
        <f>IFERROR(VLOOKUP(C1058,REKAP[[#All],[ID
Barang]:[Stok Akhir]],6,FALSE),"")</f>
        <v/>
      </c>
      <c r="G1058" s="17" t="str">
        <f>IFERROR(VLOOKUP(C1058,REKAP[[#All],[ID
Barang]:[Stok Akhir]],8,FALSE),"")</f>
        <v/>
      </c>
      <c r="H1058" s="13"/>
      <c r="I1058" s="13"/>
      <c r="J1058" s="69" t="str">
        <f>IFERROR(VLOOKUP(C1058,REKAP[[#All],[ID
Barang]:[Stok Akhir]],14,FALSE),"")</f>
        <v/>
      </c>
      <c r="K1058" s="69"/>
      <c r="L1058" s="13"/>
      <c r="M1058" s="17" t="str">
        <f>IFERROR(MASUK8[[#This Row],[Harga Satuan]]*MASUK8[[#This Row],[Jumlah Keluar]], "")</f>
        <v/>
      </c>
      <c r="N1058" s="13"/>
    </row>
    <row r="1059" spans="1:14" ht="16.5" thickTop="1" thickBot="1" x14ac:dyDescent="0.3">
      <c r="A1059" s="33">
        <f t="shared" si="16"/>
        <v>1053</v>
      </c>
      <c r="B1059" s="9"/>
      <c r="C1059" s="10"/>
      <c r="D1059" s="18" t="str">
        <f>IFERROR(VLOOKUP(C1059,REKAP[[#All],[ID
Barang]:[Stok Akhir]],2,FALSE), "")</f>
        <v/>
      </c>
      <c r="E1059" s="18" t="str">
        <f>IFERROR(VLOOKUP(C1059,REKAP[[#All],[ID
Barang]:[Stok Akhir]],4,FALSE), "")</f>
        <v/>
      </c>
      <c r="F1059" s="18" t="str">
        <f>IFERROR(VLOOKUP(C1059,REKAP[[#All],[ID
Barang]:[Stok Akhir]],6,FALSE),"")</f>
        <v/>
      </c>
      <c r="G1059" s="17" t="str">
        <f>IFERROR(VLOOKUP(C1059,REKAP[[#All],[ID
Barang]:[Stok Akhir]],8,FALSE),"")</f>
        <v/>
      </c>
      <c r="H1059" s="13"/>
      <c r="I1059" s="13"/>
      <c r="J1059" s="69" t="str">
        <f>IFERROR(VLOOKUP(C1059,REKAP[[#All],[ID
Barang]:[Stok Akhir]],14,FALSE),"")</f>
        <v/>
      </c>
      <c r="K1059" s="69"/>
      <c r="L1059" s="13"/>
      <c r="M1059" s="17" t="str">
        <f>IFERROR(MASUK8[[#This Row],[Harga Satuan]]*MASUK8[[#This Row],[Jumlah Keluar]], "")</f>
        <v/>
      </c>
      <c r="N1059" s="13"/>
    </row>
    <row r="1060" spans="1:14" ht="16.5" thickTop="1" thickBot="1" x14ac:dyDescent="0.3">
      <c r="A1060" s="33">
        <f t="shared" si="16"/>
        <v>1054</v>
      </c>
      <c r="B1060" s="9"/>
      <c r="C1060" s="10"/>
      <c r="D1060" s="18" t="str">
        <f>IFERROR(VLOOKUP(C1060,REKAP[[#All],[ID
Barang]:[Stok Akhir]],2,FALSE), "")</f>
        <v/>
      </c>
      <c r="E1060" s="18" t="str">
        <f>IFERROR(VLOOKUP(C1060,REKAP[[#All],[ID
Barang]:[Stok Akhir]],4,FALSE), "")</f>
        <v/>
      </c>
      <c r="F1060" s="18" t="str">
        <f>IFERROR(VLOOKUP(C1060,REKAP[[#All],[ID
Barang]:[Stok Akhir]],6,FALSE),"")</f>
        <v/>
      </c>
      <c r="G1060" s="17" t="str">
        <f>IFERROR(VLOOKUP(C1060,REKAP[[#All],[ID
Barang]:[Stok Akhir]],8,FALSE),"")</f>
        <v/>
      </c>
      <c r="H1060" s="13"/>
      <c r="I1060" s="13"/>
      <c r="J1060" s="69" t="str">
        <f>IFERROR(VLOOKUP(C1060,REKAP[[#All],[ID
Barang]:[Stok Akhir]],14,FALSE),"")</f>
        <v/>
      </c>
      <c r="K1060" s="69"/>
      <c r="L1060" s="13"/>
      <c r="M1060" s="17" t="str">
        <f>IFERROR(MASUK8[[#This Row],[Harga Satuan]]*MASUK8[[#This Row],[Jumlah Keluar]], "")</f>
        <v/>
      </c>
      <c r="N1060" s="13"/>
    </row>
    <row r="1061" spans="1:14" ht="16.5" thickTop="1" thickBot="1" x14ac:dyDescent="0.3">
      <c r="A1061" s="33">
        <f t="shared" si="16"/>
        <v>1055</v>
      </c>
      <c r="B1061" s="9"/>
      <c r="C1061" s="10"/>
      <c r="D1061" s="18" t="str">
        <f>IFERROR(VLOOKUP(C1061,REKAP[[#All],[ID
Barang]:[Stok Akhir]],2,FALSE), "")</f>
        <v/>
      </c>
      <c r="E1061" s="18" t="str">
        <f>IFERROR(VLOOKUP(C1061,REKAP[[#All],[ID
Barang]:[Stok Akhir]],4,FALSE), "")</f>
        <v/>
      </c>
      <c r="F1061" s="18" t="str">
        <f>IFERROR(VLOOKUP(C1061,REKAP[[#All],[ID
Barang]:[Stok Akhir]],6,FALSE),"")</f>
        <v/>
      </c>
      <c r="G1061" s="17" t="str">
        <f>IFERROR(VLOOKUP(C1061,REKAP[[#All],[ID
Barang]:[Stok Akhir]],8,FALSE),"")</f>
        <v/>
      </c>
      <c r="H1061" s="13"/>
      <c r="I1061" s="13"/>
      <c r="J1061" s="69" t="str">
        <f>IFERROR(VLOOKUP(C1061,REKAP[[#All],[ID
Barang]:[Stok Akhir]],14,FALSE),"")</f>
        <v/>
      </c>
      <c r="K1061" s="69"/>
      <c r="L1061" s="13"/>
      <c r="M1061" s="17" t="str">
        <f>IFERROR(MASUK8[[#This Row],[Harga Satuan]]*MASUK8[[#This Row],[Jumlah Keluar]], "")</f>
        <v/>
      </c>
      <c r="N1061" s="13"/>
    </row>
    <row r="1062" spans="1:14" ht="16.5" thickTop="1" thickBot="1" x14ac:dyDescent="0.3">
      <c r="A1062" s="33">
        <f t="shared" si="16"/>
        <v>1056</v>
      </c>
      <c r="B1062" s="9"/>
      <c r="C1062" s="10"/>
      <c r="D1062" s="18" t="str">
        <f>IFERROR(VLOOKUP(C1062,REKAP[[#All],[ID
Barang]:[Stok Akhir]],2,FALSE), "")</f>
        <v/>
      </c>
      <c r="E1062" s="18" t="str">
        <f>IFERROR(VLOOKUP(C1062,REKAP[[#All],[ID
Barang]:[Stok Akhir]],4,FALSE), "")</f>
        <v/>
      </c>
      <c r="F1062" s="18" t="str">
        <f>IFERROR(VLOOKUP(C1062,REKAP[[#All],[ID
Barang]:[Stok Akhir]],6,FALSE),"")</f>
        <v/>
      </c>
      <c r="G1062" s="17" t="str">
        <f>IFERROR(VLOOKUP(C1062,REKAP[[#All],[ID
Barang]:[Stok Akhir]],8,FALSE),"")</f>
        <v/>
      </c>
      <c r="H1062" s="13"/>
      <c r="I1062" s="13"/>
      <c r="J1062" s="69" t="str">
        <f>IFERROR(VLOOKUP(C1062,REKAP[[#All],[ID
Barang]:[Stok Akhir]],14,FALSE),"")</f>
        <v/>
      </c>
      <c r="K1062" s="69"/>
      <c r="L1062" s="13"/>
      <c r="M1062" s="17" t="str">
        <f>IFERROR(MASUK8[[#This Row],[Harga Satuan]]*MASUK8[[#This Row],[Jumlah Keluar]], "")</f>
        <v/>
      </c>
      <c r="N1062" s="13"/>
    </row>
    <row r="1063" spans="1:14" ht="16.5" thickTop="1" thickBot="1" x14ac:dyDescent="0.3">
      <c r="A1063" s="33">
        <f t="shared" si="16"/>
        <v>1057</v>
      </c>
      <c r="B1063" s="9"/>
      <c r="C1063" s="10"/>
      <c r="D1063" s="18" t="str">
        <f>IFERROR(VLOOKUP(C1063,REKAP[[#All],[ID
Barang]:[Stok Akhir]],2,FALSE), "")</f>
        <v/>
      </c>
      <c r="E1063" s="18" t="str">
        <f>IFERROR(VLOOKUP(C1063,REKAP[[#All],[ID
Barang]:[Stok Akhir]],4,FALSE), "")</f>
        <v/>
      </c>
      <c r="F1063" s="18" t="str">
        <f>IFERROR(VLOOKUP(C1063,REKAP[[#All],[ID
Barang]:[Stok Akhir]],6,FALSE),"")</f>
        <v/>
      </c>
      <c r="G1063" s="17" t="str">
        <f>IFERROR(VLOOKUP(C1063,REKAP[[#All],[ID
Barang]:[Stok Akhir]],8,FALSE),"")</f>
        <v/>
      </c>
      <c r="H1063" s="13"/>
      <c r="I1063" s="13"/>
      <c r="J1063" s="69" t="str">
        <f>IFERROR(VLOOKUP(C1063,REKAP[[#All],[ID
Barang]:[Stok Akhir]],14,FALSE),"")</f>
        <v/>
      </c>
      <c r="K1063" s="69"/>
      <c r="L1063" s="13"/>
      <c r="M1063" s="17" t="str">
        <f>IFERROR(MASUK8[[#This Row],[Harga Satuan]]*MASUK8[[#This Row],[Jumlah Keluar]], "")</f>
        <v/>
      </c>
      <c r="N1063" s="13"/>
    </row>
    <row r="1064" spans="1:14" ht="16.5" thickTop="1" thickBot="1" x14ac:dyDescent="0.3">
      <c r="A1064" s="33">
        <f t="shared" si="16"/>
        <v>1058</v>
      </c>
      <c r="B1064" s="9"/>
      <c r="C1064" s="10"/>
      <c r="D1064" s="18" t="str">
        <f>IFERROR(VLOOKUP(C1064,REKAP[[#All],[ID
Barang]:[Stok Akhir]],2,FALSE), "")</f>
        <v/>
      </c>
      <c r="E1064" s="18" t="str">
        <f>IFERROR(VLOOKUP(C1064,REKAP[[#All],[ID
Barang]:[Stok Akhir]],4,FALSE), "")</f>
        <v/>
      </c>
      <c r="F1064" s="18" t="str">
        <f>IFERROR(VLOOKUP(C1064,REKAP[[#All],[ID
Barang]:[Stok Akhir]],6,FALSE),"")</f>
        <v/>
      </c>
      <c r="G1064" s="17" t="str">
        <f>IFERROR(VLOOKUP(C1064,REKAP[[#All],[ID
Barang]:[Stok Akhir]],8,FALSE),"")</f>
        <v/>
      </c>
      <c r="H1064" s="13"/>
      <c r="I1064" s="13"/>
      <c r="J1064" s="69" t="str">
        <f>IFERROR(VLOOKUP(C1064,REKAP[[#All],[ID
Barang]:[Stok Akhir]],14,FALSE),"")</f>
        <v/>
      </c>
      <c r="K1064" s="69"/>
      <c r="L1064" s="13"/>
      <c r="M1064" s="17" t="str">
        <f>IFERROR(MASUK8[[#This Row],[Harga Satuan]]*MASUK8[[#This Row],[Jumlah Keluar]], "")</f>
        <v/>
      </c>
      <c r="N1064" s="13"/>
    </row>
    <row r="1065" spans="1:14" ht="16.5" thickTop="1" thickBot="1" x14ac:dyDescent="0.3">
      <c r="A1065" s="33">
        <f t="shared" si="16"/>
        <v>1059</v>
      </c>
      <c r="B1065" s="9"/>
      <c r="C1065" s="10"/>
      <c r="D1065" s="18" t="str">
        <f>IFERROR(VLOOKUP(C1065,REKAP[[#All],[ID
Barang]:[Stok Akhir]],2,FALSE), "")</f>
        <v/>
      </c>
      <c r="E1065" s="18" t="str">
        <f>IFERROR(VLOOKUP(C1065,REKAP[[#All],[ID
Barang]:[Stok Akhir]],4,FALSE), "")</f>
        <v/>
      </c>
      <c r="F1065" s="18" t="str">
        <f>IFERROR(VLOOKUP(C1065,REKAP[[#All],[ID
Barang]:[Stok Akhir]],6,FALSE),"")</f>
        <v/>
      </c>
      <c r="G1065" s="17" t="str">
        <f>IFERROR(VLOOKUP(C1065,REKAP[[#All],[ID
Barang]:[Stok Akhir]],8,FALSE),"")</f>
        <v/>
      </c>
      <c r="H1065" s="13"/>
      <c r="I1065" s="13"/>
      <c r="J1065" s="69" t="str">
        <f>IFERROR(VLOOKUP(C1065,REKAP[[#All],[ID
Barang]:[Stok Akhir]],14,FALSE),"")</f>
        <v/>
      </c>
      <c r="K1065" s="69"/>
      <c r="L1065" s="13"/>
      <c r="M1065" s="17" t="str">
        <f>IFERROR(MASUK8[[#This Row],[Harga Satuan]]*MASUK8[[#This Row],[Jumlah Keluar]], "")</f>
        <v/>
      </c>
      <c r="N1065" s="13"/>
    </row>
    <row r="1066" spans="1:14" ht="16.5" thickTop="1" thickBot="1" x14ac:dyDescent="0.3">
      <c r="A1066" s="33">
        <f t="shared" si="16"/>
        <v>1060</v>
      </c>
      <c r="B1066" s="9"/>
      <c r="C1066" s="10"/>
      <c r="D1066" s="18" t="str">
        <f>IFERROR(VLOOKUP(C1066,REKAP[[#All],[ID
Barang]:[Stok Akhir]],2,FALSE), "")</f>
        <v/>
      </c>
      <c r="E1066" s="18" t="str">
        <f>IFERROR(VLOOKUP(C1066,REKAP[[#All],[ID
Barang]:[Stok Akhir]],4,FALSE), "")</f>
        <v/>
      </c>
      <c r="F1066" s="18" t="str">
        <f>IFERROR(VLOOKUP(C1066,REKAP[[#All],[ID
Barang]:[Stok Akhir]],6,FALSE),"")</f>
        <v/>
      </c>
      <c r="G1066" s="17" t="str">
        <f>IFERROR(VLOOKUP(C1066,REKAP[[#All],[ID
Barang]:[Stok Akhir]],8,FALSE),"")</f>
        <v/>
      </c>
      <c r="H1066" s="13"/>
      <c r="I1066" s="13"/>
      <c r="J1066" s="69" t="str">
        <f>IFERROR(VLOOKUP(C1066,REKAP[[#All],[ID
Barang]:[Stok Akhir]],14,FALSE),"")</f>
        <v/>
      </c>
      <c r="K1066" s="69"/>
      <c r="L1066" s="13"/>
      <c r="M1066" s="17" t="str">
        <f>IFERROR(MASUK8[[#This Row],[Harga Satuan]]*MASUK8[[#This Row],[Jumlah Keluar]], "")</f>
        <v/>
      </c>
      <c r="N1066" s="13"/>
    </row>
    <row r="1067" spans="1:14" ht="16.5" thickTop="1" thickBot="1" x14ac:dyDescent="0.3">
      <c r="A1067" s="33">
        <f t="shared" si="16"/>
        <v>1061</v>
      </c>
      <c r="B1067" s="9"/>
      <c r="C1067" s="10"/>
      <c r="D1067" s="18" t="str">
        <f>IFERROR(VLOOKUP(C1067,REKAP[[#All],[ID
Barang]:[Stok Akhir]],2,FALSE), "")</f>
        <v/>
      </c>
      <c r="E1067" s="18" t="str">
        <f>IFERROR(VLOOKUP(C1067,REKAP[[#All],[ID
Barang]:[Stok Akhir]],4,FALSE), "")</f>
        <v/>
      </c>
      <c r="F1067" s="18" t="str">
        <f>IFERROR(VLOOKUP(C1067,REKAP[[#All],[ID
Barang]:[Stok Akhir]],6,FALSE),"")</f>
        <v/>
      </c>
      <c r="G1067" s="17" t="str">
        <f>IFERROR(VLOOKUP(C1067,REKAP[[#All],[ID
Barang]:[Stok Akhir]],8,FALSE),"")</f>
        <v/>
      </c>
      <c r="H1067" s="13"/>
      <c r="I1067" s="13"/>
      <c r="J1067" s="69" t="str">
        <f>IFERROR(VLOOKUP(C1067,REKAP[[#All],[ID
Barang]:[Stok Akhir]],14,FALSE),"")</f>
        <v/>
      </c>
      <c r="K1067" s="69"/>
      <c r="L1067" s="13"/>
      <c r="M1067" s="17" t="str">
        <f>IFERROR(MASUK8[[#This Row],[Harga Satuan]]*MASUK8[[#This Row],[Jumlah Keluar]], "")</f>
        <v/>
      </c>
      <c r="N1067" s="13"/>
    </row>
    <row r="1068" spans="1:14" ht="16.5" thickTop="1" thickBot="1" x14ac:dyDescent="0.3">
      <c r="A1068" s="33">
        <f t="shared" si="16"/>
        <v>1062</v>
      </c>
      <c r="B1068" s="9"/>
      <c r="C1068" s="10"/>
      <c r="D1068" s="18" t="str">
        <f>IFERROR(VLOOKUP(C1068,REKAP[[#All],[ID
Barang]:[Stok Akhir]],2,FALSE), "")</f>
        <v/>
      </c>
      <c r="E1068" s="18" t="str">
        <f>IFERROR(VLOOKUP(C1068,REKAP[[#All],[ID
Barang]:[Stok Akhir]],4,FALSE), "")</f>
        <v/>
      </c>
      <c r="F1068" s="18" t="str">
        <f>IFERROR(VLOOKUP(C1068,REKAP[[#All],[ID
Barang]:[Stok Akhir]],6,FALSE),"")</f>
        <v/>
      </c>
      <c r="G1068" s="17" t="str">
        <f>IFERROR(VLOOKUP(C1068,REKAP[[#All],[ID
Barang]:[Stok Akhir]],8,FALSE),"")</f>
        <v/>
      </c>
      <c r="H1068" s="13"/>
      <c r="I1068" s="13"/>
      <c r="J1068" s="69" t="str">
        <f>IFERROR(VLOOKUP(C1068,REKAP[[#All],[ID
Barang]:[Stok Akhir]],14,FALSE),"")</f>
        <v/>
      </c>
      <c r="K1068" s="69"/>
      <c r="L1068" s="13"/>
      <c r="M1068" s="17" t="str">
        <f>IFERROR(MASUK8[[#This Row],[Harga Satuan]]*MASUK8[[#This Row],[Jumlah Keluar]], "")</f>
        <v/>
      </c>
      <c r="N1068" s="13"/>
    </row>
    <row r="1069" spans="1:14" ht="16.5" thickTop="1" thickBot="1" x14ac:dyDescent="0.3">
      <c r="A1069" s="33">
        <f t="shared" si="16"/>
        <v>1063</v>
      </c>
      <c r="B1069" s="9"/>
      <c r="C1069" s="10"/>
      <c r="D1069" s="18" t="str">
        <f>IFERROR(VLOOKUP(C1069,REKAP[[#All],[ID
Barang]:[Stok Akhir]],2,FALSE), "")</f>
        <v/>
      </c>
      <c r="E1069" s="18" t="str">
        <f>IFERROR(VLOOKUP(C1069,REKAP[[#All],[ID
Barang]:[Stok Akhir]],4,FALSE), "")</f>
        <v/>
      </c>
      <c r="F1069" s="18" t="str">
        <f>IFERROR(VLOOKUP(C1069,REKAP[[#All],[ID
Barang]:[Stok Akhir]],6,FALSE),"")</f>
        <v/>
      </c>
      <c r="G1069" s="17" t="str">
        <f>IFERROR(VLOOKUP(C1069,REKAP[[#All],[ID
Barang]:[Stok Akhir]],8,FALSE),"")</f>
        <v/>
      </c>
      <c r="H1069" s="13"/>
      <c r="I1069" s="13"/>
      <c r="J1069" s="69" t="str">
        <f>IFERROR(VLOOKUP(C1069,REKAP[[#All],[ID
Barang]:[Stok Akhir]],14,FALSE),"")</f>
        <v/>
      </c>
      <c r="K1069" s="69"/>
      <c r="L1069" s="13"/>
      <c r="M1069" s="17" t="str">
        <f>IFERROR(MASUK8[[#This Row],[Harga Satuan]]*MASUK8[[#This Row],[Jumlah Keluar]], "")</f>
        <v/>
      </c>
      <c r="N1069" s="13"/>
    </row>
    <row r="1070" spans="1:14" ht="16.5" thickTop="1" thickBot="1" x14ac:dyDescent="0.3">
      <c r="A1070" s="33">
        <f t="shared" si="16"/>
        <v>1064</v>
      </c>
      <c r="B1070" s="9"/>
      <c r="C1070" s="10"/>
      <c r="D1070" s="18" t="str">
        <f>IFERROR(VLOOKUP(C1070,REKAP[[#All],[ID
Barang]:[Stok Akhir]],2,FALSE), "")</f>
        <v/>
      </c>
      <c r="E1070" s="18" t="str">
        <f>IFERROR(VLOOKUP(C1070,REKAP[[#All],[ID
Barang]:[Stok Akhir]],4,FALSE), "")</f>
        <v/>
      </c>
      <c r="F1070" s="18" t="str">
        <f>IFERROR(VLOOKUP(C1070,REKAP[[#All],[ID
Barang]:[Stok Akhir]],6,FALSE),"")</f>
        <v/>
      </c>
      <c r="G1070" s="17" t="str">
        <f>IFERROR(VLOOKUP(C1070,REKAP[[#All],[ID
Barang]:[Stok Akhir]],8,FALSE),"")</f>
        <v/>
      </c>
      <c r="H1070" s="13"/>
      <c r="I1070" s="13"/>
      <c r="J1070" s="69" t="str">
        <f>IFERROR(VLOOKUP(C1070,REKAP[[#All],[ID
Barang]:[Stok Akhir]],14,FALSE),"")</f>
        <v/>
      </c>
      <c r="K1070" s="69"/>
      <c r="L1070" s="13"/>
      <c r="M1070" s="17" t="str">
        <f>IFERROR(MASUK8[[#This Row],[Harga Satuan]]*MASUK8[[#This Row],[Jumlah Keluar]], "")</f>
        <v/>
      </c>
      <c r="N1070" s="13"/>
    </row>
    <row r="1071" spans="1:14" ht="16.5" thickTop="1" thickBot="1" x14ac:dyDescent="0.3">
      <c r="A1071" s="33">
        <f t="shared" si="16"/>
        <v>1065</v>
      </c>
      <c r="B1071" s="9"/>
      <c r="C1071" s="10"/>
      <c r="D1071" s="18" t="str">
        <f>IFERROR(VLOOKUP(C1071,REKAP[[#All],[ID
Barang]:[Stok Akhir]],2,FALSE), "")</f>
        <v/>
      </c>
      <c r="E1071" s="18" t="str">
        <f>IFERROR(VLOOKUP(C1071,REKAP[[#All],[ID
Barang]:[Stok Akhir]],4,FALSE), "")</f>
        <v/>
      </c>
      <c r="F1071" s="18" t="str">
        <f>IFERROR(VLOOKUP(C1071,REKAP[[#All],[ID
Barang]:[Stok Akhir]],6,FALSE),"")</f>
        <v/>
      </c>
      <c r="G1071" s="17" t="str">
        <f>IFERROR(VLOOKUP(C1071,REKAP[[#All],[ID
Barang]:[Stok Akhir]],8,FALSE),"")</f>
        <v/>
      </c>
      <c r="H1071" s="13"/>
      <c r="I1071" s="13"/>
      <c r="J1071" s="69" t="str">
        <f>IFERROR(VLOOKUP(C1071,REKAP[[#All],[ID
Barang]:[Stok Akhir]],14,FALSE),"")</f>
        <v/>
      </c>
      <c r="K1071" s="69"/>
      <c r="L1071" s="13"/>
      <c r="M1071" s="17" t="str">
        <f>IFERROR(MASUK8[[#This Row],[Harga Satuan]]*MASUK8[[#This Row],[Jumlah Keluar]], "")</f>
        <v/>
      </c>
      <c r="N1071" s="13"/>
    </row>
    <row r="1072" spans="1:14" ht="16.5" thickTop="1" thickBot="1" x14ac:dyDescent="0.3">
      <c r="A1072" s="33">
        <f t="shared" si="16"/>
        <v>1066</v>
      </c>
      <c r="B1072" s="9"/>
      <c r="C1072" s="10"/>
      <c r="D1072" s="18" t="str">
        <f>IFERROR(VLOOKUP(C1072,REKAP[[#All],[ID
Barang]:[Stok Akhir]],2,FALSE), "")</f>
        <v/>
      </c>
      <c r="E1072" s="18" t="str">
        <f>IFERROR(VLOOKUP(C1072,REKAP[[#All],[ID
Barang]:[Stok Akhir]],4,FALSE), "")</f>
        <v/>
      </c>
      <c r="F1072" s="18" t="str">
        <f>IFERROR(VLOOKUP(C1072,REKAP[[#All],[ID
Barang]:[Stok Akhir]],6,FALSE),"")</f>
        <v/>
      </c>
      <c r="G1072" s="17" t="str">
        <f>IFERROR(VLOOKUP(C1072,REKAP[[#All],[ID
Barang]:[Stok Akhir]],8,FALSE),"")</f>
        <v/>
      </c>
      <c r="H1072" s="13"/>
      <c r="I1072" s="13"/>
      <c r="J1072" s="69" t="str">
        <f>IFERROR(VLOOKUP(C1072,REKAP[[#All],[ID
Barang]:[Stok Akhir]],14,FALSE),"")</f>
        <v/>
      </c>
      <c r="K1072" s="69"/>
      <c r="L1072" s="13"/>
      <c r="M1072" s="17" t="str">
        <f>IFERROR(MASUK8[[#This Row],[Harga Satuan]]*MASUK8[[#This Row],[Jumlah Keluar]], "")</f>
        <v/>
      </c>
      <c r="N1072" s="13"/>
    </row>
    <row r="1073" spans="1:14" ht="16.5" thickTop="1" thickBot="1" x14ac:dyDescent="0.3">
      <c r="A1073" s="33">
        <f t="shared" si="16"/>
        <v>1067</v>
      </c>
      <c r="B1073" s="9"/>
      <c r="C1073" s="10"/>
      <c r="D1073" s="18" t="str">
        <f>IFERROR(VLOOKUP(C1073,REKAP[[#All],[ID
Barang]:[Stok Akhir]],2,FALSE), "")</f>
        <v/>
      </c>
      <c r="E1073" s="18" t="str">
        <f>IFERROR(VLOOKUP(C1073,REKAP[[#All],[ID
Barang]:[Stok Akhir]],4,FALSE), "")</f>
        <v/>
      </c>
      <c r="F1073" s="18" t="str">
        <f>IFERROR(VLOOKUP(C1073,REKAP[[#All],[ID
Barang]:[Stok Akhir]],6,FALSE),"")</f>
        <v/>
      </c>
      <c r="G1073" s="17" t="str">
        <f>IFERROR(VLOOKUP(C1073,REKAP[[#All],[ID
Barang]:[Stok Akhir]],8,FALSE),"")</f>
        <v/>
      </c>
      <c r="H1073" s="13"/>
      <c r="I1073" s="13"/>
      <c r="J1073" s="69" t="str">
        <f>IFERROR(VLOOKUP(C1073,REKAP[[#All],[ID
Barang]:[Stok Akhir]],14,FALSE),"")</f>
        <v/>
      </c>
      <c r="K1073" s="69"/>
      <c r="L1073" s="13"/>
      <c r="M1073" s="17" t="str">
        <f>IFERROR(MASUK8[[#This Row],[Harga Satuan]]*MASUK8[[#This Row],[Jumlah Keluar]], "")</f>
        <v/>
      </c>
      <c r="N1073" s="13"/>
    </row>
    <row r="1074" spans="1:14" ht="16.5" thickTop="1" thickBot="1" x14ac:dyDescent="0.3">
      <c r="A1074" s="33">
        <f t="shared" si="16"/>
        <v>1068</v>
      </c>
      <c r="B1074" s="9"/>
      <c r="C1074" s="10"/>
      <c r="D1074" s="18" t="str">
        <f>IFERROR(VLOOKUP(C1074,REKAP[[#All],[ID
Barang]:[Stok Akhir]],2,FALSE), "")</f>
        <v/>
      </c>
      <c r="E1074" s="18" t="str">
        <f>IFERROR(VLOOKUP(C1074,REKAP[[#All],[ID
Barang]:[Stok Akhir]],4,FALSE), "")</f>
        <v/>
      </c>
      <c r="F1074" s="18" t="str">
        <f>IFERROR(VLOOKUP(C1074,REKAP[[#All],[ID
Barang]:[Stok Akhir]],6,FALSE),"")</f>
        <v/>
      </c>
      <c r="G1074" s="17" t="str">
        <f>IFERROR(VLOOKUP(C1074,REKAP[[#All],[ID
Barang]:[Stok Akhir]],8,FALSE),"")</f>
        <v/>
      </c>
      <c r="H1074" s="13"/>
      <c r="I1074" s="13"/>
      <c r="J1074" s="69" t="str">
        <f>IFERROR(VLOOKUP(C1074,REKAP[[#All],[ID
Barang]:[Stok Akhir]],14,FALSE),"")</f>
        <v/>
      </c>
      <c r="K1074" s="69"/>
      <c r="L1074" s="13"/>
      <c r="M1074" s="17" t="str">
        <f>IFERROR(MASUK8[[#This Row],[Harga Satuan]]*MASUK8[[#This Row],[Jumlah Keluar]], "")</f>
        <v/>
      </c>
      <c r="N1074" s="13"/>
    </row>
    <row r="1075" spans="1:14" ht="16.5" thickTop="1" thickBot="1" x14ac:dyDescent="0.3">
      <c r="A1075" s="33">
        <f t="shared" si="16"/>
        <v>1069</v>
      </c>
      <c r="B1075" s="9"/>
      <c r="C1075" s="10"/>
      <c r="D1075" s="18" t="str">
        <f>IFERROR(VLOOKUP(C1075,REKAP[[#All],[ID
Barang]:[Stok Akhir]],2,FALSE), "")</f>
        <v/>
      </c>
      <c r="E1075" s="18" t="str">
        <f>IFERROR(VLOOKUP(C1075,REKAP[[#All],[ID
Barang]:[Stok Akhir]],4,FALSE), "")</f>
        <v/>
      </c>
      <c r="F1075" s="18" t="str">
        <f>IFERROR(VLOOKUP(C1075,REKAP[[#All],[ID
Barang]:[Stok Akhir]],6,FALSE),"")</f>
        <v/>
      </c>
      <c r="G1075" s="17" t="str">
        <f>IFERROR(VLOOKUP(C1075,REKAP[[#All],[ID
Barang]:[Stok Akhir]],8,FALSE),"")</f>
        <v/>
      </c>
      <c r="H1075" s="13"/>
      <c r="I1075" s="13"/>
      <c r="J1075" s="69" t="str">
        <f>IFERROR(VLOOKUP(C1075,REKAP[[#All],[ID
Barang]:[Stok Akhir]],14,FALSE),"")</f>
        <v/>
      </c>
      <c r="K1075" s="69"/>
      <c r="L1075" s="13"/>
      <c r="M1075" s="17" t="str">
        <f>IFERROR(MASUK8[[#This Row],[Harga Satuan]]*MASUK8[[#This Row],[Jumlah Keluar]], "")</f>
        <v/>
      </c>
      <c r="N1075" s="13"/>
    </row>
    <row r="1076" spans="1:14" ht="16.5" thickTop="1" thickBot="1" x14ac:dyDescent="0.3">
      <c r="A1076" s="33">
        <f t="shared" si="16"/>
        <v>1070</v>
      </c>
      <c r="B1076" s="9"/>
      <c r="C1076" s="10"/>
      <c r="D1076" s="18" t="str">
        <f>IFERROR(VLOOKUP(C1076,REKAP[[#All],[ID
Barang]:[Stok Akhir]],2,FALSE), "")</f>
        <v/>
      </c>
      <c r="E1076" s="18" t="str">
        <f>IFERROR(VLOOKUP(C1076,REKAP[[#All],[ID
Barang]:[Stok Akhir]],4,FALSE), "")</f>
        <v/>
      </c>
      <c r="F1076" s="18" t="str">
        <f>IFERROR(VLOOKUP(C1076,REKAP[[#All],[ID
Barang]:[Stok Akhir]],6,FALSE),"")</f>
        <v/>
      </c>
      <c r="G1076" s="17" t="str">
        <f>IFERROR(VLOOKUP(C1076,REKAP[[#All],[ID
Barang]:[Stok Akhir]],8,FALSE),"")</f>
        <v/>
      </c>
      <c r="H1076" s="13"/>
      <c r="I1076" s="13"/>
      <c r="J1076" s="69" t="str">
        <f>IFERROR(VLOOKUP(C1076,REKAP[[#All],[ID
Barang]:[Stok Akhir]],14,FALSE),"")</f>
        <v/>
      </c>
      <c r="K1076" s="69"/>
      <c r="L1076" s="13"/>
      <c r="M1076" s="17" t="str">
        <f>IFERROR(MASUK8[[#This Row],[Harga Satuan]]*MASUK8[[#This Row],[Jumlah Keluar]], "")</f>
        <v/>
      </c>
      <c r="N1076" s="13"/>
    </row>
    <row r="1077" spans="1:14" ht="16.5" thickTop="1" thickBot="1" x14ac:dyDescent="0.3">
      <c r="A1077" s="33">
        <f t="shared" si="16"/>
        <v>1071</v>
      </c>
      <c r="B1077" s="9"/>
      <c r="C1077" s="10"/>
      <c r="D1077" s="18" t="str">
        <f>IFERROR(VLOOKUP(C1077,REKAP[[#All],[ID
Barang]:[Stok Akhir]],2,FALSE), "")</f>
        <v/>
      </c>
      <c r="E1077" s="18" t="str">
        <f>IFERROR(VLOOKUP(C1077,REKAP[[#All],[ID
Barang]:[Stok Akhir]],4,FALSE), "")</f>
        <v/>
      </c>
      <c r="F1077" s="18" t="str">
        <f>IFERROR(VLOOKUP(C1077,REKAP[[#All],[ID
Barang]:[Stok Akhir]],6,FALSE),"")</f>
        <v/>
      </c>
      <c r="G1077" s="17" t="str">
        <f>IFERROR(VLOOKUP(C1077,REKAP[[#All],[ID
Barang]:[Stok Akhir]],8,FALSE),"")</f>
        <v/>
      </c>
      <c r="H1077" s="13"/>
      <c r="I1077" s="13"/>
      <c r="J1077" s="69" t="str">
        <f>IFERROR(VLOOKUP(C1077,REKAP[[#All],[ID
Barang]:[Stok Akhir]],14,FALSE),"")</f>
        <v/>
      </c>
      <c r="K1077" s="69"/>
      <c r="L1077" s="13"/>
      <c r="M1077" s="17" t="str">
        <f>IFERROR(MASUK8[[#This Row],[Harga Satuan]]*MASUK8[[#This Row],[Jumlah Keluar]], "")</f>
        <v/>
      </c>
      <c r="N1077" s="13"/>
    </row>
    <row r="1078" spans="1:14" ht="16.5" thickTop="1" thickBot="1" x14ac:dyDescent="0.3">
      <c r="A1078" s="33">
        <f t="shared" si="16"/>
        <v>1072</v>
      </c>
      <c r="B1078" s="9"/>
      <c r="C1078" s="10"/>
      <c r="D1078" s="18" t="str">
        <f>IFERROR(VLOOKUP(C1078,REKAP[[#All],[ID
Barang]:[Stok Akhir]],2,FALSE), "")</f>
        <v/>
      </c>
      <c r="E1078" s="18" t="str">
        <f>IFERROR(VLOOKUP(C1078,REKAP[[#All],[ID
Barang]:[Stok Akhir]],4,FALSE), "")</f>
        <v/>
      </c>
      <c r="F1078" s="18" t="str">
        <f>IFERROR(VLOOKUP(C1078,REKAP[[#All],[ID
Barang]:[Stok Akhir]],6,FALSE),"")</f>
        <v/>
      </c>
      <c r="G1078" s="17" t="str">
        <f>IFERROR(VLOOKUP(C1078,REKAP[[#All],[ID
Barang]:[Stok Akhir]],8,FALSE),"")</f>
        <v/>
      </c>
      <c r="H1078" s="13"/>
      <c r="I1078" s="13"/>
      <c r="J1078" s="69" t="str">
        <f>IFERROR(VLOOKUP(C1078,REKAP[[#All],[ID
Barang]:[Stok Akhir]],14,FALSE),"")</f>
        <v/>
      </c>
      <c r="K1078" s="69"/>
      <c r="L1078" s="13"/>
      <c r="M1078" s="17" t="str">
        <f>IFERROR(MASUK8[[#This Row],[Harga Satuan]]*MASUK8[[#This Row],[Jumlah Keluar]], "")</f>
        <v/>
      </c>
      <c r="N1078" s="13"/>
    </row>
    <row r="1079" spans="1:14" ht="16.5" thickTop="1" thickBot="1" x14ac:dyDescent="0.3">
      <c r="A1079" s="33">
        <f t="shared" si="16"/>
        <v>1073</v>
      </c>
      <c r="B1079" s="9"/>
      <c r="C1079" s="10"/>
      <c r="D1079" s="18" t="str">
        <f>IFERROR(VLOOKUP(C1079,REKAP[[#All],[ID
Barang]:[Stok Akhir]],2,FALSE), "")</f>
        <v/>
      </c>
      <c r="E1079" s="18" t="str">
        <f>IFERROR(VLOOKUP(C1079,REKAP[[#All],[ID
Barang]:[Stok Akhir]],4,FALSE), "")</f>
        <v/>
      </c>
      <c r="F1079" s="18" t="str">
        <f>IFERROR(VLOOKUP(C1079,REKAP[[#All],[ID
Barang]:[Stok Akhir]],6,FALSE),"")</f>
        <v/>
      </c>
      <c r="G1079" s="17" t="str">
        <f>IFERROR(VLOOKUP(C1079,REKAP[[#All],[ID
Barang]:[Stok Akhir]],8,FALSE),"")</f>
        <v/>
      </c>
      <c r="H1079" s="13"/>
      <c r="I1079" s="13"/>
      <c r="J1079" s="69" t="str">
        <f>IFERROR(VLOOKUP(C1079,REKAP[[#All],[ID
Barang]:[Stok Akhir]],14,FALSE),"")</f>
        <v/>
      </c>
      <c r="K1079" s="69"/>
      <c r="L1079" s="13"/>
      <c r="M1079" s="17" t="str">
        <f>IFERROR(MASUK8[[#This Row],[Harga Satuan]]*MASUK8[[#This Row],[Jumlah Keluar]], "")</f>
        <v/>
      </c>
      <c r="N1079" s="13"/>
    </row>
    <row r="1080" spans="1:14" ht="16.5" thickTop="1" thickBot="1" x14ac:dyDescent="0.3">
      <c r="A1080" s="33">
        <f t="shared" si="16"/>
        <v>1074</v>
      </c>
      <c r="B1080" s="9"/>
      <c r="C1080" s="10"/>
      <c r="D1080" s="18" t="str">
        <f>IFERROR(VLOOKUP(C1080,REKAP[[#All],[ID
Barang]:[Stok Akhir]],2,FALSE), "")</f>
        <v/>
      </c>
      <c r="E1080" s="18" t="str">
        <f>IFERROR(VLOOKUP(C1080,REKAP[[#All],[ID
Barang]:[Stok Akhir]],4,FALSE), "")</f>
        <v/>
      </c>
      <c r="F1080" s="18" t="str">
        <f>IFERROR(VLOOKUP(C1080,REKAP[[#All],[ID
Barang]:[Stok Akhir]],6,FALSE),"")</f>
        <v/>
      </c>
      <c r="G1080" s="17" t="str">
        <f>IFERROR(VLOOKUP(C1080,REKAP[[#All],[ID
Barang]:[Stok Akhir]],8,FALSE),"")</f>
        <v/>
      </c>
      <c r="H1080" s="13"/>
      <c r="I1080" s="13"/>
      <c r="J1080" s="69" t="str">
        <f>IFERROR(VLOOKUP(C1080,REKAP[[#All],[ID
Barang]:[Stok Akhir]],14,FALSE),"")</f>
        <v/>
      </c>
      <c r="K1080" s="69"/>
      <c r="L1080" s="13"/>
      <c r="M1080" s="17" t="str">
        <f>IFERROR(MASUK8[[#This Row],[Harga Satuan]]*MASUK8[[#This Row],[Jumlah Keluar]], "")</f>
        <v/>
      </c>
      <c r="N1080" s="13"/>
    </row>
    <row r="1081" spans="1:14" ht="16.5" thickTop="1" thickBot="1" x14ac:dyDescent="0.3">
      <c r="A1081" s="33">
        <f t="shared" si="16"/>
        <v>1075</v>
      </c>
      <c r="B1081" s="9"/>
      <c r="C1081" s="10"/>
      <c r="D1081" s="18" t="str">
        <f>IFERROR(VLOOKUP(C1081,REKAP[[#All],[ID
Barang]:[Stok Akhir]],2,FALSE), "")</f>
        <v/>
      </c>
      <c r="E1081" s="18" t="str">
        <f>IFERROR(VLOOKUP(C1081,REKAP[[#All],[ID
Barang]:[Stok Akhir]],4,FALSE), "")</f>
        <v/>
      </c>
      <c r="F1081" s="18" t="str">
        <f>IFERROR(VLOOKUP(C1081,REKAP[[#All],[ID
Barang]:[Stok Akhir]],6,FALSE),"")</f>
        <v/>
      </c>
      <c r="G1081" s="17" t="str">
        <f>IFERROR(VLOOKUP(C1081,REKAP[[#All],[ID
Barang]:[Stok Akhir]],8,FALSE),"")</f>
        <v/>
      </c>
      <c r="H1081" s="13"/>
      <c r="I1081" s="13"/>
      <c r="J1081" s="69" t="str">
        <f>IFERROR(VLOOKUP(C1081,REKAP[[#All],[ID
Barang]:[Stok Akhir]],14,FALSE),"")</f>
        <v/>
      </c>
      <c r="K1081" s="69"/>
      <c r="L1081" s="13"/>
      <c r="M1081" s="17" t="str">
        <f>IFERROR(MASUK8[[#This Row],[Harga Satuan]]*MASUK8[[#This Row],[Jumlah Keluar]], "")</f>
        <v/>
      </c>
      <c r="N1081" s="13"/>
    </row>
    <row r="1082" spans="1:14" ht="16.5" thickTop="1" thickBot="1" x14ac:dyDescent="0.3">
      <c r="A1082" s="33">
        <f t="shared" si="16"/>
        <v>1076</v>
      </c>
      <c r="B1082" s="9"/>
      <c r="C1082" s="10"/>
      <c r="D1082" s="18" t="str">
        <f>IFERROR(VLOOKUP(C1082,REKAP[[#All],[ID
Barang]:[Stok Akhir]],2,FALSE), "")</f>
        <v/>
      </c>
      <c r="E1082" s="18" t="str">
        <f>IFERROR(VLOOKUP(C1082,REKAP[[#All],[ID
Barang]:[Stok Akhir]],4,FALSE), "")</f>
        <v/>
      </c>
      <c r="F1082" s="18" t="str">
        <f>IFERROR(VLOOKUP(C1082,REKAP[[#All],[ID
Barang]:[Stok Akhir]],6,FALSE),"")</f>
        <v/>
      </c>
      <c r="G1082" s="17" t="str">
        <f>IFERROR(VLOOKUP(C1082,REKAP[[#All],[ID
Barang]:[Stok Akhir]],8,FALSE),"")</f>
        <v/>
      </c>
      <c r="H1082" s="13"/>
      <c r="I1082" s="13"/>
      <c r="J1082" s="69" t="str">
        <f>IFERROR(VLOOKUP(C1082,REKAP[[#All],[ID
Barang]:[Stok Akhir]],14,FALSE),"")</f>
        <v/>
      </c>
      <c r="K1082" s="69"/>
      <c r="L1082" s="13"/>
      <c r="M1082" s="17" t="str">
        <f>IFERROR(MASUK8[[#This Row],[Harga Satuan]]*MASUK8[[#This Row],[Jumlah Keluar]], "")</f>
        <v/>
      </c>
      <c r="N1082" s="13"/>
    </row>
    <row r="1083" spans="1:14" ht="16.5" thickTop="1" thickBot="1" x14ac:dyDescent="0.3">
      <c r="A1083" s="33">
        <f t="shared" si="16"/>
        <v>1077</v>
      </c>
      <c r="B1083" s="9"/>
      <c r="C1083" s="10"/>
      <c r="D1083" s="18" t="str">
        <f>IFERROR(VLOOKUP(C1083,REKAP[[#All],[ID
Barang]:[Stok Akhir]],2,FALSE), "")</f>
        <v/>
      </c>
      <c r="E1083" s="18" t="str">
        <f>IFERROR(VLOOKUP(C1083,REKAP[[#All],[ID
Barang]:[Stok Akhir]],4,FALSE), "")</f>
        <v/>
      </c>
      <c r="F1083" s="18" t="str">
        <f>IFERROR(VLOOKUP(C1083,REKAP[[#All],[ID
Barang]:[Stok Akhir]],6,FALSE),"")</f>
        <v/>
      </c>
      <c r="G1083" s="17" t="str">
        <f>IFERROR(VLOOKUP(C1083,REKAP[[#All],[ID
Barang]:[Stok Akhir]],8,FALSE),"")</f>
        <v/>
      </c>
      <c r="H1083" s="13"/>
      <c r="I1083" s="13"/>
      <c r="J1083" s="69" t="str">
        <f>IFERROR(VLOOKUP(C1083,REKAP[[#All],[ID
Barang]:[Stok Akhir]],14,FALSE),"")</f>
        <v/>
      </c>
      <c r="K1083" s="69"/>
      <c r="L1083" s="13"/>
      <c r="M1083" s="17" t="str">
        <f>IFERROR(MASUK8[[#This Row],[Harga Satuan]]*MASUK8[[#This Row],[Jumlah Keluar]], "")</f>
        <v/>
      </c>
      <c r="N1083" s="13"/>
    </row>
    <row r="1084" spans="1:14" ht="16.5" thickTop="1" thickBot="1" x14ac:dyDescent="0.3">
      <c r="A1084" s="33">
        <f t="shared" si="16"/>
        <v>1078</v>
      </c>
      <c r="B1084" s="9"/>
      <c r="C1084" s="10"/>
      <c r="D1084" s="18" t="str">
        <f>IFERROR(VLOOKUP(C1084,REKAP[[#All],[ID
Barang]:[Stok Akhir]],2,FALSE), "")</f>
        <v/>
      </c>
      <c r="E1084" s="18" t="str">
        <f>IFERROR(VLOOKUP(C1084,REKAP[[#All],[ID
Barang]:[Stok Akhir]],4,FALSE), "")</f>
        <v/>
      </c>
      <c r="F1084" s="18" t="str">
        <f>IFERROR(VLOOKUP(C1084,REKAP[[#All],[ID
Barang]:[Stok Akhir]],6,FALSE),"")</f>
        <v/>
      </c>
      <c r="G1084" s="17" t="str">
        <f>IFERROR(VLOOKUP(C1084,REKAP[[#All],[ID
Barang]:[Stok Akhir]],8,FALSE),"")</f>
        <v/>
      </c>
      <c r="H1084" s="13"/>
      <c r="I1084" s="13"/>
      <c r="J1084" s="69" t="str">
        <f>IFERROR(VLOOKUP(C1084,REKAP[[#All],[ID
Barang]:[Stok Akhir]],14,FALSE),"")</f>
        <v/>
      </c>
      <c r="K1084" s="69"/>
      <c r="L1084" s="13"/>
      <c r="M1084" s="17" t="str">
        <f>IFERROR(MASUK8[[#This Row],[Harga Satuan]]*MASUK8[[#This Row],[Jumlah Keluar]], "")</f>
        <v/>
      </c>
      <c r="N1084" s="13"/>
    </row>
    <row r="1085" spans="1:14" ht="16.5" thickTop="1" thickBot="1" x14ac:dyDescent="0.3">
      <c r="A1085" s="33">
        <f t="shared" si="16"/>
        <v>1079</v>
      </c>
      <c r="B1085" s="9"/>
      <c r="C1085" s="10"/>
      <c r="D1085" s="18" t="str">
        <f>IFERROR(VLOOKUP(C1085,REKAP[[#All],[ID
Barang]:[Stok Akhir]],2,FALSE), "")</f>
        <v/>
      </c>
      <c r="E1085" s="18" t="str">
        <f>IFERROR(VLOOKUP(C1085,REKAP[[#All],[ID
Barang]:[Stok Akhir]],4,FALSE), "")</f>
        <v/>
      </c>
      <c r="F1085" s="18" t="str">
        <f>IFERROR(VLOOKUP(C1085,REKAP[[#All],[ID
Barang]:[Stok Akhir]],6,FALSE),"")</f>
        <v/>
      </c>
      <c r="G1085" s="17" t="str">
        <f>IFERROR(VLOOKUP(C1085,REKAP[[#All],[ID
Barang]:[Stok Akhir]],8,FALSE),"")</f>
        <v/>
      </c>
      <c r="H1085" s="13"/>
      <c r="I1085" s="13"/>
      <c r="J1085" s="69" t="str">
        <f>IFERROR(VLOOKUP(C1085,REKAP[[#All],[ID
Barang]:[Stok Akhir]],14,FALSE),"")</f>
        <v/>
      </c>
      <c r="K1085" s="69"/>
      <c r="L1085" s="13"/>
      <c r="M1085" s="17" t="str">
        <f>IFERROR(MASUK8[[#This Row],[Harga Satuan]]*MASUK8[[#This Row],[Jumlah Keluar]], "")</f>
        <v/>
      </c>
      <c r="N1085" s="13"/>
    </row>
    <row r="1086" spans="1:14" ht="16.5" thickTop="1" thickBot="1" x14ac:dyDescent="0.3">
      <c r="A1086" s="33">
        <f t="shared" si="16"/>
        <v>1080</v>
      </c>
      <c r="B1086" s="9"/>
      <c r="C1086" s="10"/>
      <c r="D1086" s="18" t="str">
        <f>IFERROR(VLOOKUP(C1086,REKAP[[#All],[ID
Barang]:[Stok Akhir]],2,FALSE), "")</f>
        <v/>
      </c>
      <c r="E1086" s="18" t="str">
        <f>IFERROR(VLOOKUP(C1086,REKAP[[#All],[ID
Barang]:[Stok Akhir]],4,FALSE), "")</f>
        <v/>
      </c>
      <c r="F1086" s="18" t="str">
        <f>IFERROR(VLOOKUP(C1086,REKAP[[#All],[ID
Barang]:[Stok Akhir]],6,FALSE),"")</f>
        <v/>
      </c>
      <c r="G1086" s="17" t="str">
        <f>IFERROR(VLOOKUP(C1086,REKAP[[#All],[ID
Barang]:[Stok Akhir]],8,FALSE),"")</f>
        <v/>
      </c>
      <c r="H1086" s="13"/>
      <c r="I1086" s="13"/>
      <c r="J1086" s="69" t="str">
        <f>IFERROR(VLOOKUP(C1086,REKAP[[#All],[ID
Barang]:[Stok Akhir]],14,FALSE),"")</f>
        <v/>
      </c>
      <c r="K1086" s="69"/>
      <c r="L1086" s="13"/>
      <c r="M1086" s="17" t="str">
        <f>IFERROR(MASUK8[[#This Row],[Harga Satuan]]*MASUK8[[#This Row],[Jumlah Keluar]], "")</f>
        <v/>
      </c>
      <c r="N1086" s="13"/>
    </row>
    <row r="1087" spans="1:14" ht="16.5" thickTop="1" thickBot="1" x14ac:dyDescent="0.3">
      <c r="A1087" s="33">
        <f t="shared" si="16"/>
        <v>1081</v>
      </c>
      <c r="B1087" s="9"/>
      <c r="C1087" s="10"/>
      <c r="D1087" s="18" t="str">
        <f>IFERROR(VLOOKUP(C1087,REKAP[[#All],[ID
Barang]:[Stok Akhir]],2,FALSE), "")</f>
        <v/>
      </c>
      <c r="E1087" s="18" t="str">
        <f>IFERROR(VLOOKUP(C1087,REKAP[[#All],[ID
Barang]:[Stok Akhir]],4,FALSE), "")</f>
        <v/>
      </c>
      <c r="F1087" s="18" t="str">
        <f>IFERROR(VLOOKUP(C1087,REKAP[[#All],[ID
Barang]:[Stok Akhir]],6,FALSE),"")</f>
        <v/>
      </c>
      <c r="G1087" s="17" t="str">
        <f>IFERROR(VLOOKUP(C1087,REKAP[[#All],[ID
Barang]:[Stok Akhir]],8,FALSE),"")</f>
        <v/>
      </c>
      <c r="H1087" s="13"/>
      <c r="I1087" s="13"/>
      <c r="J1087" s="69" t="str">
        <f>IFERROR(VLOOKUP(C1087,REKAP[[#All],[ID
Barang]:[Stok Akhir]],14,FALSE),"")</f>
        <v/>
      </c>
      <c r="K1087" s="69"/>
      <c r="L1087" s="13"/>
      <c r="M1087" s="17" t="str">
        <f>IFERROR(MASUK8[[#This Row],[Harga Satuan]]*MASUK8[[#This Row],[Jumlah Keluar]], "")</f>
        <v/>
      </c>
      <c r="N1087" s="13"/>
    </row>
    <row r="1088" spans="1:14" ht="16.5" thickTop="1" thickBot="1" x14ac:dyDescent="0.3">
      <c r="A1088" s="33">
        <f t="shared" si="16"/>
        <v>1082</v>
      </c>
      <c r="B1088" s="9"/>
      <c r="C1088" s="10"/>
      <c r="D1088" s="18" t="str">
        <f>IFERROR(VLOOKUP(C1088,REKAP[[#All],[ID
Barang]:[Stok Akhir]],2,FALSE), "")</f>
        <v/>
      </c>
      <c r="E1088" s="18" t="str">
        <f>IFERROR(VLOOKUP(C1088,REKAP[[#All],[ID
Barang]:[Stok Akhir]],4,FALSE), "")</f>
        <v/>
      </c>
      <c r="F1088" s="18" t="str">
        <f>IFERROR(VLOOKUP(C1088,REKAP[[#All],[ID
Barang]:[Stok Akhir]],6,FALSE),"")</f>
        <v/>
      </c>
      <c r="G1088" s="17" t="str">
        <f>IFERROR(VLOOKUP(C1088,REKAP[[#All],[ID
Barang]:[Stok Akhir]],8,FALSE),"")</f>
        <v/>
      </c>
      <c r="H1088" s="13"/>
      <c r="I1088" s="13"/>
      <c r="J1088" s="69" t="str">
        <f>IFERROR(VLOOKUP(C1088,REKAP[[#All],[ID
Barang]:[Stok Akhir]],14,FALSE),"")</f>
        <v/>
      </c>
      <c r="K1088" s="69"/>
      <c r="L1088" s="13"/>
      <c r="M1088" s="17" t="str">
        <f>IFERROR(MASUK8[[#This Row],[Harga Satuan]]*MASUK8[[#This Row],[Jumlah Keluar]], "")</f>
        <v/>
      </c>
      <c r="N1088" s="13"/>
    </row>
    <row r="1089" spans="1:14" ht="16.5" thickTop="1" thickBot="1" x14ac:dyDescent="0.3">
      <c r="A1089" s="33">
        <f t="shared" si="16"/>
        <v>1083</v>
      </c>
      <c r="B1089" s="9"/>
      <c r="C1089" s="10"/>
      <c r="D1089" s="18" t="str">
        <f>IFERROR(VLOOKUP(C1089,REKAP[[#All],[ID
Barang]:[Stok Akhir]],2,FALSE), "")</f>
        <v/>
      </c>
      <c r="E1089" s="18" t="str">
        <f>IFERROR(VLOOKUP(C1089,REKAP[[#All],[ID
Barang]:[Stok Akhir]],4,FALSE), "")</f>
        <v/>
      </c>
      <c r="F1089" s="18" t="str">
        <f>IFERROR(VLOOKUP(C1089,REKAP[[#All],[ID
Barang]:[Stok Akhir]],6,FALSE),"")</f>
        <v/>
      </c>
      <c r="G1089" s="17" t="str">
        <f>IFERROR(VLOOKUP(C1089,REKAP[[#All],[ID
Barang]:[Stok Akhir]],8,FALSE),"")</f>
        <v/>
      </c>
      <c r="H1089" s="13"/>
      <c r="I1089" s="13"/>
      <c r="J1089" s="69" t="str">
        <f>IFERROR(VLOOKUP(C1089,REKAP[[#All],[ID
Barang]:[Stok Akhir]],14,FALSE),"")</f>
        <v/>
      </c>
      <c r="K1089" s="69"/>
      <c r="L1089" s="13"/>
      <c r="M1089" s="17" t="str">
        <f>IFERROR(MASUK8[[#This Row],[Harga Satuan]]*MASUK8[[#This Row],[Jumlah Keluar]], "")</f>
        <v/>
      </c>
      <c r="N1089" s="13"/>
    </row>
    <row r="1090" spans="1:14" ht="16.5" thickTop="1" thickBot="1" x14ac:dyDescent="0.3">
      <c r="A1090" s="33">
        <f t="shared" si="16"/>
        <v>1084</v>
      </c>
      <c r="B1090" s="9"/>
      <c r="C1090" s="10"/>
      <c r="D1090" s="18" t="str">
        <f>IFERROR(VLOOKUP(C1090,REKAP[[#All],[ID
Barang]:[Stok Akhir]],2,FALSE), "")</f>
        <v/>
      </c>
      <c r="E1090" s="18" t="str">
        <f>IFERROR(VLOOKUP(C1090,REKAP[[#All],[ID
Barang]:[Stok Akhir]],4,FALSE), "")</f>
        <v/>
      </c>
      <c r="F1090" s="18" t="str">
        <f>IFERROR(VLOOKUP(C1090,REKAP[[#All],[ID
Barang]:[Stok Akhir]],6,FALSE),"")</f>
        <v/>
      </c>
      <c r="G1090" s="17" t="str">
        <f>IFERROR(VLOOKUP(C1090,REKAP[[#All],[ID
Barang]:[Stok Akhir]],8,FALSE),"")</f>
        <v/>
      </c>
      <c r="H1090" s="13"/>
      <c r="I1090" s="13"/>
      <c r="J1090" s="69" t="str">
        <f>IFERROR(VLOOKUP(C1090,REKAP[[#All],[ID
Barang]:[Stok Akhir]],14,FALSE),"")</f>
        <v/>
      </c>
      <c r="K1090" s="69"/>
      <c r="L1090" s="13"/>
      <c r="M1090" s="17" t="str">
        <f>IFERROR(MASUK8[[#This Row],[Harga Satuan]]*MASUK8[[#This Row],[Jumlah Keluar]], "")</f>
        <v/>
      </c>
      <c r="N1090" s="13"/>
    </row>
    <row r="1091" spans="1:14" ht="16.5" thickTop="1" thickBot="1" x14ac:dyDescent="0.3">
      <c r="A1091" s="33">
        <f t="shared" si="16"/>
        <v>1085</v>
      </c>
      <c r="B1091" s="9"/>
      <c r="C1091" s="10"/>
      <c r="D1091" s="18" t="str">
        <f>IFERROR(VLOOKUP(C1091,REKAP[[#All],[ID
Barang]:[Stok Akhir]],2,FALSE), "")</f>
        <v/>
      </c>
      <c r="E1091" s="18" t="str">
        <f>IFERROR(VLOOKUP(C1091,REKAP[[#All],[ID
Barang]:[Stok Akhir]],4,FALSE), "")</f>
        <v/>
      </c>
      <c r="F1091" s="18" t="str">
        <f>IFERROR(VLOOKUP(C1091,REKAP[[#All],[ID
Barang]:[Stok Akhir]],6,FALSE),"")</f>
        <v/>
      </c>
      <c r="G1091" s="17" t="str">
        <f>IFERROR(VLOOKUP(C1091,REKAP[[#All],[ID
Barang]:[Stok Akhir]],8,FALSE),"")</f>
        <v/>
      </c>
      <c r="H1091" s="13"/>
      <c r="I1091" s="13"/>
      <c r="J1091" s="69" t="str">
        <f>IFERROR(VLOOKUP(C1091,REKAP[[#All],[ID
Barang]:[Stok Akhir]],14,FALSE),"")</f>
        <v/>
      </c>
      <c r="K1091" s="69"/>
      <c r="L1091" s="13"/>
      <c r="M1091" s="17" t="str">
        <f>IFERROR(MASUK8[[#This Row],[Harga Satuan]]*MASUK8[[#This Row],[Jumlah Keluar]], "")</f>
        <v/>
      </c>
      <c r="N1091" s="13"/>
    </row>
    <row r="1092" spans="1:14" ht="16.5" thickTop="1" thickBot="1" x14ac:dyDescent="0.3">
      <c r="A1092" s="33">
        <f t="shared" si="16"/>
        <v>1086</v>
      </c>
      <c r="B1092" s="9"/>
      <c r="C1092" s="10"/>
      <c r="D1092" s="18" t="str">
        <f>IFERROR(VLOOKUP(C1092,REKAP[[#All],[ID
Barang]:[Stok Akhir]],2,FALSE), "")</f>
        <v/>
      </c>
      <c r="E1092" s="18" t="str">
        <f>IFERROR(VLOOKUP(C1092,REKAP[[#All],[ID
Barang]:[Stok Akhir]],4,FALSE), "")</f>
        <v/>
      </c>
      <c r="F1092" s="18" t="str">
        <f>IFERROR(VLOOKUP(C1092,REKAP[[#All],[ID
Barang]:[Stok Akhir]],6,FALSE),"")</f>
        <v/>
      </c>
      <c r="G1092" s="17" t="str">
        <f>IFERROR(VLOOKUP(C1092,REKAP[[#All],[ID
Barang]:[Stok Akhir]],8,FALSE),"")</f>
        <v/>
      </c>
      <c r="H1092" s="13"/>
      <c r="I1092" s="13"/>
      <c r="J1092" s="69" t="str">
        <f>IFERROR(VLOOKUP(C1092,REKAP[[#All],[ID
Barang]:[Stok Akhir]],14,FALSE),"")</f>
        <v/>
      </c>
      <c r="K1092" s="69"/>
      <c r="L1092" s="13"/>
      <c r="M1092" s="17" t="str">
        <f>IFERROR(MASUK8[[#This Row],[Harga Satuan]]*MASUK8[[#This Row],[Jumlah Keluar]], "")</f>
        <v/>
      </c>
      <c r="N1092" s="13"/>
    </row>
    <row r="1093" spans="1:14" ht="16.5" thickTop="1" thickBot="1" x14ac:dyDescent="0.3">
      <c r="A1093" s="33">
        <f t="shared" si="16"/>
        <v>1087</v>
      </c>
      <c r="B1093" s="9"/>
      <c r="C1093" s="10"/>
      <c r="D1093" s="18" t="str">
        <f>IFERROR(VLOOKUP(C1093,REKAP[[#All],[ID
Barang]:[Stok Akhir]],2,FALSE), "")</f>
        <v/>
      </c>
      <c r="E1093" s="18" t="str">
        <f>IFERROR(VLOOKUP(C1093,REKAP[[#All],[ID
Barang]:[Stok Akhir]],4,FALSE), "")</f>
        <v/>
      </c>
      <c r="F1093" s="18" t="str">
        <f>IFERROR(VLOOKUP(C1093,REKAP[[#All],[ID
Barang]:[Stok Akhir]],6,FALSE),"")</f>
        <v/>
      </c>
      <c r="G1093" s="17" t="str">
        <f>IFERROR(VLOOKUP(C1093,REKAP[[#All],[ID
Barang]:[Stok Akhir]],8,FALSE),"")</f>
        <v/>
      </c>
      <c r="H1093" s="13"/>
      <c r="I1093" s="13"/>
      <c r="J1093" s="69" t="str">
        <f>IFERROR(VLOOKUP(C1093,REKAP[[#All],[ID
Barang]:[Stok Akhir]],14,FALSE),"")</f>
        <v/>
      </c>
      <c r="K1093" s="69"/>
      <c r="L1093" s="13"/>
      <c r="M1093" s="17" t="str">
        <f>IFERROR(MASUK8[[#This Row],[Harga Satuan]]*MASUK8[[#This Row],[Jumlah Keluar]], "")</f>
        <v/>
      </c>
      <c r="N1093" s="13"/>
    </row>
    <row r="1094" spans="1:14" ht="16.5" thickTop="1" thickBot="1" x14ac:dyDescent="0.3">
      <c r="A1094" s="33">
        <f t="shared" si="16"/>
        <v>1088</v>
      </c>
      <c r="B1094" s="9"/>
      <c r="C1094" s="10"/>
      <c r="D1094" s="18" t="str">
        <f>IFERROR(VLOOKUP(C1094,REKAP[[#All],[ID
Barang]:[Stok Akhir]],2,FALSE), "")</f>
        <v/>
      </c>
      <c r="E1094" s="18" t="str">
        <f>IFERROR(VLOOKUP(C1094,REKAP[[#All],[ID
Barang]:[Stok Akhir]],4,FALSE), "")</f>
        <v/>
      </c>
      <c r="F1094" s="18" t="str">
        <f>IFERROR(VLOOKUP(C1094,REKAP[[#All],[ID
Barang]:[Stok Akhir]],6,FALSE),"")</f>
        <v/>
      </c>
      <c r="G1094" s="17" t="str">
        <f>IFERROR(VLOOKUP(C1094,REKAP[[#All],[ID
Barang]:[Stok Akhir]],8,FALSE),"")</f>
        <v/>
      </c>
      <c r="H1094" s="13"/>
      <c r="I1094" s="13"/>
      <c r="J1094" s="69" t="str">
        <f>IFERROR(VLOOKUP(C1094,REKAP[[#All],[ID
Barang]:[Stok Akhir]],14,FALSE),"")</f>
        <v/>
      </c>
      <c r="K1094" s="69"/>
      <c r="L1094" s="13"/>
      <c r="M1094" s="17" t="str">
        <f>IFERROR(MASUK8[[#This Row],[Harga Satuan]]*MASUK8[[#This Row],[Jumlah Keluar]], "")</f>
        <v/>
      </c>
      <c r="N1094" s="13"/>
    </row>
    <row r="1095" spans="1:14" ht="16.5" thickTop="1" thickBot="1" x14ac:dyDescent="0.3">
      <c r="A1095" s="33">
        <f t="shared" ref="A1095:A1158" si="17">ROW()-ROW($A$6)</f>
        <v>1089</v>
      </c>
      <c r="B1095" s="9"/>
      <c r="C1095" s="10"/>
      <c r="D1095" s="18" t="str">
        <f>IFERROR(VLOOKUP(C1095,REKAP[[#All],[ID
Barang]:[Stok Akhir]],2,FALSE), "")</f>
        <v/>
      </c>
      <c r="E1095" s="18" t="str">
        <f>IFERROR(VLOOKUP(C1095,REKAP[[#All],[ID
Barang]:[Stok Akhir]],4,FALSE), "")</f>
        <v/>
      </c>
      <c r="F1095" s="18" t="str">
        <f>IFERROR(VLOOKUP(C1095,REKAP[[#All],[ID
Barang]:[Stok Akhir]],6,FALSE),"")</f>
        <v/>
      </c>
      <c r="G1095" s="17" t="str">
        <f>IFERROR(VLOOKUP(C1095,REKAP[[#All],[ID
Barang]:[Stok Akhir]],8,FALSE),"")</f>
        <v/>
      </c>
      <c r="H1095" s="13"/>
      <c r="I1095" s="13"/>
      <c r="J1095" s="69" t="str">
        <f>IFERROR(VLOOKUP(C1095,REKAP[[#All],[ID
Barang]:[Stok Akhir]],14,FALSE),"")</f>
        <v/>
      </c>
      <c r="K1095" s="69"/>
      <c r="L1095" s="13"/>
      <c r="M1095" s="17" t="str">
        <f>IFERROR(MASUK8[[#This Row],[Harga Satuan]]*MASUK8[[#This Row],[Jumlah Keluar]], "")</f>
        <v/>
      </c>
      <c r="N1095" s="13"/>
    </row>
    <row r="1096" spans="1:14" ht="16.5" thickTop="1" thickBot="1" x14ac:dyDescent="0.3">
      <c r="A1096" s="33">
        <f t="shared" si="17"/>
        <v>1090</v>
      </c>
      <c r="B1096" s="9"/>
      <c r="C1096" s="10"/>
      <c r="D1096" s="18" t="str">
        <f>IFERROR(VLOOKUP(C1096,REKAP[[#All],[ID
Barang]:[Stok Akhir]],2,FALSE), "")</f>
        <v/>
      </c>
      <c r="E1096" s="18" t="str">
        <f>IFERROR(VLOOKUP(C1096,REKAP[[#All],[ID
Barang]:[Stok Akhir]],4,FALSE), "")</f>
        <v/>
      </c>
      <c r="F1096" s="18" t="str">
        <f>IFERROR(VLOOKUP(C1096,REKAP[[#All],[ID
Barang]:[Stok Akhir]],6,FALSE),"")</f>
        <v/>
      </c>
      <c r="G1096" s="17" t="str">
        <f>IFERROR(VLOOKUP(C1096,REKAP[[#All],[ID
Barang]:[Stok Akhir]],8,FALSE),"")</f>
        <v/>
      </c>
      <c r="H1096" s="13"/>
      <c r="I1096" s="13"/>
      <c r="J1096" s="69" t="str">
        <f>IFERROR(VLOOKUP(C1096,REKAP[[#All],[ID
Barang]:[Stok Akhir]],14,FALSE),"")</f>
        <v/>
      </c>
      <c r="K1096" s="69"/>
      <c r="L1096" s="13"/>
      <c r="M1096" s="17" t="str">
        <f>IFERROR(MASUK8[[#This Row],[Harga Satuan]]*MASUK8[[#This Row],[Jumlah Keluar]], "")</f>
        <v/>
      </c>
      <c r="N1096" s="13"/>
    </row>
    <row r="1097" spans="1:14" ht="16.5" thickTop="1" thickBot="1" x14ac:dyDescent="0.3">
      <c r="A1097" s="33">
        <f t="shared" si="17"/>
        <v>1091</v>
      </c>
      <c r="B1097" s="9"/>
      <c r="C1097" s="10"/>
      <c r="D1097" s="18" t="str">
        <f>IFERROR(VLOOKUP(C1097,REKAP[[#All],[ID
Barang]:[Stok Akhir]],2,FALSE), "")</f>
        <v/>
      </c>
      <c r="E1097" s="18" t="str">
        <f>IFERROR(VLOOKUP(C1097,REKAP[[#All],[ID
Barang]:[Stok Akhir]],4,FALSE), "")</f>
        <v/>
      </c>
      <c r="F1097" s="18" t="str">
        <f>IFERROR(VLOOKUP(C1097,REKAP[[#All],[ID
Barang]:[Stok Akhir]],6,FALSE),"")</f>
        <v/>
      </c>
      <c r="G1097" s="17" t="str">
        <f>IFERROR(VLOOKUP(C1097,REKAP[[#All],[ID
Barang]:[Stok Akhir]],8,FALSE),"")</f>
        <v/>
      </c>
      <c r="H1097" s="13"/>
      <c r="I1097" s="13"/>
      <c r="J1097" s="69" t="str">
        <f>IFERROR(VLOOKUP(C1097,REKAP[[#All],[ID
Barang]:[Stok Akhir]],14,FALSE),"")</f>
        <v/>
      </c>
      <c r="K1097" s="69"/>
      <c r="L1097" s="13"/>
      <c r="M1097" s="17" t="str">
        <f>IFERROR(MASUK8[[#This Row],[Harga Satuan]]*MASUK8[[#This Row],[Jumlah Keluar]], "")</f>
        <v/>
      </c>
      <c r="N1097" s="13"/>
    </row>
    <row r="1098" spans="1:14" ht="16.5" thickTop="1" thickBot="1" x14ac:dyDescent="0.3">
      <c r="A1098" s="33">
        <f t="shared" si="17"/>
        <v>1092</v>
      </c>
      <c r="B1098" s="9"/>
      <c r="C1098" s="10"/>
      <c r="D1098" s="18" t="str">
        <f>IFERROR(VLOOKUP(C1098,REKAP[[#All],[ID
Barang]:[Stok Akhir]],2,FALSE), "")</f>
        <v/>
      </c>
      <c r="E1098" s="18" t="str">
        <f>IFERROR(VLOOKUP(C1098,REKAP[[#All],[ID
Barang]:[Stok Akhir]],4,FALSE), "")</f>
        <v/>
      </c>
      <c r="F1098" s="18" t="str">
        <f>IFERROR(VLOOKUP(C1098,REKAP[[#All],[ID
Barang]:[Stok Akhir]],6,FALSE),"")</f>
        <v/>
      </c>
      <c r="G1098" s="17" t="str">
        <f>IFERROR(VLOOKUP(C1098,REKAP[[#All],[ID
Barang]:[Stok Akhir]],8,FALSE),"")</f>
        <v/>
      </c>
      <c r="H1098" s="13"/>
      <c r="I1098" s="13"/>
      <c r="J1098" s="69" t="str">
        <f>IFERROR(VLOOKUP(C1098,REKAP[[#All],[ID
Barang]:[Stok Akhir]],14,FALSE),"")</f>
        <v/>
      </c>
      <c r="K1098" s="69"/>
      <c r="L1098" s="13"/>
      <c r="M1098" s="17" t="str">
        <f>IFERROR(MASUK8[[#This Row],[Harga Satuan]]*MASUK8[[#This Row],[Jumlah Keluar]], "")</f>
        <v/>
      </c>
      <c r="N1098" s="13"/>
    </row>
    <row r="1099" spans="1:14" ht="16.5" thickTop="1" thickBot="1" x14ac:dyDescent="0.3">
      <c r="A1099" s="33">
        <f t="shared" si="17"/>
        <v>1093</v>
      </c>
      <c r="B1099" s="9"/>
      <c r="C1099" s="10"/>
      <c r="D1099" s="18" t="str">
        <f>IFERROR(VLOOKUP(C1099,REKAP[[#All],[ID
Barang]:[Stok Akhir]],2,FALSE), "")</f>
        <v/>
      </c>
      <c r="E1099" s="18" t="str">
        <f>IFERROR(VLOOKUP(C1099,REKAP[[#All],[ID
Barang]:[Stok Akhir]],4,FALSE), "")</f>
        <v/>
      </c>
      <c r="F1099" s="18" t="str">
        <f>IFERROR(VLOOKUP(C1099,REKAP[[#All],[ID
Barang]:[Stok Akhir]],6,FALSE),"")</f>
        <v/>
      </c>
      <c r="G1099" s="17" t="str">
        <f>IFERROR(VLOOKUP(C1099,REKAP[[#All],[ID
Barang]:[Stok Akhir]],8,FALSE),"")</f>
        <v/>
      </c>
      <c r="H1099" s="13"/>
      <c r="I1099" s="13"/>
      <c r="J1099" s="69" t="str">
        <f>IFERROR(VLOOKUP(C1099,REKAP[[#All],[ID
Barang]:[Stok Akhir]],14,FALSE),"")</f>
        <v/>
      </c>
      <c r="K1099" s="69"/>
      <c r="L1099" s="13"/>
      <c r="M1099" s="17" t="str">
        <f>IFERROR(MASUK8[[#This Row],[Harga Satuan]]*MASUK8[[#This Row],[Jumlah Keluar]], "")</f>
        <v/>
      </c>
      <c r="N1099" s="13"/>
    </row>
    <row r="1100" spans="1:14" ht="16.5" thickTop="1" thickBot="1" x14ac:dyDescent="0.3">
      <c r="A1100" s="33">
        <f t="shared" si="17"/>
        <v>1094</v>
      </c>
      <c r="B1100" s="9"/>
      <c r="C1100" s="10"/>
      <c r="D1100" s="18" t="str">
        <f>IFERROR(VLOOKUP(C1100,REKAP[[#All],[ID
Barang]:[Stok Akhir]],2,FALSE), "")</f>
        <v/>
      </c>
      <c r="E1100" s="18" t="str">
        <f>IFERROR(VLOOKUP(C1100,REKAP[[#All],[ID
Barang]:[Stok Akhir]],4,FALSE), "")</f>
        <v/>
      </c>
      <c r="F1100" s="18" t="str">
        <f>IFERROR(VLOOKUP(C1100,REKAP[[#All],[ID
Barang]:[Stok Akhir]],6,FALSE),"")</f>
        <v/>
      </c>
      <c r="G1100" s="17" t="str">
        <f>IFERROR(VLOOKUP(C1100,REKAP[[#All],[ID
Barang]:[Stok Akhir]],8,FALSE),"")</f>
        <v/>
      </c>
      <c r="H1100" s="13"/>
      <c r="I1100" s="13"/>
      <c r="J1100" s="69" t="str">
        <f>IFERROR(VLOOKUP(C1100,REKAP[[#All],[ID
Barang]:[Stok Akhir]],14,FALSE),"")</f>
        <v/>
      </c>
      <c r="K1100" s="69"/>
      <c r="L1100" s="13"/>
      <c r="M1100" s="17" t="str">
        <f>IFERROR(MASUK8[[#This Row],[Harga Satuan]]*MASUK8[[#This Row],[Jumlah Keluar]], "")</f>
        <v/>
      </c>
      <c r="N1100" s="13"/>
    </row>
    <row r="1101" spans="1:14" ht="16.5" thickTop="1" thickBot="1" x14ac:dyDescent="0.3">
      <c r="A1101" s="33">
        <f t="shared" si="17"/>
        <v>1095</v>
      </c>
      <c r="B1101" s="9"/>
      <c r="C1101" s="10"/>
      <c r="D1101" s="18" t="str">
        <f>IFERROR(VLOOKUP(C1101,REKAP[[#All],[ID
Barang]:[Stok Akhir]],2,FALSE), "")</f>
        <v/>
      </c>
      <c r="E1101" s="18" t="str">
        <f>IFERROR(VLOOKUP(C1101,REKAP[[#All],[ID
Barang]:[Stok Akhir]],4,FALSE), "")</f>
        <v/>
      </c>
      <c r="F1101" s="18" t="str">
        <f>IFERROR(VLOOKUP(C1101,REKAP[[#All],[ID
Barang]:[Stok Akhir]],6,FALSE),"")</f>
        <v/>
      </c>
      <c r="G1101" s="17" t="str">
        <f>IFERROR(VLOOKUP(C1101,REKAP[[#All],[ID
Barang]:[Stok Akhir]],8,FALSE),"")</f>
        <v/>
      </c>
      <c r="H1101" s="13"/>
      <c r="I1101" s="13"/>
      <c r="J1101" s="69" t="str">
        <f>IFERROR(VLOOKUP(C1101,REKAP[[#All],[ID
Barang]:[Stok Akhir]],14,FALSE),"")</f>
        <v/>
      </c>
      <c r="K1101" s="69"/>
      <c r="L1101" s="13"/>
      <c r="M1101" s="17" t="str">
        <f>IFERROR(MASUK8[[#This Row],[Harga Satuan]]*MASUK8[[#This Row],[Jumlah Keluar]], "")</f>
        <v/>
      </c>
      <c r="N1101" s="13"/>
    </row>
    <row r="1102" spans="1:14" ht="16.5" thickTop="1" thickBot="1" x14ac:dyDescent="0.3">
      <c r="A1102" s="33">
        <f t="shared" si="17"/>
        <v>1096</v>
      </c>
      <c r="B1102" s="9"/>
      <c r="C1102" s="10"/>
      <c r="D1102" s="18" t="str">
        <f>IFERROR(VLOOKUP(C1102,REKAP[[#All],[ID
Barang]:[Stok Akhir]],2,FALSE), "")</f>
        <v/>
      </c>
      <c r="E1102" s="18" t="str">
        <f>IFERROR(VLOOKUP(C1102,REKAP[[#All],[ID
Barang]:[Stok Akhir]],4,FALSE), "")</f>
        <v/>
      </c>
      <c r="F1102" s="18" t="str">
        <f>IFERROR(VLOOKUP(C1102,REKAP[[#All],[ID
Barang]:[Stok Akhir]],6,FALSE),"")</f>
        <v/>
      </c>
      <c r="G1102" s="17" t="str">
        <f>IFERROR(VLOOKUP(C1102,REKAP[[#All],[ID
Barang]:[Stok Akhir]],8,FALSE),"")</f>
        <v/>
      </c>
      <c r="H1102" s="13"/>
      <c r="I1102" s="13"/>
      <c r="J1102" s="69" t="str">
        <f>IFERROR(VLOOKUP(C1102,REKAP[[#All],[ID
Barang]:[Stok Akhir]],14,FALSE),"")</f>
        <v/>
      </c>
      <c r="K1102" s="69"/>
      <c r="L1102" s="13"/>
      <c r="M1102" s="17" t="str">
        <f>IFERROR(MASUK8[[#This Row],[Harga Satuan]]*MASUK8[[#This Row],[Jumlah Keluar]], "")</f>
        <v/>
      </c>
      <c r="N1102" s="13"/>
    </row>
    <row r="1103" spans="1:14" ht="16.5" thickTop="1" thickBot="1" x14ac:dyDescent="0.3">
      <c r="A1103" s="33">
        <f t="shared" si="17"/>
        <v>1097</v>
      </c>
      <c r="B1103" s="9"/>
      <c r="C1103" s="10"/>
      <c r="D1103" s="18" t="str">
        <f>IFERROR(VLOOKUP(C1103,REKAP[[#All],[ID
Barang]:[Stok Akhir]],2,FALSE), "")</f>
        <v/>
      </c>
      <c r="E1103" s="18" t="str">
        <f>IFERROR(VLOOKUP(C1103,REKAP[[#All],[ID
Barang]:[Stok Akhir]],4,FALSE), "")</f>
        <v/>
      </c>
      <c r="F1103" s="18" t="str">
        <f>IFERROR(VLOOKUP(C1103,REKAP[[#All],[ID
Barang]:[Stok Akhir]],6,FALSE),"")</f>
        <v/>
      </c>
      <c r="G1103" s="17" t="str">
        <f>IFERROR(VLOOKUP(C1103,REKAP[[#All],[ID
Barang]:[Stok Akhir]],8,FALSE),"")</f>
        <v/>
      </c>
      <c r="H1103" s="13"/>
      <c r="I1103" s="13"/>
      <c r="J1103" s="69" t="str">
        <f>IFERROR(VLOOKUP(C1103,REKAP[[#All],[ID
Barang]:[Stok Akhir]],14,FALSE),"")</f>
        <v/>
      </c>
      <c r="K1103" s="69"/>
      <c r="L1103" s="13"/>
      <c r="M1103" s="17" t="str">
        <f>IFERROR(MASUK8[[#This Row],[Harga Satuan]]*MASUK8[[#This Row],[Jumlah Keluar]], "")</f>
        <v/>
      </c>
      <c r="N1103" s="13"/>
    </row>
    <row r="1104" spans="1:14" ht="16.5" thickTop="1" thickBot="1" x14ac:dyDescent="0.3">
      <c r="A1104" s="33">
        <f t="shared" si="17"/>
        <v>1098</v>
      </c>
      <c r="B1104" s="9"/>
      <c r="C1104" s="10"/>
      <c r="D1104" s="18" t="str">
        <f>IFERROR(VLOOKUP(C1104,REKAP[[#All],[ID
Barang]:[Stok Akhir]],2,FALSE), "")</f>
        <v/>
      </c>
      <c r="E1104" s="18" t="str">
        <f>IFERROR(VLOOKUP(C1104,REKAP[[#All],[ID
Barang]:[Stok Akhir]],4,FALSE), "")</f>
        <v/>
      </c>
      <c r="F1104" s="18" t="str">
        <f>IFERROR(VLOOKUP(C1104,REKAP[[#All],[ID
Barang]:[Stok Akhir]],6,FALSE),"")</f>
        <v/>
      </c>
      <c r="G1104" s="17" t="str">
        <f>IFERROR(VLOOKUP(C1104,REKAP[[#All],[ID
Barang]:[Stok Akhir]],8,FALSE),"")</f>
        <v/>
      </c>
      <c r="H1104" s="13"/>
      <c r="I1104" s="13"/>
      <c r="J1104" s="69" t="str">
        <f>IFERROR(VLOOKUP(C1104,REKAP[[#All],[ID
Barang]:[Stok Akhir]],14,FALSE),"")</f>
        <v/>
      </c>
      <c r="K1104" s="69"/>
      <c r="L1104" s="13"/>
      <c r="M1104" s="17" t="str">
        <f>IFERROR(MASUK8[[#This Row],[Harga Satuan]]*MASUK8[[#This Row],[Jumlah Keluar]], "")</f>
        <v/>
      </c>
      <c r="N1104" s="13"/>
    </row>
    <row r="1105" spans="1:14" ht="16.5" thickTop="1" thickBot="1" x14ac:dyDescent="0.3">
      <c r="A1105" s="33">
        <f t="shared" si="17"/>
        <v>1099</v>
      </c>
      <c r="B1105" s="9"/>
      <c r="C1105" s="10"/>
      <c r="D1105" s="18" t="str">
        <f>IFERROR(VLOOKUP(C1105,REKAP[[#All],[ID
Barang]:[Stok Akhir]],2,FALSE), "")</f>
        <v/>
      </c>
      <c r="E1105" s="18" t="str">
        <f>IFERROR(VLOOKUP(C1105,REKAP[[#All],[ID
Barang]:[Stok Akhir]],4,FALSE), "")</f>
        <v/>
      </c>
      <c r="F1105" s="18" t="str">
        <f>IFERROR(VLOOKUP(C1105,REKAP[[#All],[ID
Barang]:[Stok Akhir]],6,FALSE),"")</f>
        <v/>
      </c>
      <c r="G1105" s="17" t="str">
        <f>IFERROR(VLOOKUP(C1105,REKAP[[#All],[ID
Barang]:[Stok Akhir]],8,FALSE),"")</f>
        <v/>
      </c>
      <c r="H1105" s="13"/>
      <c r="I1105" s="13"/>
      <c r="J1105" s="69" t="str">
        <f>IFERROR(VLOOKUP(C1105,REKAP[[#All],[ID
Barang]:[Stok Akhir]],14,FALSE),"")</f>
        <v/>
      </c>
      <c r="K1105" s="69"/>
      <c r="L1105" s="13"/>
      <c r="M1105" s="17" t="str">
        <f>IFERROR(MASUK8[[#This Row],[Harga Satuan]]*MASUK8[[#This Row],[Jumlah Keluar]], "")</f>
        <v/>
      </c>
      <c r="N1105" s="13"/>
    </row>
    <row r="1106" spans="1:14" ht="16.5" thickTop="1" thickBot="1" x14ac:dyDescent="0.3">
      <c r="A1106" s="33">
        <f t="shared" si="17"/>
        <v>1100</v>
      </c>
      <c r="B1106" s="9"/>
      <c r="C1106" s="10"/>
      <c r="D1106" s="18" t="str">
        <f>IFERROR(VLOOKUP(C1106,REKAP[[#All],[ID
Barang]:[Stok Akhir]],2,FALSE), "")</f>
        <v/>
      </c>
      <c r="E1106" s="18" t="str">
        <f>IFERROR(VLOOKUP(C1106,REKAP[[#All],[ID
Barang]:[Stok Akhir]],4,FALSE), "")</f>
        <v/>
      </c>
      <c r="F1106" s="18" t="str">
        <f>IFERROR(VLOOKUP(C1106,REKAP[[#All],[ID
Barang]:[Stok Akhir]],6,FALSE),"")</f>
        <v/>
      </c>
      <c r="G1106" s="17" t="str">
        <f>IFERROR(VLOOKUP(C1106,REKAP[[#All],[ID
Barang]:[Stok Akhir]],8,FALSE),"")</f>
        <v/>
      </c>
      <c r="H1106" s="13"/>
      <c r="I1106" s="13"/>
      <c r="J1106" s="69" t="str">
        <f>IFERROR(VLOOKUP(C1106,REKAP[[#All],[ID
Barang]:[Stok Akhir]],14,FALSE),"")</f>
        <v/>
      </c>
      <c r="K1106" s="69"/>
      <c r="L1106" s="13"/>
      <c r="M1106" s="17" t="str">
        <f>IFERROR(MASUK8[[#This Row],[Harga Satuan]]*MASUK8[[#This Row],[Jumlah Keluar]], "")</f>
        <v/>
      </c>
      <c r="N1106" s="13"/>
    </row>
    <row r="1107" spans="1:14" ht="16.5" thickTop="1" thickBot="1" x14ac:dyDescent="0.3">
      <c r="A1107" s="33">
        <f t="shared" si="17"/>
        <v>1101</v>
      </c>
      <c r="B1107" s="9"/>
      <c r="C1107" s="10"/>
      <c r="D1107" s="18" t="str">
        <f>IFERROR(VLOOKUP(C1107,REKAP[[#All],[ID
Barang]:[Stok Akhir]],2,FALSE), "")</f>
        <v/>
      </c>
      <c r="E1107" s="18" t="str">
        <f>IFERROR(VLOOKUP(C1107,REKAP[[#All],[ID
Barang]:[Stok Akhir]],4,FALSE), "")</f>
        <v/>
      </c>
      <c r="F1107" s="18" t="str">
        <f>IFERROR(VLOOKUP(C1107,REKAP[[#All],[ID
Barang]:[Stok Akhir]],6,FALSE),"")</f>
        <v/>
      </c>
      <c r="G1107" s="17" t="str">
        <f>IFERROR(VLOOKUP(C1107,REKAP[[#All],[ID
Barang]:[Stok Akhir]],8,FALSE),"")</f>
        <v/>
      </c>
      <c r="H1107" s="13"/>
      <c r="I1107" s="13"/>
      <c r="J1107" s="69" t="str">
        <f>IFERROR(VLOOKUP(C1107,REKAP[[#All],[ID
Barang]:[Stok Akhir]],14,FALSE),"")</f>
        <v/>
      </c>
      <c r="K1107" s="69"/>
      <c r="L1107" s="13"/>
      <c r="M1107" s="17" t="str">
        <f>IFERROR(MASUK8[[#This Row],[Harga Satuan]]*MASUK8[[#This Row],[Jumlah Keluar]], "")</f>
        <v/>
      </c>
      <c r="N1107" s="13"/>
    </row>
    <row r="1108" spans="1:14" ht="16.5" thickTop="1" thickBot="1" x14ac:dyDescent="0.3">
      <c r="A1108" s="33">
        <f t="shared" si="17"/>
        <v>1102</v>
      </c>
      <c r="B1108" s="9"/>
      <c r="C1108" s="10"/>
      <c r="D1108" s="18" t="str">
        <f>IFERROR(VLOOKUP(C1108,REKAP[[#All],[ID
Barang]:[Stok Akhir]],2,FALSE), "")</f>
        <v/>
      </c>
      <c r="E1108" s="18" t="str">
        <f>IFERROR(VLOOKUP(C1108,REKAP[[#All],[ID
Barang]:[Stok Akhir]],4,FALSE), "")</f>
        <v/>
      </c>
      <c r="F1108" s="18" t="str">
        <f>IFERROR(VLOOKUP(C1108,REKAP[[#All],[ID
Barang]:[Stok Akhir]],6,FALSE),"")</f>
        <v/>
      </c>
      <c r="G1108" s="17" t="str">
        <f>IFERROR(VLOOKUP(C1108,REKAP[[#All],[ID
Barang]:[Stok Akhir]],8,FALSE),"")</f>
        <v/>
      </c>
      <c r="H1108" s="13"/>
      <c r="I1108" s="13"/>
      <c r="J1108" s="69" t="str">
        <f>IFERROR(VLOOKUP(C1108,REKAP[[#All],[ID
Barang]:[Stok Akhir]],14,FALSE),"")</f>
        <v/>
      </c>
      <c r="K1108" s="69"/>
      <c r="L1108" s="13"/>
      <c r="M1108" s="17" t="str">
        <f>IFERROR(MASUK8[[#This Row],[Harga Satuan]]*MASUK8[[#This Row],[Jumlah Keluar]], "")</f>
        <v/>
      </c>
      <c r="N1108" s="13"/>
    </row>
    <row r="1109" spans="1:14" ht="16.5" thickTop="1" thickBot="1" x14ac:dyDescent="0.3">
      <c r="A1109" s="33">
        <f t="shared" si="17"/>
        <v>1103</v>
      </c>
      <c r="B1109" s="9"/>
      <c r="C1109" s="10"/>
      <c r="D1109" s="18" t="str">
        <f>IFERROR(VLOOKUP(C1109,REKAP[[#All],[ID
Barang]:[Stok Akhir]],2,FALSE), "")</f>
        <v/>
      </c>
      <c r="E1109" s="18" t="str">
        <f>IFERROR(VLOOKUP(C1109,REKAP[[#All],[ID
Barang]:[Stok Akhir]],4,FALSE), "")</f>
        <v/>
      </c>
      <c r="F1109" s="18" t="str">
        <f>IFERROR(VLOOKUP(C1109,REKAP[[#All],[ID
Barang]:[Stok Akhir]],6,FALSE),"")</f>
        <v/>
      </c>
      <c r="G1109" s="17" t="str">
        <f>IFERROR(VLOOKUP(C1109,REKAP[[#All],[ID
Barang]:[Stok Akhir]],8,FALSE),"")</f>
        <v/>
      </c>
      <c r="H1109" s="13"/>
      <c r="I1109" s="13"/>
      <c r="J1109" s="69" t="str">
        <f>IFERROR(VLOOKUP(C1109,REKAP[[#All],[ID
Barang]:[Stok Akhir]],14,FALSE),"")</f>
        <v/>
      </c>
      <c r="K1109" s="69"/>
      <c r="L1109" s="13"/>
      <c r="M1109" s="17" t="str">
        <f>IFERROR(MASUK8[[#This Row],[Harga Satuan]]*MASUK8[[#This Row],[Jumlah Keluar]], "")</f>
        <v/>
      </c>
      <c r="N1109" s="13"/>
    </row>
    <row r="1110" spans="1:14" ht="16.5" thickTop="1" thickBot="1" x14ac:dyDescent="0.3">
      <c r="A1110" s="33">
        <f t="shared" si="17"/>
        <v>1104</v>
      </c>
      <c r="B1110" s="9"/>
      <c r="C1110" s="10"/>
      <c r="D1110" s="18" t="str">
        <f>IFERROR(VLOOKUP(C1110,REKAP[[#All],[ID
Barang]:[Stok Akhir]],2,FALSE), "")</f>
        <v/>
      </c>
      <c r="E1110" s="18" t="str">
        <f>IFERROR(VLOOKUP(C1110,REKAP[[#All],[ID
Barang]:[Stok Akhir]],4,FALSE), "")</f>
        <v/>
      </c>
      <c r="F1110" s="18" t="str">
        <f>IFERROR(VLOOKUP(C1110,REKAP[[#All],[ID
Barang]:[Stok Akhir]],6,FALSE),"")</f>
        <v/>
      </c>
      <c r="G1110" s="17" t="str">
        <f>IFERROR(VLOOKUP(C1110,REKAP[[#All],[ID
Barang]:[Stok Akhir]],8,FALSE),"")</f>
        <v/>
      </c>
      <c r="H1110" s="13"/>
      <c r="I1110" s="13"/>
      <c r="J1110" s="69" t="str">
        <f>IFERROR(VLOOKUP(C1110,REKAP[[#All],[ID
Barang]:[Stok Akhir]],14,FALSE),"")</f>
        <v/>
      </c>
      <c r="K1110" s="69"/>
      <c r="L1110" s="13"/>
      <c r="M1110" s="17" t="str">
        <f>IFERROR(MASUK8[[#This Row],[Harga Satuan]]*MASUK8[[#This Row],[Jumlah Keluar]], "")</f>
        <v/>
      </c>
      <c r="N1110" s="13"/>
    </row>
    <row r="1111" spans="1:14" ht="16.5" thickTop="1" thickBot="1" x14ac:dyDescent="0.3">
      <c r="A1111" s="33">
        <f t="shared" si="17"/>
        <v>1105</v>
      </c>
      <c r="B1111" s="9"/>
      <c r="C1111" s="10"/>
      <c r="D1111" s="18" t="str">
        <f>IFERROR(VLOOKUP(C1111,REKAP[[#All],[ID
Barang]:[Stok Akhir]],2,FALSE), "")</f>
        <v/>
      </c>
      <c r="E1111" s="18" t="str">
        <f>IFERROR(VLOOKUP(C1111,REKAP[[#All],[ID
Barang]:[Stok Akhir]],4,FALSE), "")</f>
        <v/>
      </c>
      <c r="F1111" s="18" t="str">
        <f>IFERROR(VLOOKUP(C1111,REKAP[[#All],[ID
Barang]:[Stok Akhir]],6,FALSE),"")</f>
        <v/>
      </c>
      <c r="G1111" s="17" t="str">
        <f>IFERROR(VLOOKUP(C1111,REKAP[[#All],[ID
Barang]:[Stok Akhir]],8,FALSE),"")</f>
        <v/>
      </c>
      <c r="H1111" s="13"/>
      <c r="I1111" s="13"/>
      <c r="J1111" s="69" t="str">
        <f>IFERROR(VLOOKUP(C1111,REKAP[[#All],[ID
Barang]:[Stok Akhir]],14,FALSE),"")</f>
        <v/>
      </c>
      <c r="K1111" s="69"/>
      <c r="L1111" s="13"/>
      <c r="M1111" s="17" t="str">
        <f>IFERROR(MASUK8[[#This Row],[Harga Satuan]]*MASUK8[[#This Row],[Jumlah Keluar]], "")</f>
        <v/>
      </c>
      <c r="N1111" s="13"/>
    </row>
    <row r="1112" spans="1:14" ht="16.5" thickTop="1" thickBot="1" x14ac:dyDescent="0.3">
      <c r="A1112" s="33">
        <f t="shared" si="17"/>
        <v>1106</v>
      </c>
      <c r="B1112" s="9"/>
      <c r="C1112" s="10"/>
      <c r="D1112" s="18" t="str">
        <f>IFERROR(VLOOKUP(C1112,REKAP[[#All],[ID
Barang]:[Stok Akhir]],2,FALSE), "")</f>
        <v/>
      </c>
      <c r="E1112" s="18" t="str">
        <f>IFERROR(VLOOKUP(C1112,REKAP[[#All],[ID
Barang]:[Stok Akhir]],4,FALSE), "")</f>
        <v/>
      </c>
      <c r="F1112" s="18" t="str">
        <f>IFERROR(VLOOKUP(C1112,REKAP[[#All],[ID
Barang]:[Stok Akhir]],6,FALSE),"")</f>
        <v/>
      </c>
      <c r="G1112" s="17" t="str">
        <f>IFERROR(VLOOKUP(C1112,REKAP[[#All],[ID
Barang]:[Stok Akhir]],8,FALSE),"")</f>
        <v/>
      </c>
      <c r="H1112" s="13"/>
      <c r="I1112" s="13"/>
      <c r="J1112" s="69" t="str">
        <f>IFERROR(VLOOKUP(C1112,REKAP[[#All],[ID
Barang]:[Stok Akhir]],14,FALSE),"")</f>
        <v/>
      </c>
      <c r="K1112" s="69"/>
      <c r="L1112" s="13"/>
      <c r="M1112" s="17" t="str">
        <f>IFERROR(MASUK8[[#This Row],[Harga Satuan]]*MASUK8[[#This Row],[Jumlah Keluar]], "")</f>
        <v/>
      </c>
      <c r="N1112" s="13"/>
    </row>
    <row r="1113" spans="1:14" ht="16.5" thickTop="1" thickBot="1" x14ac:dyDescent="0.3">
      <c r="A1113" s="33">
        <f t="shared" si="17"/>
        <v>1107</v>
      </c>
      <c r="B1113" s="9"/>
      <c r="C1113" s="10"/>
      <c r="D1113" s="18" t="str">
        <f>IFERROR(VLOOKUP(C1113,REKAP[[#All],[ID
Barang]:[Stok Akhir]],2,FALSE), "")</f>
        <v/>
      </c>
      <c r="E1113" s="18" t="str">
        <f>IFERROR(VLOOKUP(C1113,REKAP[[#All],[ID
Barang]:[Stok Akhir]],4,FALSE), "")</f>
        <v/>
      </c>
      <c r="F1113" s="18" t="str">
        <f>IFERROR(VLOOKUP(C1113,REKAP[[#All],[ID
Barang]:[Stok Akhir]],6,FALSE),"")</f>
        <v/>
      </c>
      <c r="G1113" s="17" t="str">
        <f>IFERROR(VLOOKUP(C1113,REKAP[[#All],[ID
Barang]:[Stok Akhir]],8,FALSE),"")</f>
        <v/>
      </c>
      <c r="H1113" s="13"/>
      <c r="I1113" s="13"/>
      <c r="J1113" s="69" t="str">
        <f>IFERROR(VLOOKUP(C1113,REKAP[[#All],[ID
Barang]:[Stok Akhir]],14,FALSE),"")</f>
        <v/>
      </c>
      <c r="K1113" s="69"/>
      <c r="L1113" s="13"/>
      <c r="M1113" s="17" t="str">
        <f>IFERROR(MASUK8[[#This Row],[Harga Satuan]]*MASUK8[[#This Row],[Jumlah Keluar]], "")</f>
        <v/>
      </c>
      <c r="N1113" s="13"/>
    </row>
    <row r="1114" spans="1:14" ht="16.5" thickTop="1" thickBot="1" x14ac:dyDescent="0.3">
      <c r="A1114" s="33">
        <f t="shared" si="17"/>
        <v>1108</v>
      </c>
      <c r="B1114" s="9"/>
      <c r="C1114" s="10"/>
      <c r="D1114" s="18" t="str">
        <f>IFERROR(VLOOKUP(C1114,REKAP[[#All],[ID
Barang]:[Stok Akhir]],2,FALSE), "")</f>
        <v/>
      </c>
      <c r="E1114" s="18" t="str">
        <f>IFERROR(VLOOKUP(C1114,REKAP[[#All],[ID
Barang]:[Stok Akhir]],4,FALSE), "")</f>
        <v/>
      </c>
      <c r="F1114" s="18" t="str">
        <f>IFERROR(VLOOKUP(C1114,REKAP[[#All],[ID
Barang]:[Stok Akhir]],6,FALSE),"")</f>
        <v/>
      </c>
      <c r="G1114" s="17" t="str">
        <f>IFERROR(VLOOKUP(C1114,REKAP[[#All],[ID
Barang]:[Stok Akhir]],8,FALSE),"")</f>
        <v/>
      </c>
      <c r="H1114" s="13"/>
      <c r="I1114" s="13"/>
      <c r="J1114" s="69" t="str">
        <f>IFERROR(VLOOKUP(C1114,REKAP[[#All],[ID
Barang]:[Stok Akhir]],14,FALSE),"")</f>
        <v/>
      </c>
      <c r="K1114" s="69"/>
      <c r="L1114" s="13"/>
      <c r="M1114" s="17" t="str">
        <f>IFERROR(MASUK8[[#This Row],[Harga Satuan]]*MASUK8[[#This Row],[Jumlah Keluar]], "")</f>
        <v/>
      </c>
      <c r="N1114" s="13"/>
    </row>
    <row r="1115" spans="1:14" ht="16.5" thickTop="1" thickBot="1" x14ac:dyDescent="0.3">
      <c r="A1115" s="33">
        <f t="shared" si="17"/>
        <v>1109</v>
      </c>
      <c r="B1115" s="9"/>
      <c r="C1115" s="10"/>
      <c r="D1115" s="18" t="str">
        <f>IFERROR(VLOOKUP(C1115,REKAP[[#All],[ID
Barang]:[Stok Akhir]],2,FALSE), "")</f>
        <v/>
      </c>
      <c r="E1115" s="18" t="str">
        <f>IFERROR(VLOOKUP(C1115,REKAP[[#All],[ID
Barang]:[Stok Akhir]],4,FALSE), "")</f>
        <v/>
      </c>
      <c r="F1115" s="18" t="str">
        <f>IFERROR(VLOOKUP(C1115,REKAP[[#All],[ID
Barang]:[Stok Akhir]],6,FALSE),"")</f>
        <v/>
      </c>
      <c r="G1115" s="17" t="str">
        <f>IFERROR(VLOOKUP(C1115,REKAP[[#All],[ID
Barang]:[Stok Akhir]],8,FALSE),"")</f>
        <v/>
      </c>
      <c r="H1115" s="13"/>
      <c r="I1115" s="13"/>
      <c r="J1115" s="69" t="str">
        <f>IFERROR(VLOOKUP(C1115,REKAP[[#All],[ID
Barang]:[Stok Akhir]],14,FALSE),"")</f>
        <v/>
      </c>
      <c r="K1115" s="69"/>
      <c r="L1115" s="13"/>
      <c r="M1115" s="17" t="str">
        <f>IFERROR(MASUK8[[#This Row],[Harga Satuan]]*MASUK8[[#This Row],[Jumlah Keluar]], "")</f>
        <v/>
      </c>
      <c r="N1115" s="13"/>
    </row>
    <row r="1116" spans="1:14" ht="16.5" thickTop="1" thickBot="1" x14ac:dyDescent="0.3">
      <c r="A1116" s="33">
        <f t="shared" si="17"/>
        <v>1110</v>
      </c>
      <c r="B1116" s="9"/>
      <c r="C1116" s="10"/>
      <c r="D1116" s="18" t="str">
        <f>IFERROR(VLOOKUP(C1116,REKAP[[#All],[ID
Barang]:[Stok Akhir]],2,FALSE), "")</f>
        <v/>
      </c>
      <c r="E1116" s="18" t="str">
        <f>IFERROR(VLOOKUP(C1116,REKAP[[#All],[ID
Barang]:[Stok Akhir]],4,FALSE), "")</f>
        <v/>
      </c>
      <c r="F1116" s="18" t="str">
        <f>IFERROR(VLOOKUP(C1116,REKAP[[#All],[ID
Barang]:[Stok Akhir]],6,FALSE),"")</f>
        <v/>
      </c>
      <c r="G1116" s="17" t="str">
        <f>IFERROR(VLOOKUP(C1116,REKAP[[#All],[ID
Barang]:[Stok Akhir]],8,FALSE),"")</f>
        <v/>
      </c>
      <c r="H1116" s="13"/>
      <c r="I1116" s="13"/>
      <c r="J1116" s="69" t="str">
        <f>IFERROR(VLOOKUP(C1116,REKAP[[#All],[ID
Barang]:[Stok Akhir]],14,FALSE),"")</f>
        <v/>
      </c>
      <c r="K1116" s="69"/>
      <c r="L1116" s="13"/>
      <c r="M1116" s="17" t="str">
        <f>IFERROR(MASUK8[[#This Row],[Harga Satuan]]*MASUK8[[#This Row],[Jumlah Keluar]], "")</f>
        <v/>
      </c>
      <c r="N1116" s="13"/>
    </row>
    <row r="1117" spans="1:14" ht="16.5" thickTop="1" thickBot="1" x14ac:dyDescent="0.3">
      <c r="A1117" s="33">
        <f t="shared" si="17"/>
        <v>1111</v>
      </c>
      <c r="B1117" s="9"/>
      <c r="C1117" s="10"/>
      <c r="D1117" s="18" t="str">
        <f>IFERROR(VLOOKUP(C1117,REKAP[[#All],[ID
Barang]:[Stok Akhir]],2,FALSE), "")</f>
        <v/>
      </c>
      <c r="E1117" s="18" t="str">
        <f>IFERROR(VLOOKUP(C1117,REKAP[[#All],[ID
Barang]:[Stok Akhir]],4,FALSE), "")</f>
        <v/>
      </c>
      <c r="F1117" s="18" t="str">
        <f>IFERROR(VLOOKUP(C1117,REKAP[[#All],[ID
Barang]:[Stok Akhir]],6,FALSE),"")</f>
        <v/>
      </c>
      <c r="G1117" s="17" t="str">
        <f>IFERROR(VLOOKUP(C1117,REKAP[[#All],[ID
Barang]:[Stok Akhir]],8,FALSE),"")</f>
        <v/>
      </c>
      <c r="H1117" s="13"/>
      <c r="I1117" s="13"/>
      <c r="J1117" s="69" t="str">
        <f>IFERROR(VLOOKUP(C1117,REKAP[[#All],[ID
Barang]:[Stok Akhir]],14,FALSE),"")</f>
        <v/>
      </c>
      <c r="K1117" s="69"/>
      <c r="L1117" s="13"/>
      <c r="M1117" s="17" t="str">
        <f>IFERROR(MASUK8[[#This Row],[Harga Satuan]]*MASUK8[[#This Row],[Jumlah Keluar]], "")</f>
        <v/>
      </c>
      <c r="N1117" s="13"/>
    </row>
    <row r="1118" spans="1:14" ht="16.5" thickTop="1" thickBot="1" x14ac:dyDescent="0.3">
      <c r="A1118" s="33">
        <f t="shared" si="17"/>
        <v>1112</v>
      </c>
      <c r="B1118" s="9"/>
      <c r="C1118" s="10"/>
      <c r="D1118" s="18" t="str">
        <f>IFERROR(VLOOKUP(C1118,REKAP[[#All],[ID
Barang]:[Stok Akhir]],2,FALSE), "")</f>
        <v/>
      </c>
      <c r="E1118" s="18" t="str">
        <f>IFERROR(VLOOKUP(C1118,REKAP[[#All],[ID
Barang]:[Stok Akhir]],4,FALSE), "")</f>
        <v/>
      </c>
      <c r="F1118" s="18" t="str">
        <f>IFERROR(VLOOKUP(C1118,REKAP[[#All],[ID
Barang]:[Stok Akhir]],6,FALSE),"")</f>
        <v/>
      </c>
      <c r="G1118" s="17" t="str">
        <f>IFERROR(VLOOKUP(C1118,REKAP[[#All],[ID
Barang]:[Stok Akhir]],8,FALSE),"")</f>
        <v/>
      </c>
      <c r="H1118" s="13"/>
      <c r="I1118" s="13"/>
      <c r="J1118" s="69" t="str">
        <f>IFERROR(VLOOKUP(C1118,REKAP[[#All],[ID
Barang]:[Stok Akhir]],14,FALSE),"")</f>
        <v/>
      </c>
      <c r="K1118" s="69"/>
      <c r="L1118" s="13"/>
      <c r="M1118" s="17" t="str">
        <f>IFERROR(MASUK8[[#This Row],[Harga Satuan]]*MASUK8[[#This Row],[Jumlah Keluar]], "")</f>
        <v/>
      </c>
      <c r="N1118" s="13"/>
    </row>
    <row r="1119" spans="1:14" ht="16.5" thickTop="1" thickBot="1" x14ac:dyDescent="0.3">
      <c r="A1119" s="33">
        <f t="shared" si="17"/>
        <v>1113</v>
      </c>
      <c r="B1119" s="9"/>
      <c r="C1119" s="10"/>
      <c r="D1119" s="18" t="str">
        <f>IFERROR(VLOOKUP(C1119,REKAP[[#All],[ID
Barang]:[Stok Akhir]],2,FALSE), "")</f>
        <v/>
      </c>
      <c r="E1119" s="18" t="str">
        <f>IFERROR(VLOOKUP(C1119,REKAP[[#All],[ID
Barang]:[Stok Akhir]],4,FALSE), "")</f>
        <v/>
      </c>
      <c r="F1119" s="18" t="str">
        <f>IFERROR(VLOOKUP(C1119,REKAP[[#All],[ID
Barang]:[Stok Akhir]],6,FALSE),"")</f>
        <v/>
      </c>
      <c r="G1119" s="17" t="str">
        <f>IFERROR(VLOOKUP(C1119,REKAP[[#All],[ID
Barang]:[Stok Akhir]],8,FALSE),"")</f>
        <v/>
      </c>
      <c r="H1119" s="13"/>
      <c r="I1119" s="13"/>
      <c r="J1119" s="69" t="str">
        <f>IFERROR(VLOOKUP(C1119,REKAP[[#All],[ID
Barang]:[Stok Akhir]],14,FALSE),"")</f>
        <v/>
      </c>
      <c r="K1119" s="69"/>
      <c r="L1119" s="13"/>
      <c r="M1119" s="17" t="str">
        <f>IFERROR(MASUK8[[#This Row],[Harga Satuan]]*MASUK8[[#This Row],[Jumlah Keluar]], "")</f>
        <v/>
      </c>
      <c r="N1119" s="13"/>
    </row>
    <row r="1120" spans="1:14" ht="16.5" thickTop="1" thickBot="1" x14ac:dyDescent="0.3">
      <c r="A1120" s="33">
        <f t="shared" si="17"/>
        <v>1114</v>
      </c>
      <c r="B1120" s="9"/>
      <c r="C1120" s="10"/>
      <c r="D1120" s="18" t="str">
        <f>IFERROR(VLOOKUP(C1120,REKAP[[#All],[ID
Barang]:[Stok Akhir]],2,FALSE), "")</f>
        <v/>
      </c>
      <c r="E1120" s="18" t="str">
        <f>IFERROR(VLOOKUP(C1120,REKAP[[#All],[ID
Barang]:[Stok Akhir]],4,FALSE), "")</f>
        <v/>
      </c>
      <c r="F1120" s="18" t="str">
        <f>IFERROR(VLOOKUP(C1120,REKAP[[#All],[ID
Barang]:[Stok Akhir]],6,FALSE),"")</f>
        <v/>
      </c>
      <c r="G1120" s="17" t="str">
        <f>IFERROR(VLOOKUP(C1120,REKAP[[#All],[ID
Barang]:[Stok Akhir]],8,FALSE),"")</f>
        <v/>
      </c>
      <c r="H1120" s="13"/>
      <c r="I1120" s="13"/>
      <c r="J1120" s="69" t="str">
        <f>IFERROR(VLOOKUP(C1120,REKAP[[#All],[ID
Barang]:[Stok Akhir]],14,FALSE),"")</f>
        <v/>
      </c>
      <c r="K1120" s="69"/>
      <c r="L1120" s="13"/>
      <c r="M1120" s="17" t="str">
        <f>IFERROR(MASUK8[[#This Row],[Harga Satuan]]*MASUK8[[#This Row],[Jumlah Keluar]], "")</f>
        <v/>
      </c>
      <c r="N1120" s="13"/>
    </row>
    <row r="1121" spans="1:14" ht="16.5" thickTop="1" thickBot="1" x14ac:dyDescent="0.3">
      <c r="A1121" s="33">
        <f t="shared" si="17"/>
        <v>1115</v>
      </c>
      <c r="B1121" s="9"/>
      <c r="C1121" s="10"/>
      <c r="D1121" s="18" t="str">
        <f>IFERROR(VLOOKUP(C1121,REKAP[[#All],[ID
Barang]:[Stok Akhir]],2,FALSE), "")</f>
        <v/>
      </c>
      <c r="E1121" s="18" t="str">
        <f>IFERROR(VLOOKUP(C1121,REKAP[[#All],[ID
Barang]:[Stok Akhir]],4,FALSE), "")</f>
        <v/>
      </c>
      <c r="F1121" s="18" t="str">
        <f>IFERROR(VLOOKUP(C1121,REKAP[[#All],[ID
Barang]:[Stok Akhir]],6,FALSE),"")</f>
        <v/>
      </c>
      <c r="G1121" s="17" t="str">
        <f>IFERROR(VLOOKUP(C1121,REKAP[[#All],[ID
Barang]:[Stok Akhir]],8,FALSE),"")</f>
        <v/>
      </c>
      <c r="H1121" s="13"/>
      <c r="I1121" s="13"/>
      <c r="J1121" s="69" t="str">
        <f>IFERROR(VLOOKUP(C1121,REKAP[[#All],[ID
Barang]:[Stok Akhir]],14,FALSE),"")</f>
        <v/>
      </c>
      <c r="K1121" s="69"/>
      <c r="L1121" s="13"/>
      <c r="M1121" s="17" t="str">
        <f>IFERROR(MASUK8[[#This Row],[Harga Satuan]]*MASUK8[[#This Row],[Jumlah Keluar]], "")</f>
        <v/>
      </c>
      <c r="N1121" s="13"/>
    </row>
    <row r="1122" spans="1:14" ht="16.5" thickTop="1" thickBot="1" x14ac:dyDescent="0.3">
      <c r="A1122" s="33">
        <f t="shared" si="17"/>
        <v>1116</v>
      </c>
      <c r="B1122" s="9"/>
      <c r="C1122" s="10"/>
      <c r="D1122" s="18" t="str">
        <f>IFERROR(VLOOKUP(C1122,REKAP[[#All],[ID
Barang]:[Stok Akhir]],2,FALSE), "")</f>
        <v/>
      </c>
      <c r="E1122" s="18" t="str">
        <f>IFERROR(VLOOKUP(C1122,REKAP[[#All],[ID
Barang]:[Stok Akhir]],4,FALSE), "")</f>
        <v/>
      </c>
      <c r="F1122" s="18" t="str">
        <f>IFERROR(VLOOKUP(C1122,REKAP[[#All],[ID
Barang]:[Stok Akhir]],6,FALSE),"")</f>
        <v/>
      </c>
      <c r="G1122" s="17" t="str">
        <f>IFERROR(VLOOKUP(C1122,REKAP[[#All],[ID
Barang]:[Stok Akhir]],8,FALSE),"")</f>
        <v/>
      </c>
      <c r="H1122" s="13"/>
      <c r="I1122" s="13"/>
      <c r="J1122" s="69" t="str">
        <f>IFERROR(VLOOKUP(C1122,REKAP[[#All],[ID
Barang]:[Stok Akhir]],14,FALSE),"")</f>
        <v/>
      </c>
      <c r="K1122" s="69"/>
      <c r="L1122" s="13"/>
      <c r="M1122" s="17" t="str">
        <f>IFERROR(MASUK8[[#This Row],[Harga Satuan]]*MASUK8[[#This Row],[Jumlah Keluar]], "")</f>
        <v/>
      </c>
      <c r="N1122" s="13"/>
    </row>
    <row r="1123" spans="1:14" ht="16.5" thickTop="1" thickBot="1" x14ac:dyDescent="0.3">
      <c r="A1123" s="33">
        <f t="shared" si="17"/>
        <v>1117</v>
      </c>
      <c r="B1123" s="9"/>
      <c r="C1123" s="10"/>
      <c r="D1123" s="18" t="str">
        <f>IFERROR(VLOOKUP(C1123,REKAP[[#All],[ID
Barang]:[Stok Akhir]],2,FALSE), "")</f>
        <v/>
      </c>
      <c r="E1123" s="18" t="str">
        <f>IFERROR(VLOOKUP(C1123,REKAP[[#All],[ID
Barang]:[Stok Akhir]],4,FALSE), "")</f>
        <v/>
      </c>
      <c r="F1123" s="18" t="str">
        <f>IFERROR(VLOOKUP(C1123,REKAP[[#All],[ID
Barang]:[Stok Akhir]],6,FALSE),"")</f>
        <v/>
      </c>
      <c r="G1123" s="17" t="str">
        <f>IFERROR(VLOOKUP(C1123,REKAP[[#All],[ID
Barang]:[Stok Akhir]],8,FALSE),"")</f>
        <v/>
      </c>
      <c r="H1123" s="13"/>
      <c r="I1123" s="13"/>
      <c r="J1123" s="69" t="str">
        <f>IFERROR(VLOOKUP(C1123,REKAP[[#All],[ID
Barang]:[Stok Akhir]],14,FALSE),"")</f>
        <v/>
      </c>
      <c r="K1123" s="69"/>
      <c r="L1123" s="13"/>
      <c r="M1123" s="17" t="str">
        <f>IFERROR(MASUK8[[#This Row],[Harga Satuan]]*MASUK8[[#This Row],[Jumlah Keluar]], "")</f>
        <v/>
      </c>
      <c r="N1123" s="13"/>
    </row>
    <row r="1124" spans="1:14" ht="16.5" thickTop="1" thickBot="1" x14ac:dyDescent="0.3">
      <c r="A1124" s="33">
        <f t="shared" si="17"/>
        <v>1118</v>
      </c>
      <c r="B1124" s="9"/>
      <c r="C1124" s="10"/>
      <c r="D1124" s="18" t="str">
        <f>IFERROR(VLOOKUP(C1124,REKAP[[#All],[ID
Barang]:[Stok Akhir]],2,FALSE), "")</f>
        <v/>
      </c>
      <c r="E1124" s="18" t="str">
        <f>IFERROR(VLOOKUP(C1124,REKAP[[#All],[ID
Barang]:[Stok Akhir]],4,FALSE), "")</f>
        <v/>
      </c>
      <c r="F1124" s="18" t="str">
        <f>IFERROR(VLOOKUP(C1124,REKAP[[#All],[ID
Barang]:[Stok Akhir]],6,FALSE),"")</f>
        <v/>
      </c>
      <c r="G1124" s="17" t="str">
        <f>IFERROR(VLOOKUP(C1124,REKAP[[#All],[ID
Barang]:[Stok Akhir]],8,FALSE),"")</f>
        <v/>
      </c>
      <c r="H1124" s="13"/>
      <c r="I1124" s="13"/>
      <c r="J1124" s="69" t="str">
        <f>IFERROR(VLOOKUP(C1124,REKAP[[#All],[ID
Barang]:[Stok Akhir]],14,FALSE),"")</f>
        <v/>
      </c>
      <c r="K1124" s="69"/>
      <c r="L1124" s="13"/>
      <c r="M1124" s="17" t="str">
        <f>IFERROR(MASUK8[[#This Row],[Harga Satuan]]*MASUK8[[#This Row],[Jumlah Keluar]], "")</f>
        <v/>
      </c>
      <c r="N1124" s="13"/>
    </row>
    <row r="1125" spans="1:14" ht="16.5" thickTop="1" thickBot="1" x14ac:dyDescent="0.3">
      <c r="A1125" s="33">
        <f t="shared" si="17"/>
        <v>1119</v>
      </c>
      <c r="B1125" s="9"/>
      <c r="C1125" s="10"/>
      <c r="D1125" s="18" t="str">
        <f>IFERROR(VLOOKUP(C1125,REKAP[[#All],[ID
Barang]:[Stok Akhir]],2,FALSE), "")</f>
        <v/>
      </c>
      <c r="E1125" s="18" t="str">
        <f>IFERROR(VLOOKUP(C1125,REKAP[[#All],[ID
Barang]:[Stok Akhir]],4,FALSE), "")</f>
        <v/>
      </c>
      <c r="F1125" s="18" t="str">
        <f>IFERROR(VLOOKUP(C1125,REKAP[[#All],[ID
Barang]:[Stok Akhir]],6,FALSE),"")</f>
        <v/>
      </c>
      <c r="G1125" s="17" t="str">
        <f>IFERROR(VLOOKUP(C1125,REKAP[[#All],[ID
Barang]:[Stok Akhir]],8,FALSE),"")</f>
        <v/>
      </c>
      <c r="H1125" s="13"/>
      <c r="I1125" s="13"/>
      <c r="J1125" s="69" t="str">
        <f>IFERROR(VLOOKUP(C1125,REKAP[[#All],[ID
Barang]:[Stok Akhir]],14,FALSE),"")</f>
        <v/>
      </c>
      <c r="K1125" s="69"/>
      <c r="L1125" s="13"/>
      <c r="M1125" s="17" t="str">
        <f>IFERROR(MASUK8[[#This Row],[Harga Satuan]]*MASUK8[[#This Row],[Jumlah Keluar]], "")</f>
        <v/>
      </c>
      <c r="N1125" s="13"/>
    </row>
    <row r="1126" spans="1:14" ht="16.5" thickTop="1" thickBot="1" x14ac:dyDescent="0.3">
      <c r="A1126" s="33">
        <f t="shared" si="17"/>
        <v>1120</v>
      </c>
      <c r="B1126" s="9"/>
      <c r="C1126" s="10"/>
      <c r="D1126" s="18" t="str">
        <f>IFERROR(VLOOKUP(C1126,REKAP[[#All],[ID
Barang]:[Stok Akhir]],2,FALSE), "")</f>
        <v/>
      </c>
      <c r="E1126" s="18" t="str">
        <f>IFERROR(VLOOKUP(C1126,REKAP[[#All],[ID
Barang]:[Stok Akhir]],4,FALSE), "")</f>
        <v/>
      </c>
      <c r="F1126" s="18" t="str">
        <f>IFERROR(VLOOKUP(C1126,REKAP[[#All],[ID
Barang]:[Stok Akhir]],6,FALSE),"")</f>
        <v/>
      </c>
      <c r="G1126" s="17" t="str">
        <f>IFERROR(VLOOKUP(C1126,REKAP[[#All],[ID
Barang]:[Stok Akhir]],8,FALSE),"")</f>
        <v/>
      </c>
      <c r="H1126" s="13"/>
      <c r="I1126" s="13"/>
      <c r="J1126" s="69" t="str">
        <f>IFERROR(VLOOKUP(C1126,REKAP[[#All],[ID
Barang]:[Stok Akhir]],14,FALSE),"")</f>
        <v/>
      </c>
      <c r="K1126" s="69"/>
      <c r="L1126" s="13"/>
      <c r="M1126" s="17" t="str">
        <f>IFERROR(MASUK8[[#This Row],[Harga Satuan]]*MASUK8[[#This Row],[Jumlah Keluar]], "")</f>
        <v/>
      </c>
      <c r="N1126" s="13"/>
    </row>
    <row r="1127" spans="1:14" ht="16.5" thickTop="1" thickBot="1" x14ac:dyDescent="0.3">
      <c r="A1127" s="33">
        <f t="shared" si="17"/>
        <v>1121</v>
      </c>
      <c r="B1127" s="9"/>
      <c r="C1127" s="10"/>
      <c r="D1127" s="18" t="str">
        <f>IFERROR(VLOOKUP(C1127,REKAP[[#All],[ID
Barang]:[Stok Akhir]],2,FALSE), "")</f>
        <v/>
      </c>
      <c r="E1127" s="18" t="str">
        <f>IFERROR(VLOOKUP(C1127,REKAP[[#All],[ID
Barang]:[Stok Akhir]],4,FALSE), "")</f>
        <v/>
      </c>
      <c r="F1127" s="18" t="str">
        <f>IFERROR(VLOOKUP(C1127,REKAP[[#All],[ID
Barang]:[Stok Akhir]],6,FALSE),"")</f>
        <v/>
      </c>
      <c r="G1127" s="17" t="str">
        <f>IFERROR(VLOOKUP(C1127,REKAP[[#All],[ID
Barang]:[Stok Akhir]],8,FALSE),"")</f>
        <v/>
      </c>
      <c r="H1127" s="13"/>
      <c r="I1127" s="13"/>
      <c r="J1127" s="69" t="str">
        <f>IFERROR(VLOOKUP(C1127,REKAP[[#All],[ID
Barang]:[Stok Akhir]],14,FALSE),"")</f>
        <v/>
      </c>
      <c r="K1127" s="69"/>
      <c r="L1127" s="13"/>
      <c r="M1127" s="17" t="str">
        <f>IFERROR(MASUK8[[#This Row],[Harga Satuan]]*MASUK8[[#This Row],[Jumlah Keluar]], "")</f>
        <v/>
      </c>
      <c r="N1127" s="13"/>
    </row>
    <row r="1128" spans="1:14" ht="16.5" thickTop="1" thickBot="1" x14ac:dyDescent="0.3">
      <c r="A1128" s="33">
        <f t="shared" si="17"/>
        <v>1122</v>
      </c>
      <c r="B1128" s="9"/>
      <c r="C1128" s="10"/>
      <c r="D1128" s="18" t="str">
        <f>IFERROR(VLOOKUP(C1128,REKAP[[#All],[ID
Barang]:[Stok Akhir]],2,FALSE), "")</f>
        <v/>
      </c>
      <c r="E1128" s="18" t="str">
        <f>IFERROR(VLOOKUP(C1128,REKAP[[#All],[ID
Barang]:[Stok Akhir]],4,FALSE), "")</f>
        <v/>
      </c>
      <c r="F1128" s="18" t="str">
        <f>IFERROR(VLOOKUP(C1128,REKAP[[#All],[ID
Barang]:[Stok Akhir]],6,FALSE),"")</f>
        <v/>
      </c>
      <c r="G1128" s="17" t="str">
        <f>IFERROR(VLOOKUP(C1128,REKAP[[#All],[ID
Barang]:[Stok Akhir]],8,FALSE),"")</f>
        <v/>
      </c>
      <c r="H1128" s="13"/>
      <c r="I1128" s="13"/>
      <c r="J1128" s="69" t="str">
        <f>IFERROR(VLOOKUP(C1128,REKAP[[#All],[ID
Barang]:[Stok Akhir]],14,FALSE),"")</f>
        <v/>
      </c>
      <c r="K1128" s="69"/>
      <c r="L1128" s="13"/>
      <c r="M1128" s="17" t="str">
        <f>IFERROR(MASUK8[[#This Row],[Harga Satuan]]*MASUK8[[#This Row],[Jumlah Keluar]], "")</f>
        <v/>
      </c>
      <c r="N1128" s="13"/>
    </row>
    <row r="1129" spans="1:14" ht="16.5" thickTop="1" thickBot="1" x14ac:dyDescent="0.3">
      <c r="A1129" s="33">
        <f t="shared" si="17"/>
        <v>1123</v>
      </c>
      <c r="B1129" s="9"/>
      <c r="C1129" s="10"/>
      <c r="D1129" s="18" t="str">
        <f>IFERROR(VLOOKUP(C1129,REKAP[[#All],[ID
Barang]:[Stok Akhir]],2,FALSE), "")</f>
        <v/>
      </c>
      <c r="E1129" s="18" t="str">
        <f>IFERROR(VLOOKUP(C1129,REKAP[[#All],[ID
Barang]:[Stok Akhir]],4,FALSE), "")</f>
        <v/>
      </c>
      <c r="F1129" s="18" t="str">
        <f>IFERROR(VLOOKUP(C1129,REKAP[[#All],[ID
Barang]:[Stok Akhir]],6,FALSE),"")</f>
        <v/>
      </c>
      <c r="G1129" s="17" t="str">
        <f>IFERROR(VLOOKUP(C1129,REKAP[[#All],[ID
Barang]:[Stok Akhir]],8,FALSE),"")</f>
        <v/>
      </c>
      <c r="H1129" s="13"/>
      <c r="I1129" s="13"/>
      <c r="J1129" s="69" t="str">
        <f>IFERROR(VLOOKUP(C1129,REKAP[[#All],[ID
Barang]:[Stok Akhir]],14,FALSE),"")</f>
        <v/>
      </c>
      <c r="K1129" s="69"/>
      <c r="L1129" s="13"/>
      <c r="M1129" s="17" t="str">
        <f>IFERROR(MASUK8[[#This Row],[Harga Satuan]]*MASUK8[[#This Row],[Jumlah Keluar]], "")</f>
        <v/>
      </c>
      <c r="N1129" s="13"/>
    </row>
    <row r="1130" spans="1:14" ht="16.5" thickTop="1" thickBot="1" x14ac:dyDescent="0.3">
      <c r="A1130" s="33">
        <f t="shared" si="17"/>
        <v>1124</v>
      </c>
      <c r="B1130" s="9"/>
      <c r="C1130" s="10"/>
      <c r="D1130" s="18" t="str">
        <f>IFERROR(VLOOKUP(C1130,REKAP[[#All],[ID
Barang]:[Stok Akhir]],2,FALSE), "")</f>
        <v/>
      </c>
      <c r="E1130" s="18" t="str">
        <f>IFERROR(VLOOKUP(C1130,REKAP[[#All],[ID
Barang]:[Stok Akhir]],4,FALSE), "")</f>
        <v/>
      </c>
      <c r="F1130" s="18" t="str">
        <f>IFERROR(VLOOKUP(C1130,REKAP[[#All],[ID
Barang]:[Stok Akhir]],6,FALSE),"")</f>
        <v/>
      </c>
      <c r="G1130" s="17" t="str">
        <f>IFERROR(VLOOKUP(C1130,REKAP[[#All],[ID
Barang]:[Stok Akhir]],8,FALSE),"")</f>
        <v/>
      </c>
      <c r="H1130" s="13"/>
      <c r="I1130" s="13"/>
      <c r="J1130" s="69" t="str">
        <f>IFERROR(VLOOKUP(C1130,REKAP[[#All],[ID
Barang]:[Stok Akhir]],14,FALSE),"")</f>
        <v/>
      </c>
      <c r="K1130" s="69"/>
      <c r="L1130" s="13"/>
      <c r="M1130" s="17" t="str">
        <f>IFERROR(MASUK8[[#This Row],[Harga Satuan]]*MASUK8[[#This Row],[Jumlah Keluar]], "")</f>
        <v/>
      </c>
      <c r="N1130" s="13"/>
    </row>
    <row r="1131" spans="1:14" ht="16.5" thickTop="1" thickBot="1" x14ac:dyDescent="0.3">
      <c r="A1131" s="33">
        <f t="shared" si="17"/>
        <v>1125</v>
      </c>
      <c r="B1131" s="9"/>
      <c r="C1131" s="10"/>
      <c r="D1131" s="18" t="str">
        <f>IFERROR(VLOOKUP(C1131,REKAP[[#All],[ID
Barang]:[Stok Akhir]],2,FALSE), "")</f>
        <v/>
      </c>
      <c r="E1131" s="18" t="str">
        <f>IFERROR(VLOOKUP(C1131,REKAP[[#All],[ID
Barang]:[Stok Akhir]],4,FALSE), "")</f>
        <v/>
      </c>
      <c r="F1131" s="18" t="str">
        <f>IFERROR(VLOOKUP(C1131,REKAP[[#All],[ID
Barang]:[Stok Akhir]],6,FALSE),"")</f>
        <v/>
      </c>
      <c r="G1131" s="17" t="str">
        <f>IFERROR(VLOOKUP(C1131,REKAP[[#All],[ID
Barang]:[Stok Akhir]],8,FALSE),"")</f>
        <v/>
      </c>
      <c r="H1131" s="13"/>
      <c r="I1131" s="13"/>
      <c r="J1131" s="69" t="str">
        <f>IFERROR(VLOOKUP(C1131,REKAP[[#All],[ID
Barang]:[Stok Akhir]],14,FALSE),"")</f>
        <v/>
      </c>
      <c r="K1131" s="69"/>
      <c r="L1131" s="13"/>
      <c r="M1131" s="17" t="str">
        <f>IFERROR(MASUK8[[#This Row],[Harga Satuan]]*MASUK8[[#This Row],[Jumlah Keluar]], "")</f>
        <v/>
      </c>
      <c r="N1131" s="13"/>
    </row>
    <row r="1132" spans="1:14" ht="16.5" thickTop="1" thickBot="1" x14ac:dyDescent="0.3">
      <c r="A1132" s="33">
        <f t="shared" si="17"/>
        <v>1126</v>
      </c>
      <c r="B1132" s="9"/>
      <c r="C1132" s="10"/>
      <c r="D1132" s="18" t="str">
        <f>IFERROR(VLOOKUP(C1132,REKAP[[#All],[ID
Barang]:[Stok Akhir]],2,FALSE), "")</f>
        <v/>
      </c>
      <c r="E1132" s="18" t="str">
        <f>IFERROR(VLOOKUP(C1132,REKAP[[#All],[ID
Barang]:[Stok Akhir]],4,FALSE), "")</f>
        <v/>
      </c>
      <c r="F1132" s="18" t="str">
        <f>IFERROR(VLOOKUP(C1132,REKAP[[#All],[ID
Barang]:[Stok Akhir]],6,FALSE),"")</f>
        <v/>
      </c>
      <c r="G1132" s="17" t="str">
        <f>IFERROR(VLOOKUP(C1132,REKAP[[#All],[ID
Barang]:[Stok Akhir]],8,FALSE),"")</f>
        <v/>
      </c>
      <c r="H1132" s="13"/>
      <c r="I1132" s="13"/>
      <c r="J1132" s="69" t="str">
        <f>IFERROR(VLOOKUP(C1132,REKAP[[#All],[ID
Barang]:[Stok Akhir]],14,FALSE),"")</f>
        <v/>
      </c>
      <c r="K1132" s="69"/>
      <c r="L1132" s="13"/>
      <c r="M1132" s="17" t="str">
        <f>IFERROR(MASUK8[[#This Row],[Harga Satuan]]*MASUK8[[#This Row],[Jumlah Keluar]], "")</f>
        <v/>
      </c>
      <c r="N1132" s="13"/>
    </row>
    <row r="1133" spans="1:14" ht="16.5" thickTop="1" thickBot="1" x14ac:dyDescent="0.3">
      <c r="A1133" s="33">
        <f t="shared" si="17"/>
        <v>1127</v>
      </c>
      <c r="B1133" s="9"/>
      <c r="C1133" s="10"/>
      <c r="D1133" s="18" t="str">
        <f>IFERROR(VLOOKUP(C1133,REKAP[[#All],[ID
Barang]:[Stok Akhir]],2,FALSE), "")</f>
        <v/>
      </c>
      <c r="E1133" s="18" t="str">
        <f>IFERROR(VLOOKUP(C1133,REKAP[[#All],[ID
Barang]:[Stok Akhir]],4,FALSE), "")</f>
        <v/>
      </c>
      <c r="F1133" s="18" t="str">
        <f>IFERROR(VLOOKUP(C1133,REKAP[[#All],[ID
Barang]:[Stok Akhir]],6,FALSE),"")</f>
        <v/>
      </c>
      <c r="G1133" s="17" t="str">
        <f>IFERROR(VLOOKUP(C1133,REKAP[[#All],[ID
Barang]:[Stok Akhir]],8,FALSE),"")</f>
        <v/>
      </c>
      <c r="H1133" s="13"/>
      <c r="I1133" s="13"/>
      <c r="J1133" s="69" t="str">
        <f>IFERROR(VLOOKUP(C1133,REKAP[[#All],[ID
Barang]:[Stok Akhir]],14,FALSE),"")</f>
        <v/>
      </c>
      <c r="K1133" s="69"/>
      <c r="L1133" s="13"/>
      <c r="M1133" s="17" t="str">
        <f>IFERROR(MASUK8[[#This Row],[Harga Satuan]]*MASUK8[[#This Row],[Jumlah Keluar]], "")</f>
        <v/>
      </c>
      <c r="N1133" s="13"/>
    </row>
    <row r="1134" spans="1:14" ht="16.5" thickTop="1" thickBot="1" x14ac:dyDescent="0.3">
      <c r="A1134" s="33">
        <f t="shared" si="17"/>
        <v>1128</v>
      </c>
      <c r="B1134" s="9"/>
      <c r="C1134" s="10"/>
      <c r="D1134" s="18" t="str">
        <f>IFERROR(VLOOKUP(C1134,REKAP[[#All],[ID
Barang]:[Stok Akhir]],2,FALSE), "")</f>
        <v/>
      </c>
      <c r="E1134" s="18" t="str">
        <f>IFERROR(VLOOKUP(C1134,REKAP[[#All],[ID
Barang]:[Stok Akhir]],4,FALSE), "")</f>
        <v/>
      </c>
      <c r="F1134" s="18" t="str">
        <f>IFERROR(VLOOKUP(C1134,REKAP[[#All],[ID
Barang]:[Stok Akhir]],6,FALSE),"")</f>
        <v/>
      </c>
      <c r="G1134" s="17" t="str">
        <f>IFERROR(VLOOKUP(C1134,REKAP[[#All],[ID
Barang]:[Stok Akhir]],8,FALSE),"")</f>
        <v/>
      </c>
      <c r="H1134" s="13"/>
      <c r="I1134" s="13"/>
      <c r="J1134" s="69" t="str">
        <f>IFERROR(VLOOKUP(C1134,REKAP[[#All],[ID
Barang]:[Stok Akhir]],14,FALSE),"")</f>
        <v/>
      </c>
      <c r="K1134" s="69"/>
      <c r="L1134" s="13"/>
      <c r="M1134" s="17" t="str">
        <f>IFERROR(MASUK8[[#This Row],[Harga Satuan]]*MASUK8[[#This Row],[Jumlah Keluar]], "")</f>
        <v/>
      </c>
      <c r="N1134" s="13"/>
    </row>
    <row r="1135" spans="1:14" ht="16.5" thickTop="1" thickBot="1" x14ac:dyDescent="0.3">
      <c r="A1135" s="33">
        <f t="shared" si="17"/>
        <v>1129</v>
      </c>
      <c r="B1135" s="9"/>
      <c r="C1135" s="10"/>
      <c r="D1135" s="18" t="str">
        <f>IFERROR(VLOOKUP(C1135,REKAP[[#All],[ID
Barang]:[Stok Akhir]],2,FALSE), "")</f>
        <v/>
      </c>
      <c r="E1135" s="18" t="str">
        <f>IFERROR(VLOOKUP(C1135,REKAP[[#All],[ID
Barang]:[Stok Akhir]],4,FALSE), "")</f>
        <v/>
      </c>
      <c r="F1135" s="18" t="str">
        <f>IFERROR(VLOOKUP(C1135,REKAP[[#All],[ID
Barang]:[Stok Akhir]],6,FALSE),"")</f>
        <v/>
      </c>
      <c r="G1135" s="17" t="str">
        <f>IFERROR(VLOOKUP(C1135,REKAP[[#All],[ID
Barang]:[Stok Akhir]],8,FALSE),"")</f>
        <v/>
      </c>
      <c r="H1135" s="13"/>
      <c r="I1135" s="13"/>
      <c r="J1135" s="69" t="str">
        <f>IFERROR(VLOOKUP(C1135,REKAP[[#All],[ID
Barang]:[Stok Akhir]],14,FALSE),"")</f>
        <v/>
      </c>
      <c r="K1135" s="69"/>
      <c r="L1135" s="13"/>
      <c r="M1135" s="17" t="str">
        <f>IFERROR(MASUK8[[#This Row],[Harga Satuan]]*MASUK8[[#This Row],[Jumlah Keluar]], "")</f>
        <v/>
      </c>
      <c r="N1135" s="13"/>
    </row>
    <row r="1136" spans="1:14" ht="16.5" thickTop="1" thickBot="1" x14ac:dyDescent="0.3">
      <c r="A1136" s="33">
        <f t="shared" si="17"/>
        <v>1130</v>
      </c>
      <c r="B1136" s="9"/>
      <c r="C1136" s="10"/>
      <c r="D1136" s="18" t="str">
        <f>IFERROR(VLOOKUP(C1136,REKAP[[#All],[ID
Barang]:[Stok Akhir]],2,FALSE), "")</f>
        <v/>
      </c>
      <c r="E1136" s="18" t="str">
        <f>IFERROR(VLOOKUP(C1136,REKAP[[#All],[ID
Barang]:[Stok Akhir]],4,FALSE), "")</f>
        <v/>
      </c>
      <c r="F1136" s="18" t="str">
        <f>IFERROR(VLOOKUP(C1136,REKAP[[#All],[ID
Barang]:[Stok Akhir]],6,FALSE),"")</f>
        <v/>
      </c>
      <c r="G1136" s="17" t="str">
        <f>IFERROR(VLOOKUP(C1136,REKAP[[#All],[ID
Barang]:[Stok Akhir]],8,FALSE),"")</f>
        <v/>
      </c>
      <c r="H1136" s="13"/>
      <c r="I1136" s="13"/>
      <c r="J1136" s="69" t="str">
        <f>IFERROR(VLOOKUP(C1136,REKAP[[#All],[ID
Barang]:[Stok Akhir]],14,FALSE),"")</f>
        <v/>
      </c>
      <c r="K1136" s="69"/>
      <c r="L1136" s="13"/>
      <c r="M1136" s="17" t="str">
        <f>IFERROR(MASUK8[[#This Row],[Harga Satuan]]*MASUK8[[#This Row],[Jumlah Keluar]], "")</f>
        <v/>
      </c>
      <c r="N1136" s="13"/>
    </row>
    <row r="1137" spans="1:14" ht="16.5" thickTop="1" thickBot="1" x14ac:dyDescent="0.3">
      <c r="A1137" s="33">
        <f t="shared" si="17"/>
        <v>1131</v>
      </c>
      <c r="B1137" s="9"/>
      <c r="C1137" s="10"/>
      <c r="D1137" s="18" t="str">
        <f>IFERROR(VLOOKUP(C1137,REKAP[[#All],[ID
Barang]:[Stok Akhir]],2,FALSE), "")</f>
        <v/>
      </c>
      <c r="E1137" s="18" t="str">
        <f>IFERROR(VLOOKUP(C1137,REKAP[[#All],[ID
Barang]:[Stok Akhir]],4,FALSE), "")</f>
        <v/>
      </c>
      <c r="F1137" s="18" t="str">
        <f>IFERROR(VLOOKUP(C1137,REKAP[[#All],[ID
Barang]:[Stok Akhir]],6,FALSE),"")</f>
        <v/>
      </c>
      <c r="G1137" s="17" t="str">
        <f>IFERROR(VLOOKUP(C1137,REKAP[[#All],[ID
Barang]:[Stok Akhir]],8,FALSE),"")</f>
        <v/>
      </c>
      <c r="H1137" s="13"/>
      <c r="I1137" s="13"/>
      <c r="J1137" s="69" t="str">
        <f>IFERROR(VLOOKUP(C1137,REKAP[[#All],[ID
Barang]:[Stok Akhir]],14,FALSE),"")</f>
        <v/>
      </c>
      <c r="K1137" s="69"/>
      <c r="L1137" s="13"/>
      <c r="M1137" s="17" t="str">
        <f>IFERROR(MASUK8[[#This Row],[Harga Satuan]]*MASUK8[[#This Row],[Jumlah Keluar]], "")</f>
        <v/>
      </c>
      <c r="N1137" s="13"/>
    </row>
    <row r="1138" spans="1:14" ht="16.5" thickTop="1" thickBot="1" x14ac:dyDescent="0.3">
      <c r="A1138" s="33">
        <f t="shared" si="17"/>
        <v>1132</v>
      </c>
      <c r="B1138" s="9"/>
      <c r="C1138" s="10"/>
      <c r="D1138" s="18" t="str">
        <f>IFERROR(VLOOKUP(C1138,REKAP[[#All],[ID
Barang]:[Stok Akhir]],2,FALSE), "")</f>
        <v/>
      </c>
      <c r="E1138" s="18" t="str">
        <f>IFERROR(VLOOKUP(C1138,REKAP[[#All],[ID
Barang]:[Stok Akhir]],4,FALSE), "")</f>
        <v/>
      </c>
      <c r="F1138" s="18" t="str">
        <f>IFERROR(VLOOKUP(C1138,REKAP[[#All],[ID
Barang]:[Stok Akhir]],6,FALSE),"")</f>
        <v/>
      </c>
      <c r="G1138" s="17" t="str">
        <f>IFERROR(VLOOKUP(C1138,REKAP[[#All],[ID
Barang]:[Stok Akhir]],8,FALSE),"")</f>
        <v/>
      </c>
      <c r="H1138" s="13"/>
      <c r="I1138" s="13"/>
      <c r="J1138" s="69" t="str">
        <f>IFERROR(VLOOKUP(C1138,REKAP[[#All],[ID
Barang]:[Stok Akhir]],14,FALSE),"")</f>
        <v/>
      </c>
      <c r="K1138" s="69"/>
      <c r="L1138" s="13"/>
      <c r="M1138" s="17" t="str">
        <f>IFERROR(MASUK8[[#This Row],[Harga Satuan]]*MASUK8[[#This Row],[Jumlah Keluar]], "")</f>
        <v/>
      </c>
      <c r="N1138" s="13"/>
    </row>
    <row r="1139" spans="1:14" ht="16.5" thickTop="1" thickBot="1" x14ac:dyDescent="0.3">
      <c r="A1139" s="33">
        <f t="shared" si="17"/>
        <v>1133</v>
      </c>
      <c r="B1139" s="9"/>
      <c r="C1139" s="10"/>
      <c r="D1139" s="18" t="str">
        <f>IFERROR(VLOOKUP(C1139,REKAP[[#All],[ID
Barang]:[Stok Akhir]],2,FALSE), "")</f>
        <v/>
      </c>
      <c r="E1139" s="18" t="str">
        <f>IFERROR(VLOOKUP(C1139,REKAP[[#All],[ID
Barang]:[Stok Akhir]],4,FALSE), "")</f>
        <v/>
      </c>
      <c r="F1139" s="18" t="str">
        <f>IFERROR(VLOOKUP(C1139,REKAP[[#All],[ID
Barang]:[Stok Akhir]],6,FALSE),"")</f>
        <v/>
      </c>
      <c r="G1139" s="17" t="str">
        <f>IFERROR(VLOOKUP(C1139,REKAP[[#All],[ID
Barang]:[Stok Akhir]],8,FALSE),"")</f>
        <v/>
      </c>
      <c r="H1139" s="13"/>
      <c r="I1139" s="13"/>
      <c r="J1139" s="69" t="str">
        <f>IFERROR(VLOOKUP(C1139,REKAP[[#All],[ID
Barang]:[Stok Akhir]],14,FALSE),"")</f>
        <v/>
      </c>
      <c r="K1139" s="69"/>
      <c r="L1139" s="13"/>
      <c r="M1139" s="17" t="str">
        <f>IFERROR(MASUK8[[#This Row],[Harga Satuan]]*MASUK8[[#This Row],[Jumlah Keluar]], "")</f>
        <v/>
      </c>
      <c r="N1139" s="13"/>
    </row>
    <row r="1140" spans="1:14" ht="16.5" thickTop="1" thickBot="1" x14ac:dyDescent="0.3">
      <c r="A1140" s="33">
        <f t="shared" si="17"/>
        <v>1134</v>
      </c>
      <c r="B1140" s="9"/>
      <c r="C1140" s="10"/>
      <c r="D1140" s="18" t="str">
        <f>IFERROR(VLOOKUP(C1140,REKAP[[#All],[ID
Barang]:[Stok Akhir]],2,FALSE), "")</f>
        <v/>
      </c>
      <c r="E1140" s="18" t="str">
        <f>IFERROR(VLOOKUP(C1140,REKAP[[#All],[ID
Barang]:[Stok Akhir]],4,FALSE), "")</f>
        <v/>
      </c>
      <c r="F1140" s="18" t="str">
        <f>IFERROR(VLOOKUP(C1140,REKAP[[#All],[ID
Barang]:[Stok Akhir]],6,FALSE),"")</f>
        <v/>
      </c>
      <c r="G1140" s="17" t="str">
        <f>IFERROR(VLOOKUP(C1140,REKAP[[#All],[ID
Barang]:[Stok Akhir]],8,FALSE),"")</f>
        <v/>
      </c>
      <c r="H1140" s="13"/>
      <c r="I1140" s="13"/>
      <c r="J1140" s="69" t="str">
        <f>IFERROR(VLOOKUP(C1140,REKAP[[#All],[ID
Barang]:[Stok Akhir]],14,FALSE),"")</f>
        <v/>
      </c>
      <c r="K1140" s="69"/>
      <c r="L1140" s="13"/>
      <c r="M1140" s="17" t="str">
        <f>IFERROR(MASUK8[[#This Row],[Harga Satuan]]*MASUK8[[#This Row],[Jumlah Keluar]], "")</f>
        <v/>
      </c>
      <c r="N1140" s="13"/>
    </row>
    <row r="1141" spans="1:14" ht="16.5" thickTop="1" thickBot="1" x14ac:dyDescent="0.3">
      <c r="A1141" s="33">
        <f t="shared" si="17"/>
        <v>1135</v>
      </c>
      <c r="B1141" s="9"/>
      <c r="C1141" s="10"/>
      <c r="D1141" s="18" t="str">
        <f>IFERROR(VLOOKUP(C1141,REKAP[[#All],[ID
Barang]:[Stok Akhir]],2,FALSE), "")</f>
        <v/>
      </c>
      <c r="E1141" s="18" t="str">
        <f>IFERROR(VLOOKUP(C1141,REKAP[[#All],[ID
Barang]:[Stok Akhir]],4,FALSE), "")</f>
        <v/>
      </c>
      <c r="F1141" s="18" t="str">
        <f>IFERROR(VLOOKUP(C1141,REKAP[[#All],[ID
Barang]:[Stok Akhir]],6,FALSE),"")</f>
        <v/>
      </c>
      <c r="G1141" s="17" t="str">
        <f>IFERROR(VLOOKUP(C1141,REKAP[[#All],[ID
Barang]:[Stok Akhir]],8,FALSE),"")</f>
        <v/>
      </c>
      <c r="H1141" s="13"/>
      <c r="I1141" s="13"/>
      <c r="J1141" s="69" t="str">
        <f>IFERROR(VLOOKUP(C1141,REKAP[[#All],[ID
Barang]:[Stok Akhir]],14,FALSE),"")</f>
        <v/>
      </c>
      <c r="K1141" s="69"/>
      <c r="L1141" s="13"/>
      <c r="M1141" s="17" t="str">
        <f>IFERROR(MASUK8[[#This Row],[Harga Satuan]]*MASUK8[[#This Row],[Jumlah Keluar]], "")</f>
        <v/>
      </c>
      <c r="N1141" s="13"/>
    </row>
    <row r="1142" spans="1:14" ht="16.5" thickTop="1" thickBot="1" x14ac:dyDescent="0.3">
      <c r="A1142" s="33">
        <f t="shared" si="17"/>
        <v>1136</v>
      </c>
      <c r="B1142" s="9"/>
      <c r="C1142" s="10"/>
      <c r="D1142" s="18" t="str">
        <f>IFERROR(VLOOKUP(C1142,REKAP[[#All],[ID
Barang]:[Stok Akhir]],2,FALSE), "")</f>
        <v/>
      </c>
      <c r="E1142" s="18" t="str">
        <f>IFERROR(VLOOKUP(C1142,REKAP[[#All],[ID
Barang]:[Stok Akhir]],4,FALSE), "")</f>
        <v/>
      </c>
      <c r="F1142" s="18" t="str">
        <f>IFERROR(VLOOKUP(C1142,REKAP[[#All],[ID
Barang]:[Stok Akhir]],6,FALSE),"")</f>
        <v/>
      </c>
      <c r="G1142" s="17" t="str">
        <f>IFERROR(VLOOKUP(C1142,REKAP[[#All],[ID
Barang]:[Stok Akhir]],8,FALSE),"")</f>
        <v/>
      </c>
      <c r="H1142" s="13"/>
      <c r="I1142" s="13"/>
      <c r="J1142" s="69" t="str">
        <f>IFERROR(VLOOKUP(C1142,REKAP[[#All],[ID
Barang]:[Stok Akhir]],14,FALSE),"")</f>
        <v/>
      </c>
      <c r="K1142" s="69"/>
      <c r="L1142" s="13"/>
      <c r="M1142" s="17" t="str">
        <f>IFERROR(MASUK8[[#This Row],[Harga Satuan]]*MASUK8[[#This Row],[Jumlah Keluar]], "")</f>
        <v/>
      </c>
      <c r="N1142" s="13"/>
    </row>
    <row r="1143" spans="1:14" ht="16.5" thickTop="1" thickBot="1" x14ac:dyDescent="0.3">
      <c r="A1143" s="33">
        <f t="shared" si="17"/>
        <v>1137</v>
      </c>
      <c r="B1143" s="9"/>
      <c r="C1143" s="10"/>
      <c r="D1143" s="18" t="str">
        <f>IFERROR(VLOOKUP(C1143,REKAP[[#All],[ID
Barang]:[Stok Akhir]],2,FALSE), "")</f>
        <v/>
      </c>
      <c r="E1143" s="18" t="str">
        <f>IFERROR(VLOOKUP(C1143,REKAP[[#All],[ID
Barang]:[Stok Akhir]],4,FALSE), "")</f>
        <v/>
      </c>
      <c r="F1143" s="18" t="str">
        <f>IFERROR(VLOOKUP(C1143,REKAP[[#All],[ID
Barang]:[Stok Akhir]],6,FALSE),"")</f>
        <v/>
      </c>
      <c r="G1143" s="17" t="str">
        <f>IFERROR(VLOOKUP(C1143,REKAP[[#All],[ID
Barang]:[Stok Akhir]],8,FALSE),"")</f>
        <v/>
      </c>
      <c r="H1143" s="13"/>
      <c r="I1143" s="13"/>
      <c r="J1143" s="69" t="str">
        <f>IFERROR(VLOOKUP(C1143,REKAP[[#All],[ID
Barang]:[Stok Akhir]],14,FALSE),"")</f>
        <v/>
      </c>
      <c r="K1143" s="69"/>
      <c r="L1143" s="13"/>
      <c r="M1143" s="17" t="str">
        <f>IFERROR(MASUK8[[#This Row],[Harga Satuan]]*MASUK8[[#This Row],[Jumlah Keluar]], "")</f>
        <v/>
      </c>
      <c r="N1143" s="13"/>
    </row>
    <row r="1144" spans="1:14" ht="16.5" thickTop="1" thickBot="1" x14ac:dyDescent="0.3">
      <c r="A1144" s="33">
        <f t="shared" si="17"/>
        <v>1138</v>
      </c>
      <c r="B1144" s="9"/>
      <c r="C1144" s="10"/>
      <c r="D1144" s="18" t="str">
        <f>IFERROR(VLOOKUP(C1144,REKAP[[#All],[ID
Barang]:[Stok Akhir]],2,FALSE), "")</f>
        <v/>
      </c>
      <c r="E1144" s="18" t="str">
        <f>IFERROR(VLOOKUP(C1144,REKAP[[#All],[ID
Barang]:[Stok Akhir]],4,FALSE), "")</f>
        <v/>
      </c>
      <c r="F1144" s="18" t="str">
        <f>IFERROR(VLOOKUP(C1144,REKAP[[#All],[ID
Barang]:[Stok Akhir]],6,FALSE),"")</f>
        <v/>
      </c>
      <c r="G1144" s="17" t="str">
        <f>IFERROR(VLOOKUP(C1144,REKAP[[#All],[ID
Barang]:[Stok Akhir]],8,FALSE),"")</f>
        <v/>
      </c>
      <c r="H1144" s="13"/>
      <c r="I1144" s="13"/>
      <c r="J1144" s="69" t="str">
        <f>IFERROR(VLOOKUP(C1144,REKAP[[#All],[ID
Barang]:[Stok Akhir]],14,FALSE),"")</f>
        <v/>
      </c>
      <c r="K1144" s="69"/>
      <c r="L1144" s="13"/>
      <c r="M1144" s="17" t="str">
        <f>IFERROR(MASUK8[[#This Row],[Harga Satuan]]*MASUK8[[#This Row],[Jumlah Keluar]], "")</f>
        <v/>
      </c>
      <c r="N1144" s="13"/>
    </row>
    <row r="1145" spans="1:14" ht="16.5" thickTop="1" thickBot="1" x14ac:dyDescent="0.3">
      <c r="A1145" s="33">
        <f t="shared" si="17"/>
        <v>1139</v>
      </c>
      <c r="B1145" s="9"/>
      <c r="C1145" s="10"/>
      <c r="D1145" s="18" t="str">
        <f>IFERROR(VLOOKUP(C1145,REKAP[[#All],[ID
Barang]:[Stok Akhir]],2,FALSE), "")</f>
        <v/>
      </c>
      <c r="E1145" s="18" t="str">
        <f>IFERROR(VLOOKUP(C1145,REKAP[[#All],[ID
Barang]:[Stok Akhir]],4,FALSE), "")</f>
        <v/>
      </c>
      <c r="F1145" s="18" t="str">
        <f>IFERROR(VLOOKUP(C1145,REKAP[[#All],[ID
Barang]:[Stok Akhir]],6,FALSE),"")</f>
        <v/>
      </c>
      <c r="G1145" s="17" t="str">
        <f>IFERROR(VLOOKUP(C1145,REKAP[[#All],[ID
Barang]:[Stok Akhir]],8,FALSE),"")</f>
        <v/>
      </c>
      <c r="H1145" s="13"/>
      <c r="I1145" s="13"/>
      <c r="J1145" s="69" t="str">
        <f>IFERROR(VLOOKUP(C1145,REKAP[[#All],[ID
Barang]:[Stok Akhir]],14,FALSE),"")</f>
        <v/>
      </c>
      <c r="K1145" s="69"/>
      <c r="L1145" s="13"/>
      <c r="M1145" s="17" t="str">
        <f>IFERROR(MASUK8[[#This Row],[Harga Satuan]]*MASUK8[[#This Row],[Jumlah Keluar]], "")</f>
        <v/>
      </c>
      <c r="N1145" s="13"/>
    </row>
    <row r="1146" spans="1:14" ht="16.5" thickTop="1" thickBot="1" x14ac:dyDescent="0.3">
      <c r="A1146" s="33">
        <f t="shared" si="17"/>
        <v>1140</v>
      </c>
      <c r="B1146" s="9"/>
      <c r="C1146" s="10"/>
      <c r="D1146" s="18" t="str">
        <f>IFERROR(VLOOKUP(C1146,REKAP[[#All],[ID
Barang]:[Stok Akhir]],2,FALSE), "")</f>
        <v/>
      </c>
      <c r="E1146" s="18" t="str">
        <f>IFERROR(VLOOKUP(C1146,REKAP[[#All],[ID
Barang]:[Stok Akhir]],4,FALSE), "")</f>
        <v/>
      </c>
      <c r="F1146" s="18" t="str">
        <f>IFERROR(VLOOKUP(C1146,REKAP[[#All],[ID
Barang]:[Stok Akhir]],6,FALSE),"")</f>
        <v/>
      </c>
      <c r="G1146" s="17" t="str">
        <f>IFERROR(VLOOKUP(C1146,REKAP[[#All],[ID
Barang]:[Stok Akhir]],8,FALSE),"")</f>
        <v/>
      </c>
      <c r="H1146" s="13"/>
      <c r="I1146" s="13"/>
      <c r="J1146" s="69" t="str">
        <f>IFERROR(VLOOKUP(C1146,REKAP[[#All],[ID
Barang]:[Stok Akhir]],14,FALSE),"")</f>
        <v/>
      </c>
      <c r="K1146" s="69"/>
      <c r="L1146" s="13"/>
      <c r="M1146" s="17" t="str">
        <f>IFERROR(MASUK8[[#This Row],[Harga Satuan]]*MASUK8[[#This Row],[Jumlah Keluar]], "")</f>
        <v/>
      </c>
      <c r="N1146" s="13"/>
    </row>
    <row r="1147" spans="1:14" ht="16.5" thickTop="1" thickBot="1" x14ac:dyDescent="0.3">
      <c r="A1147" s="33">
        <f t="shared" si="17"/>
        <v>1141</v>
      </c>
      <c r="B1147" s="9"/>
      <c r="C1147" s="10"/>
      <c r="D1147" s="18" t="str">
        <f>IFERROR(VLOOKUP(C1147,REKAP[[#All],[ID
Barang]:[Stok Akhir]],2,FALSE), "")</f>
        <v/>
      </c>
      <c r="E1147" s="18" t="str">
        <f>IFERROR(VLOOKUP(C1147,REKAP[[#All],[ID
Barang]:[Stok Akhir]],4,FALSE), "")</f>
        <v/>
      </c>
      <c r="F1147" s="18" t="str">
        <f>IFERROR(VLOOKUP(C1147,REKAP[[#All],[ID
Barang]:[Stok Akhir]],6,FALSE),"")</f>
        <v/>
      </c>
      <c r="G1147" s="17" t="str">
        <f>IFERROR(VLOOKUP(C1147,REKAP[[#All],[ID
Barang]:[Stok Akhir]],8,FALSE),"")</f>
        <v/>
      </c>
      <c r="H1147" s="13"/>
      <c r="I1147" s="13"/>
      <c r="J1147" s="69" t="str">
        <f>IFERROR(VLOOKUP(C1147,REKAP[[#All],[ID
Barang]:[Stok Akhir]],14,FALSE),"")</f>
        <v/>
      </c>
      <c r="K1147" s="69"/>
      <c r="L1147" s="13"/>
      <c r="M1147" s="17" t="str">
        <f>IFERROR(MASUK8[[#This Row],[Harga Satuan]]*MASUK8[[#This Row],[Jumlah Keluar]], "")</f>
        <v/>
      </c>
      <c r="N1147" s="13"/>
    </row>
    <row r="1148" spans="1:14" ht="16.5" thickTop="1" thickBot="1" x14ac:dyDescent="0.3">
      <c r="A1148" s="33">
        <f t="shared" si="17"/>
        <v>1142</v>
      </c>
      <c r="B1148" s="9"/>
      <c r="C1148" s="10"/>
      <c r="D1148" s="18" t="str">
        <f>IFERROR(VLOOKUP(C1148,REKAP[[#All],[ID
Barang]:[Stok Akhir]],2,FALSE), "")</f>
        <v/>
      </c>
      <c r="E1148" s="18" t="str">
        <f>IFERROR(VLOOKUP(C1148,REKAP[[#All],[ID
Barang]:[Stok Akhir]],4,FALSE), "")</f>
        <v/>
      </c>
      <c r="F1148" s="18" t="str">
        <f>IFERROR(VLOOKUP(C1148,REKAP[[#All],[ID
Barang]:[Stok Akhir]],6,FALSE),"")</f>
        <v/>
      </c>
      <c r="G1148" s="17" t="str">
        <f>IFERROR(VLOOKUP(C1148,REKAP[[#All],[ID
Barang]:[Stok Akhir]],8,FALSE),"")</f>
        <v/>
      </c>
      <c r="H1148" s="13"/>
      <c r="I1148" s="13"/>
      <c r="J1148" s="69" t="str">
        <f>IFERROR(VLOOKUP(C1148,REKAP[[#All],[ID
Barang]:[Stok Akhir]],14,FALSE),"")</f>
        <v/>
      </c>
      <c r="K1148" s="69"/>
      <c r="L1148" s="13"/>
      <c r="M1148" s="17" t="str">
        <f>IFERROR(MASUK8[[#This Row],[Harga Satuan]]*MASUK8[[#This Row],[Jumlah Keluar]], "")</f>
        <v/>
      </c>
      <c r="N1148" s="13"/>
    </row>
    <row r="1149" spans="1:14" ht="16.5" thickTop="1" thickBot="1" x14ac:dyDescent="0.3">
      <c r="A1149" s="33">
        <f t="shared" si="17"/>
        <v>1143</v>
      </c>
      <c r="B1149" s="9"/>
      <c r="C1149" s="10"/>
      <c r="D1149" s="18" t="str">
        <f>IFERROR(VLOOKUP(C1149,REKAP[[#All],[ID
Barang]:[Stok Akhir]],2,FALSE), "")</f>
        <v/>
      </c>
      <c r="E1149" s="18" t="str">
        <f>IFERROR(VLOOKUP(C1149,REKAP[[#All],[ID
Barang]:[Stok Akhir]],4,FALSE), "")</f>
        <v/>
      </c>
      <c r="F1149" s="18" t="str">
        <f>IFERROR(VLOOKUP(C1149,REKAP[[#All],[ID
Barang]:[Stok Akhir]],6,FALSE),"")</f>
        <v/>
      </c>
      <c r="G1149" s="17" t="str">
        <f>IFERROR(VLOOKUP(C1149,REKAP[[#All],[ID
Barang]:[Stok Akhir]],8,FALSE),"")</f>
        <v/>
      </c>
      <c r="H1149" s="13"/>
      <c r="I1149" s="13"/>
      <c r="J1149" s="69" t="str">
        <f>IFERROR(VLOOKUP(C1149,REKAP[[#All],[ID
Barang]:[Stok Akhir]],14,FALSE),"")</f>
        <v/>
      </c>
      <c r="K1149" s="69"/>
      <c r="L1149" s="13"/>
      <c r="M1149" s="17" t="str">
        <f>IFERROR(MASUK8[[#This Row],[Harga Satuan]]*MASUK8[[#This Row],[Jumlah Keluar]], "")</f>
        <v/>
      </c>
      <c r="N1149" s="13"/>
    </row>
    <row r="1150" spans="1:14" ht="16.5" thickTop="1" thickBot="1" x14ac:dyDescent="0.3">
      <c r="A1150" s="33">
        <f t="shared" si="17"/>
        <v>1144</v>
      </c>
      <c r="B1150" s="9"/>
      <c r="C1150" s="10"/>
      <c r="D1150" s="18" t="str">
        <f>IFERROR(VLOOKUP(C1150,REKAP[[#All],[ID
Barang]:[Stok Akhir]],2,FALSE), "")</f>
        <v/>
      </c>
      <c r="E1150" s="18" t="str">
        <f>IFERROR(VLOOKUP(C1150,REKAP[[#All],[ID
Barang]:[Stok Akhir]],4,FALSE), "")</f>
        <v/>
      </c>
      <c r="F1150" s="18" t="str">
        <f>IFERROR(VLOOKUP(C1150,REKAP[[#All],[ID
Barang]:[Stok Akhir]],6,FALSE),"")</f>
        <v/>
      </c>
      <c r="G1150" s="17" t="str">
        <f>IFERROR(VLOOKUP(C1150,REKAP[[#All],[ID
Barang]:[Stok Akhir]],8,FALSE),"")</f>
        <v/>
      </c>
      <c r="H1150" s="13"/>
      <c r="I1150" s="13"/>
      <c r="J1150" s="69" t="str">
        <f>IFERROR(VLOOKUP(C1150,REKAP[[#All],[ID
Barang]:[Stok Akhir]],14,FALSE),"")</f>
        <v/>
      </c>
      <c r="K1150" s="69"/>
      <c r="L1150" s="13"/>
      <c r="M1150" s="17" t="str">
        <f>IFERROR(MASUK8[[#This Row],[Harga Satuan]]*MASUK8[[#This Row],[Jumlah Keluar]], "")</f>
        <v/>
      </c>
      <c r="N1150" s="13"/>
    </row>
    <row r="1151" spans="1:14" ht="16.5" thickTop="1" thickBot="1" x14ac:dyDescent="0.3">
      <c r="A1151" s="33">
        <f t="shared" si="17"/>
        <v>1145</v>
      </c>
      <c r="B1151" s="9"/>
      <c r="C1151" s="10"/>
      <c r="D1151" s="18" t="str">
        <f>IFERROR(VLOOKUP(C1151,REKAP[[#All],[ID
Barang]:[Stok Akhir]],2,FALSE), "")</f>
        <v/>
      </c>
      <c r="E1151" s="18" t="str">
        <f>IFERROR(VLOOKUP(C1151,REKAP[[#All],[ID
Barang]:[Stok Akhir]],4,FALSE), "")</f>
        <v/>
      </c>
      <c r="F1151" s="18" t="str">
        <f>IFERROR(VLOOKUP(C1151,REKAP[[#All],[ID
Barang]:[Stok Akhir]],6,FALSE),"")</f>
        <v/>
      </c>
      <c r="G1151" s="17" t="str">
        <f>IFERROR(VLOOKUP(C1151,REKAP[[#All],[ID
Barang]:[Stok Akhir]],8,FALSE),"")</f>
        <v/>
      </c>
      <c r="H1151" s="13"/>
      <c r="I1151" s="13"/>
      <c r="J1151" s="69" t="str">
        <f>IFERROR(VLOOKUP(C1151,REKAP[[#All],[ID
Barang]:[Stok Akhir]],14,FALSE),"")</f>
        <v/>
      </c>
      <c r="K1151" s="69"/>
      <c r="L1151" s="13"/>
      <c r="M1151" s="17" t="str">
        <f>IFERROR(MASUK8[[#This Row],[Harga Satuan]]*MASUK8[[#This Row],[Jumlah Keluar]], "")</f>
        <v/>
      </c>
      <c r="N1151" s="13"/>
    </row>
    <row r="1152" spans="1:14" ht="16.5" thickTop="1" thickBot="1" x14ac:dyDescent="0.3">
      <c r="A1152" s="33">
        <f t="shared" si="17"/>
        <v>1146</v>
      </c>
      <c r="B1152" s="9"/>
      <c r="C1152" s="10"/>
      <c r="D1152" s="18" t="str">
        <f>IFERROR(VLOOKUP(C1152,REKAP[[#All],[ID
Barang]:[Stok Akhir]],2,FALSE), "")</f>
        <v/>
      </c>
      <c r="E1152" s="18" t="str">
        <f>IFERROR(VLOOKUP(C1152,REKAP[[#All],[ID
Barang]:[Stok Akhir]],4,FALSE), "")</f>
        <v/>
      </c>
      <c r="F1152" s="18" t="str">
        <f>IFERROR(VLOOKUP(C1152,REKAP[[#All],[ID
Barang]:[Stok Akhir]],6,FALSE),"")</f>
        <v/>
      </c>
      <c r="G1152" s="17" t="str">
        <f>IFERROR(VLOOKUP(C1152,REKAP[[#All],[ID
Barang]:[Stok Akhir]],8,FALSE),"")</f>
        <v/>
      </c>
      <c r="H1152" s="13"/>
      <c r="I1152" s="13"/>
      <c r="J1152" s="69" t="str">
        <f>IFERROR(VLOOKUP(C1152,REKAP[[#All],[ID
Barang]:[Stok Akhir]],14,FALSE),"")</f>
        <v/>
      </c>
      <c r="K1152" s="69"/>
      <c r="L1152" s="13"/>
      <c r="M1152" s="17" t="str">
        <f>IFERROR(MASUK8[[#This Row],[Harga Satuan]]*MASUK8[[#This Row],[Jumlah Keluar]], "")</f>
        <v/>
      </c>
      <c r="N1152" s="13"/>
    </row>
    <row r="1153" spans="1:14" ht="16.5" thickTop="1" thickBot="1" x14ac:dyDescent="0.3">
      <c r="A1153" s="33">
        <f t="shared" si="17"/>
        <v>1147</v>
      </c>
      <c r="B1153" s="9"/>
      <c r="C1153" s="10"/>
      <c r="D1153" s="18" t="str">
        <f>IFERROR(VLOOKUP(C1153,REKAP[[#All],[ID
Barang]:[Stok Akhir]],2,FALSE), "")</f>
        <v/>
      </c>
      <c r="E1153" s="18" t="str">
        <f>IFERROR(VLOOKUP(C1153,REKAP[[#All],[ID
Barang]:[Stok Akhir]],4,FALSE), "")</f>
        <v/>
      </c>
      <c r="F1153" s="18" t="str">
        <f>IFERROR(VLOOKUP(C1153,REKAP[[#All],[ID
Barang]:[Stok Akhir]],6,FALSE),"")</f>
        <v/>
      </c>
      <c r="G1153" s="17" t="str">
        <f>IFERROR(VLOOKUP(C1153,REKAP[[#All],[ID
Barang]:[Stok Akhir]],8,FALSE),"")</f>
        <v/>
      </c>
      <c r="H1153" s="13"/>
      <c r="I1153" s="13"/>
      <c r="J1153" s="69" t="str">
        <f>IFERROR(VLOOKUP(C1153,REKAP[[#All],[ID
Barang]:[Stok Akhir]],14,FALSE),"")</f>
        <v/>
      </c>
      <c r="K1153" s="69"/>
      <c r="L1153" s="13"/>
      <c r="M1153" s="17" t="str">
        <f>IFERROR(MASUK8[[#This Row],[Harga Satuan]]*MASUK8[[#This Row],[Jumlah Keluar]], "")</f>
        <v/>
      </c>
      <c r="N1153" s="13"/>
    </row>
    <row r="1154" spans="1:14" ht="16.5" thickTop="1" thickBot="1" x14ac:dyDescent="0.3">
      <c r="A1154" s="33">
        <f t="shared" si="17"/>
        <v>1148</v>
      </c>
      <c r="B1154" s="9"/>
      <c r="C1154" s="10"/>
      <c r="D1154" s="18" t="str">
        <f>IFERROR(VLOOKUP(C1154,REKAP[[#All],[ID
Barang]:[Stok Akhir]],2,FALSE), "")</f>
        <v/>
      </c>
      <c r="E1154" s="18" t="str">
        <f>IFERROR(VLOOKUP(C1154,REKAP[[#All],[ID
Barang]:[Stok Akhir]],4,FALSE), "")</f>
        <v/>
      </c>
      <c r="F1154" s="18" t="str">
        <f>IFERROR(VLOOKUP(C1154,REKAP[[#All],[ID
Barang]:[Stok Akhir]],6,FALSE),"")</f>
        <v/>
      </c>
      <c r="G1154" s="17" t="str">
        <f>IFERROR(VLOOKUP(C1154,REKAP[[#All],[ID
Barang]:[Stok Akhir]],8,FALSE),"")</f>
        <v/>
      </c>
      <c r="H1154" s="13"/>
      <c r="I1154" s="13"/>
      <c r="J1154" s="69" t="str">
        <f>IFERROR(VLOOKUP(C1154,REKAP[[#All],[ID
Barang]:[Stok Akhir]],14,FALSE),"")</f>
        <v/>
      </c>
      <c r="K1154" s="69"/>
      <c r="L1154" s="13"/>
      <c r="M1154" s="17" t="str">
        <f>IFERROR(MASUK8[[#This Row],[Harga Satuan]]*MASUK8[[#This Row],[Jumlah Keluar]], "")</f>
        <v/>
      </c>
      <c r="N1154" s="13"/>
    </row>
    <row r="1155" spans="1:14" ht="16.5" thickTop="1" thickBot="1" x14ac:dyDescent="0.3">
      <c r="A1155" s="33">
        <f t="shared" si="17"/>
        <v>1149</v>
      </c>
      <c r="B1155" s="9"/>
      <c r="C1155" s="10"/>
      <c r="D1155" s="18" t="str">
        <f>IFERROR(VLOOKUP(C1155,REKAP[[#All],[ID
Barang]:[Stok Akhir]],2,FALSE), "")</f>
        <v/>
      </c>
      <c r="E1155" s="18" t="str">
        <f>IFERROR(VLOOKUP(C1155,REKAP[[#All],[ID
Barang]:[Stok Akhir]],4,FALSE), "")</f>
        <v/>
      </c>
      <c r="F1155" s="18" t="str">
        <f>IFERROR(VLOOKUP(C1155,REKAP[[#All],[ID
Barang]:[Stok Akhir]],6,FALSE),"")</f>
        <v/>
      </c>
      <c r="G1155" s="17" t="str">
        <f>IFERROR(VLOOKUP(C1155,REKAP[[#All],[ID
Barang]:[Stok Akhir]],8,FALSE),"")</f>
        <v/>
      </c>
      <c r="H1155" s="13"/>
      <c r="I1155" s="13"/>
      <c r="J1155" s="69" t="str">
        <f>IFERROR(VLOOKUP(C1155,REKAP[[#All],[ID
Barang]:[Stok Akhir]],14,FALSE),"")</f>
        <v/>
      </c>
      <c r="K1155" s="69"/>
      <c r="L1155" s="13"/>
      <c r="M1155" s="17" t="str">
        <f>IFERROR(MASUK8[[#This Row],[Harga Satuan]]*MASUK8[[#This Row],[Jumlah Keluar]], "")</f>
        <v/>
      </c>
      <c r="N1155" s="13"/>
    </row>
    <row r="1156" spans="1:14" ht="16.5" thickTop="1" thickBot="1" x14ac:dyDescent="0.3">
      <c r="A1156" s="33">
        <f t="shared" si="17"/>
        <v>1150</v>
      </c>
      <c r="B1156" s="9"/>
      <c r="C1156" s="10"/>
      <c r="D1156" s="18" t="str">
        <f>IFERROR(VLOOKUP(C1156,REKAP[[#All],[ID
Barang]:[Stok Akhir]],2,FALSE), "")</f>
        <v/>
      </c>
      <c r="E1156" s="18" t="str">
        <f>IFERROR(VLOOKUP(C1156,REKAP[[#All],[ID
Barang]:[Stok Akhir]],4,FALSE), "")</f>
        <v/>
      </c>
      <c r="F1156" s="18" t="str">
        <f>IFERROR(VLOOKUP(C1156,REKAP[[#All],[ID
Barang]:[Stok Akhir]],6,FALSE),"")</f>
        <v/>
      </c>
      <c r="G1156" s="17" t="str">
        <f>IFERROR(VLOOKUP(C1156,REKAP[[#All],[ID
Barang]:[Stok Akhir]],8,FALSE),"")</f>
        <v/>
      </c>
      <c r="H1156" s="13"/>
      <c r="I1156" s="13"/>
      <c r="J1156" s="69" t="str">
        <f>IFERROR(VLOOKUP(C1156,REKAP[[#All],[ID
Barang]:[Stok Akhir]],14,FALSE),"")</f>
        <v/>
      </c>
      <c r="K1156" s="69"/>
      <c r="L1156" s="13"/>
      <c r="M1156" s="17" t="str">
        <f>IFERROR(MASUK8[[#This Row],[Harga Satuan]]*MASUK8[[#This Row],[Jumlah Keluar]], "")</f>
        <v/>
      </c>
      <c r="N1156" s="13"/>
    </row>
    <row r="1157" spans="1:14" ht="16.5" thickTop="1" thickBot="1" x14ac:dyDescent="0.3">
      <c r="A1157" s="33">
        <f t="shared" si="17"/>
        <v>1151</v>
      </c>
      <c r="B1157" s="9"/>
      <c r="C1157" s="10"/>
      <c r="D1157" s="18" t="str">
        <f>IFERROR(VLOOKUP(C1157,REKAP[[#All],[ID
Barang]:[Stok Akhir]],2,FALSE), "")</f>
        <v/>
      </c>
      <c r="E1157" s="18" t="str">
        <f>IFERROR(VLOOKUP(C1157,REKAP[[#All],[ID
Barang]:[Stok Akhir]],4,FALSE), "")</f>
        <v/>
      </c>
      <c r="F1157" s="18" t="str">
        <f>IFERROR(VLOOKUP(C1157,REKAP[[#All],[ID
Barang]:[Stok Akhir]],6,FALSE),"")</f>
        <v/>
      </c>
      <c r="G1157" s="17" t="str">
        <f>IFERROR(VLOOKUP(C1157,REKAP[[#All],[ID
Barang]:[Stok Akhir]],8,FALSE),"")</f>
        <v/>
      </c>
      <c r="H1157" s="13"/>
      <c r="I1157" s="13"/>
      <c r="J1157" s="69" t="str">
        <f>IFERROR(VLOOKUP(C1157,REKAP[[#All],[ID
Barang]:[Stok Akhir]],14,FALSE),"")</f>
        <v/>
      </c>
      <c r="K1157" s="69"/>
      <c r="L1157" s="13"/>
      <c r="M1157" s="17" t="str">
        <f>IFERROR(MASUK8[[#This Row],[Harga Satuan]]*MASUK8[[#This Row],[Jumlah Keluar]], "")</f>
        <v/>
      </c>
      <c r="N1157" s="13"/>
    </row>
    <row r="1158" spans="1:14" ht="16.5" thickTop="1" thickBot="1" x14ac:dyDescent="0.3">
      <c r="A1158" s="33">
        <f t="shared" si="17"/>
        <v>1152</v>
      </c>
      <c r="B1158" s="9"/>
      <c r="C1158" s="10"/>
      <c r="D1158" s="18" t="str">
        <f>IFERROR(VLOOKUP(C1158,REKAP[[#All],[ID
Barang]:[Stok Akhir]],2,FALSE), "")</f>
        <v/>
      </c>
      <c r="E1158" s="18" t="str">
        <f>IFERROR(VLOOKUP(C1158,REKAP[[#All],[ID
Barang]:[Stok Akhir]],4,FALSE), "")</f>
        <v/>
      </c>
      <c r="F1158" s="18" t="str">
        <f>IFERROR(VLOOKUP(C1158,REKAP[[#All],[ID
Barang]:[Stok Akhir]],6,FALSE),"")</f>
        <v/>
      </c>
      <c r="G1158" s="17" t="str">
        <f>IFERROR(VLOOKUP(C1158,REKAP[[#All],[ID
Barang]:[Stok Akhir]],8,FALSE),"")</f>
        <v/>
      </c>
      <c r="H1158" s="13"/>
      <c r="I1158" s="13"/>
      <c r="J1158" s="69" t="str">
        <f>IFERROR(VLOOKUP(C1158,REKAP[[#All],[ID
Barang]:[Stok Akhir]],14,FALSE),"")</f>
        <v/>
      </c>
      <c r="K1158" s="69"/>
      <c r="L1158" s="13"/>
      <c r="M1158" s="17" t="str">
        <f>IFERROR(MASUK8[[#This Row],[Harga Satuan]]*MASUK8[[#This Row],[Jumlah Keluar]], "")</f>
        <v/>
      </c>
      <c r="N1158" s="13"/>
    </row>
    <row r="1159" spans="1:14" ht="16.5" thickTop="1" thickBot="1" x14ac:dyDescent="0.3">
      <c r="A1159" s="33">
        <f t="shared" ref="A1159:A1206" si="18">ROW()-ROW($A$6)</f>
        <v>1153</v>
      </c>
      <c r="B1159" s="9"/>
      <c r="C1159" s="10"/>
      <c r="D1159" s="18" t="str">
        <f>IFERROR(VLOOKUP(C1159,REKAP[[#All],[ID
Barang]:[Stok Akhir]],2,FALSE), "")</f>
        <v/>
      </c>
      <c r="E1159" s="18" t="str">
        <f>IFERROR(VLOOKUP(C1159,REKAP[[#All],[ID
Barang]:[Stok Akhir]],4,FALSE), "")</f>
        <v/>
      </c>
      <c r="F1159" s="18" t="str">
        <f>IFERROR(VLOOKUP(C1159,REKAP[[#All],[ID
Barang]:[Stok Akhir]],6,FALSE),"")</f>
        <v/>
      </c>
      <c r="G1159" s="17" t="str">
        <f>IFERROR(VLOOKUP(C1159,REKAP[[#All],[ID
Barang]:[Stok Akhir]],8,FALSE),"")</f>
        <v/>
      </c>
      <c r="H1159" s="13"/>
      <c r="I1159" s="13"/>
      <c r="J1159" s="69" t="str">
        <f>IFERROR(VLOOKUP(C1159,REKAP[[#All],[ID
Barang]:[Stok Akhir]],14,FALSE),"")</f>
        <v/>
      </c>
      <c r="K1159" s="69"/>
      <c r="L1159" s="13"/>
      <c r="M1159" s="17" t="str">
        <f>IFERROR(MASUK8[[#This Row],[Harga Satuan]]*MASUK8[[#This Row],[Jumlah Keluar]], "")</f>
        <v/>
      </c>
      <c r="N1159" s="13"/>
    </row>
    <row r="1160" spans="1:14" ht="16.5" thickTop="1" thickBot="1" x14ac:dyDescent="0.3">
      <c r="A1160" s="33">
        <f t="shared" si="18"/>
        <v>1154</v>
      </c>
      <c r="B1160" s="9"/>
      <c r="C1160" s="10"/>
      <c r="D1160" s="18" t="str">
        <f>IFERROR(VLOOKUP(C1160,REKAP[[#All],[ID
Barang]:[Stok Akhir]],2,FALSE), "")</f>
        <v/>
      </c>
      <c r="E1160" s="18" t="str">
        <f>IFERROR(VLOOKUP(C1160,REKAP[[#All],[ID
Barang]:[Stok Akhir]],4,FALSE), "")</f>
        <v/>
      </c>
      <c r="F1160" s="18" t="str">
        <f>IFERROR(VLOOKUP(C1160,REKAP[[#All],[ID
Barang]:[Stok Akhir]],6,FALSE),"")</f>
        <v/>
      </c>
      <c r="G1160" s="17" t="str">
        <f>IFERROR(VLOOKUP(C1160,REKAP[[#All],[ID
Barang]:[Stok Akhir]],8,FALSE),"")</f>
        <v/>
      </c>
      <c r="H1160" s="13"/>
      <c r="I1160" s="13"/>
      <c r="J1160" s="69" t="str">
        <f>IFERROR(VLOOKUP(C1160,REKAP[[#All],[ID
Barang]:[Stok Akhir]],14,FALSE),"")</f>
        <v/>
      </c>
      <c r="K1160" s="69"/>
      <c r="L1160" s="13"/>
      <c r="M1160" s="17" t="str">
        <f>IFERROR(MASUK8[[#This Row],[Harga Satuan]]*MASUK8[[#This Row],[Jumlah Keluar]], "")</f>
        <v/>
      </c>
      <c r="N1160" s="13"/>
    </row>
    <row r="1161" spans="1:14" ht="16.5" thickTop="1" thickBot="1" x14ac:dyDescent="0.3">
      <c r="A1161" s="33">
        <f t="shared" si="18"/>
        <v>1155</v>
      </c>
      <c r="B1161" s="9"/>
      <c r="C1161" s="10"/>
      <c r="D1161" s="18" t="str">
        <f>IFERROR(VLOOKUP(C1161,REKAP[[#All],[ID
Barang]:[Stok Akhir]],2,FALSE), "")</f>
        <v/>
      </c>
      <c r="E1161" s="18" t="str">
        <f>IFERROR(VLOOKUP(C1161,REKAP[[#All],[ID
Barang]:[Stok Akhir]],4,FALSE), "")</f>
        <v/>
      </c>
      <c r="F1161" s="18" t="str">
        <f>IFERROR(VLOOKUP(C1161,REKAP[[#All],[ID
Barang]:[Stok Akhir]],6,FALSE),"")</f>
        <v/>
      </c>
      <c r="G1161" s="17" t="str">
        <f>IFERROR(VLOOKUP(C1161,REKAP[[#All],[ID
Barang]:[Stok Akhir]],8,FALSE),"")</f>
        <v/>
      </c>
      <c r="H1161" s="13"/>
      <c r="I1161" s="13"/>
      <c r="J1161" s="69" t="str">
        <f>IFERROR(VLOOKUP(C1161,REKAP[[#All],[ID
Barang]:[Stok Akhir]],14,FALSE),"")</f>
        <v/>
      </c>
      <c r="K1161" s="69"/>
      <c r="L1161" s="13"/>
      <c r="M1161" s="17" t="str">
        <f>IFERROR(MASUK8[[#This Row],[Harga Satuan]]*MASUK8[[#This Row],[Jumlah Keluar]], "")</f>
        <v/>
      </c>
      <c r="N1161" s="13"/>
    </row>
    <row r="1162" spans="1:14" ht="16.5" thickTop="1" thickBot="1" x14ac:dyDescent="0.3">
      <c r="A1162" s="33">
        <f t="shared" si="18"/>
        <v>1156</v>
      </c>
      <c r="B1162" s="9"/>
      <c r="C1162" s="10"/>
      <c r="D1162" s="18" t="str">
        <f>IFERROR(VLOOKUP(C1162,REKAP[[#All],[ID
Barang]:[Stok Akhir]],2,FALSE), "")</f>
        <v/>
      </c>
      <c r="E1162" s="18" t="str">
        <f>IFERROR(VLOOKUP(C1162,REKAP[[#All],[ID
Barang]:[Stok Akhir]],4,FALSE), "")</f>
        <v/>
      </c>
      <c r="F1162" s="18" t="str">
        <f>IFERROR(VLOOKUP(C1162,REKAP[[#All],[ID
Barang]:[Stok Akhir]],6,FALSE),"")</f>
        <v/>
      </c>
      <c r="G1162" s="17" t="str">
        <f>IFERROR(VLOOKUP(C1162,REKAP[[#All],[ID
Barang]:[Stok Akhir]],8,FALSE),"")</f>
        <v/>
      </c>
      <c r="H1162" s="13"/>
      <c r="I1162" s="13"/>
      <c r="J1162" s="69" t="str">
        <f>IFERROR(VLOOKUP(C1162,REKAP[[#All],[ID
Barang]:[Stok Akhir]],14,FALSE),"")</f>
        <v/>
      </c>
      <c r="K1162" s="69"/>
      <c r="L1162" s="13"/>
      <c r="M1162" s="17" t="str">
        <f>IFERROR(MASUK8[[#This Row],[Harga Satuan]]*MASUK8[[#This Row],[Jumlah Keluar]], "")</f>
        <v/>
      </c>
      <c r="N1162" s="13"/>
    </row>
    <row r="1163" spans="1:14" ht="16.5" thickTop="1" thickBot="1" x14ac:dyDescent="0.3">
      <c r="A1163" s="33">
        <f t="shared" si="18"/>
        <v>1157</v>
      </c>
      <c r="B1163" s="9"/>
      <c r="C1163" s="10"/>
      <c r="D1163" s="18" t="str">
        <f>IFERROR(VLOOKUP(C1163,REKAP[[#All],[ID
Barang]:[Stok Akhir]],2,FALSE), "")</f>
        <v/>
      </c>
      <c r="E1163" s="18" t="str">
        <f>IFERROR(VLOOKUP(C1163,REKAP[[#All],[ID
Barang]:[Stok Akhir]],4,FALSE), "")</f>
        <v/>
      </c>
      <c r="F1163" s="18" t="str">
        <f>IFERROR(VLOOKUP(C1163,REKAP[[#All],[ID
Barang]:[Stok Akhir]],6,FALSE),"")</f>
        <v/>
      </c>
      <c r="G1163" s="17" t="str">
        <f>IFERROR(VLOOKUP(C1163,REKAP[[#All],[ID
Barang]:[Stok Akhir]],8,FALSE),"")</f>
        <v/>
      </c>
      <c r="H1163" s="13"/>
      <c r="I1163" s="13"/>
      <c r="J1163" s="69" t="str">
        <f>IFERROR(VLOOKUP(C1163,REKAP[[#All],[ID
Barang]:[Stok Akhir]],14,FALSE),"")</f>
        <v/>
      </c>
      <c r="K1163" s="69"/>
      <c r="L1163" s="13"/>
      <c r="M1163" s="17" t="str">
        <f>IFERROR(MASUK8[[#This Row],[Harga Satuan]]*MASUK8[[#This Row],[Jumlah Keluar]], "")</f>
        <v/>
      </c>
      <c r="N1163" s="13"/>
    </row>
    <row r="1164" spans="1:14" ht="16.5" thickTop="1" thickBot="1" x14ac:dyDescent="0.3">
      <c r="A1164" s="33">
        <f t="shared" si="18"/>
        <v>1158</v>
      </c>
      <c r="B1164" s="9"/>
      <c r="C1164" s="10"/>
      <c r="D1164" s="18" t="str">
        <f>IFERROR(VLOOKUP(C1164,REKAP[[#All],[ID
Barang]:[Stok Akhir]],2,FALSE), "")</f>
        <v/>
      </c>
      <c r="E1164" s="18" t="str">
        <f>IFERROR(VLOOKUP(C1164,REKAP[[#All],[ID
Barang]:[Stok Akhir]],4,FALSE), "")</f>
        <v/>
      </c>
      <c r="F1164" s="18" t="str">
        <f>IFERROR(VLOOKUP(C1164,REKAP[[#All],[ID
Barang]:[Stok Akhir]],6,FALSE),"")</f>
        <v/>
      </c>
      <c r="G1164" s="17" t="str">
        <f>IFERROR(VLOOKUP(C1164,REKAP[[#All],[ID
Barang]:[Stok Akhir]],8,FALSE),"")</f>
        <v/>
      </c>
      <c r="H1164" s="13"/>
      <c r="I1164" s="13"/>
      <c r="J1164" s="69" t="str">
        <f>IFERROR(VLOOKUP(C1164,REKAP[[#All],[ID
Barang]:[Stok Akhir]],14,FALSE),"")</f>
        <v/>
      </c>
      <c r="K1164" s="69"/>
      <c r="L1164" s="13"/>
      <c r="M1164" s="17" t="str">
        <f>IFERROR(MASUK8[[#This Row],[Harga Satuan]]*MASUK8[[#This Row],[Jumlah Keluar]], "")</f>
        <v/>
      </c>
      <c r="N1164" s="13"/>
    </row>
    <row r="1165" spans="1:14" ht="16.5" thickTop="1" thickBot="1" x14ac:dyDescent="0.3">
      <c r="A1165" s="33">
        <f t="shared" si="18"/>
        <v>1159</v>
      </c>
      <c r="B1165" s="9"/>
      <c r="C1165" s="10"/>
      <c r="D1165" s="18" t="str">
        <f>IFERROR(VLOOKUP(C1165,REKAP[[#All],[ID
Barang]:[Stok Akhir]],2,FALSE), "")</f>
        <v/>
      </c>
      <c r="E1165" s="18" t="str">
        <f>IFERROR(VLOOKUP(C1165,REKAP[[#All],[ID
Barang]:[Stok Akhir]],4,FALSE), "")</f>
        <v/>
      </c>
      <c r="F1165" s="18" t="str">
        <f>IFERROR(VLOOKUP(C1165,REKAP[[#All],[ID
Barang]:[Stok Akhir]],6,FALSE),"")</f>
        <v/>
      </c>
      <c r="G1165" s="17" t="str">
        <f>IFERROR(VLOOKUP(C1165,REKAP[[#All],[ID
Barang]:[Stok Akhir]],8,FALSE),"")</f>
        <v/>
      </c>
      <c r="H1165" s="13"/>
      <c r="I1165" s="13"/>
      <c r="J1165" s="69" t="str">
        <f>IFERROR(VLOOKUP(C1165,REKAP[[#All],[ID
Barang]:[Stok Akhir]],14,FALSE),"")</f>
        <v/>
      </c>
      <c r="K1165" s="69"/>
      <c r="L1165" s="13"/>
      <c r="M1165" s="17" t="str">
        <f>IFERROR(MASUK8[[#This Row],[Harga Satuan]]*MASUK8[[#This Row],[Jumlah Keluar]], "")</f>
        <v/>
      </c>
      <c r="N1165" s="13"/>
    </row>
    <row r="1166" spans="1:14" ht="16.5" thickTop="1" thickBot="1" x14ac:dyDescent="0.3">
      <c r="A1166" s="33">
        <f t="shared" si="18"/>
        <v>1160</v>
      </c>
      <c r="B1166" s="9"/>
      <c r="C1166" s="10"/>
      <c r="D1166" s="18" t="str">
        <f>IFERROR(VLOOKUP(C1166,REKAP[[#All],[ID
Barang]:[Stok Akhir]],2,FALSE), "")</f>
        <v/>
      </c>
      <c r="E1166" s="18" t="str">
        <f>IFERROR(VLOOKUP(C1166,REKAP[[#All],[ID
Barang]:[Stok Akhir]],4,FALSE), "")</f>
        <v/>
      </c>
      <c r="F1166" s="18" t="str">
        <f>IFERROR(VLOOKUP(C1166,REKAP[[#All],[ID
Barang]:[Stok Akhir]],6,FALSE),"")</f>
        <v/>
      </c>
      <c r="G1166" s="17" t="str">
        <f>IFERROR(VLOOKUP(C1166,REKAP[[#All],[ID
Barang]:[Stok Akhir]],8,FALSE),"")</f>
        <v/>
      </c>
      <c r="H1166" s="13"/>
      <c r="I1166" s="13"/>
      <c r="J1166" s="69" t="str">
        <f>IFERROR(VLOOKUP(C1166,REKAP[[#All],[ID
Barang]:[Stok Akhir]],14,FALSE),"")</f>
        <v/>
      </c>
      <c r="K1166" s="69"/>
      <c r="L1166" s="13"/>
      <c r="M1166" s="17" t="str">
        <f>IFERROR(MASUK8[[#This Row],[Harga Satuan]]*MASUK8[[#This Row],[Jumlah Keluar]], "")</f>
        <v/>
      </c>
      <c r="N1166" s="13"/>
    </row>
    <row r="1167" spans="1:14" ht="16.5" thickTop="1" thickBot="1" x14ac:dyDescent="0.3">
      <c r="A1167" s="33">
        <f t="shared" si="18"/>
        <v>1161</v>
      </c>
      <c r="B1167" s="9"/>
      <c r="C1167" s="10"/>
      <c r="D1167" s="18" t="str">
        <f>IFERROR(VLOOKUP(C1167,REKAP[[#All],[ID
Barang]:[Stok Akhir]],2,FALSE), "")</f>
        <v/>
      </c>
      <c r="E1167" s="18" t="str">
        <f>IFERROR(VLOOKUP(C1167,REKAP[[#All],[ID
Barang]:[Stok Akhir]],4,FALSE), "")</f>
        <v/>
      </c>
      <c r="F1167" s="18" t="str">
        <f>IFERROR(VLOOKUP(C1167,REKAP[[#All],[ID
Barang]:[Stok Akhir]],6,FALSE),"")</f>
        <v/>
      </c>
      <c r="G1167" s="17" t="str">
        <f>IFERROR(VLOOKUP(C1167,REKAP[[#All],[ID
Barang]:[Stok Akhir]],8,FALSE),"")</f>
        <v/>
      </c>
      <c r="H1167" s="13"/>
      <c r="I1167" s="13"/>
      <c r="J1167" s="69" t="str">
        <f>IFERROR(VLOOKUP(C1167,REKAP[[#All],[ID
Barang]:[Stok Akhir]],14,FALSE),"")</f>
        <v/>
      </c>
      <c r="K1167" s="69"/>
      <c r="L1167" s="13"/>
      <c r="M1167" s="17" t="str">
        <f>IFERROR(MASUK8[[#This Row],[Harga Satuan]]*MASUK8[[#This Row],[Jumlah Keluar]], "")</f>
        <v/>
      </c>
      <c r="N1167" s="13"/>
    </row>
    <row r="1168" spans="1:14" ht="16.5" thickTop="1" thickBot="1" x14ac:dyDescent="0.3">
      <c r="A1168" s="33">
        <f t="shared" si="18"/>
        <v>1162</v>
      </c>
      <c r="B1168" s="9"/>
      <c r="C1168" s="10"/>
      <c r="D1168" s="18" t="str">
        <f>IFERROR(VLOOKUP(C1168,REKAP[[#All],[ID
Barang]:[Stok Akhir]],2,FALSE), "")</f>
        <v/>
      </c>
      <c r="E1168" s="18" t="str">
        <f>IFERROR(VLOOKUP(C1168,REKAP[[#All],[ID
Barang]:[Stok Akhir]],4,FALSE), "")</f>
        <v/>
      </c>
      <c r="F1168" s="18" t="str">
        <f>IFERROR(VLOOKUP(C1168,REKAP[[#All],[ID
Barang]:[Stok Akhir]],6,FALSE),"")</f>
        <v/>
      </c>
      <c r="G1168" s="17" t="str">
        <f>IFERROR(VLOOKUP(C1168,REKAP[[#All],[ID
Barang]:[Stok Akhir]],8,FALSE),"")</f>
        <v/>
      </c>
      <c r="H1168" s="13"/>
      <c r="I1168" s="13"/>
      <c r="J1168" s="69" t="str">
        <f>IFERROR(VLOOKUP(C1168,REKAP[[#All],[ID
Barang]:[Stok Akhir]],14,FALSE),"")</f>
        <v/>
      </c>
      <c r="K1168" s="69"/>
      <c r="L1168" s="13"/>
      <c r="M1168" s="17" t="str">
        <f>IFERROR(MASUK8[[#This Row],[Harga Satuan]]*MASUK8[[#This Row],[Jumlah Keluar]], "")</f>
        <v/>
      </c>
      <c r="N1168" s="13"/>
    </row>
    <row r="1169" spans="1:14" ht="16.5" thickTop="1" thickBot="1" x14ac:dyDescent="0.3">
      <c r="A1169" s="33">
        <f t="shared" si="18"/>
        <v>1163</v>
      </c>
      <c r="B1169" s="9"/>
      <c r="C1169" s="10"/>
      <c r="D1169" s="18" t="str">
        <f>IFERROR(VLOOKUP(C1169,REKAP[[#All],[ID
Barang]:[Stok Akhir]],2,FALSE), "")</f>
        <v/>
      </c>
      <c r="E1169" s="18" t="str">
        <f>IFERROR(VLOOKUP(C1169,REKAP[[#All],[ID
Barang]:[Stok Akhir]],4,FALSE), "")</f>
        <v/>
      </c>
      <c r="F1169" s="18" t="str">
        <f>IFERROR(VLOOKUP(C1169,REKAP[[#All],[ID
Barang]:[Stok Akhir]],6,FALSE),"")</f>
        <v/>
      </c>
      <c r="G1169" s="17" t="str">
        <f>IFERROR(VLOOKUP(C1169,REKAP[[#All],[ID
Barang]:[Stok Akhir]],8,FALSE),"")</f>
        <v/>
      </c>
      <c r="H1169" s="13"/>
      <c r="I1169" s="13"/>
      <c r="J1169" s="69" t="str">
        <f>IFERROR(VLOOKUP(C1169,REKAP[[#All],[ID
Barang]:[Stok Akhir]],14,FALSE),"")</f>
        <v/>
      </c>
      <c r="K1169" s="69"/>
      <c r="L1169" s="13"/>
      <c r="M1169" s="17" t="str">
        <f>IFERROR(MASUK8[[#This Row],[Harga Satuan]]*MASUK8[[#This Row],[Jumlah Keluar]], "")</f>
        <v/>
      </c>
      <c r="N1169" s="13"/>
    </row>
    <row r="1170" spans="1:14" ht="16.5" thickTop="1" thickBot="1" x14ac:dyDescent="0.3">
      <c r="A1170" s="33">
        <f t="shared" si="18"/>
        <v>1164</v>
      </c>
      <c r="B1170" s="9"/>
      <c r="C1170" s="10"/>
      <c r="D1170" s="18" t="str">
        <f>IFERROR(VLOOKUP(C1170,REKAP[[#All],[ID
Barang]:[Stok Akhir]],2,FALSE), "")</f>
        <v/>
      </c>
      <c r="E1170" s="18" t="str">
        <f>IFERROR(VLOOKUP(C1170,REKAP[[#All],[ID
Barang]:[Stok Akhir]],4,FALSE), "")</f>
        <v/>
      </c>
      <c r="F1170" s="18" t="str">
        <f>IFERROR(VLOOKUP(C1170,REKAP[[#All],[ID
Barang]:[Stok Akhir]],6,FALSE),"")</f>
        <v/>
      </c>
      <c r="G1170" s="17" t="str">
        <f>IFERROR(VLOOKUP(C1170,REKAP[[#All],[ID
Barang]:[Stok Akhir]],8,FALSE),"")</f>
        <v/>
      </c>
      <c r="H1170" s="13"/>
      <c r="I1170" s="13"/>
      <c r="J1170" s="69" t="str">
        <f>IFERROR(VLOOKUP(C1170,REKAP[[#All],[ID
Barang]:[Stok Akhir]],14,FALSE),"")</f>
        <v/>
      </c>
      <c r="K1170" s="69"/>
      <c r="L1170" s="13"/>
      <c r="M1170" s="17" t="str">
        <f>IFERROR(MASUK8[[#This Row],[Harga Satuan]]*MASUK8[[#This Row],[Jumlah Keluar]], "")</f>
        <v/>
      </c>
      <c r="N1170" s="13"/>
    </row>
    <row r="1171" spans="1:14" ht="16.5" thickTop="1" thickBot="1" x14ac:dyDescent="0.3">
      <c r="A1171" s="33">
        <f t="shared" si="18"/>
        <v>1165</v>
      </c>
      <c r="B1171" s="9"/>
      <c r="C1171" s="10"/>
      <c r="D1171" s="18" t="str">
        <f>IFERROR(VLOOKUP(C1171,REKAP[[#All],[ID
Barang]:[Stok Akhir]],2,FALSE), "")</f>
        <v/>
      </c>
      <c r="E1171" s="18" t="str">
        <f>IFERROR(VLOOKUP(C1171,REKAP[[#All],[ID
Barang]:[Stok Akhir]],4,FALSE), "")</f>
        <v/>
      </c>
      <c r="F1171" s="18" t="str">
        <f>IFERROR(VLOOKUP(C1171,REKAP[[#All],[ID
Barang]:[Stok Akhir]],6,FALSE),"")</f>
        <v/>
      </c>
      <c r="G1171" s="17" t="str">
        <f>IFERROR(VLOOKUP(C1171,REKAP[[#All],[ID
Barang]:[Stok Akhir]],8,FALSE),"")</f>
        <v/>
      </c>
      <c r="H1171" s="13"/>
      <c r="I1171" s="13"/>
      <c r="J1171" s="69" t="str">
        <f>IFERROR(VLOOKUP(C1171,REKAP[[#All],[ID
Barang]:[Stok Akhir]],14,FALSE),"")</f>
        <v/>
      </c>
      <c r="K1171" s="69"/>
      <c r="L1171" s="13"/>
      <c r="M1171" s="17" t="str">
        <f>IFERROR(MASUK8[[#This Row],[Harga Satuan]]*MASUK8[[#This Row],[Jumlah Keluar]], "")</f>
        <v/>
      </c>
      <c r="N1171" s="13"/>
    </row>
    <row r="1172" spans="1:14" ht="16.5" thickTop="1" thickBot="1" x14ac:dyDescent="0.3">
      <c r="A1172" s="33">
        <f t="shared" si="18"/>
        <v>1166</v>
      </c>
      <c r="B1172" s="9"/>
      <c r="C1172" s="10"/>
      <c r="D1172" s="18" t="str">
        <f>IFERROR(VLOOKUP(C1172,REKAP[[#All],[ID
Barang]:[Stok Akhir]],2,FALSE), "")</f>
        <v/>
      </c>
      <c r="E1172" s="18" t="str">
        <f>IFERROR(VLOOKUP(C1172,REKAP[[#All],[ID
Barang]:[Stok Akhir]],4,FALSE), "")</f>
        <v/>
      </c>
      <c r="F1172" s="18" t="str">
        <f>IFERROR(VLOOKUP(C1172,REKAP[[#All],[ID
Barang]:[Stok Akhir]],6,FALSE),"")</f>
        <v/>
      </c>
      <c r="G1172" s="17" t="str">
        <f>IFERROR(VLOOKUP(C1172,REKAP[[#All],[ID
Barang]:[Stok Akhir]],8,FALSE),"")</f>
        <v/>
      </c>
      <c r="H1172" s="13"/>
      <c r="I1172" s="13"/>
      <c r="J1172" s="69" t="str">
        <f>IFERROR(VLOOKUP(C1172,REKAP[[#All],[ID
Barang]:[Stok Akhir]],14,FALSE),"")</f>
        <v/>
      </c>
      <c r="K1172" s="69"/>
      <c r="L1172" s="13"/>
      <c r="M1172" s="17" t="str">
        <f>IFERROR(MASUK8[[#This Row],[Harga Satuan]]*MASUK8[[#This Row],[Jumlah Keluar]], "")</f>
        <v/>
      </c>
      <c r="N1172" s="13"/>
    </row>
    <row r="1173" spans="1:14" ht="16.5" thickTop="1" thickBot="1" x14ac:dyDescent="0.3">
      <c r="A1173" s="33">
        <f t="shared" si="18"/>
        <v>1167</v>
      </c>
      <c r="B1173" s="9"/>
      <c r="C1173" s="10"/>
      <c r="D1173" s="18" t="str">
        <f>IFERROR(VLOOKUP(C1173,REKAP[[#All],[ID
Barang]:[Stok Akhir]],2,FALSE), "")</f>
        <v/>
      </c>
      <c r="E1173" s="18" t="str">
        <f>IFERROR(VLOOKUP(C1173,REKAP[[#All],[ID
Barang]:[Stok Akhir]],4,FALSE), "")</f>
        <v/>
      </c>
      <c r="F1173" s="18" t="str">
        <f>IFERROR(VLOOKUP(C1173,REKAP[[#All],[ID
Barang]:[Stok Akhir]],6,FALSE),"")</f>
        <v/>
      </c>
      <c r="G1173" s="17" t="str">
        <f>IFERROR(VLOOKUP(C1173,REKAP[[#All],[ID
Barang]:[Stok Akhir]],8,FALSE),"")</f>
        <v/>
      </c>
      <c r="H1173" s="13"/>
      <c r="I1173" s="13"/>
      <c r="J1173" s="69" t="str">
        <f>IFERROR(VLOOKUP(C1173,REKAP[[#All],[ID
Barang]:[Stok Akhir]],14,FALSE),"")</f>
        <v/>
      </c>
      <c r="K1173" s="69"/>
      <c r="L1173" s="13"/>
      <c r="M1173" s="17" t="str">
        <f>IFERROR(MASUK8[[#This Row],[Harga Satuan]]*MASUK8[[#This Row],[Jumlah Keluar]], "")</f>
        <v/>
      </c>
      <c r="N1173" s="13"/>
    </row>
    <row r="1174" spans="1:14" ht="16.5" thickTop="1" thickBot="1" x14ac:dyDescent="0.3">
      <c r="A1174" s="33">
        <f t="shared" si="18"/>
        <v>1168</v>
      </c>
      <c r="B1174" s="9"/>
      <c r="C1174" s="10"/>
      <c r="D1174" s="18" t="str">
        <f>IFERROR(VLOOKUP(C1174,REKAP[[#All],[ID
Barang]:[Stok Akhir]],2,FALSE), "")</f>
        <v/>
      </c>
      <c r="E1174" s="18" t="str">
        <f>IFERROR(VLOOKUP(C1174,REKAP[[#All],[ID
Barang]:[Stok Akhir]],4,FALSE), "")</f>
        <v/>
      </c>
      <c r="F1174" s="18" t="str">
        <f>IFERROR(VLOOKUP(C1174,REKAP[[#All],[ID
Barang]:[Stok Akhir]],6,FALSE),"")</f>
        <v/>
      </c>
      <c r="G1174" s="17" t="str">
        <f>IFERROR(VLOOKUP(C1174,REKAP[[#All],[ID
Barang]:[Stok Akhir]],8,FALSE),"")</f>
        <v/>
      </c>
      <c r="H1174" s="13"/>
      <c r="I1174" s="13"/>
      <c r="J1174" s="69" t="str">
        <f>IFERROR(VLOOKUP(C1174,REKAP[[#All],[ID
Barang]:[Stok Akhir]],14,FALSE),"")</f>
        <v/>
      </c>
      <c r="K1174" s="69"/>
      <c r="L1174" s="13"/>
      <c r="M1174" s="17" t="str">
        <f>IFERROR(MASUK8[[#This Row],[Harga Satuan]]*MASUK8[[#This Row],[Jumlah Keluar]], "")</f>
        <v/>
      </c>
      <c r="N1174" s="13"/>
    </row>
    <row r="1175" spans="1:14" ht="16.5" thickTop="1" thickBot="1" x14ac:dyDescent="0.3">
      <c r="A1175" s="33">
        <f t="shared" si="18"/>
        <v>1169</v>
      </c>
      <c r="B1175" s="9"/>
      <c r="C1175" s="10"/>
      <c r="D1175" s="18" t="str">
        <f>IFERROR(VLOOKUP(C1175,REKAP[[#All],[ID
Barang]:[Stok Akhir]],2,FALSE), "")</f>
        <v/>
      </c>
      <c r="E1175" s="18" t="str">
        <f>IFERROR(VLOOKUP(C1175,REKAP[[#All],[ID
Barang]:[Stok Akhir]],4,FALSE), "")</f>
        <v/>
      </c>
      <c r="F1175" s="18" t="str">
        <f>IFERROR(VLOOKUP(C1175,REKAP[[#All],[ID
Barang]:[Stok Akhir]],6,FALSE),"")</f>
        <v/>
      </c>
      <c r="G1175" s="17" t="str">
        <f>IFERROR(VLOOKUP(C1175,REKAP[[#All],[ID
Barang]:[Stok Akhir]],8,FALSE),"")</f>
        <v/>
      </c>
      <c r="H1175" s="13"/>
      <c r="I1175" s="13"/>
      <c r="J1175" s="69" t="str">
        <f>IFERROR(VLOOKUP(C1175,REKAP[[#All],[ID
Barang]:[Stok Akhir]],14,FALSE),"")</f>
        <v/>
      </c>
      <c r="K1175" s="69"/>
      <c r="L1175" s="13"/>
      <c r="M1175" s="17" t="str">
        <f>IFERROR(MASUK8[[#This Row],[Harga Satuan]]*MASUK8[[#This Row],[Jumlah Keluar]], "")</f>
        <v/>
      </c>
      <c r="N1175" s="13"/>
    </row>
    <row r="1176" spans="1:14" ht="16.5" thickTop="1" thickBot="1" x14ac:dyDescent="0.3">
      <c r="A1176" s="33">
        <f t="shared" si="18"/>
        <v>1170</v>
      </c>
      <c r="B1176" s="9"/>
      <c r="C1176" s="10"/>
      <c r="D1176" s="18" t="str">
        <f>IFERROR(VLOOKUP(C1176,REKAP[[#All],[ID
Barang]:[Stok Akhir]],2,FALSE), "")</f>
        <v/>
      </c>
      <c r="E1176" s="18" t="str">
        <f>IFERROR(VLOOKUP(C1176,REKAP[[#All],[ID
Barang]:[Stok Akhir]],4,FALSE), "")</f>
        <v/>
      </c>
      <c r="F1176" s="18" t="str">
        <f>IFERROR(VLOOKUP(C1176,REKAP[[#All],[ID
Barang]:[Stok Akhir]],6,FALSE),"")</f>
        <v/>
      </c>
      <c r="G1176" s="17" t="str">
        <f>IFERROR(VLOOKUP(C1176,REKAP[[#All],[ID
Barang]:[Stok Akhir]],8,FALSE),"")</f>
        <v/>
      </c>
      <c r="H1176" s="13"/>
      <c r="I1176" s="13"/>
      <c r="J1176" s="69" t="str">
        <f>IFERROR(VLOOKUP(C1176,REKAP[[#All],[ID
Barang]:[Stok Akhir]],14,FALSE),"")</f>
        <v/>
      </c>
      <c r="K1176" s="69"/>
      <c r="L1176" s="13"/>
      <c r="M1176" s="17" t="str">
        <f>IFERROR(MASUK8[[#This Row],[Harga Satuan]]*MASUK8[[#This Row],[Jumlah Keluar]], "")</f>
        <v/>
      </c>
      <c r="N1176" s="13"/>
    </row>
    <row r="1177" spans="1:14" ht="16.5" thickTop="1" thickBot="1" x14ac:dyDescent="0.3">
      <c r="A1177" s="33">
        <f t="shared" si="18"/>
        <v>1171</v>
      </c>
      <c r="B1177" s="9"/>
      <c r="C1177" s="10"/>
      <c r="D1177" s="18" t="str">
        <f>IFERROR(VLOOKUP(C1177,REKAP[[#All],[ID
Barang]:[Stok Akhir]],2,FALSE), "")</f>
        <v/>
      </c>
      <c r="E1177" s="18" t="str">
        <f>IFERROR(VLOOKUP(C1177,REKAP[[#All],[ID
Barang]:[Stok Akhir]],4,FALSE), "")</f>
        <v/>
      </c>
      <c r="F1177" s="18" t="str">
        <f>IFERROR(VLOOKUP(C1177,REKAP[[#All],[ID
Barang]:[Stok Akhir]],6,FALSE),"")</f>
        <v/>
      </c>
      <c r="G1177" s="17" t="str">
        <f>IFERROR(VLOOKUP(C1177,REKAP[[#All],[ID
Barang]:[Stok Akhir]],8,FALSE),"")</f>
        <v/>
      </c>
      <c r="H1177" s="13"/>
      <c r="I1177" s="13"/>
      <c r="J1177" s="69" t="str">
        <f>IFERROR(VLOOKUP(C1177,REKAP[[#All],[ID
Barang]:[Stok Akhir]],14,FALSE),"")</f>
        <v/>
      </c>
      <c r="K1177" s="69"/>
      <c r="L1177" s="13"/>
      <c r="M1177" s="17" t="str">
        <f>IFERROR(MASUK8[[#This Row],[Harga Satuan]]*MASUK8[[#This Row],[Jumlah Keluar]], "")</f>
        <v/>
      </c>
      <c r="N1177" s="13"/>
    </row>
    <row r="1178" spans="1:14" ht="16.5" thickTop="1" thickBot="1" x14ac:dyDescent="0.3">
      <c r="A1178" s="33">
        <f t="shared" si="18"/>
        <v>1172</v>
      </c>
      <c r="B1178" s="9"/>
      <c r="C1178" s="10"/>
      <c r="D1178" s="18" t="str">
        <f>IFERROR(VLOOKUP(C1178,REKAP[[#All],[ID
Barang]:[Stok Akhir]],2,FALSE), "")</f>
        <v/>
      </c>
      <c r="E1178" s="18" t="str">
        <f>IFERROR(VLOOKUP(C1178,REKAP[[#All],[ID
Barang]:[Stok Akhir]],4,FALSE), "")</f>
        <v/>
      </c>
      <c r="F1178" s="18" t="str">
        <f>IFERROR(VLOOKUP(C1178,REKAP[[#All],[ID
Barang]:[Stok Akhir]],6,FALSE),"")</f>
        <v/>
      </c>
      <c r="G1178" s="17" t="str">
        <f>IFERROR(VLOOKUP(C1178,REKAP[[#All],[ID
Barang]:[Stok Akhir]],8,FALSE),"")</f>
        <v/>
      </c>
      <c r="H1178" s="13"/>
      <c r="I1178" s="13"/>
      <c r="J1178" s="69" t="str">
        <f>IFERROR(VLOOKUP(C1178,REKAP[[#All],[ID
Barang]:[Stok Akhir]],14,FALSE),"")</f>
        <v/>
      </c>
      <c r="K1178" s="69"/>
      <c r="L1178" s="13"/>
      <c r="M1178" s="17" t="str">
        <f>IFERROR(MASUK8[[#This Row],[Harga Satuan]]*MASUK8[[#This Row],[Jumlah Keluar]], "")</f>
        <v/>
      </c>
      <c r="N1178" s="13"/>
    </row>
    <row r="1179" spans="1:14" ht="16.5" thickTop="1" thickBot="1" x14ac:dyDescent="0.3">
      <c r="A1179" s="33">
        <f t="shared" si="18"/>
        <v>1173</v>
      </c>
      <c r="B1179" s="9"/>
      <c r="C1179" s="10"/>
      <c r="D1179" s="18" t="str">
        <f>IFERROR(VLOOKUP(C1179,REKAP[[#All],[ID
Barang]:[Stok Akhir]],2,FALSE), "")</f>
        <v/>
      </c>
      <c r="E1179" s="18" t="str">
        <f>IFERROR(VLOOKUP(C1179,REKAP[[#All],[ID
Barang]:[Stok Akhir]],4,FALSE), "")</f>
        <v/>
      </c>
      <c r="F1179" s="18" t="str">
        <f>IFERROR(VLOOKUP(C1179,REKAP[[#All],[ID
Barang]:[Stok Akhir]],6,FALSE),"")</f>
        <v/>
      </c>
      <c r="G1179" s="17" t="str">
        <f>IFERROR(VLOOKUP(C1179,REKAP[[#All],[ID
Barang]:[Stok Akhir]],8,FALSE),"")</f>
        <v/>
      </c>
      <c r="H1179" s="13"/>
      <c r="I1179" s="13"/>
      <c r="J1179" s="69" t="str">
        <f>IFERROR(VLOOKUP(C1179,REKAP[[#All],[ID
Barang]:[Stok Akhir]],14,FALSE),"")</f>
        <v/>
      </c>
      <c r="K1179" s="69"/>
      <c r="L1179" s="13"/>
      <c r="M1179" s="17" t="str">
        <f>IFERROR(MASUK8[[#This Row],[Harga Satuan]]*MASUK8[[#This Row],[Jumlah Keluar]], "")</f>
        <v/>
      </c>
      <c r="N1179" s="13"/>
    </row>
    <row r="1180" spans="1:14" ht="16.5" thickTop="1" thickBot="1" x14ac:dyDescent="0.3">
      <c r="A1180" s="33">
        <f t="shared" si="18"/>
        <v>1174</v>
      </c>
      <c r="B1180" s="9"/>
      <c r="C1180" s="10"/>
      <c r="D1180" s="18" t="str">
        <f>IFERROR(VLOOKUP(C1180,REKAP[[#All],[ID
Barang]:[Stok Akhir]],2,FALSE), "")</f>
        <v/>
      </c>
      <c r="E1180" s="18" t="str">
        <f>IFERROR(VLOOKUP(C1180,REKAP[[#All],[ID
Barang]:[Stok Akhir]],4,FALSE), "")</f>
        <v/>
      </c>
      <c r="F1180" s="18" t="str">
        <f>IFERROR(VLOOKUP(C1180,REKAP[[#All],[ID
Barang]:[Stok Akhir]],6,FALSE),"")</f>
        <v/>
      </c>
      <c r="G1180" s="17" t="str">
        <f>IFERROR(VLOOKUP(C1180,REKAP[[#All],[ID
Barang]:[Stok Akhir]],8,FALSE),"")</f>
        <v/>
      </c>
      <c r="H1180" s="13"/>
      <c r="I1180" s="13"/>
      <c r="J1180" s="69" t="str">
        <f>IFERROR(VLOOKUP(C1180,REKAP[[#All],[ID
Barang]:[Stok Akhir]],14,FALSE),"")</f>
        <v/>
      </c>
      <c r="K1180" s="69"/>
      <c r="L1180" s="13"/>
      <c r="M1180" s="17" t="str">
        <f>IFERROR(MASUK8[[#This Row],[Harga Satuan]]*MASUK8[[#This Row],[Jumlah Keluar]], "")</f>
        <v/>
      </c>
      <c r="N1180" s="13"/>
    </row>
    <row r="1181" spans="1:14" ht="16.5" thickTop="1" thickBot="1" x14ac:dyDescent="0.3">
      <c r="A1181" s="33">
        <f t="shared" si="18"/>
        <v>1175</v>
      </c>
      <c r="B1181" s="9"/>
      <c r="C1181" s="10"/>
      <c r="D1181" s="18" t="str">
        <f>IFERROR(VLOOKUP(C1181,REKAP[[#All],[ID
Barang]:[Stok Akhir]],2,FALSE), "")</f>
        <v/>
      </c>
      <c r="E1181" s="18" t="str">
        <f>IFERROR(VLOOKUP(C1181,REKAP[[#All],[ID
Barang]:[Stok Akhir]],4,FALSE), "")</f>
        <v/>
      </c>
      <c r="F1181" s="18" t="str">
        <f>IFERROR(VLOOKUP(C1181,REKAP[[#All],[ID
Barang]:[Stok Akhir]],6,FALSE),"")</f>
        <v/>
      </c>
      <c r="G1181" s="17" t="str">
        <f>IFERROR(VLOOKUP(C1181,REKAP[[#All],[ID
Barang]:[Stok Akhir]],8,FALSE),"")</f>
        <v/>
      </c>
      <c r="H1181" s="13"/>
      <c r="I1181" s="13"/>
      <c r="J1181" s="69" t="str">
        <f>IFERROR(VLOOKUP(C1181,REKAP[[#All],[ID
Barang]:[Stok Akhir]],14,FALSE),"")</f>
        <v/>
      </c>
      <c r="K1181" s="69"/>
      <c r="L1181" s="13"/>
      <c r="M1181" s="17" t="str">
        <f>IFERROR(MASUK8[[#This Row],[Harga Satuan]]*MASUK8[[#This Row],[Jumlah Keluar]], "")</f>
        <v/>
      </c>
      <c r="N1181" s="13"/>
    </row>
    <row r="1182" spans="1:14" ht="16.5" thickTop="1" thickBot="1" x14ac:dyDescent="0.3">
      <c r="A1182" s="33">
        <f t="shared" si="18"/>
        <v>1176</v>
      </c>
      <c r="B1182" s="9"/>
      <c r="C1182" s="10"/>
      <c r="D1182" s="18" t="str">
        <f>IFERROR(VLOOKUP(C1182,REKAP[[#All],[ID
Barang]:[Stok Akhir]],2,FALSE), "")</f>
        <v/>
      </c>
      <c r="E1182" s="18" t="str">
        <f>IFERROR(VLOOKUP(C1182,REKAP[[#All],[ID
Barang]:[Stok Akhir]],4,FALSE), "")</f>
        <v/>
      </c>
      <c r="F1182" s="18" t="str">
        <f>IFERROR(VLOOKUP(C1182,REKAP[[#All],[ID
Barang]:[Stok Akhir]],6,FALSE),"")</f>
        <v/>
      </c>
      <c r="G1182" s="17" t="str">
        <f>IFERROR(VLOOKUP(C1182,REKAP[[#All],[ID
Barang]:[Stok Akhir]],8,FALSE),"")</f>
        <v/>
      </c>
      <c r="H1182" s="13"/>
      <c r="I1182" s="13"/>
      <c r="J1182" s="69" t="str">
        <f>IFERROR(VLOOKUP(C1182,REKAP[[#All],[ID
Barang]:[Stok Akhir]],14,FALSE),"")</f>
        <v/>
      </c>
      <c r="K1182" s="69"/>
      <c r="L1182" s="13"/>
      <c r="M1182" s="17" t="str">
        <f>IFERROR(MASUK8[[#This Row],[Harga Satuan]]*MASUK8[[#This Row],[Jumlah Keluar]], "")</f>
        <v/>
      </c>
      <c r="N1182" s="13"/>
    </row>
    <row r="1183" spans="1:14" ht="16.5" thickTop="1" thickBot="1" x14ac:dyDescent="0.3">
      <c r="A1183" s="33">
        <f t="shared" si="18"/>
        <v>1177</v>
      </c>
      <c r="B1183" s="9"/>
      <c r="C1183" s="10"/>
      <c r="D1183" s="18" t="str">
        <f>IFERROR(VLOOKUP(C1183,REKAP[[#All],[ID
Barang]:[Stok Akhir]],2,FALSE), "")</f>
        <v/>
      </c>
      <c r="E1183" s="18" t="str">
        <f>IFERROR(VLOOKUP(C1183,REKAP[[#All],[ID
Barang]:[Stok Akhir]],4,FALSE), "")</f>
        <v/>
      </c>
      <c r="F1183" s="18" t="str">
        <f>IFERROR(VLOOKUP(C1183,REKAP[[#All],[ID
Barang]:[Stok Akhir]],6,FALSE),"")</f>
        <v/>
      </c>
      <c r="G1183" s="17" t="str">
        <f>IFERROR(VLOOKUP(C1183,REKAP[[#All],[ID
Barang]:[Stok Akhir]],8,FALSE),"")</f>
        <v/>
      </c>
      <c r="H1183" s="13"/>
      <c r="I1183" s="13"/>
      <c r="J1183" s="69" t="str">
        <f>IFERROR(VLOOKUP(C1183,REKAP[[#All],[ID
Barang]:[Stok Akhir]],14,FALSE),"")</f>
        <v/>
      </c>
      <c r="K1183" s="69"/>
      <c r="L1183" s="13"/>
      <c r="M1183" s="17" t="str">
        <f>IFERROR(MASUK8[[#This Row],[Harga Satuan]]*MASUK8[[#This Row],[Jumlah Keluar]], "")</f>
        <v/>
      </c>
      <c r="N1183" s="13"/>
    </row>
    <row r="1184" spans="1:14" ht="16.5" thickTop="1" thickBot="1" x14ac:dyDescent="0.3">
      <c r="A1184" s="33">
        <f t="shared" si="18"/>
        <v>1178</v>
      </c>
      <c r="B1184" s="9"/>
      <c r="C1184" s="10"/>
      <c r="D1184" s="18" t="str">
        <f>IFERROR(VLOOKUP(C1184,REKAP[[#All],[ID
Barang]:[Stok Akhir]],2,FALSE), "")</f>
        <v/>
      </c>
      <c r="E1184" s="18" t="str">
        <f>IFERROR(VLOOKUP(C1184,REKAP[[#All],[ID
Barang]:[Stok Akhir]],4,FALSE), "")</f>
        <v/>
      </c>
      <c r="F1184" s="18" t="str">
        <f>IFERROR(VLOOKUP(C1184,REKAP[[#All],[ID
Barang]:[Stok Akhir]],6,FALSE),"")</f>
        <v/>
      </c>
      <c r="G1184" s="17" t="str">
        <f>IFERROR(VLOOKUP(C1184,REKAP[[#All],[ID
Barang]:[Stok Akhir]],8,FALSE),"")</f>
        <v/>
      </c>
      <c r="H1184" s="13"/>
      <c r="I1184" s="13"/>
      <c r="J1184" s="69" t="str">
        <f>IFERROR(VLOOKUP(C1184,REKAP[[#All],[ID
Barang]:[Stok Akhir]],14,FALSE),"")</f>
        <v/>
      </c>
      <c r="K1184" s="69"/>
      <c r="L1184" s="13"/>
      <c r="M1184" s="17" t="str">
        <f>IFERROR(MASUK8[[#This Row],[Harga Satuan]]*MASUK8[[#This Row],[Jumlah Keluar]], "")</f>
        <v/>
      </c>
      <c r="N1184" s="13"/>
    </row>
    <row r="1185" spans="1:14" ht="16.5" thickTop="1" thickBot="1" x14ac:dyDescent="0.3">
      <c r="A1185" s="33">
        <f t="shared" si="18"/>
        <v>1179</v>
      </c>
      <c r="B1185" s="9"/>
      <c r="C1185" s="10"/>
      <c r="D1185" s="18" t="str">
        <f>IFERROR(VLOOKUP(C1185,REKAP[[#All],[ID
Barang]:[Stok Akhir]],2,FALSE), "")</f>
        <v/>
      </c>
      <c r="E1185" s="18" t="str">
        <f>IFERROR(VLOOKUP(C1185,REKAP[[#All],[ID
Barang]:[Stok Akhir]],4,FALSE), "")</f>
        <v/>
      </c>
      <c r="F1185" s="18" t="str">
        <f>IFERROR(VLOOKUP(C1185,REKAP[[#All],[ID
Barang]:[Stok Akhir]],6,FALSE),"")</f>
        <v/>
      </c>
      <c r="G1185" s="17" t="str">
        <f>IFERROR(VLOOKUP(C1185,REKAP[[#All],[ID
Barang]:[Stok Akhir]],8,FALSE),"")</f>
        <v/>
      </c>
      <c r="H1185" s="13"/>
      <c r="I1185" s="13"/>
      <c r="J1185" s="69" t="str">
        <f>IFERROR(VLOOKUP(C1185,REKAP[[#All],[ID
Barang]:[Stok Akhir]],14,FALSE),"")</f>
        <v/>
      </c>
      <c r="K1185" s="69"/>
      <c r="L1185" s="13"/>
      <c r="M1185" s="17" t="str">
        <f>IFERROR(MASUK8[[#This Row],[Harga Satuan]]*MASUK8[[#This Row],[Jumlah Keluar]], "")</f>
        <v/>
      </c>
      <c r="N1185" s="13"/>
    </row>
    <row r="1186" spans="1:14" ht="16.5" thickTop="1" thickBot="1" x14ac:dyDescent="0.3">
      <c r="A1186" s="33">
        <f t="shared" si="18"/>
        <v>1180</v>
      </c>
      <c r="B1186" s="9"/>
      <c r="C1186" s="10"/>
      <c r="D1186" s="18" t="str">
        <f>IFERROR(VLOOKUP(C1186,REKAP[[#All],[ID
Barang]:[Stok Akhir]],2,FALSE), "")</f>
        <v/>
      </c>
      <c r="E1186" s="18" t="str">
        <f>IFERROR(VLOOKUP(C1186,REKAP[[#All],[ID
Barang]:[Stok Akhir]],4,FALSE), "")</f>
        <v/>
      </c>
      <c r="F1186" s="18" t="str">
        <f>IFERROR(VLOOKUP(C1186,REKAP[[#All],[ID
Barang]:[Stok Akhir]],6,FALSE),"")</f>
        <v/>
      </c>
      <c r="G1186" s="17" t="str">
        <f>IFERROR(VLOOKUP(C1186,REKAP[[#All],[ID
Barang]:[Stok Akhir]],8,FALSE),"")</f>
        <v/>
      </c>
      <c r="H1186" s="13"/>
      <c r="I1186" s="13"/>
      <c r="J1186" s="69" t="str">
        <f>IFERROR(VLOOKUP(C1186,REKAP[[#All],[ID
Barang]:[Stok Akhir]],14,FALSE),"")</f>
        <v/>
      </c>
      <c r="K1186" s="69"/>
      <c r="L1186" s="13"/>
      <c r="M1186" s="17" t="str">
        <f>IFERROR(MASUK8[[#This Row],[Harga Satuan]]*MASUK8[[#This Row],[Jumlah Keluar]], "")</f>
        <v/>
      </c>
      <c r="N1186" s="13"/>
    </row>
    <row r="1187" spans="1:14" ht="16.5" thickTop="1" thickBot="1" x14ac:dyDescent="0.3">
      <c r="A1187" s="33">
        <f t="shared" si="18"/>
        <v>1181</v>
      </c>
      <c r="B1187" s="9"/>
      <c r="C1187" s="10"/>
      <c r="D1187" s="18" t="str">
        <f>IFERROR(VLOOKUP(C1187,REKAP[[#All],[ID
Barang]:[Stok Akhir]],2,FALSE), "")</f>
        <v/>
      </c>
      <c r="E1187" s="18" t="str">
        <f>IFERROR(VLOOKUP(C1187,REKAP[[#All],[ID
Barang]:[Stok Akhir]],4,FALSE), "")</f>
        <v/>
      </c>
      <c r="F1187" s="18" t="str">
        <f>IFERROR(VLOOKUP(C1187,REKAP[[#All],[ID
Barang]:[Stok Akhir]],6,FALSE),"")</f>
        <v/>
      </c>
      <c r="G1187" s="17" t="str">
        <f>IFERROR(VLOOKUP(C1187,REKAP[[#All],[ID
Barang]:[Stok Akhir]],8,FALSE),"")</f>
        <v/>
      </c>
      <c r="H1187" s="13"/>
      <c r="I1187" s="13"/>
      <c r="J1187" s="69" t="str">
        <f>IFERROR(VLOOKUP(C1187,REKAP[[#All],[ID
Barang]:[Stok Akhir]],14,FALSE),"")</f>
        <v/>
      </c>
      <c r="K1187" s="69"/>
      <c r="L1187" s="13"/>
      <c r="M1187" s="17" t="str">
        <f>IFERROR(MASUK8[[#This Row],[Harga Satuan]]*MASUK8[[#This Row],[Jumlah Keluar]], "")</f>
        <v/>
      </c>
      <c r="N1187" s="13"/>
    </row>
    <row r="1188" spans="1:14" ht="16.5" thickTop="1" thickBot="1" x14ac:dyDescent="0.3">
      <c r="A1188" s="33">
        <f t="shared" si="18"/>
        <v>1182</v>
      </c>
      <c r="B1188" s="9"/>
      <c r="C1188" s="10"/>
      <c r="D1188" s="18" t="str">
        <f>IFERROR(VLOOKUP(C1188,REKAP[[#All],[ID
Barang]:[Stok Akhir]],2,FALSE), "")</f>
        <v/>
      </c>
      <c r="E1188" s="18" t="str">
        <f>IFERROR(VLOOKUP(C1188,REKAP[[#All],[ID
Barang]:[Stok Akhir]],4,FALSE), "")</f>
        <v/>
      </c>
      <c r="F1188" s="18" t="str">
        <f>IFERROR(VLOOKUP(C1188,REKAP[[#All],[ID
Barang]:[Stok Akhir]],6,FALSE),"")</f>
        <v/>
      </c>
      <c r="G1188" s="17" t="str">
        <f>IFERROR(VLOOKUP(C1188,REKAP[[#All],[ID
Barang]:[Stok Akhir]],8,FALSE),"")</f>
        <v/>
      </c>
      <c r="H1188" s="13"/>
      <c r="I1188" s="13"/>
      <c r="J1188" s="69" t="str">
        <f>IFERROR(VLOOKUP(C1188,REKAP[[#All],[ID
Barang]:[Stok Akhir]],14,FALSE),"")</f>
        <v/>
      </c>
      <c r="K1188" s="69"/>
      <c r="L1188" s="13"/>
      <c r="M1188" s="17" t="str">
        <f>IFERROR(MASUK8[[#This Row],[Harga Satuan]]*MASUK8[[#This Row],[Jumlah Keluar]], "")</f>
        <v/>
      </c>
      <c r="N1188" s="13"/>
    </row>
    <row r="1189" spans="1:14" ht="16.5" thickTop="1" thickBot="1" x14ac:dyDescent="0.3">
      <c r="A1189" s="33">
        <f t="shared" si="18"/>
        <v>1183</v>
      </c>
      <c r="B1189" s="9"/>
      <c r="C1189" s="10"/>
      <c r="D1189" s="18" t="str">
        <f>IFERROR(VLOOKUP(C1189,REKAP[[#All],[ID
Barang]:[Stok Akhir]],2,FALSE), "")</f>
        <v/>
      </c>
      <c r="E1189" s="18" t="str">
        <f>IFERROR(VLOOKUP(C1189,REKAP[[#All],[ID
Barang]:[Stok Akhir]],4,FALSE), "")</f>
        <v/>
      </c>
      <c r="F1189" s="18" t="str">
        <f>IFERROR(VLOOKUP(C1189,REKAP[[#All],[ID
Barang]:[Stok Akhir]],6,FALSE),"")</f>
        <v/>
      </c>
      <c r="G1189" s="17" t="str">
        <f>IFERROR(VLOOKUP(C1189,REKAP[[#All],[ID
Barang]:[Stok Akhir]],8,FALSE),"")</f>
        <v/>
      </c>
      <c r="H1189" s="13"/>
      <c r="I1189" s="13"/>
      <c r="J1189" s="69" t="str">
        <f>IFERROR(VLOOKUP(C1189,REKAP[[#All],[ID
Barang]:[Stok Akhir]],14,FALSE),"")</f>
        <v/>
      </c>
      <c r="K1189" s="69"/>
      <c r="L1189" s="13"/>
      <c r="M1189" s="17" t="str">
        <f>IFERROR(MASUK8[[#This Row],[Harga Satuan]]*MASUK8[[#This Row],[Jumlah Keluar]], "")</f>
        <v/>
      </c>
      <c r="N1189" s="13"/>
    </row>
    <row r="1190" spans="1:14" ht="16.5" thickTop="1" thickBot="1" x14ac:dyDescent="0.3">
      <c r="A1190" s="33">
        <f t="shared" si="18"/>
        <v>1184</v>
      </c>
      <c r="B1190" s="9"/>
      <c r="C1190" s="10"/>
      <c r="D1190" s="18" t="str">
        <f>IFERROR(VLOOKUP(C1190,REKAP[[#All],[ID
Barang]:[Stok Akhir]],2,FALSE), "")</f>
        <v/>
      </c>
      <c r="E1190" s="18" t="str">
        <f>IFERROR(VLOOKUP(C1190,REKAP[[#All],[ID
Barang]:[Stok Akhir]],4,FALSE), "")</f>
        <v/>
      </c>
      <c r="F1190" s="18" t="str">
        <f>IFERROR(VLOOKUP(C1190,REKAP[[#All],[ID
Barang]:[Stok Akhir]],6,FALSE),"")</f>
        <v/>
      </c>
      <c r="G1190" s="17" t="str">
        <f>IFERROR(VLOOKUP(C1190,REKAP[[#All],[ID
Barang]:[Stok Akhir]],8,FALSE),"")</f>
        <v/>
      </c>
      <c r="H1190" s="13"/>
      <c r="I1190" s="13"/>
      <c r="J1190" s="69" t="str">
        <f>IFERROR(VLOOKUP(C1190,REKAP[[#All],[ID
Barang]:[Stok Akhir]],14,FALSE),"")</f>
        <v/>
      </c>
      <c r="K1190" s="69"/>
      <c r="L1190" s="13"/>
      <c r="M1190" s="17" t="str">
        <f>IFERROR(MASUK8[[#This Row],[Harga Satuan]]*MASUK8[[#This Row],[Jumlah Keluar]], "")</f>
        <v/>
      </c>
      <c r="N1190" s="13"/>
    </row>
    <row r="1191" spans="1:14" ht="16.5" thickTop="1" thickBot="1" x14ac:dyDescent="0.3">
      <c r="A1191" s="33">
        <f t="shared" si="18"/>
        <v>1185</v>
      </c>
      <c r="B1191" s="9"/>
      <c r="C1191" s="10"/>
      <c r="D1191" s="18" t="str">
        <f>IFERROR(VLOOKUP(C1191,REKAP[[#All],[ID
Barang]:[Stok Akhir]],2,FALSE), "")</f>
        <v/>
      </c>
      <c r="E1191" s="18" t="str">
        <f>IFERROR(VLOOKUP(C1191,REKAP[[#All],[ID
Barang]:[Stok Akhir]],4,FALSE), "")</f>
        <v/>
      </c>
      <c r="F1191" s="18" t="str">
        <f>IFERROR(VLOOKUP(C1191,REKAP[[#All],[ID
Barang]:[Stok Akhir]],6,FALSE),"")</f>
        <v/>
      </c>
      <c r="G1191" s="17" t="str">
        <f>IFERROR(VLOOKUP(C1191,REKAP[[#All],[ID
Barang]:[Stok Akhir]],8,FALSE),"")</f>
        <v/>
      </c>
      <c r="H1191" s="13"/>
      <c r="I1191" s="13"/>
      <c r="J1191" s="69" t="str">
        <f>IFERROR(VLOOKUP(C1191,REKAP[[#All],[ID
Barang]:[Stok Akhir]],14,FALSE),"")</f>
        <v/>
      </c>
      <c r="K1191" s="69"/>
      <c r="L1191" s="13"/>
      <c r="M1191" s="17" t="str">
        <f>IFERROR(MASUK8[[#This Row],[Harga Satuan]]*MASUK8[[#This Row],[Jumlah Keluar]], "")</f>
        <v/>
      </c>
      <c r="N1191" s="13"/>
    </row>
    <row r="1192" spans="1:14" ht="16.5" thickTop="1" thickBot="1" x14ac:dyDescent="0.3">
      <c r="A1192" s="33">
        <f t="shared" si="18"/>
        <v>1186</v>
      </c>
      <c r="B1192" s="9"/>
      <c r="C1192" s="10"/>
      <c r="D1192" s="18" t="str">
        <f>IFERROR(VLOOKUP(C1192,REKAP[[#All],[ID
Barang]:[Stok Akhir]],2,FALSE), "")</f>
        <v/>
      </c>
      <c r="E1192" s="18" t="str">
        <f>IFERROR(VLOOKUP(C1192,REKAP[[#All],[ID
Barang]:[Stok Akhir]],4,FALSE), "")</f>
        <v/>
      </c>
      <c r="F1192" s="18" t="str">
        <f>IFERROR(VLOOKUP(C1192,REKAP[[#All],[ID
Barang]:[Stok Akhir]],6,FALSE),"")</f>
        <v/>
      </c>
      <c r="G1192" s="17" t="str">
        <f>IFERROR(VLOOKUP(C1192,REKAP[[#All],[ID
Barang]:[Stok Akhir]],8,FALSE),"")</f>
        <v/>
      </c>
      <c r="H1192" s="13"/>
      <c r="I1192" s="13"/>
      <c r="J1192" s="69" t="str">
        <f>IFERROR(VLOOKUP(C1192,REKAP[[#All],[ID
Barang]:[Stok Akhir]],14,FALSE),"")</f>
        <v/>
      </c>
      <c r="K1192" s="69"/>
      <c r="L1192" s="13"/>
      <c r="M1192" s="17" t="str">
        <f>IFERROR(MASUK8[[#This Row],[Harga Satuan]]*MASUK8[[#This Row],[Jumlah Keluar]], "")</f>
        <v/>
      </c>
      <c r="N1192" s="13"/>
    </row>
    <row r="1193" spans="1:14" ht="16.5" thickTop="1" thickBot="1" x14ac:dyDescent="0.3">
      <c r="A1193" s="33">
        <f t="shared" si="18"/>
        <v>1187</v>
      </c>
      <c r="B1193" s="9"/>
      <c r="C1193" s="10"/>
      <c r="D1193" s="18" t="str">
        <f>IFERROR(VLOOKUP(C1193,REKAP[[#All],[ID
Barang]:[Stok Akhir]],2,FALSE), "")</f>
        <v/>
      </c>
      <c r="E1193" s="18" t="str">
        <f>IFERROR(VLOOKUP(C1193,REKAP[[#All],[ID
Barang]:[Stok Akhir]],4,FALSE), "")</f>
        <v/>
      </c>
      <c r="F1193" s="18" t="str">
        <f>IFERROR(VLOOKUP(C1193,REKAP[[#All],[ID
Barang]:[Stok Akhir]],6,FALSE),"")</f>
        <v/>
      </c>
      <c r="G1193" s="17" t="str">
        <f>IFERROR(VLOOKUP(C1193,REKAP[[#All],[ID
Barang]:[Stok Akhir]],8,FALSE),"")</f>
        <v/>
      </c>
      <c r="H1193" s="13"/>
      <c r="I1193" s="13"/>
      <c r="J1193" s="69" t="str">
        <f>IFERROR(VLOOKUP(C1193,REKAP[[#All],[ID
Barang]:[Stok Akhir]],14,FALSE),"")</f>
        <v/>
      </c>
      <c r="K1193" s="69"/>
      <c r="L1193" s="13"/>
      <c r="M1193" s="17" t="str">
        <f>IFERROR(MASUK8[[#This Row],[Harga Satuan]]*MASUK8[[#This Row],[Jumlah Keluar]], "")</f>
        <v/>
      </c>
      <c r="N1193" s="13"/>
    </row>
    <row r="1194" spans="1:14" ht="16.5" thickTop="1" thickBot="1" x14ac:dyDescent="0.3">
      <c r="A1194" s="33">
        <f t="shared" si="18"/>
        <v>1188</v>
      </c>
      <c r="B1194" s="9"/>
      <c r="C1194" s="10"/>
      <c r="D1194" s="18" t="str">
        <f>IFERROR(VLOOKUP(C1194,REKAP[[#All],[ID
Barang]:[Stok Akhir]],2,FALSE), "")</f>
        <v/>
      </c>
      <c r="E1194" s="18" t="str">
        <f>IFERROR(VLOOKUP(C1194,REKAP[[#All],[ID
Barang]:[Stok Akhir]],4,FALSE), "")</f>
        <v/>
      </c>
      <c r="F1194" s="18" t="str">
        <f>IFERROR(VLOOKUP(C1194,REKAP[[#All],[ID
Barang]:[Stok Akhir]],6,FALSE),"")</f>
        <v/>
      </c>
      <c r="G1194" s="17" t="str">
        <f>IFERROR(VLOOKUP(C1194,REKAP[[#All],[ID
Barang]:[Stok Akhir]],8,FALSE),"")</f>
        <v/>
      </c>
      <c r="H1194" s="13"/>
      <c r="I1194" s="13"/>
      <c r="J1194" s="69" t="str">
        <f>IFERROR(VLOOKUP(C1194,REKAP[[#All],[ID
Barang]:[Stok Akhir]],14,FALSE),"")</f>
        <v/>
      </c>
      <c r="K1194" s="69"/>
      <c r="L1194" s="13"/>
      <c r="M1194" s="17" t="str">
        <f>IFERROR(MASUK8[[#This Row],[Harga Satuan]]*MASUK8[[#This Row],[Jumlah Keluar]], "")</f>
        <v/>
      </c>
      <c r="N1194" s="13"/>
    </row>
    <row r="1195" spans="1:14" ht="16.5" thickTop="1" thickBot="1" x14ac:dyDescent="0.3">
      <c r="A1195" s="33">
        <f t="shared" si="18"/>
        <v>1189</v>
      </c>
      <c r="B1195" s="9"/>
      <c r="C1195" s="10"/>
      <c r="D1195" s="18" t="str">
        <f>IFERROR(VLOOKUP(C1195,REKAP[[#All],[ID
Barang]:[Stok Akhir]],2,FALSE), "")</f>
        <v/>
      </c>
      <c r="E1195" s="18" t="str">
        <f>IFERROR(VLOOKUP(C1195,REKAP[[#All],[ID
Barang]:[Stok Akhir]],4,FALSE), "")</f>
        <v/>
      </c>
      <c r="F1195" s="18" t="str">
        <f>IFERROR(VLOOKUP(C1195,REKAP[[#All],[ID
Barang]:[Stok Akhir]],6,FALSE),"")</f>
        <v/>
      </c>
      <c r="G1195" s="17" t="str">
        <f>IFERROR(VLOOKUP(C1195,REKAP[[#All],[ID
Barang]:[Stok Akhir]],8,FALSE),"")</f>
        <v/>
      </c>
      <c r="H1195" s="13"/>
      <c r="I1195" s="13"/>
      <c r="J1195" s="69" t="str">
        <f>IFERROR(VLOOKUP(C1195,REKAP[[#All],[ID
Barang]:[Stok Akhir]],14,FALSE),"")</f>
        <v/>
      </c>
      <c r="K1195" s="69"/>
      <c r="L1195" s="13"/>
      <c r="M1195" s="17" t="str">
        <f>IFERROR(MASUK8[[#This Row],[Harga Satuan]]*MASUK8[[#This Row],[Jumlah Keluar]], "")</f>
        <v/>
      </c>
      <c r="N1195" s="13"/>
    </row>
    <row r="1196" spans="1:14" ht="16.5" thickTop="1" thickBot="1" x14ac:dyDescent="0.3">
      <c r="A1196" s="33">
        <f t="shared" si="18"/>
        <v>1190</v>
      </c>
      <c r="B1196" s="9"/>
      <c r="C1196" s="10"/>
      <c r="D1196" s="18" t="str">
        <f>IFERROR(VLOOKUP(C1196,REKAP[[#All],[ID
Barang]:[Stok Akhir]],2,FALSE), "")</f>
        <v/>
      </c>
      <c r="E1196" s="18" t="str">
        <f>IFERROR(VLOOKUP(C1196,REKAP[[#All],[ID
Barang]:[Stok Akhir]],4,FALSE), "")</f>
        <v/>
      </c>
      <c r="F1196" s="18" t="str">
        <f>IFERROR(VLOOKUP(C1196,REKAP[[#All],[ID
Barang]:[Stok Akhir]],6,FALSE),"")</f>
        <v/>
      </c>
      <c r="G1196" s="17" t="str">
        <f>IFERROR(VLOOKUP(C1196,REKAP[[#All],[ID
Barang]:[Stok Akhir]],8,FALSE),"")</f>
        <v/>
      </c>
      <c r="H1196" s="13"/>
      <c r="I1196" s="13"/>
      <c r="J1196" s="69" t="str">
        <f>IFERROR(VLOOKUP(C1196,REKAP[[#All],[ID
Barang]:[Stok Akhir]],14,FALSE),"")</f>
        <v/>
      </c>
      <c r="K1196" s="69"/>
      <c r="L1196" s="13"/>
      <c r="M1196" s="17" t="str">
        <f>IFERROR(MASUK8[[#This Row],[Harga Satuan]]*MASUK8[[#This Row],[Jumlah Keluar]], "")</f>
        <v/>
      </c>
      <c r="N1196" s="13"/>
    </row>
    <row r="1197" spans="1:14" ht="16.5" thickTop="1" thickBot="1" x14ac:dyDescent="0.3">
      <c r="A1197" s="33">
        <f t="shared" si="18"/>
        <v>1191</v>
      </c>
      <c r="B1197" s="9"/>
      <c r="C1197" s="10"/>
      <c r="D1197" s="18" t="str">
        <f>IFERROR(VLOOKUP(C1197,REKAP[[#All],[ID
Barang]:[Stok Akhir]],2,FALSE), "")</f>
        <v/>
      </c>
      <c r="E1197" s="18" t="str">
        <f>IFERROR(VLOOKUP(C1197,REKAP[[#All],[ID
Barang]:[Stok Akhir]],4,FALSE), "")</f>
        <v/>
      </c>
      <c r="F1197" s="18" t="str">
        <f>IFERROR(VLOOKUP(C1197,REKAP[[#All],[ID
Barang]:[Stok Akhir]],6,FALSE),"")</f>
        <v/>
      </c>
      <c r="G1197" s="17" t="str">
        <f>IFERROR(VLOOKUP(C1197,REKAP[[#All],[ID
Barang]:[Stok Akhir]],8,FALSE),"")</f>
        <v/>
      </c>
      <c r="H1197" s="13"/>
      <c r="I1197" s="13"/>
      <c r="J1197" s="69" t="str">
        <f>IFERROR(VLOOKUP(C1197,REKAP[[#All],[ID
Barang]:[Stok Akhir]],14,FALSE),"")</f>
        <v/>
      </c>
      <c r="K1197" s="69"/>
      <c r="L1197" s="13"/>
      <c r="M1197" s="17" t="str">
        <f>IFERROR(MASUK8[[#This Row],[Harga Satuan]]*MASUK8[[#This Row],[Jumlah Keluar]], "")</f>
        <v/>
      </c>
      <c r="N1197" s="13"/>
    </row>
    <row r="1198" spans="1:14" ht="16.5" thickTop="1" thickBot="1" x14ac:dyDescent="0.3">
      <c r="A1198" s="33">
        <f t="shared" si="18"/>
        <v>1192</v>
      </c>
      <c r="B1198" s="9"/>
      <c r="C1198" s="10"/>
      <c r="D1198" s="18" t="str">
        <f>IFERROR(VLOOKUP(C1198,REKAP[[#All],[ID
Barang]:[Stok Akhir]],2,FALSE), "")</f>
        <v/>
      </c>
      <c r="E1198" s="18" t="str">
        <f>IFERROR(VLOOKUP(C1198,REKAP[[#All],[ID
Barang]:[Stok Akhir]],4,FALSE), "")</f>
        <v/>
      </c>
      <c r="F1198" s="18" t="str">
        <f>IFERROR(VLOOKUP(C1198,REKAP[[#All],[ID
Barang]:[Stok Akhir]],6,FALSE),"")</f>
        <v/>
      </c>
      <c r="G1198" s="17" t="str">
        <f>IFERROR(VLOOKUP(C1198,REKAP[[#All],[ID
Barang]:[Stok Akhir]],8,FALSE),"")</f>
        <v/>
      </c>
      <c r="H1198" s="13"/>
      <c r="I1198" s="13"/>
      <c r="J1198" s="69" t="str">
        <f>IFERROR(VLOOKUP(C1198,REKAP[[#All],[ID
Barang]:[Stok Akhir]],14,FALSE),"")</f>
        <v/>
      </c>
      <c r="K1198" s="69"/>
      <c r="L1198" s="13"/>
      <c r="M1198" s="17" t="str">
        <f>IFERROR(MASUK8[[#This Row],[Harga Satuan]]*MASUK8[[#This Row],[Jumlah Keluar]], "")</f>
        <v/>
      </c>
      <c r="N1198" s="13"/>
    </row>
    <row r="1199" spans="1:14" ht="16.5" thickTop="1" thickBot="1" x14ac:dyDescent="0.3">
      <c r="A1199" s="33">
        <f t="shared" si="18"/>
        <v>1193</v>
      </c>
      <c r="B1199" s="9"/>
      <c r="C1199" s="10"/>
      <c r="D1199" s="18" t="str">
        <f>IFERROR(VLOOKUP(C1199,REKAP[[#All],[ID
Barang]:[Stok Akhir]],2,FALSE), "")</f>
        <v/>
      </c>
      <c r="E1199" s="18" t="str">
        <f>IFERROR(VLOOKUP(C1199,REKAP[[#All],[ID
Barang]:[Stok Akhir]],4,FALSE), "")</f>
        <v/>
      </c>
      <c r="F1199" s="18" t="str">
        <f>IFERROR(VLOOKUP(C1199,REKAP[[#All],[ID
Barang]:[Stok Akhir]],6,FALSE),"")</f>
        <v/>
      </c>
      <c r="G1199" s="17" t="str">
        <f>IFERROR(VLOOKUP(C1199,REKAP[[#All],[ID
Barang]:[Stok Akhir]],8,FALSE),"")</f>
        <v/>
      </c>
      <c r="H1199" s="13"/>
      <c r="I1199" s="13"/>
      <c r="J1199" s="69" t="str">
        <f>IFERROR(VLOOKUP(C1199,REKAP[[#All],[ID
Barang]:[Stok Akhir]],14,FALSE),"")</f>
        <v/>
      </c>
      <c r="K1199" s="69"/>
      <c r="L1199" s="13"/>
      <c r="M1199" s="17" t="str">
        <f>IFERROR(MASUK8[[#This Row],[Harga Satuan]]*MASUK8[[#This Row],[Jumlah Keluar]], "")</f>
        <v/>
      </c>
      <c r="N1199" s="13"/>
    </row>
    <row r="1200" spans="1:14" ht="16.5" thickTop="1" thickBot="1" x14ac:dyDescent="0.3">
      <c r="A1200" s="33">
        <f t="shared" si="18"/>
        <v>1194</v>
      </c>
      <c r="B1200" s="9"/>
      <c r="C1200" s="10"/>
      <c r="D1200" s="18" t="str">
        <f>IFERROR(VLOOKUP(C1200,REKAP[[#All],[ID
Barang]:[Stok Akhir]],2,FALSE), "")</f>
        <v/>
      </c>
      <c r="E1200" s="18" t="str">
        <f>IFERROR(VLOOKUP(C1200,REKAP[[#All],[ID
Barang]:[Stok Akhir]],4,FALSE), "")</f>
        <v/>
      </c>
      <c r="F1200" s="18" t="str">
        <f>IFERROR(VLOOKUP(C1200,REKAP[[#All],[ID
Barang]:[Stok Akhir]],6,FALSE),"")</f>
        <v/>
      </c>
      <c r="G1200" s="17" t="str">
        <f>IFERROR(VLOOKUP(C1200,REKAP[[#All],[ID
Barang]:[Stok Akhir]],8,FALSE),"")</f>
        <v/>
      </c>
      <c r="H1200" s="13"/>
      <c r="I1200" s="13"/>
      <c r="J1200" s="69" t="str">
        <f>IFERROR(VLOOKUP(C1200,REKAP[[#All],[ID
Barang]:[Stok Akhir]],14,FALSE),"")</f>
        <v/>
      </c>
      <c r="K1200" s="69"/>
      <c r="L1200" s="13"/>
      <c r="M1200" s="17" t="str">
        <f>IFERROR(MASUK8[[#This Row],[Harga Satuan]]*MASUK8[[#This Row],[Jumlah Keluar]], "")</f>
        <v/>
      </c>
      <c r="N1200" s="13"/>
    </row>
    <row r="1201" spans="1:14" ht="16.5" thickTop="1" thickBot="1" x14ac:dyDescent="0.3">
      <c r="A1201" s="33">
        <f t="shared" si="18"/>
        <v>1195</v>
      </c>
      <c r="B1201" s="9"/>
      <c r="C1201" s="10"/>
      <c r="D1201" s="18" t="str">
        <f>IFERROR(VLOOKUP(C1201,REKAP[[#All],[ID
Barang]:[Stok Akhir]],2,FALSE), "")</f>
        <v/>
      </c>
      <c r="E1201" s="18" t="str">
        <f>IFERROR(VLOOKUP(C1201,REKAP[[#All],[ID
Barang]:[Stok Akhir]],4,FALSE), "")</f>
        <v/>
      </c>
      <c r="F1201" s="18" t="str">
        <f>IFERROR(VLOOKUP(C1201,REKAP[[#All],[ID
Barang]:[Stok Akhir]],6,FALSE),"")</f>
        <v/>
      </c>
      <c r="G1201" s="17" t="str">
        <f>IFERROR(VLOOKUP(C1201,REKAP[[#All],[ID
Barang]:[Stok Akhir]],8,FALSE),"")</f>
        <v/>
      </c>
      <c r="H1201" s="13"/>
      <c r="I1201" s="13"/>
      <c r="J1201" s="69" t="str">
        <f>IFERROR(VLOOKUP(C1201,REKAP[[#All],[ID
Barang]:[Stok Akhir]],14,FALSE),"")</f>
        <v/>
      </c>
      <c r="K1201" s="69"/>
      <c r="L1201" s="13"/>
      <c r="M1201" s="17" t="str">
        <f>IFERROR(MASUK8[[#This Row],[Harga Satuan]]*MASUK8[[#This Row],[Jumlah Keluar]], "")</f>
        <v/>
      </c>
      <c r="N1201" s="13"/>
    </row>
    <row r="1202" spans="1:14" ht="16.5" thickTop="1" thickBot="1" x14ac:dyDescent="0.3">
      <c r="A1202" s="33">
        <f t="shared" si="18"/>
        <v>1196</v>
      </c>
      <c r="B1202" s="9"/>
      <c r="C1202" s="10"/>
      <c r="D1202" s="18" t="str">
        <f>IFERROR(VLOOKUP(C1202,REKAP[[#All],[ID
Barang]:[Stok Akhir]],2,FALSE), "")</f>
        <v/>
      </c>
      <c r="E1202" s="18" t="str">
        <f>IFERROR(VLOOKUP(C1202,REKAP[[#All],[ID
Barang]:[Stok Akhir]],4,FALSE), "")</f>
        <v/>
      </c>
      <c r="F1202" s="18" t="str">
        <f>IFERROR(VLOOKUP(C1202,REKAP[[#All],[ID
Barang]:[Stok Akhir]],6,FALSE),"")</f>
        <v/>
      </c>
      <c r="G1202" s="17" t="str">
        <f>IFERROR(VLOOKUP(C1202,REKAP[[#All],[ID
Barang]:[Stok Akhir]],8,FALSE),"")</f>
        <v/>
      </c>
      <c r="H1202" s="13"/>
      <c r="I1202" s="13"/>
      <c r="J1202" s="69" t="str">
        <f>IFERROR(VLOOKUP(C1202,REKAP[[#All],[ID
Barang]:[Stok Akhir]],14,FALSE),"")</f>
        <v/>
      </c>
      <c r="K1202" s="69"/>
      <c r="L1202" s="13"/>
      <c r="M1202" s="17" t="str">
        <f>IFERROR(MASUK8[[#This Row],[Harga Satuan]]*MASUK8[[#This Row],[Jumlah Keluar]], "")</f>
        <v/>
      </c>
      <c r="N1202" s="13"/>
    </row>
    <row r="1203" spans="1:14" ht="16.5" thickTop="1" thickBot="1" x14ac:dyDescent="0.3">
      <c r="A1203" s="33">
        <f t="shared" si="18"/>
        <v>1197</v>
      </c>
      <c r="B1203" s="9"/>
      <c r="C1203" s="10"/>
      <c r="D1203" s="18" t="str">
        <f>IFERROR(VLOOKUP(C1203,REKAP[[#All],[ID
Barang]:[Stok Akhir]],2,FALSE), "")</f>
        <v/>
      </c>
      <c r="E1203" s="18" t="str">
        <f>IFERROR(VLOOKUP(C1203,REKAP[[#All],[ID
Barang]:[Stok Akhir]],4,FALSE), "")</f>
        <v/>
      </c>
      <c r="F1203" s="18" t="str">
        <f>IFERROR(VLOOKUP(C1203,REKAP[[#All],[ID
Barang]:[Stok Akhir]],6,FALSE),"")</f>
        <v/>
      </c>
      <c r="G1203" s="17" t="str">
        <f>IFERROR(VLOOKUP(C1203,REKAP[[#All],[ID
Barang]:[Stok Akhir]],8,FALSE),"")</f>
        <v/>
      </c>
      <c r="H1203" s="13"/>
      <c r="I1203" s="13"/>
      <c r="J1203" s="69" t="str">
        <f>IFERROR(VLOOKUP(C1203,REKAP[[#All],[ID
Barang]:[Stok Akhir]],14,FALSE),"")</f>
        <v/>
      </c>
      <c r="K1203" s="69"/>
      <c r="L1203" s="13"/>
      <c r="M1203" s="17" t="str">
        <f>IFERROR(MASUK8[[#This Row],[Harga Satuan]]*MASUK8[[#This Row],[Jumlah Keluar]], "")</f>
        <v/>
      </c>
      <c r="N1203" s="13"/>
    </row>
    <row r="1204" spans="1:14" ht="16.5" thickTop="1" thickBot="1" x14ac:dyDescent="0.3">
      <c r="A1204" s="33">
        <f t="shared" si="18"/>
        <v>1198</v>
      </c>
      <c r="B1204" s="9"/>
      <c r="C1204" s="10"/>
      <c r="D1204" s="18" t="str">
        <f>IFERROR(VLOOKUP(C1204,REKAP[[#All],[ID
Barang]:[Stok Akhir]],2,FALSE), "")</f>
        <v/>
      </c>
      <c r="E1204" s="18" t="str">
        <f>IFERROR(VLOOKUP(C1204,REKAP[[#All],[ID
Barang]:[Stok Akhir]],4,FALSE), "")</f>
        <v/>
      </c>
      <c r="F1204" s="18" t="str">
        <f>IFERROR(VLOOKUP(C1204,REKAP[[#All],[ID
Barang]:[Stok Akhir]],6,FALSE),"")</f>
        <v/>
      </c>
      <c r="G1204" s="17" t="str">
        <f>IFERROR(VLOOKUP(C1204,REKAP[[#All],[ID
Barang]:[Stok Akhir]],8,FALSE),"")</f>
        <v/>
      </c>
      <c r="H1204" s="13"/>
      <c r="I1204" s="13"/>
      <c r="J1204" s="69" t="str">
        <f>IFERROR(VLOOKUP(C1204,REKAP[[#All],[ID
Barang]:[Stok Akhir]],14,FALSE),"")</f>
        <v/>
      </c>
      <c r="K1204" s="69"/>
      <c r="L1204" s="13"/>
      <c r="M1204" s="17" t="str">
        <f>IFERROR(MASUK8[[#This Row],[Harga Satuan]]*MASUK8[[#This Row],[Jumlah Keluar]], "")</f>
        <v/>
      </c>
      <c r="N1204" s="13"/>
    </row>
    <row r="1205" spans="1:14" ht="16.5" thickTop="1" thickBot="1" x14ac:dyDescent="0.3">
      <c r="A1205" s="33">
        <f t="shared" si="18"/>
        <v>1199</v>
      </c>
      <c r="B1205" s="9"/>
      <c r="C1205" s="10"/>
      <c r="D1205" s="18" t="str">
        <f>IFERROR(VLOOKUP(C1205,REKAP[[#All],[ID
Barang]:[Stok Akhir]],2,FALSE), "")</f>
        <v/>
      </c>
      <c r="E1205" s="18" t="str">
        <f>IFERROR(VLOOKUP(C1205,REKAP[[#All],[ID
Barang]:[Stok Akhir]],4,FALSE), "")</f>
        <v/>
      </c>
      <c r="F1205" s="18" t="str">
        <f>IFERROR(VLOOKUP(C1205,REKAP[[#All],[ID
Barang]:[Stok Akhir]],6,FALSE),"")</f>
        <v/>
      </c>
      <c r="G1205" s="17" t="str">
        <f>IFERROR(VLOOKUP(C1205,REKAP[[#All],[ID
Barang]:[Stok Akhir]],8,FALSE),"")</f>
        <v/>
      </c>
      <c r="H1205" s="13"/>
      <c r="I1205" s="13"/>
      <c r="J1205" s="69" t="str">
        <f>IFERROR(VLOOKUP(C1205,REKAP[[#All],[ID
Barang]:[Stok Akhir]],14,FALSE),"")</f>
        <v/>
      </c>
      <c r="K1205" s="69"/>
      <c r="L1205" s="13"/>
      <c r="M1205" s="17" t="str">
        <f>IFERROR(MASUK8[[#This Row],[Harga Satuan]]*MASUK8[[#This Row],[Jumlah Keluar]], "")</f>
        <v/>
      </c>
      <c r="N1205" s="13"/>
    </row>
    <row r="1206" spans="1:14" ht="15.75" thickTop="1" x14ac:dyDescent="0.25">
      <c r="A1206" s="34">
        <f t="shared" si="18"/>
        <v>1200</v>
      </c>
      <c r="B1206" s="9"/>
      <c r="C1206" s="10"/>
      <c r="D1206" s="35" t="str">
        <f>IFERROR(VLOOKUP(C1206,REKAP[[#All],[ID
Barang]:[Stok Akhir]],2,FALSE), "")</f>
        <v/>
      </c>
      <c r="E1206" s="35" t="str">
        <f>IFERROR(VLOOKUP(C1206,REKAP[[#All],[ID
Barang]:[Stok Akhir]],4,FALSE), "")</f>
        <v/>
      </c>
      <c r="F1206" s="35" t="str">
        <f>IFERROR(VLOOKUP(C1206,REKAP[[#All],[ID
Barang]:[Stok Akhir]],6,FALSE),"")</f>
        <v/>
      </c>
      <c r="G1206" s="36" t="str">
        <f>IFERROR(VLOOKUP(C1206,REKAP[[#All],[ID
Barang]:[Stok Akhir]],8,FALSE),"")</f>
        <v/>
      </c>
      <c r="H1206" s="13"/>
      <c r="I1206" s="13"/>
      <c r="J1206" s="69" t="str">
        <f>IFERROR(VLOOKUP(C1206,REKAP[[#All],[ID
Barang]:[Stok Akhir]],14,FALSE),"")</f>
        <v/>
      </c>
      <c r="K1206" s="69"/>
      <c r="L1206" s="13"/>
      <c r="M1206" s="17" t="str">
        <f>IFERROR(MASUK8[[#This Row],[Harga Satuan]]*MASUK8[[#This Row],[Jumlah Keluar]], "")</f>
        <v/>
      </c>
      <c r="N1206" s="13"/>
    </row>
  </sheetData>
  <sheetProtection formatCells="0" formatColumns="0" formatRows="0" insertColumns="0" insertRows="0" insertHyperlinks="0" deleteColumns="0" deleteRows="0" selectLockedCells="1" sort="0" autoFilter="0" pivotTables="0"/>
  <mergeCells count="2">
    <mergeCell ref="A1:N1"/>
    <mergeCell ref="A2:N2"/>
  </mergeCells>
  <phoneticPr fontId="5" type="noConversion"/>
  <pageMargins left="0.7" right="0.7" top="0.75" bottom="0.75" header="0.3" footer="0.3"/>
  <pageSetup paperSize="9" scale="91" fitToHeight="0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4:H1686"/>
  <sheetViews>
    <sheetView workbookViewId="0">
      <selection activeCell="E11" sqref="E11"/>
    </sheetView>
  </sheetViews>
  <sheetFormatPr defaultRowHeight="15" x14ac:dyDescent="0.25"/>
  <cols>
    <col min="2" max="2" width="23.7109375" customWidth="1"/>
    <col min="3" max="3" width="28.7109375" customWidth="1"/>
    <col min="4" max="4" width="9.7109375" bestFit="1" customWidth="1"/>
    <col min="5" max="6" width="6.7109375" bestFit="1" customWidth="1"/>
    <col min="7" max="7" width="10" bestFit="1" customWidth="1"/>
    <col min="8" max="8" width="12.85546875" customWidth="1"/>
  </cols>
  <sheetData>
    <row r="4" spans="2:8" ht="47.25" customHeight="1" x14ac:dyDescent="0.25">
      <c r="D4" s="67" t="s">
        <v>6</v>
      </c>
      <c r="E4" s="67" t="s">
        <v>4</v>
      </c>
      <c r="F4" s="67" t="s">
        <v>5</v>
      </c>
      <c r="G4" s="67" t="s">
        <v>7</v>
      </c>
      <c r="H4" s="67" t="s">
        <v>3620</v>
      </c>
    </row>
    <row r="5" spans="2:8" x14ac:dyDescent="0.25">
      <c r="B5" s="24" cm="1">
        <f t="array" ref="B5">SUMPRODUCT((MASUK8[Nama Barang]&lt;&gt;"")+0)</f>
        <v>415</v>
      </c>
      <c r="C5" s="24" cm="1">
        <f t="array" ref="C5">SUMPRODUCT((MASUK8[Spesifikasi /
Catalogue Code]&lt;&gt;"")+0)</f>
        <v>415</v>
      </c>
      <c r="D5" s="66">
        <v>0</v>
      </c>
      <c r="E5" s="66">
        <v>0</v>
      </c>
      <c r="F5" s="66">
        <v>0</v>
      </c>
      <c r="G5" s="66">
        <v>0</v>
      </c>
      <c r="H5" s="66"/>
    </row>
    <row r="6" spans="2:8" ht="30.75" thickBot="1" x14ac:dyDescent="0.3">
      <c r="B6" s="29" t="s">
        <v>1</v>
      </c>
      <c r="C6" s="30" t="s">
        <v>3408</v>
      </c>
      <c r="D6" s="66">
        <v>3</v>
      </c>
      <c r="E6" s="66">
        <v>0</v>
      </c>
      <c r="F6" s="66">
        <v>0</v>
      </c>
      <c r="G6" s="66">
        <v>3</v>
      </c>
      <c r="H6" s="66"/>
    </row>
    <row r="7" spans="2:8" x14ac:dyDescent="0.25">
      <c r="B7" s="59" t="str">
        <f>IFERROR(VLOOKUP(A7,REKAP[[#All],[ID
Barang]:[Stok Akhir]],2,FALSE), "")</f>
        <v/>
      </c>
      <c r="C7" s="59" t="str">
        <f>IFERROR(VLOOKUP(A7,REKAP[[#All],[ID
Barang]:[Stok Akhir]],4,FALSE), "")</f>
        <v/>
      </c>
      <c r="D7" s="66">
        <v>0</v>
      </c>
      <c r="E7" s="66">
        <v>0</v>
      </c>
      <c r="F7" s="66">
        <v>0</v>
      </c>
      <c r="G7" s="66">
        <v>0</v>
      </c>
      <c r="H7" s="66"/>
    </row>
    <row r="8" spans="2:8" x14ac:dyDescent="0.25">
      <c r="B8" s="18" t="str">
        <f>IFERROR(VLOOKUP(A8,REKAP[[#All],[ID
Barang]:[Stok Akhir]],2,FALSE), "")</f>
        <v/>
      </c>
      <c r="C8" s="18" t="str">
        <f>IFERROR(VLOOKUP(A8,REKAP[[#All],[ID
Barang]:[Stok Akhir]],4,FALSE), "")</f>
        <v/>
      </c>
      <c r="D8" s="66">
        <v>2</v>
      </c>
      <c r="E8" s="66">
        <v>0</v>
      </c>
      <c r="F8" s="66">
        <v>0</v>
      </c>
      <c r="G8" s="66">
        <v>2</v>
      </c>
      <c r="H8" s="66"/>
    </row>
    <row r="9" spans="2:8" x14ac:dyDescent="0.25">
      <c r="B9" s="18" t="str">
        <f>IFERROR(VLOOKUP(A9,REKAP[[#All],[ID
Barang]:[Stok Akhir]],2,FALSE), "")</f>
        <v/>
      </c>
      <c r="C9" s="18" t="str">
        <f>IFERROR(VLOOKUP(A9,REKAP[[#All],[ID
Barang]:[Stok Akhir]],4,FALSE), "")</f>
        <v/>
      </c>
      <c r="D9" s="66">
        <v>7</v>
      </c>
      <c r="E9" s="66">
        <v>0</v>
      </c>
      <c r="F9" s="66">
        <v>0</v>
      </c>
      <c r="G9" s="66">
        <v>7</v>
      </c>
      <c r="H9" s="66"/>
    </row>
    <row r="10" spans="2:8" x14ac:dyDescent="0.25">
      <c r="B10" s="18" t="str">
        <f>IFERROR(VLOOKUP(A10,REKAP[[#All],[ID
Barang]:[Stok Akhir]],2,FALSE), "")</f>
        <v/>
      </c>
      <c r="C10" s="18" t="str">
        <f>IFERROR(VLOOKUP(A10,REKAP[[#All],[ID
Barang]:[Stok Akhir]],4,FALSE), "")</f>
        <v/>
      </c>
      <c r="D10" s="66">
        <v>4</v>
      </c>
      <c r="E10" s="66">
        <v>0</v>
      </c>
      <c r="F10" s="66">
        <v>0</v>
      </c>
      <c r="G10" s="66">
        <v>4</v>
      </c>
      <c r="H10" s="66"/>
    </row>
    <row r="11" spans="2:8" x14ac:dyDescent="0.25">
      <c r="B11" s="18" t="str">
        <f>IFERROR(VLOOKUP(A11,REKAP[[#All],[ID
Barang]:[Stok Akhir]],2,FALSE), "")</f>
        <v/>
      </c>
      <c r="C11" s="18" t="str">
        <f>IFERROR(VLOOKUP(A11,REKAP[[#All],[ID
Barang]:[Stok Akhir]],4,FALSE), "")</f>
        <v/>
      </c>
      <c r="D11" s="66">
        <v>15</v>
      </c>
      <c r="E11" s="66">
        <v>0</v>
      </c>
      <c r="F11" s="66">
        <v>0</v>
      </c>
      <c r="G11" s="66">
        <v>15</v>
      </c>
      <c r="H11" s="66"/>
    </row>
    <row r="12" spans="2:8" x14ac:dyDescent="0.25">
      <c r="B12" s="18" t="str">
        <f>IFERROR(VLOOKUP(A12,REKAP[[#All],[ID
Barang]:[Stok Akhir]],2,FALSE), "")</f>
        <v/>
      </c>
      <c r="C12" s="18" t="str">
        <f>IFERROR(VLOOKUP(A12,REKAP[[#All],[ID
Barang]:[Stok Akhir]],4,FALSE), "")</f>
        <v/>
      </c>
      <c r="D12" s="66">
        <v>8</v>
      </c>
      <c r="E12" s="66">
        <v>0</v>
      </c>
      <c r="F12" s="66">
        <v>4</v>
      </c>
      <c r="G12" s="66">
        <v>4</v>
      </c>
      <c r="H12" s="66"/>
    </row>
    <row r="13" spans="2:8" x14ac:dyDescent="0.25">
      <c r="B13" s="18" t="str">
        <f>IFERROR(VLOOKUP(A13,REKAP[[#All],[ID
Barang]:[Stok Akhir]],2,FALSE), "")</f>
        <v/>
      </c>
      <c r="C13" s="18" t="str">
        <f>IFERROR(VLOOKUP(A13,REKAP[[#All],[ID
Barang]:[Stok Akhir]],4,FALSE), "")</f>
        <v/>
      </c>
      <c r="D13" s="66">
        <v>10</v>
      </c>
      <c r="E13" s="66">
        <v>0</v>
      </c>
      <c r="F13" s="66">
        <v>0</v>
      </c>
      <c r="G13" s="66">
        <v>10</v>
      </c>
      <c r="H13" s="66"/>
    </row>
    <row r="14" spans="2:8" x14ac:dyDescent="0.25">
      <c r="B14" s="18" t="str">
        <f>IFERROR(VLOOKUP(A14,REKAP[[#All],[ID
Barang]:[Stok Akhir]],2,FALSE), "")</f>
        <v/>
      </c>
      <c r="C14" s="18" t="str">
        <f>IFERROR(VLOOKUP(A14,REKAP[[#All],[ID
Barang]:[Stok Akhir]],4,FALSE), "")</f>
        <v/>
      </c>
      <c r="D14" s="66">
        <v>14</v>
      </c>
      <c r="E14" s="66">
        <v>0</v>
      </c>
      <c r="F14" s="66">
        <v>2</v>
      </c>
      <c r="G14" s="66">
        <v>12</v>
      </c>
      <c r="H14" s="66"/>
    </row>
    <row r="15" spans="2:8" x14ac:dyDescent="0.25">
      <c r="B15" s="18" t="str">
        <f>IFERROR(VLOOKUP(A15,REKAP[[#All],[ID
Barang]:[Stok Akhir]],2,FALSE), "")</f>
        <v/>
      </c>
      <c r="C15" s="18" t="str">
        <f>IFERROR(VLOOKUP(A15,REKAP[[#All],[ID
Barang]:[Stok Akhir]],4,FALSE), "")</f>
        <v/>
      </c>
      <c r="D15" s="66">
        <v>167</v>
      </c>
      <c r="E15" s="66">
        <v>0</v>
      </c>
      <c r="F15" s="66">
        <v>84</v>
      </c>
      <c r="G15" s="66">
        <v>83</v>
      </c>
      <c r="H15" s="66"/>
    </row>
    <row r="16" spans="2:8" x14ac:dyDescent="0.25">
      <c r="B16" s="18" t="str">
        <f>IFERROR(VLOOKUP(A16,REKAP[[#All],[ID
Barang]:[Stok Akhir]],2,FALSE), "")</f>
        <v/>
      </c>
      <c r="C16" s="18" t="str">
        <f>IFERROR(VLOOKUP(A16,REKAP[[#All],[ID
Barang]:[Stok Akhir]],4,FALSE), "")</f>
        <v/>
      </c>
      <c r="D16" s="66">
        <v>6</v>
      </c>
      <c r="E16" s="66">
        <v>0</v>
      </c>
      <c r="F16" s="66">
        <v>0</v>
      </c>
      <c r="G16" s="66">
        <v>6</v>
      </c>
      <c r="H16" s="66"/>
    </row>
    <row r="17" spans="2:8" x14ac:dyDescent="0.25">
      <c r="B17" s="18" t="str">
        <f>IFERROR(VLOOKUP(A17,REKAP[[#All],[ID
Barang]:[Stok Akhir]],2,FALSE), "")</f>
        <v/>
      </c>
      <c r="C17" s="18" t="str">
        <f>IFERROR(VLOOKUP(A17,REKAP[[#All],[ID
Barang]:[Stok Akhir]],4,FALSE), "")</f>
        <v/>
      </c>
      <c r="D17" s="66">
        <v>0</v>
      </c>
      <c r="E17" s="66">
        <v>0</v>
      </c>
      <c r="F17" s="66">
        <v>0</v>
      </c>
      <c r="G17" s="66">
        <v>0</v>
      </c>
      <c r="H17" s="66"/>
    </row>
    <row r="18" spans="2:8" x14ac:dyDescent="0.25">
      <c r="B18" s="18" t="str">
        <f>IFERROR(VLOOKUP(A18,REKAP[[#All],[ID
Barang]:[Stok Akhir]],2,FALSE), "")</f>
        <v/>
      </c>
      <c r="C18" s="18" t="str">
        <f>IFERROR(VLOOKUP(A18,REKAP[[#All],[ID
Barang]:[Stok Akhir]],4,FALSE), "")</f>
        <v/>
      </c>
      <c r="D18" s="66">
        <v>4</v>
      </c>
      <c r="E18" s="66">
        <v>0</v>
      </c>
      <c r="F18" s="66">
        <v>0</v>
      </c>
      <c r="G18" s="66">
        <v>4</v>
      </c>
      <c r="H18" s="66"/>
    </row>
    <row r="19" spans="2:8" x14ac:dyDescent="0.25">
      <c r="B19" s="18" t="str">
        <f>IFERROR(VLOOKUP(A19,REKAP[[#All],[ID
Barang]:[Stok Akhir]],2,FALSE), "")</f>
        <v/>
      </c>
      <c r="C19" s="18" t="str">
        <f>IFERROR(VLOOKUP(A19,REKAP[[#All],[ID
Barang]:[Stok Akhir]],4,FALSE), "")</f>
        <v/>
      </c>
      <c r="D19" s="66">
        <v>35</v>
      </c>
      <c r="E19" s="66">
        <v>0</v>
      </c>
      <c r="F19" s="66">
        <v>0</v>
      </c>
      <c r="G19" s="66">
        <v>35</v>
      </c>
      <c r="H19" s="66"/>
    </row>
    <row r="20" spans="2:8" x14ac:dyDescent="0.25">
      <c r="B20" s="18" t="str">
        <f>IFERROR(VLOOKUP(A20,REKAP[[#All],[ID
Barang]:[Stok Akhir]],2,FALSE), "")</f>
        <v/>
      </c>
      <c r="C20" s="18" t="str">
        <f>IFERROR(VLOOKUP(A20,REKAP[[#All],[ID
Barang]:[Stok Akhir]],4,FALSE), "")</f>
        <v/>
      </c>
      <c r="D20" s="66">
        <v>45</v>
      </c>
      <c r="E20" s="66">
        <v>0</v>
      </c>
      <c r="F20" s="66">
        <v>0</v>
      </c>
      <c r="G20" s="66">
        <v>45</v>
      </c>
      <c r="H20" s="66"/>
    </row>
    <row r="21" spans="2:8" x14ac:dyDescent="0.25">
      <c r="B21" s="18" t="str">
        <f>IFERROR(VLOOKUP(A21,REKAP[[#All],[ID
Barang]:[Stok Akhir]],2,FALSE), "")</f>
        <v/>
      </c>
      <c r="C21" s="18" t="str">
        <f>IFERROR(VLOOKUP(A21,REKAP[[#All],[ID
Barang]:[Stok Akhir]],4,FALSE), "")</f>
        <v/>
      </c>
      <c r="D21" s="66">
        <v>6</v>
      </c>
      <c r="E21" s="66">
        <v>0</v>
      </c>
      <c r="F21" s="66">
        <v>0</v>
      </c>
      <c r="G21" s="66">
        <v>6</v>
      </c>
      <c r="H21" s="66"/>
    </row>
    <row r="22" spans="2:8" x14ac:dyDescent="0.25">
      <c r="B22" s="18" t="str">
        <f>IFERROR(VLOOKUP(A22,REKAP[[#All],[ID
Barang]:[Stok Akhir]],2,FALSE), "")</f>
        <v/>
      </c>
      <c r="C22" s="18" t="str">
        <f>IFERROR(VLOOKUP(A22,REKAP[[#All],[ID
Barang]:[Stok Akhir]],4,FALSE), "")</f>
        <v/>
      </c>
      <c r="D22" s="66">
        <v>24</v>
      </c>
      <c r="E22" s="66">
        <v>0</v>
      </c>
      <c r="F22" s="66">
        <v>8</v>
      </c>
      <c r="G22" s="66">
        <v>16</v>
      </c>
      <c r="H22" s="66"/>
    </row>
    <row r="23" spans="2:8" x14ac:dyDescent="0.25">
      <c r="B23" s="18" t="str">
        <f>IFERROR(VLOOKUP(A23,REKAP[[#All],[ID
Barang]:[Stok Akhir]],2,FALSE), "")</f>
        <v/>
      </c>
      <c r="C23" s="18" t="str">
        <f>IFERROR(VLOOKUP(A23,REKAP[[#All],[ID
Barang]:[Stok Akhir]],4,FALSE), "")</f>
        <v/>
      </c>
      <c r="D23" s="66">
        <v>4</v>
      </c>
      <c r="E23" s="66">
        <v>0</v>
      </c>
      <c r="F23" s="66">
        <v>0</v>
      </c>
      <c r="G23" s="66">
        <v>4</v>
      </c>
      <c r="H23" s="66"/>
    </row>
    <row r="24" spans="2:8" x14ac:dyDescent="0.25">
      <c r="B24" s="18" t="str">
        <f>IFERROR(VLOOKUP(A24,REKAP[[#All],[ID
Barang]:[Stok Akhir]],2,FALSE), "")</f>
        <v/>
      </c>
      <c r="C24" s="18" t="str">
        <f>IFERROR(VLOOKUP(A24,REKAP[[#All],[ID
Barang]:[Stok Akhir]],4,FALSE), "")</f>
        <v/>
      </c>
      <c r="D24" s="66">
        <v>15</v>
      </c>
      <c r="E24" s="66">
        <v>0</v>
      </c>
      <c r="F24" s="66">
        <v>4</v>
      </c>
      <c r="G24" s="66">
        <v>11</v>
      </c>
      <c r="H24" s="66"/>
    </row>
    <row r="25" spans="2:8" x14ac:dyDescent="0.25">
      <c r="B25" s="18" t="str">
        <f>IFERROR(VLOOKUP(A25,REKAP[[#All],[ID
Barang]:[Stok Akhir]],2,FALSE), "")</f>
        <v/>
      </c>
      <c r="C25" s="18" t="str">
        <f>IFERROR(VLOOKUP(A25,REKAP[[#All],[ID
Barang]:[Stok Akhir]],4,FALSE), "")</f>
        <v/>
      </c>
      <c r="D25" s="66">
        <v>8</v>
      </c>
      <c r="E25" s="66">
        <v>0</v>
      </c>
      <c r="F25" s="66">
        <v>0</v>
      </c>
      <c r="G25" s="66">
        <v>8</v>
      </c>
      <c r="H25" s="66"/>
    </row>
    <row r="26" spans="2:8" x14ac:dyDescent="0.25">
      <c r="B26" s="18" t="str">
        <f>IFERROR(VLOOKUP(A26,REKAP[[#All],[ID
Barang]:[Stok Akhir]],2,FALSE), "")</f>
        <v/>
      </c>
      <c r="C26" s="18" t="str">
        <f>IFERROR(VLOOKUP(A26,REKAP[[#All],[ID
Barang]:[Stok Akhir]],4,FALSE), "")</f>
        <v/>
      </c>
      <c r="D26" s="66">
        <v>4</v>
      </c>
      <c r="E26" s="66">
        <v>0</v>
      </c>
      <c r="F26" s="66">
        <v>0</v>
      </c>
      <c r="G26" s="66">
        <v>4</v>
      </c>
      <c r="H26" s="66"/>
    </row>
    <row r="27" spans="2:8" x14ac:dyDescent="0.25">
      <c r="B27" s="18" t="str">
        <f>IFERROR(VLOOKUP(A27,REKAP[[#All],[ID
Barang]:[Stok Akhir]],2,FALSE), "")</f>
        <v/>
      </c>
      <c r="C27" s="18" t="str">
        <f>IFERROR(VLOOKUP(A27,REKAP[[#All],[ID
Barang]:[Stok Akhir]],4,FALSE), "")</f>
        <v/>
      </c>
      <c r="D27" s="66">
        <v>0</v>
      </c>
      <c r="E27" s="66">
        <v>0</v>
      </c>
      <c r="F27" s="66">
        <v>0</v>
      </c>
      <c r="G27" s="66">
        <v>0</v>
      </c>
      <c r="H27" s="66"/>
    </row>
    <row r="28" spans="2:8" x14ac:dyDescent="0.25">
      <c r="B28" s="18" t="str">
        <f>IFERROR(VLOOKUP(A28,REKAP[[#All],[ID
Barang]:[Stok Akhir]],2,FALSE), "")</f>
        <v/>
      </c>
      <c r="C28" s="18" t="str">
        <f>IFERROR(VLOOKUP(A28,REKAP[[#All],[ID
Barang]:[Stok Akhir]],4,FALSE), "")</f>
        <v/>
      </c>
      <c r="D28" s="66">
        <v>8</v>
      </c>
      <c r="E28" s="66">
        <v>0</v>
      </c>
      <c r="F28" s="66">
        <v>0</v>
      </c>
      <c r="G28" s="66">
        <v>8</v>
      </c>
      <c r="H28" s="66"/>
    </row>
    <row r="29" spans="2:8" x14ac:dyDescent="0.25">
      <c r="B29" s="18" t="str">
        <f>IFERROR(VLOOKUP(A29,REKAP[[#All],[ID
Barang]:[Stok Akhir]],2,FALSE), "")</f>
        <v/>
      </c>
      <c r="C29" s="18" t="str">
        <f>IFERROR(VLOOKUP(A29,REKAP[[#All],[ID
Barang]:[Stok Akhir]],4,FALSE), "")</f>
        <v/>
      </c>
      <c r="D29" s="66">
        <v>3</v>
      </c>
      <c r="E29" s="66">
        <v>0</v>
      </c>
      <c r="F29" s="66">
        <v>0</v>
      </c>
      <c r="G29" s="66">
        <v>3</v>
      </c>
      <c r="H29" s="66"/>
    </row>
    <row r="30" spans="2:8" x14ac:dyDescent="0.25">
      <c r="B30" s="18" t="str">
        <f>IFERROR(VLOOKUP(A30,REKAP[[#All],[ID
Barang]:[Stok Akhir]],2,FALSE), "")</f>
        <v/>
      </c>
      <c r="C30" s="18" t="str">
        <f>IFERROR(VLOOKUP(A30,REKAP[[#All],[ID
Barang]:[Stok Akhir]],4,FALSE), "")</f>
        <v/>
      </c>
      <c r="D30" s="66">
        <v>1</v>
      </c>
      <c r="E30" s="66">
        <v>0</v>
      </c>
      <c r="F30" s="66">
        <v>0</v>
      </c>
      <c r="G30" s="66">
        <v>1</v>
      </c>
      <c r="H30" s="66"/>
    </row>
    <row r="31" spans="2:8" x14ac:dyDescent="0.25">
      <c r="B31" s="18" t="str">
        <f>IFERROR(VLOOKUP(A31,REKAP[[#All],[ID
Barang]:[Stok Akhir]],2,FALSE), "")</f>
        <v/>
      </c>
      <c r="C31" s="18" t="str">
        <f>IFERROR(VLOOKUP(A31,REKAP[[#All],[ID
Barang]:[Stok Akhir]],4,FALSE), "")</f>
        <v/>
      </c>
      <c r="D31" s="66">
        <v>116</v>
      </c>
      <c r="E31" s="66">
        <v>0</v>
      </c>
      <c r="F31" s="66">
        <v>0</v>
      </c>
      <c r="G31" s="66">
        <v>116</v>
      </c>
      <c r="H31" s="66"/>
    </row>
    <row r="32" spans="2:8" x14ac:dyDescent="0.25">
      <c r="B32" s="18" t="str">
        <f>IFERROR(VLOOKUP(A32,REKAP[[#All],[ID
Barang]:[Stok Akhir]],2,FALSE), "")</f>
        <v/>
      </c>
      <c r="C32" s="18" t="str">
        <f>IFERROR(VLOOKUP(A32,REKAP[[#All],[ID
Barang]:[Stok Akhir]],4,FALSE), "")</f>
        <v/>
      </c>
      <c r="D32" s="66">
        <v>0</v>
      </c>
      <c r="E32" s="66">
        <v>0</v>
      </c>
      <c r="F32" s="66">
        <v>0</v>
      </c>
      <c r="G32" s="66">
        <v>0</v>
      </c>
      <c r="H32" s="66"/>
    </row>
    <row r="33" spans="2:8" x14ac:dyDescent="0.25">
      <c r="B33" s="18" t="str">
        <f>IFERROR(VLOOKUP(A33,REKAP[[#All],[ID
Barang]:[Stok Akhir]],2,FALSE), "")</f>
        <v/>
      </c>
      <c r="C33" s="18" t="str">
        <f>IFERROR(VLOOKUP(A33,REKAP[[#All],[ID
Barang]:[Stok Akhir]],4,FALSE), "")</f>
        <v/>
      </c>
      <c r="D33" s="66">
        <v>1</v>
      </c>
      <c r="E33" s="66">
        <v>0</v>
      </c>
      <c r="F33" s="66">
        <v>0</v>
      </c>
      <c r="G33" s="66">
        <v>1</v>
      </c>
      <c r="H33" s="66"/>
    </row>
    <row r="34" spans="2:8" x14ac:dyDescent="0.25">
      <c r="B34" s="18" t="str">
        <f>IFERROR(VLOOKUP(A34,REKAP[[#All],[ID
Barang]:[Stok Akhir]],2,FALSE), "")</f>
        <v/>
      </c>
      <c r="C34" s="18" t="str">
        <f>IFERROR(VLOOKUP(A34,REKAP[[#All],[ID
Barang]:[Stok Akhir]],4,FALSE), "")</f>
        <v/>
      </c>
      <c r="D34" s="66">
        <v>0</v>
      </c>
      <c r="E34" s="66">
        <v>0</v>
      </c>
      <c r="F34" s="66">
        <v>0</v>
      </c>
      <c r="G34" s="66">
        <v>0</v>
      </c>
      <c r="H34" s="66"/>
    </row>
    <row r="35" spans="2:8" x14ac:dyDescent="0.25">
      <c r="B35" s="18" t="str">
        <f>IFERROR(VLOOKUP(A35,REKAP[[#All],[ID
Barang]:[Stok Akhir]],2,FALSE), "")</f>
        <v/>
      </c>
      <c r="C35" s="18" t="str">
        <f>IFERROR(VLOOKUP(A35,REKAP[[#All],[ID
Barang]:[Stok Akhir]],4,FALSE), "")</f>
        <v/>
      </c>
      <c r="D35" s="66">
        <v>5</v>
      </c>
      <c r="E35" s="66">
        <v>5</v>
      </c>
      <c r="F35" s="66">
        <v>0</v>
      </c>
      <c r="G35" s="66">
        <v>10</v>
      </c>
      <c r="H35" s="66"/>
    </row>
    <row r="36" spans="2:8" x14ac:dyDescent="0.25">
      <c r="B36" s="18" t="str">
        <f>IFERROR(VLOOKUP(A36,REKAP[[#All],[ID
Barang]:[Stok Akhir]],2,FALSE), "")</f>
        <v/>
      </c>
      <c r="C36" s="18" t="str">
        <f>IFERROR(VLOOKUP(A36,REKAP[[#All],[ID
Barang]:[Stok Akhir]],4,FALSE), "")</f>
        <v/>
      </c>
      <c r="D36" s="66">
        <v>0</v>
      </c>
      <c r="E36" s="66">
        <v>0</v>
      </c>
      <c r="F36" s="66">
        <v>0</v>
      </c>
      <c r="G36" s="66">
        <v>0</v>
      </c>
      <c r="H36" s="66"/>
    </row>
    <row r="37" spans="2:8" x14ac:dyDescent="0.25">
      <c r="B37" s="18" t="str">
        <f>IFERROR(VLOOKUP(A37,REKAP[[#All],[ID
Barang]:[Stok Akhir]],2,FALSE), "")</f>
        <v/>
      </c>
      <c r="C37" s="18" t="str">
        <f>IFERROR(VLOOKUP(A37,REKAP[[#All],[ID
Barang]:[Stok Akhir]],4,FALSE), "")</f>
        <v/>
      </c>
      <c r="D37" s="66">
        <v>31</v>
      </c>
      <c r="E37" s="66">
        <v>0</v>
      </c>
      <c r="F37" s="66">
        <v>0</v>
      </c>
      <c r="G37" s="66">
        <v>31</v>
      </c>
      <c r="H37" s="66"/>
    </row>
    <row r="38" spans="2:8" x14ac:dyDescent="0.25">
      <c r="B38" s="18" t="str">
        <f>IFERROR(VLOOKUP(A38,REKAP[[#All],[ID
Barang]:[Stok Akhir]],2,FALSE), "")</f>
        <v/>
      </c>
      <c r="C38" s="18" t="str">
        <f>IFERROR(VLOOKUP(A38,REKAP[[#All],[ID
Barang]:[Stok Akhir]],4,FALSE), "")</f>
        <v/>
      </c>
      <c r="D38" s="66">
        <v>46</v>
      </c>
      <c r="E38" s="66">
        <v>0</v>
      </c>
      <c r="F38" s="66">
        <v>0</v>
      </c>
      <c r="G38" s="66">
        <v>46</v>
      </c>
      <c r="H38" s="66"/>
    </row>
    <row r="39" spans="2:8" x14ac:dyDescent="0.25">
      <c r="B39" s="18" t="str">
        <f>IFERROR(VLOOKUP(A39,REKAP[[#All],[ID
Barang]:[Stok Akhir]],2,FALSE), "")</f>
        <v/>
      </c>
      <c r="C39" s="18" t="str">
        <f>IFERROR(VLOOKUP(A39,REKAP[[#All],[ID
Barang]:[Stok Akhir]],4,FALSE), "")</f>
        <v/>
      </c>
      <c r="D39" s="66">
        <v>2</v>
      </c>
      <c r="E39" s="66">
        <v>0</v>
      </c>
      <c r="F39" s="66">
        <v>0</v>
      </c>
      <c r="G39" s="66">
        <v>2</v>
      </c>
      <c r="H39" s="66"/>
    </row>
    <row r="40" spans="2:8" x14ac:dyDescent="0.25">
      <c r="B40" s="18" t="str">
        <f>IFERROR(VLOOKUP(A40,REKAP[[#All],[ID
Barang]:[Stok Akhir]],2,FALSE), "")</f>
        <v/>
      </c>
      <c r="C40" s="18" t="str">
        <f>IFERROR(VLOOKUP(A40,REKAP[[#All],[ID
Barang]:[Stok Akhir]],4,FALSE), "")</f>
        <v/>
      </c>
      <c r="D40" s="66">
        <v>0</v>
      </c>
      <c r="E40" s="66">
        <v>2</v>
      </c>
      <c r="F40" s="66">
        <v>0</v>
      </c>
      <c r="G40" s="66">
        <v>2</v>
      </c>
      <c r="H40" s="66"/>
    </row>
    <row r="41" spans="2:8" x14ac:dyDescent="0.25">
      <c r="B41" s="18" t="str">
        <f>IFERROR(VLOOKUP(A41,REKAP[[#All],[ID
Barang]:[Stok Akhir]],2,FALSE), "")</f>
        <v/>
      </c>
      <c r="C41" s="18" t="str">
        <f>IFERROR(VLOOKUP(A41,REKAP[[#All],[ID
Barang]:[Stok Akhir]],4,FALSE), "")</f>
        <v/>
      </c>
      <c r="D41" s="66">
        <v>2</v>
      </c>
      <c r="E41" s="66">
        <v>0</v>
      </c>
      <c r="F41" s="66">
        <v>0</v>
      </c>
      <c r="G41" s="66">
        <v>2</v>
      </c>
      <c r="H41" s="66"/>
    </row>
    <row r="42" spans="2:8" x14ac:dyDescent="0.25">
      <c r="B42" s="18" t="str">
        <f>IFERROR(VLOOKUP(A42,REKAP[[#All],[ID
Barang]:[Stok Akhir]],2,FALSE), "")</f>
        <v/>
      </c>
      <c r="C42" s="18" t="str">
        <f>IFERROR(VLOOKUP(A42,REKAP[[#All],[ID
Barang]:[Stok Akhir]],4,FALSE), "")</f>
        <v/>
      </c>
      <c r="D42" s="66">
        <v>0</v>
      </c>
      <c r="E42" s="66">
        <v>2</v>
      </c>
      <c r="F42" s="66">
        <v>0</v>
      </c>
      <c r="G42" s="66">
        <v>2</v>
      </c>
      <c r="H42" s="66"/>
    </row>
    <row r="43" spans="2:8" x14ac:dyDescent="0.25">
      <c r="B43" s="18" t="str">
        <f>IFERROR(VLOOKUP(A43,REKAP[[#All],[ID
Barang]:[Stok Akhir]],2,FALSE), "")</f>
        <v/>
      </c>
      <c r="C43" s="18" t="str">
        <f>IFERROR(VLOOKUP(A43,REKAP[[#All],[ID
Barang]:[Stok Akhir]],4,FALSE), "")</f>
        <v/>
      </c>
      <c r="D43" s="66">
        <v>10</v>
      </c>
      <c r="E43" s="66">
        <v>0</v>
      </c>
      <c r="F43" s="66">
        <v>0</v>
      </c>
      <c r="G43" s="66">
        <v>10</v>
      </c>
      <c r="H43" s="66"/>
    </row>
    <row r="44" spans="2:8" x14ac:dyDescent="0.25">
      <c r="B44" s="18" t="str">
        <f>IFERROR(VLOOKUP(A44,REKAP[[#All],[ID
Barang]:[Stok Akhir]],2,FALSE), "")</f>
        <v/>
      </c>
      <c r="C44" s="18" t="str">
        <f>IFERROR(VLOOKUP(A44,REKAP[[#All],[ID
Barang]:[Stok Akhir]],4,FALSE), "")</f>
        <v/>
      </c>
      <c r="D44" s="66">
        <v>0</v>
      </c>
      <c r="E44" s="66">
        <v>0</v>
      </c>
      <c r="F44" s="66">
        <v>0</v>
      </c>
      <c r="G44" s="66">
        <v>0</v>
      </c>
      <c r="H44" s="66"/>
    </row>
    <row r="45" spans="2:8" x14ac:dyDescent="0.25">
      <c r="B45" s="18" t="str">
        <f>IFERROR(VLOOKUP(A45,REKAP[[#All],[ID
Barang]:[Stok Akhir]],2,FALSE), "")</f>
        <v/>
      </c>
      <c r="C45" s="18" t="str">
        <f>IFERROR(VLOOKUP(A45,REKAP[[#All],[ID
Barang]:[Stok Akhir]],4,FALSE), "")</f>
        <v/>
      </c>
      <c r="D45" s="66">
        <v>8</v>
      </c>
      <c r="E45" s="66">
        <v>0</v>
      </c>
      <c r="F45" s="66">
        <v>0</v>
      </c>
      <c r="G45" s="66">
        <v>8</v>
      </c>
      <c r="H45" s="66"/>
    </row>
    <row r="46" spans="2:8" x14ac:dyDescent="0.25">
      <c r="B46" s="18" t="str">
        <f>IFERROR(VLOOKUP(A46,REKAP[[#All],[ID
Barang]:[Stok Akhir]],2,FALSE), "")</f>
        <v/>
      </c>
      <c r="C46" s="18" t="str">
        <f>IFERROR(VLOOKUP(A46,REKAP[[#All],[ID
Barang]:[Stok Akhir]],4,FALSE), "")</f>
        <v/>
      </c>
      <c r="D46" s="66">
        <v>8</v>
      </c>
      <c r="E46" s="66">
        <v>0</v>
      </c>
      <c r="F46" s="66">
        <v>0</v>
      </c>
      <c r="G46" s="66">
        <v>8</v>
      </c>
      <c r="H46" s="66"/>
    </row>
    <row r="47" spans="2:8" x14ac:dyDescent="0.25">
      <c r="B47" s="18" t="str">
        <f>IFERROR(VLOOKUP(A47,REKAP[[#All],[ID
Barang]:[Stok Akhir]],2,FALSE), "")</f>
        <v/>
      </c>
      <c r="C47" s="18" t="str">
        <f>IFERROR(VLOOKUP(A47,REKAP[[#All],[ID
Barang]:[Stok Akhir]],4,FALSE), "")</f>
        <v/>
      </c>
      <c r="D47" s="66">
        <v>2</v>
      </c>
      <c r="E47" s="66">
        <v>0</v>
      </c>
      <c r="F47" s="66">
        <v>0</v>
      </c>
      <c r="G47" s="66">
        <v>2</v>
      </c>
      <c r="H47" s="66"/>
    </row>
    <row r="48" spans="2:8" x14ac:dyDescent="0.25">
      <c r="B48" s="18" t="str">
        <f>IFERROR(VLOOKUP(A48,REKAP[[#All],[ID
Barang]:[Stok Akhir]],2,FALSE), "")</f>
        <v/>
      </c>
      <c r="C48" s="18" t="str">
        <f>IFERROR(VLOOKUP(A48,REKAP[[#All],[ID
Barang]:[Stok Akhir]],4,FALSE), "")</f>
        <v/>
      </c>
      <c r="D48" s="66">
        <v>2</v>
      </c>
      <c r="E48" s="66">
        <v>0</v>
      </c>
      <c r="F48" s="66">
        <v>0</v>
      </c>
      <c r="G48" s="66">
        <v>2</v>
      </c>
      <c r="H48" s="66"/>
    </row>
    <row r="49" spans="2:8" x14ac:dyDescent="0.25">
      <c r="B49" s="18" t="str">
        <f>IFERROR(VLOOKUP(A49,REKAP[[#All],[ID
Barang]:[Stok Akhir]],2,FALSE), "")</f>
        <v/>
      </c>
      <c r="C49" s="18" t="str">
        <f>IFERROR(VLOOKUP(A49,REKAP[[#All],[ID
Barang]:[Stok Akhir]],4,FALSE), "")</f>
        <v/>
      </c>
      <c r="D49" s="66">
        <v>0</v>
      </c>
      <c r="E49" s="66">
        <v>0</v>
      </c>
      <c r="F49" s="66">
        <v>0</v>
      </c>
      <c r="G49" s="66">
        <v>0</v>
      </c>
      <c r="H49" s="66"/>
    </row>
    <row r="50" spans="2:8" x14ac:dyDescent="0.25">
      <c r="B50" s="18" t="str">
        <f>IFERROR(VLOOKUP(A50,REKAP[[#All],[ID
Barang]:[Stok Akhir]],2,FALSE), "")</f>
        <v/>
      </c>
      <c r="C50" s="18" t="str">
        <f>IFERROR(VLOOKUP(A50,REKAP[[#All],[ID
Barang]:[Stok Akhir]],4,FALSE), "")</f>
        <v/>
      </c>
      <c r="D50" s="66">
        <v>0</v>
      </c>
      <c r="E50" s="66">
        <v>0</v>
      </c>
      <c r="F50" s="66">
        <v>0</v>
      </c>
      <c r="G50" s="66">
        <v>0</v>
      </c>
      <c r="H50" s="66"/>
    </row>
    <row r="51" spans="2:8" x14ac:dyDescent="0.25">
      <c r="B51" s="18" t="str">
        <f>IFERROR(VLOOKUP(A51,REKAP[[#All],[ID
Barang]:[Stok Akhir]],2,FALSE), "")</f>
        <v/>
      </c>
      <c r="C51" s="18" t="str">
        <f>IFERROR(VLOOKUP(A51,REKAP[[#All],[ID
Barang]:[Stok Akhir]],4,FALSE), "")</f>
        <v/>
      </c>
      <c r="D51" s="66">
        <v>528</v>
      </c>
      <c r="E51" s="66">
        <v>0</v>
      </c>
      <c r="F51" s="66">
        <v>0</v>
      </c>
      <c r="G51" s="66">
        <v>528</v>
      </c>
      <c r="H51" s="66"/>
    </row>
    <row r="52" spans="2:8" x14ac:dyDescent="0.25">
      <c r="B52" s="18" t="str">
        <f>IFERROR(VLOOKUP(A52,REKAP[[#All],[ID
Barang]:[Stok Akhir]],2,FALSE), "")</f>
        <v/>
      </c>
      <c r="C52" s="18" t="str">
        <f>IFERROR(VLOOKUP(A52,REKAP[[#All],[ID
Barang]:[Stok Akhir]],4,FALSE), "")</f>
        <v/>
      </c>
      <c r="D52" s="66">
        <v>8</v>
      </c>
      <c r="E52" s="66">
        <v>0</v>
      </c>
      <c r="F52" s="66">
        <v>0</v>
      </c>
      <c r="G52" s="66">
        <v>8</v>
      </c>
      <c r="H52" s="66"/>
    </row>
    <row r="53" spans="2:8" x14ac:dyDescent="0.25">
      <c r="B53" s="18" t="str">
        <f>IFERROR(VLOOKUP(A53,REKAP[[#All],[ID
Barang]:[Stok Akhir]],2,FALSE), "")</f>
        <v/>
      </c>
      <c r="C53" s="18" t="str">
        <f>IFERROR(VLOOKUP(A53,REKAP[[#All],[ID
Barang]:[Stok Akhir]],4,FALSE), "")</f>
        <v/>
      </c>
      <c r="D53" s="66">
        <v>15</v>
      </c>
      <c r="E53" s="66">
        <v>0</v>
      </c>
      <c r="F53" s="66">
        <v>0</v>
      </c>
      <c r="G53" s="66">
        <v>15</v>
      </c>
      <c r="H53" s="66"/>
    </row>
    <row r="54" spans="2:8" x14ac:dyDescent="0.25">
      <c r="B54" s="18" t="str">
        <f>IFERROR(VLOOKUP(A54,REKAP[[#All],[ID
Barang]:[Stok Akhir]],2,FALSE), "")</f>
        <v/>
      </c>
      <c r="C54" s="18" t="str">
        <f>IFERROR(VLOOKUP(A54,REKAP[[#All],[ID
Barang]:[Stok Akhir]],4,FALSE), "")</f>
        <v/>
      </c>
      <c r="D54" s="66">
        <v>7</v>
      </c>
      <c r="E54" s="66">
        <v>0</v>
      </c>
      <c r="F54" s="66">
        <v>0</v>
      </c>
      <c r="G54" s="66">
        <v>7</v>
      </c>
      <c r="H54" s="66"/>
    </row>
    <row r="55" spans="2:8" x14ac:dyDescent="0.25">
      <c r="B55" s="18" t="str">
        <f>IFERROR(VLOOKUP(A55,REKAP[[#All],[ID
Barang]:[Stok Akhir]],2,FALSE), "")</f>
        <v/>
      </c>
      <c r="C55" s="18" t="str">
        <f>IFERROR(VLOOKUP(A55,REKAP[[#All],[ID
Barang]:[Stok Akhir]],4,FALSE), "")</f>
        <v/>
      </c>
      <c r="D55" s="66">
        <v>3</v>
      </c>
      <c r="E55" s="66">
        <v>0</v>
      </c>
      <c r="F55" s="66">
        <v>0</v>
      </c>
      <c r="G55" s="66">
        <v>3</v>
      </c>
      <c r="H55" s="66"/>
    </row>
    <row r="56" spans="2:8" x14ac:dyDescent="0.25">
      <c r="B56" s="18" t="str">
        <f>IFERROR(VLOOKUP(A56,REKAP[[#All],[ID
Barang]:[Stok Akhir]],2,FALSE), "")</f>
        <v/>
      </c>
      <c r="C56" s="18" t="str">
        <f>IFERROR(VLOOKUP(A56,REKAP[[#All],[ID
Barang]:[Stok Akhir]],4,FALSE), "")</f>
        <v/>
      </c>
      <c r="D56" s="66">
        <v>16</v>
      </c>
      <c r="E56" s="66">
        <v>0</v>
      </c>
      <c r="F56" s="66">
        <v>8</v>
      </c>
      <c r="G56" s="66">
        <v>8</v>
      </c>
      <c r="H56" s="66"/>
    </row>
    <row r="57" spans="2:8" x14ac:dyDescent="0.25">
      <c r="B57" s="18" t="str">
        <f>IFERROR(VLOOKUP(A57,REKAP[[#All],[ID
Barang]:[Stok Akhir]],2,FALSE), "")</f>
        <v/>
      </c>
      <c r="C57" s="18" t="str">
        <f>IFERROR(VLOOKUP(A57,REKAP[[#All],[ID
Barang]:[Stok Akhir]],4,FALSE), "")</f>
        <v/>
      </c>
      <c r="D57" s="66">
        <v>8</v>
      </c>
      <c r="E57" s="66">
        <v>0</v>
      </c>
      <c r="F57" s="66">
        <v>0</v>
      </c>
      <c r="G57" s="66">
        <v>8</v>
      </c>
      <c r="H57" s="66"/>
    </row>
    <row r="58" spans="2:8" x14ac:dyDescent="0.25">
      <c r="B58" s="18" t="str">
        <f>IFERROR(VLOOKUP(A58,REKAP[[#All],[ID
Barang]:[Stok Akhir]],2,FALSE), "")</f>
        <v/>
      </c>
      <c r="C58" s="18" t="str">
        <f>IFERROR(VLOOKUP(A58,REKAP[[#All],[ID
Barang]:[Stok Akhir]],4,FALSE), "")</f>
        <v/>
      </c>
      <c r="D58" s="66"/>
      <c r="E58" s="66">
        <v>3</v>
      </c>
      <c r="F58" s="66">
        <v>0</v>
      </c>
      <c r="G58" s="66">
        <v>3</v>
      </c>
      <c r="H58" s="66"/>
    </row>
    <row r="59" spans="2:8" x14ac:dyDescent="0.25">
      <c r="B59" s="18" t="str">
        <f>IFERROR(VLOOKUP(A59,REKAP[[#All],[ID
Barang]:[Stok Akhir]],2,FALSE), "")</f>
        <v/>
      </c>
      <c r="C59" s="18" t="str">
        <f>IFERROR(VLOOKUP(A59,REKAP[[#All],[ID
Barang]:[Stok Akhir]],4,FALSE), "")</f>
        <v/>
      </c>
      <c r="D59" s="66">
        <v>13</v>
      </c>
      <c r="E59" s="66">
        <v>0</v>
      </c>
      <c r="F59" s="66">
        <v>0</v>
      </c>
      <c r="G59" s="66">
        <v>13</v>
      </c>
      <c r="H59" s="66"/>
    </row>
    <row r="60" spans="2:8" x14ac:dyDescent="0.25">
      <c r="B60" s="18" t="str">
        <f>IFERROR(VLOOKUP(A60,REKAP[[#All],[ID
Barang]:[Stok Akhir]],2,FALSE), "")</f>
        <v/>
      </c>
      <c r="C60" s="18" t="str">
        <f>IFERROR(VLOOKUP(A60,REKAP[[#All],[ID
Barang]:[Stok Akhir]],4,FALSE), "")</f>
        <v/>
      </c>
      <c r="D60" s="66">
        <v>13</v>
      </c>
      <c r="E60" s="66">
        <v>2</v>
      </c>
      <c r="F60" s="66">
        <v>2</v>
      </c>
      <c r="G60" s="66">
        <v>13</v>
      </c>
      <c r="H60" s="66"/>
    </row>
    <row r="61" spans="2:8" x14ac:dyDescent="0.25">
      <c r="B61" s="18" t="str">
        <f>IFERROR(VLOOKUP(A61,REKAP[[#All],[ID
Barang]:[Stok Akhir]],2,FALSE), "")</f>
        <v/>
      </c>
      <c r="C61" s="18" t="str">
        <f>IFERROR(VLOOKUP(A61,REKAP[[#All],[ID
Barang]:[Stok Akhir]],4,FALSE), "")</f>
        <v/>
      </c>
      <c r="D61" s="66">
        <v>65</v>
      </c>
      <c r="E61" s="66">
        <v>0</v>
      </c>
      <c r="F61" s="66">
        <v>0</v>
      </c>
      <c r="G61" s="66">
        <v>65</v>
      </c>
      <c r="H61" s="66"/>
    </row>
    <row r="62" spans="2:8" x14ac:dyDescent="0.25">
      <c r="B62" s="18" t="str">
        <f>IFERROR(VLOOKUP(A62,REKAP[[#All],[ID
Barang]:[Stok Akhir]],2,FALSE), "")</f>
        <v/>
      </c>
      <c r="C62" s="18" t="str">
        <f>IFERROR(VLOOKUP(A62,REKAP[[#All],[ID
Barang]:[Stok Akhir]],4,FALSE), "")</f>
        <v/>
      </c>
      <c r="D62" s="66">
        <v>29</v>
      </c>
      <c r="E62" s="66">
        <v>0</v>
      </c>
      <c r="F62" s="66">
        <v>2</v>
      </c>
      <c r="G62" s="66">
        <v>27</v>
      </c>
      <c r="H62" s="66"/>
    </row>
    <row r="63" spans="2:8" x14ac:dyDescent="0.25">
      <c r="B63" s="18" t="str">
        <f>IFERROR(VLOOKUP(A63,REKAP[[#All],[ID
Barang]:[Stok Akhir]],2,FALSE), "")</f>
        <v/>
      </c>
      <c r="C63" s="18" t="str">
        <f>IFERROR(VLOOKUP(A63,REKAP[[#All],[ID
Barang]:[Stok Akhir]],4,FALSE), "")</f>
        <v/>
      </c>
      <c r="D63" s="66">
        <v>22</v>
      </c>
      <c r="E63" s="66">
        <v>0</v>
      </c>
      <c r="F63" s="66">
        <v>0</v>
      </c>
      <c r="G63" s="66">
        <v>22</v>
      </c>
      <c r="H63" s="66"/>
    </row>
    <row r="64" spans="2:8" x14ac:dyDescent="0.25">
      <c r="B64" s="18" t="str">
        <f>IFERROR(VLOOKUP(A64,REKAP[[#All],[ID
Barang]:[Stok Akhir]],2,FALSE), "")</f>
        <v/>
      </c>
      <c r="C64" s="18" t="str">
        <f>IFERROR(VLOOKUP(A64,REKAP[[#All],[ID
Barang]:[Stok Akhir]],4,FALSE), "")</f>
        <v/>
      </c>
      <c r="D64" s="66">
        <v>31</v>
      </c>
      <c r="E64" s="66">
        <v>0</v>
      </c>
      <c r="F64" s="66">
        <v>0</v>
      </c>
      <c r="G64" s="66">
        <v>31</v>
      </c>
      <c r="H64" s="66"/>
    </row>
    <row r="65" spans="2:8" x14ac:dyDescent="0.25">
      <c r="B65" s="18" t="str">
        <f>IFERROR(VLOOKUP(A65,REKAP[[#All],[ID
Barang]:[Stok Akhir]],2,FALSE), "")</f>
        <v/>
      </c>
      <c r="C65" s="18" t="str">
        <f>IFERROR(VLOOKUP(A65,REKAP[[#All],[ID
Barang]:[Stok Akhir]],4,FALSE), "")</f>
        <v/>
      </c>
      <c r="D65" s="66">
        <v>15</v>
      </c>
      <c r="E65" s="66">
        <v>0</v>
      </c>
      <c r="F65" s="66">
        <v>0</v>
      </c>
      <c r="G65" s="66">
        <v>15</v>
      </c>
      <c r="H65" s="66"/>
    </row>
    <row r="66" spans="2:8" x14ac:dyDescent="0.25">
      <c r="B66" s="18" t="str">
        <f>IFERROR(VLOOKUP(A66,REKAP[[#All],[ID
Barang]:[Stok Akhir]],2,FALSE), "")</f>
        <v/>
      </c>
      <c r="C66" s="18" t="str">
        <f>IFERROR(VLOOKUP(A66,REKAP[[#All],[ID
Barang]:[Stok Akhir]],4,FALSE), "")</f>
        <v/>
      </c>
      <c r="D66" s="66">
        <v>21</v>
      </c>
      <c r="E66" s="66">
        <v>0</v>
      </c>
      <c r="F66" s="66">
        <v>0</v>
      </c>
      <c r="G66" s="66">
        <v>21</v>
      </c>
      <c r="H66" s="66"/>
    </row>
    <row r="67" spans="2:8" x14ac:dyDescent="0.25">
      <c r="B67" s="18" t="str">
        <f>IFERROR(VLOOKUP(A67,REKAP[[#All],[ID
Barang]:[Stok Akhir]],2,FALSE), "")</f>
        <v/>
      </c>
      <c r="C67" s="18" t="str">
        <f>IFERROR(VLOOKUP(A67,REKAP[[#All],[ID
Barang]:[Stok Akhir]],4,FALSE), "")</f>
        <v/>
      </c>
      <c r="D67" s="66">
        <v>32</v>
      </c>
      <c r="E67" s="66">
        <v>64</v>
      </c>
      <c r="F67" s="66">
        <v>4</v>
      </c>
      <c r="G67" s="66">
        <v>92</v>
      </c>
      <c r="H67" s="66"/>
    </row>
    <row r="68" spans="2:8" x14ac:dyDescent="0.25">
      <c r="B68" s="18" t="str">
        <f>IFERROR(VLOOKUP(A68,REKAP[[#All],[ID
Barang]:[Stok Akhir]],2,FALSE), "")</f>
        <v/>
      </c>
      <c r="C68" s="18" t="str">
        <f>IFERROR(VLOOKUP(A68,REKAP[[#All],[ID
Barang]:[Stok Akhir]],4,FALSE), "")</f>
        <v/>
      </c>
      <c r="D68" s="66">
        <v>52</v>
      </c>
      <c r="E68" s="66">
        <v>0</v>
      </c>
      <c r="F68" s="66">
        <v>0</v>
      </c>
      <c r="G68" s="66">
        <v>52</v>
      </c>
      <c r="H68" s="66"/>
    </row>
    <row r="69" spans="2:8" x14ac:dyDescent="0.25">
      <c r="B69" s="18" t="str">
        <f>IFERROR(VLOOKUP(A69,REKAP[[#All],[ID
Barang]:[Stok Akhir]],2,FALSE), "")</f>
        <v/>
      </c>
      <c r="C69" s="18" t="str">
        <f>IFERROR(VLOOKUP(A69,REKAP[[#All],[ID
Barang]:[Stok Akhir]],4,FALSE), "")</f>
        <v/>
      </c>
      <c r="D69" s="66">
        <v>29</v>
      </c>
      <c r="E69" s="66">
        <v>0</v>
      </c>
      <c r="F69" s="66">
        <v>0</v>
      </c>
      <c r="G69" s="66">
        <v>29</v>
      </c>
      <c r="H69" s="66"/>
    </row>
    <row r="70" spans="2:8" x14ac:dyDescent="0.25">
      <c r="B70" s="18" t="str">
        <f>IFERROR(VLOOKUP(A70,REKAP[[#All],[ID
Barang]:[Stok Akhir]],2,FALSE), "")</f>
        <v/>
      </c>
      <c r="C70" s="18" t="str">
        <f>IFERROR(VLOOKUP(A70,REKAP[[#All],[ID
Barang]:[Stok Akhir]],4,FALSE), "")</f>
        <v/>
      </c>
      <c r="D70" s="66">
        <v>22</v>
      </c>
      <c r="E70" s="66">
        <v>0</v>
      </c>
      <c r="F70" s="66">
        <v>0</v>
      </c>
      <c r="G70" s="66">
        <v>22</v>
      </c>
      <c r="H70" s="66"/>
    </row>
    <row r="71" spans="2:8" x14ac:dyDescent="0.25">
      <c r="B71" s="18" t="str">
        <f>IFERROR(VLOOKUP(A71,REKAP[[#All],[ID
Barang]:[Stok Akhir]],2,FALSE), "")</f>
        <v/>
      </c>
      <c r="C71" s="18" t="str">
        <f>IFERROR(VLOOKUP(A71,REKAP[[#All],[ID
Barang]:[Stok Akhir]],4,FALSE), "")</f>
        <v/>
      </c>
      <c r="D71" s="66">
        <v>31</v>
      </c>
      <c r="E71" s="66">
        <v>0</v>
      </c>
      <c r="F71" s="66">
        <v>0</v>
      </c>
      <c r="G71" s="66">
        <v>31</v>
      </c>
      <c r="H71" s="66"/>
    </row>
    <row r="72" spans="2:8" x14ac:dyDescent="0.25">
      <c r="B72" s="18" t="str">
        <f>IFERROR(VLOOKUP(A72,REKAP[[#All],[ID
Barang]:[Stok Akhir]],2,FALSE), "")</f>
        <v/>
      </c>
      <c r="C72" s="18" t="str">
        <f>IFERROR(VLOOKUP(A72,REKAP[[#All],[ID
Barang]:[Stok Akhir]],4,FALSE), "")</f>
        <v/>
      </c>
      <c r="D72" s="66">
        <v>59</v>
      </c>
      <c r="E72" s="66">
        <v>0</v>
      </c>
      <c r="F72" s="66">
        <v>0</v>
      </c>
      <c r="G72" s="66">
        <v>59</v>
      </c>
      <c r="H72" s="66"/>
    </row>
    <row r="73" spans="2:8" x14ac:dyDescent="0.25">
      <c r="B73" s="18" t="str">
        <f>IFERROR(VLOOKUP(A73,REKAP[[#All],[ID
Barang]:[Stok Akhir]],2,FALSE), "")</f>
        <v/>
      </c>
      <c r="C73" s="18" t="str">
        <f>IFERROR(VLOOKUP(A73,REKAP[[#All],[ID
Barang]:[Stok Akhir]],4,FALSE), "")</f>
        <v/>
      </c>
      <c r="D73" s="66">
        <v>30</v>
      </c>
      <c r="E73" s="66">
        <v>48</v>
      </c>
      <c r="F73" s="66">
        <v>0</v>
      </c>
      <c r="G73" s="66">
        <v>78</v>
      </c>
      <c r="H73" s="66"/>
    </row>
    <row r="74" spans="2:8" x14ac:dyDescent="0.25">
      <c r="B74" s="18" t="str">
        <f>IFERROR(VLOOKUP(A74,REKAP[[#All],[ID
Barang]:[Stok Akhir]],2,FALSE), "")</f>
        <v/>
      </c>
      <c r="C74" s="18" t="str">
        <f>IFERROR(VLOOKUP(A74,REKAP[[#All],[ID
Barang]:[Stok Akhir]],4,FALSE), "")</f>
        <v/>
      </c>
      <c r="D74" s="66">
        <v>14</v>
      </c>
      <c r="E74" s="66">
        <v>4</v>
      </c>
      <c r="F74" s="66">
        <v>0</v>
      </c>
      <c r="G74" s="66">
        <v>18</v>
      </c>
      <c r="H74" s="66"/>
    </row>
    <row r="75" spans="2:8" x14ac:dyDescent="0.25">
      <c r="B75" s="18" t="str">
        <f>IFERROR(VLOOKUP(A75,REKAP[[#All],[ID
Barang]:[Stok Akhir]],2,FALSE), "")</f>
        <v/>
      </c>
      <c r="C75" s="18" t="str">
        <f>IFERROR(VLOOKUP(A75,REKAP[[#All],[ID
Barang]:[Stok Akhir]],4,FALSE), "")</f>
        <v/>
      </c>
      <c r="D75" s="66">
        <v>15</v>
      </c>
      <c r="E75" s="66">
        <v>46</v>
      </c>
      <c r="F75" s="66">
        <v>0</v>
      </c>
      <c r="G75" s="66">
        <v>61</v>
      </c>
      <c r="H75" s="66"/>
    </row>
    <row r="76" spans="2:8" x14ac:dyDescent="0.25">
      <c r="B76" s="18" t="str">
        <f>IFERROR(VLOOKUP(A76,REKAP[[#All],[ID
Barang]:[Stok Akhir]],2,FALSE), "")</f>
        <v/>
      </c>
      <c r="C76" s="18" t="str">
        <f>IFERROR(VLOOKUP(A76,REKAP[[#All],[ID
Barang]:[Stok Akhir]],4,FALSE), "")</f>
        <v/>
      </c>
      <c r="D76" s="66">
        <v>17</v>
      </c>
      <c r="E76" s="66">
        <v>0</v>
      </c>
      <c r="F76" s="66">
        <v>0</v>
      </c>
      <c r="G76" s="66">
        <v>17</v>
      </c>
      <c r="H76" s="66"/>
    </row>
    <row r="77" spans="2:8" x14ac:dyDescent="0.25">
      <c r="B77" s="18" t="str">
        <f>IFERROR(VLOOKUP(A77,REKAP[[#All],[ID
Barang]:[Stok Akhir]],2,FALSE), "")</f>
        <v/>
      </c>
      <c r="C77" s="18" t="str">
        <f>IFERROR(VLOOKUP(A77,REKAP[[#All],[ID
Barang]:[Stok Akhir]],4,FALSE), "")</f>
        <v/>
      </c>
      <c r="D77" s="66">
        <v>18</v>
      </c>
      <c r="E77" s="66">
        <v>0</v>
      </c>
      <c r="F77" s="66">
        <v>0</v>
      </c>
      <c r="G77" s="66">
        <v>18</v>
      </c>
      <c r="H77" s="66"/>
    </row>
    <row r="78" spans="2:8" x14ac:dyDescent="0.25">
      <c r="B78" s="18" t="str">
        <f>IFERROR(VLOOKUP(A78,REKAP[[#All],[ID
Barang]:[Stok Akhir]],2,FALSE), "")</f>
        <v/>
      </c>
      <c r="C78" s="18" t="str">
        <f>IFERROR(VLOOKUP(A78,REKAP[[#All],[ID
Barang]:[Stok Akhir]],4,FALSE), "")</f>
        <v/>
      </c>
      <c r="D78" s="66">
        <v>34</v>
      </c>
      <c r="E78" s="66">
        <v>0</v>
      </c>
      <c r="F78" s="66">
        <v>1</v>
      </c>
      <c r="G78" s="66">
        <v>33</v>
      </c>
      <c r="H78" s="66"/>
    </row>
    <row r="79" spans="2:8" x14ac:dyDescent="0.25">
      <c r="B79" s="18" t="str">
        <f>IFERROR(VLOOKUP(A79,REKAP[[#All],[ID
Barang]:[Stok Akhir]],2,FALSE), "")</f>
        <v/>
      </c>
      <c r="C79" s="18" t="str">
        <f>IFERROR(VLOOKUP(A79,REKAP[[#All],[ID
Barang]:[Stok Akhir]],4,FALSE), "")</f>
        <v/>
      </c>
      <c r="D79" s="66">
        <v>20</v>
      </c>
      <c r="E79" s="66">
        <v>0</v>
      </c>
      <c r="F79" s="66">
        <v>0</v>
      </c>
      <c r="G79" s="66">
        <v>20</v>
      </c>
      <c r="H79" s="66"/>
    </row>
    <row r="80" spans="2:8" x14ac:dyDescent="0.25">
      <c r="B80" s="18" t="str">
        <f>IFERROR(VLOOKUP(A80,REKAP[[#All],[ID
Barang]:[Stok Akhir]],2,FALSE), "")</f>
        <v/>
      </c>
      <c r="C80" s="18" t="str">
        <f>IFERROR(VLOOKUP(A80,REKAP[[#All],[ID
Barang]:[Stok Akhir]],4,FALSE), "")</f>
        <v/>
      </c>
      <c r="D80" s="66">
        <v>37</v>
      </c>
      <c r="E80" s="66">
        <v>0</v>
      </c>
      <c r="F80" s="66">
        <v>0</v>
      </c>
      <c r="G80" s="66">
        <v>37</v>
      </c>
      <c r="H80" s="66"/>
    </row>
    <row r="81" spans="2:8" x14ac:dyDescent="0.25">
      <c r="B81" s="18" t="str">
        <f>IFERROR(VLOOKUP(A81,REKAP[[#All],[ID
Barang]:[Stok Akhir]],2,FALSE), "")</f>
        <v/>
      </c>
      <c r="C81" s="18" t="str">
        <f>IFERROR(VLOOKUP(A81,REKAP[[#All],[ID
Barang]:[Stok Akhir]],4,FALSE), "")</f>
        <v/>
      </c>
      <c r="D81" s="66">
        <v>30</v>
      </c>
      <c r="E81" s="66">
        <v>0</v>
      </c>
      <c r="F81" s="66">
        <v>1</v>
      </c>
      <c r="G81" s="66">
        <v>29</v>
      </c>
      <c r="H81" s="66"/>
    </row>
    <row r="82" spans="2:8" x14ac:dyDescent="0.25">
      <c r="B82" s="18" t="str">
        <f>IFERROR(VLOOKUP(A82,REKAP[[#All],[ID
Barang]:[Stok Akhir]],2,FALSE), "")</f>
        <v/>
      </c>
      <c r="C82" s="18" t="str">
        <f>IFERROR(VLOOKUP(A82,REKAP[[#All],[ID
Barang]:[Stok Akhir]],4,FALSE), "")</f>
        <v/>
      </c>
      <c r="D82" s="66">
        <v>12</v>
      </c>
      <c r="E82" s="66">
        <v>0</v>
      </c>
      <c r="F82" s="66">
        <v>0</v>
      </c>
      <c r="G82" s="66">
        <v>12</v>
      </c>
      <c r="H82" s="66"/>
    </row>
    <row r="83" spans="2:8" x14ac:dyDescent="0.25">
      <c r="B83" s="18" t="str">
        <f>IFERROR(VLOOKUP(A83,REKAP[[#All],[ID
Barang]:[Stok Akhir]],2,FALSE), "")</f>
        <v/>
      </c>
      <c r="C83" s="18" t="str">
        <f>IFERROR(VLOOKUP(A83,REKAP[[#All],[ID
Barang]:[Stok Akhir]],4,FALSE), "")</f>
        <v/>
      </c>
      <c r="D83" s="66">
        <v>37</v>
      </c>
      <c r="E83" s="66">
        <v>0</v>
      </c>
      <c r="F83" s="66">
        <v>0</v>
      </c>
      <c r="G83" s="66">
        <v>37</v>
      </c>
      <c r="H83" s="66"/>
    </row>
    <row r="84" spans="2:8" x14ac:dyDescent="0.25">
      <c r="B84" s="18" t="str">
        <f>IFERROR(VLOOKUP(A84,REKAP[[#All],[ID
Barang]:[Stok Akhir]],2,FALSE), "")</f>
        <v/>
      </c>
      <c r="C84" s="18" t="str">
        <f>IFERROR(VLOOKUP(A84,REKAP[[#All],[ID
Barang]:[Stok Akhir]],4,FALSE), "")</f>
        <v/>
      </c>
      <c r="D84" s="66">
        <v>45</v>
      </c>
      <c r="E84" s="66">
        <v>0</v>
      </c>
      <c r="F84" s="66">
        <v>0</v>
      </c>
      <c r="G84" s="66">
        <v>45</v>
      </c>
      <c r="H84" s="66"/>
    </row>
    <row r="85" spans="2:8" x14ac:dyDescent="0.25">
      <c r="B85" s="18" t="str">
        <f>IFERROR(VLOOKUP(A85,REKAP[[#All],[ID
Barang]:[Stok Akhir]],2,FALSE), "")</f>
        <v/>
      </c>
      <c r="C85" s="18" t="str">
        <f>IFERROR(VLOOKUP(A85,REKAP[[#All],[ID
Barang]:[Stok Akhir]],4,FALSE), "")</f>
        <v/>
      </c>
      <c r="D85" s="66">
        <v>94</v>
      </c>
      <c r="E85" s="66">
        <v>0</v>
      </c>
      <c r="F85" s="66">
        <v>0</v>
      </c>
      <c r="G85" s="66">
        <v>94</v>
      </c>
      <c r="H85" s="66"/>
    </row>
    <row r="86" spans="2:8" x14ac:dyDescent="0.25">
      <c r="B86" s="18" t="str">
        <f>IFERROR(VLOOKUP(A86,REKAP[[#All],[ID
Barang]:[Stok Akhir]],2,FALSE), "")</f>
        <v/>
      </c>
      <c r="C86" s="18" t="str">
        <f>IFERROR(VLOOKUP(A86,REKAP[[#All],[ID
Barang]:[Stok Akhir]],4,FALSE), "")</f>
        <v/>
      </c>
      <c r="D86" s="66">
        <v>21</v>
      </c>
      <c r="E86" s="66">
        <v>0</v>
      </c>
      <c r="F86" s="66">
        <v>0</v>
      </c>
      <c r="G86" s="66">
        <v>21</v>
      </c>
      <c r="H86" s="66"/>
    </row>
    <row r="87" spans="2:8" x14ac:dyDescent="0.25">
      <c r="B87" s="18" t="str">
        <f>IFERROR(VLOOKUP(A87,REKAP[[#All],[ID
Barang]:[Stok Akhir]],2,FALSE), "")</f>
        <v/>
      </c>
      <c r="C87" s="18" t="str">
        <f>IFERROR(VLOOKUP(A87,REKAP[[#All],[ID
Barang]:[Stok Akhir]],4,FALSE), "")</f>
        <v/>
      </c>
      <c r="D87" s="66">
        <v>21</v>
      </c>
      <c r="E87" s="66">
        <v>0</v>
      </c>
      <c r="F87" s="66">
        <v>0</v>
      </c>
      <c r="G87" s="66">
        <v>21</v>
      </c>
      <c r="H87" s="66"/>
    </row>
    <row r="88" spans="2:8" x14ac:dyDescent="0.25">
      <c r="B88" s="18" t="str">
        <f>IFERROR(VLOOKUP(A88,REKAP[[#All],[ID
Barang]:[Stok Akhir]],2,FALSE), "")</f>
        <v/>
      </c>
      <c r="C88" s="18" t="str">
        <f>IFERROR(VLOOKUP(A88,REKAP[[#All],[ID
Barang]:[Stok Akhir]],4,FALSE), "")</f>
        <v/>
      </c>
      <c r="D88" s="66">
        <v>20</v>
      </c>
      <c r="E88" s="66">
        <v>0</v>
      </c>
      <c r="F88" s="66">
        <v>0</v>
      </c>
      <c r="G88" s="66">
        <v>20</v>
      </c>
      <c r="H88" s="66"/>
    </row>
    <row r="89" spans="2:8" x14ac:dyDescent="0.25">
      <c r="B89" s="18" t="str">
        <f>IFERROR(VLOOKUP(A89,REKAP[[#All],[ID
Barang]:[Stok Akhir]],2,FALSE), "")</f>
        <v/>
      </c>
      <c r="C89" s="18" t="str">
        <f>IFERROR(VLOOKUP(A89,REKAP[[#All],[ID
Barang]:[Stok Akhir]],4,FALSE), "")</f>
        <v/>
      </c>
      <c r="D89" s="66">
        <v>24</v>
      </c>
      <c r="E89" s="66">
        <v>0</v>
      </c>
      <c r="F89" s="66">
        <v>0</v>
      </c>
      <c r="G89" s="66">
        <v>24</v>
      </c>
      <c r="H89" s="66"/>
    </row>
    <row r="90" spans="2:8" x14ac:dyDescent="0.25">
      <c r="B90" s="18" t="str">
        <f>IFERROR(VLOOKUP(A90,REKAP[[#All],[ID
Barang]:[Stok Akhir]],2,FALSE), "")</f>
        <v/>
      </c>
      <c r="C90" s="18" t="str">
        <f>IFERROR(VLOOKUP(A90,REKAP[[#All],[ID
Barang]:[Stok Akhir]],4,FALSE), "")</f>
        <v/>
      </c>
      <c r="D90" s="66">
        <v>16</v>
      </c>
      <c r="E90" s="66">
        <v>0</v>
      </c>
      <c r="F90" s="66">
        <v>0</v>
      </c>
      <c r="G90" s="66">
        <v>16</v>
      </c>
      <c r="H90" s="66"/>
    </row>
    <row r="91" spans="2:8" x14ac:dyDescent="0.25">
      <c r="B91" s="18" t="str">
        <f>IFERROR(VLOOKUP(A91,REKAP[[#All],[ID
Barang]:[Stok Akhir]],2,FALSE), "")</f>
        <v/>
      </c>
      <c r="C91" s="18" t="str">
        <f>IFERROR(VLOOKUP(A91,REKAP[[#All],[ID
Barang]:[Stok Akhir]],4,FALSE), "")</f>
        <v/>
      </c>
      <c r="D91" s="66">
        <v>5</v>
      </c>
      <c r="E91" s="66">
        <v>0</v>
      </c>
      <c r="F91" s="66">
        <v>0</v>
      </c>
      <c r="G91" s="66">
        <v>5</v>
      </c>
      <c r="H91" s="66"/>
    </row>
    <row r="92" spans="2:8" x14ac:dyDescent="0.25">
      <c r="B92" s="18" t="str">
        <f>IFERROR(VLOOKUP(A92,REKAP[[#All],[ID
Barang]:[Stok Akhir]],2,FALSE), "")</f>
        <v/>
      </c>
      <c r="C92" s="18" t="str">
        <f>IFERROR(VLOOKUP(A92,REKAP[[#All],[ID
Barang]:[Stok Akhir]],4,FALSE), "")</f>
        <v/>
      </c>
      <c r="D92" s="66">
        <v>4</v>
      </c>
      <c r="E92" s="66">
        <v>6</v>
      </c>
      <c r="F92" s="66">
        <v>0</v>
      </c>
      <c r="G92" s="66">
        <v>10</v>
      </c>
      <c r="H92" s="66"/>
    </row>
    <row r="93" spans="2:8" x14ac:dyDescent="0.25">
      <c r="B93" s="18" t="str">
        <f>IFERROR(VLOOKUP(A93,REKAP[[#All],[ID
Barang]:[Stok Akhir]],2,FALSE), "")</f>
        <v/>
      </c>
      <c r="C93" s="18" t="str">
        <f>IFERROR(VLOOKUP(A93,REKAP[[#All],[ID
Barang]:[Stok Akhir]],4,FALSE), "")</f>
        <v/>
      </c>
      <c r="D93" s="66">
        <v>28</v>
      </c>
      <c r="E93" s="66">
        <v>0</v>
      </c>
      <c r="F93" s="66">
        <v>8</v>
      </c>
      <c r="G93" s="66">
        <v>20</v>
      </c>
      <c r="H93" s="66"/>
    </row>
    <row r="94" spans="2:8" x14ac:dyDescent="0.25">
      <c r="B94" s="18" t="str">
        <f>IFERROR(VLOOKUP(A94,REKAP[[#All],[ID
Barang]:[Stok Akhir]],2,FALSE), "")</f>
        <v/>
      </c>
      <c r="C94" s="18" t="str">
        <f>IFERROR(VLOOKUP(A94,REKAP[[#All],[ID
Barang]:[Stok Akhir]],4,FALSE), "")</f>
        <v/>
      </c>
      <c r="D94" s="66">
        <v>15</v>
      </c>
      <c r="E94" s="66">
        <v>248</v>
      </c>
      <c r="F94" s="66">
        <v>69</v>
      </c>
      <c r="G94" s="66">
        <v>194</v>
      </c>
      <c r="H94" s="66"/>
    </row>
    <row r="95" spans="2:8" x14ac:dyDescent="0.25">
      <c r="B95" s="18" t="str">
        <f>IFERROR(VLOOKUP(A95,REKAP[[#All],[ID
Barang]:[Stok Akhir]],2,FALSE), "")</f>
        <v/>
      </c>
      <c r="C95" s="18" t="str">
        <f>IFERROR(VLOOKUP(A95,REKAP[[#All],[ID
Barang]:[Stok Akhir]],4,FALSE), "")</f>
        <v/>
      </c>
      <c r="D95" s="66">
        <v>15</v>
      </c>
      <c r="E95" s="66">
        <v>80</v>
      </c>
      <c r="F95" s="66">
        <v>16</v>
      </c>
      <c r="G95" s="66">
        <v>79</v>
      </c>
      <c r="H95" s="66"/>
    </row>
    <row r="96" spans="2:8" x14ac:dyDescent="0.25">
      <c r="B96" s="18" t="str">
        <f>IFERROR(VLOOKUP(A96,REKAP[[#All],[ID
Barang]:[Stok Akhir]],2,FALSE), "")</f>
        <v/>
      </c>
      <c r="C96" s="18" t="str">
        <f>IFERROR(VLOOKUP(A96,REKAP[[#All],[ID
Barang]:[Stok Akhir]],4,FALSE), "")</f>
        <v/>
      </c>
      <c r="D96" s="66">
        <v>25</v>
      </c>
      <c r="E96" s="66">
        <v>15</v>
      </c>
      <c r="F96" s="66">
        <v>4</v>
      </c>
      <c r="G96" s="66">
        <v>36</v>
      </c>
      <c r="H96" s="66"/>
    </row>
    <row r="97" spans="2:8" x14ac:dyDescent="0.25">
      <c r="B97" s="18" t="str">
        <f>IFERROR(VLOOKUP(A97,REKAP[[#All],[ID
Barang]:[Stok Akhir]],2,FALSE), "")</f>
        <v/>
      </c>
      <c r="C97" s="18" t="str">
        <f>IFERROR(VLOOKUP(A97,REKAP[[#All],[ID
Barang]:[Stok Akhir]],4,FALSE), "")</f>
        <v/>
      </c>
      <c r="D97" s="66">
        <v>15</v>
      </c>
      <c r="E97" s="66">
        <v>4</v>
      </c>
      <c r="F97" s="66">
        <v>24</v>
      </c>
      <c r="G97" s="66">
        <v>-5</v>
      </c>
      <c r="H97" s="66"/>
    </row>
    <row r="98" spans="2:8" x14ac:dyDescent="0.25">
      <c r="B98" s="18" t="str">
        <f>IFERROR(VLOOKUP(A98,REKAP[[#All],[ID
Barang]:[Stok Akhir]],2,FALSE), "")</f>
        <v/>
      </c>
      <c r="C98" s="18" t="str">
        <f>IFERROR(VLOOKUP(A98,REKAP[[#All],[ID
Barang]:[Stok Akhir]],4,FALSE), "")</f>
        <v/>
      </c>
      <c r="D98" s="66">
        <v>13</v>
      </c>
      <c r="E98" s="66">
        <v>34</v>
      </c>
      <c r="F98" s="66">
        <v>0</v>
      </c>
      <c r="G98" s="66">
        <v>47</v>
      </c>
      <c r="H98" s="66"/>
    </row>
    <row r="99" spans="2:8" x14ac:dyDescent="0.25">
      <c r="B99" s="18" t="str">
        <f>IFERROR(VLOOKUP(A99,REKAP[[#All],[ID
Barang]:[Stok Akhir]],2,FALSE), "")</f>
        <v/>
      </c>
      <c r="C99" s="18" t="str">
        <f>IFERROR(VLOOKUP(A99,REKAP[[#All],[ID
Barang]:[Stok Akhir]],4,FALSE), "")</f>
        <v/>
      </c>
      <c r="D99" s="66">
        <v>15</v>
      </c>
      <c r="E99" s="66">
        <v>52</v>
      </c>
      <c r="F99" s="66">
        <v>0</v>
      </c>
      <c r="G99" s="66">
        <v>67</v>
      </c>
      <c r="H99" s="66"/>
    </row>
    <row r="100" spans="2:8" x14ac:dyDescent="0.25">
      <c r="B100" s="18" t="str">
        <f>IFERROR(VLOOKUP(A100,REKAP[[#All],[ID
Barang]:[Stok Akhir]],2,FALSE), "")</f>
        <v/>
      </c>
      <c r="C100" s="18" t="str">
        <f>IFERROR(VLOOKUP(A100,REKAP[[#All],[ID
Barang]:[Stok Akhir]],4,FALSE), "")</f>
        <v/>
      </c>
      <c r="D100" s="66">
        <v>28</v>
      </c>
      <c r="E100" s="66">
        <v>32</v>
      </c>
      <c r="F100" s="66">
        <v>4</v>
      </c>
      <c r="G100" s="66">
        <v>56</v>
      </c>
      <c r="H100" s="66"/>
    </row>
    <row r="101" spans="2:8" x14ac:dyDescent="0.25">
      <c r="B101" s="18" t="str">
        <f>IFERROR(VLOOKUP(A101,REKAP[[#All],[ID
Barang]:[Stok Akhir]],2,FALSE), "")</f>
        <v/>
      </c>
      <c r="C101" s="18" t="str">
        <f>IFERROR(VLOOKUP(A101,REKAP[[#All],[ID
Barang]:[Stok Akhir]],4,FALSE), "")</f>
        <v/>
      </c>
      <c r="D101" s="66">
        <v>15</v>
      </c>
      <c r="E101" s="66">
        <v>0</v>
      </c>
      <c r="F101" s="66">
        <v>2</v>
      </c>
      <c r="G101" s="66">
        <v>13</v>
      </c>
      <c r="H101" s="66"/>
    </row>
    <row r="102" spans="2:8" x14ac:dyDescent="0.25">
      <c r="B102" s="18" t="str">
        <f>IFERROR(VLOOKUP(A102,REKAP[[#All],[ID
Barang]:[Stok Akhir]],2,FALSE), "")</f>
        <v/>
      </c>
      <c r="C102" s="18" t="str">
        <f>IFERROR(VLOOKUP(A102,REKAP[[#All],[ID
Barang]:[Stok Akhir]],4,FALSE), "")</f>
        <v/>
      </c>
      <c r="D102" s="66">
        <v>25</v>
      </c>
      <c r="E102" s="66">
        <v>20</v>
      </c>
      <c r="F102" s="66">
        <v>0</v>
      </c>
      <c r="G102" s="66">
        <v>45</v>
      </c>
      <c r="H102" s="66"/>
    </row>
    <row r="103" spans="2:8" x14ac:dyDescent="0.25">
      <c r="B103" s="18" t="str">
        <f>IFERROR(VLOOKUP(A103,REKAP[[#All],[ID
Barang]:[Stok Akhir]],2,FALSE), "")</f>
        <v/>
      </c>
      <c r="C103" s="18" t="str">
        <f>IFERROR(VLOOKUP(A103,REKAP[[#All],[ID
Barang]:[Stok Akhir]],4,FALSE), "")</f>
        <v/>
      </c>
      <c r="D103" s="66">
        <v>17</v>
      </c>
      <c r="E103" s="66">
        <v>16</v>
      </c>
      <c r="F103" s="66">
        <v>0</v>
      </c>
      <c r="G103" s="66">
        <v>33</v>
      </c>
      <c r="H103" s="66"/>
    </row>
    <row r="104" spans="2:8" x14ac:dyDescent="0.25">
      <c r="B104" s="18" t="str">
        <f>IFERROR(VLOOKUP(A104,REKAP[[#All],[ID
Barang]:[Stok Akhir]],2,FALSE), "")</f>
        <v/>
      </c>
      <c r="C104" s="18" t="str">
        <f>IFERROR(VLOOKUP(A104,REKAP[[#All],[ID
Barang]:[Stok Akhir]],4,FALSE), "")</f>
        <v/>
      </c>
      <c r="D104" s="66">
        <v>38</v>
      </c>
      <c r="E104" s="66">
        <v>0</v>
      </c>
      <c r="F104" s="66">
        <v>0</v>
      </c>
      <c r="G104" s="66">
        <v>38</v>
      </c>
      <c r="H104" s="66"/>
    </row>
    <row r="105" spans="2:8" x14ac:dyDescent="0.25">
      <c r="B105" s="18" t="str">
        <f>IFERROR(VLOOKUP(A105,REKAP[[#All],[ID
Barang]:[Stok Akhir]],2,FALSE), "")</f>
        <v/>
      </c>
      <c r="C105" s="18" t="str">
        <f>IFERROR(VLOOKUP(A105,REKAP[[#All],[ID
Barang]:[Stok Akhir]],4,FALSE), "")</f>
        <v/>
      </c>
      <c r="D105" s="66">
        <v>36</v>
      </c>
      <c r="E105" s="66">
        <v>0</v>
      </c>
      <c r="F105" s="66">
        <v>7</v>
      </c>
      <c r="G105" s="66">
        <v>29</v>
      </c>
      <c r="H105" s="66"/>
    </row>
    <row r="106" spans="2:8" x14ac:dyDescent="0.25">
      <c r="B106" s="18" t="str">
        <f>IFERROR(VLOOKUP(A106,REKAP[[#All],[ID
Barang]:[Stok Akhir]],2,FALSE), "")</f>
        <v/>
      </c>
      <c r="C106" s="18" t="str">
        <f>IFERROR(VLOOKUP(A106,REKAP[[#All],[ID
Barang]:[Stok Akhir]],4,FALSE), "")</f>
        <v/>
      </c>
      <c r="D106" s="66">
        <v>38</v>
      </c>
      <c r="E106" s="66">
        <v>0</v>
      </c>
      <c r="F106" s="66">
        <v>1</v>
      </c>
      <c r="G106" s="66">
        <v>37</v>
      </c>
      <c r="H106" s="66"/>
    </row>
    <row r="107" spans="2:8" x14ac:dyDescent="0.25">
      <c r="B107" s="18" t="str">
        <f>IFERROR(VLOOKUP(A107,REKAP[[#All],[ID
Barang]:[Stok Akhir]],2,FALSE), "")</f>
        <v/>
      </c>
      <c r="C107" s="18" t="str">
        <f>IFERROR(VLOOKUP(A107,REKAP[[#All],[ID
Barang]:[Stok Akhir]],4,FALSE), "")</f>
        <v/>
      </c>
      <c r="D107" s="66">
        <v>32</v>
      </c>
      <c r="E107" s="66">
        <v>0</v>
      </c>
      <c r="F107" s="66">
        <v>0</v>
      </c>
      <c r="G107" s="66">
        <v>32</v>
      </c>
      <c r="H107" s="66"/>
    </row>
    <row r="108" spans="2:8" x14ac:dyDescent="0.25">
      <c r="B108" s="18" t="str">
        <f>IFERROR(VLOOKUP(A108,REKAP[[#All],[ID
Barang]:[Stok Akhir]],2,FALSE), "")</f>
        <v/>
      </c>
      <c r="C108" s="18" t="str">
        <f>IFERROR(VLOOKUP(A108,REKAP[[#All],[ID
Barang]:[Stok Akhir]],4,FALSE), "")</f>
        <v/>
      </c>
      <c r="D108" s="66">
        <v>28</v>
      </c>
      <c r="E108" s="66">
        <v>0</v>
      </c>
      <c r="F108" s="66">
        <v>0</v>
      </c>
      <c r="G108" s="66">
        <v>28</v>
      </c>
      <c r="H108" s="66"/>
    </row>
    <row r="109" spans="2:8" x14ac:dyDescent="0.25">
      <c r="B109" s="18" t="str">
        <f>IFERROR(VLOOKUP(A109,REKAP[[#All],[ID
Barang]:[Stok Akhir]],2,FALSE), "")</f>
        <v/>
      </c>
      <c r="C109" s="18" t="str">
        <f>IFERROR(VLOOKUP(A109,REKAP[[#All],[ID
Barang]:[Stok Akhir]],4,FALSE), "")</f>
        <v/>
      </c>
      <c r="D109" s="66">
        <v>11</v>
      </c>
      <c r="E109" s="66">
        <v>0</v>
      </c>
      <c r="F109" s="66">
        <v>0</v>
      </c>
      <c r="G109" s="66">
        <v>11</v>
      </c>
      <c r="H109" s="66"/>
    </row>
    <row r="110" spans="2:8" x14ac:dyDescent="0.25">
      <c r="B110" s="18" t="str">
        <f>IFERROR(VLOOKUP(A110,REKAP[[#All],[ID
Barang]:[Stok Akhir]],2,FALSE), "")</f>
        <v/>
      </c>
      <c r="C110" s="18" t="str">
        <f>IFERROR(VLOOKUP(A110,REKAP[[#All],[ID
Barang]:[Stok Akhir]],4,FALSE), "")</f>
        <v/>
      </c>
      <c r="D110" s="66">
        <v>7</v>
      </c>
      <c r="E110" s="66">
        <v>0</v>
      </c>
      <c r="F110" s="66">
        <v>0</v>
      </c>
      <c r="G110" s="66">
        <v>7</v>
      </c>
      <c r="H110" s="66"/>
    </row>
    <row r="111" spans="2:8" x14ac:dyDescent="0.25">
      <c r="B111" s="18" t="str">
        <f>IFERROR(VLOOKUP(A111,REKAP[[#All],[ID
Barang]:[Stok Akhir]],2,FALSE), "")</f>
        <v/>
      </c>
      <c r="C111" s="18" t="str">
        <f>IFERROR(VLOOKUP(A111,REKAP[[#All],[ID
Barang]:[Stok Akhir]],4,FALSE), "")</f>
        <v/>
      </c>
      <c r="D111" s="66">
        <v>12</v>
      </c>
      <c r="E111" s="66">
        <v>0</v>
      </c>
      <c r="F111" s="66">
        <v>0</v>
      </c>
      <c r="G111" s="66">
        <v>12</v>
      </c>
      <c r="H111" s="66"/>
    </row>
    <row r="112" spans="2:8" x14ac:dyDescent="0.25">
      <c r="B112" s="18" t="str">
        <f>IFERROR(VLOOKUP(A112,REKAP[[#All],[ID
Barang]:[Stok Akhir]],2,FALSE), "")</f>
        <v/>
      </c>
      <c r="C112" s="18" t="str">
        <f>IFERROR(VLOOKUP(A112,REKAP[[#All],[ID
Barang]:[Stok Akhir]],4,FALSE), "")</f>
        <v/>
      </c>
      <c r="D112" s="66">
        <v>4</v>
      </c>
      <c r="E112" s="66">
        <v>0</v>
      </c>
      <c r="F112" s="66">
        <v>0</v>
      </c>
      <c r="G112" s="66">
        <v>4</v>
      </c>
      <c r="H112" s="66"/>
    </row>
    <row r="113" spans="2:8" x14ac:dyDescent="0.25">
      <c r="B113" s="18" t="str">
        <f>IFERROR(VLOOKUP(A113,REKAP[[#All],[ID
Barang]:[Stok Akhir]],2,FALSE), "")</f>
        <v/>
      </c>
      <c r="C113" s="18" t="str">
        <f>IFERROR(VLOOKUP(A113,REKAP[[#All],[ID
Barang]:[Stok Akhir]],4,FALSE), "")</f>
        <v/>
      </c>
      <c r="D113" s="66">
        <v>10</v>
      </c>
      <c r="E113" s="66">
        <v>0</v>
      </c>
      <c r="F113" s="66">
        <v>0</v>
      </c>
      <c r="G113" s="66">
        <v>10</v>
      </c>
      <c r="H113" s="66"/>
    </row>
    <row r="114" spans="2:8" x14ac:dyDescent="0.25">
      <c r="B114" s="18" t="str">
        <f>IFERROR(VLOOKUP(A114,REKAP[[#All],[ID
Barang]:[Stok Akhir]],2,FALSE), "")</f>
        <v/>
      </c>
      <c r="C114" s="18" t="str">
        <f>IFERROR(VLOOKUP(A114,REKAP[[#All],[ID
Barang]:[Stok Akhir]],4,FALSE), "")</f>
        <v/>
      </c>
      <c r="D114" s="66">
        <v>37</v>
      </c>
      <c r="E114" s="66">
        <v>0</v>
      </c>
      <c r="F114" s="66">
        <v>0</v>
      </c>
      <c r="G114" s="66">
        <v>37</v>
      </c>
      <c r="H114" s="66"/>
    </row>
    <row r="115" spans="2:8" x14ac:dyDescent="0.25">
      <c r="B115" s="18" t="str">
        <f>IFERROR(VLOOKUP(A115,REKAP[[#All],[ID
Barang]:[Stok Akhir]],2,FALSE), "")</f>
        <v/>
      </c>
      <c r="C115" s="18" t="str">
        <f>IFERROR(VLOOKUP(A115,REKAP[[#All],[ID
Barang]:[Stok Akhir]],4,FALSE), "")</f>
        <v/>
      </c>
      <c r="D115" s="66">
        <v>19</v>
      </c>
      <c r="E115" s="66">
        <v>0</v>
      </c>
      <c r="F115" s="66">
        <v>18</v>
      </c>
      <c r="G115" s="66">
        <v>1</v>
      </c>
      <c r="H115" s="66"/>
    </row>
    <row r="116" spans="2:8" x14ac:dyDescent="0.25">
      <c r="B116" s="18" t="str">
        <f>IFERROR(VLOOKUP(A116,REKAP[[#All],[ID
Barang]:[Stok Akhir]],2,FALSE), "")</f>
        <v/>
      </c>
      <c r="C116" s="18" t="str">
        <f>IFERROR(VLOOKUP(A116,REKAP[[#All],[ID
Barang]:[Stok Akhir]],4,FALSE), "")</f>
        <v/>
      </c>
      <c r="D116" s="66">
        <v>13</v>
      </c>
      <c r="E116" s="66">
        <v>120</v>
      </c>
      <c r="F116" s="66">
        <v>16</v>
      </c>
      <c r="G116" s="66">
        <v>117</v>
      </c>
      <c r="H116" s="66"/>
    </row>
    <row r="117" spans="2:8" x14ac:dyDescent="0.25">
      <c r="B117" s="18" t="str">
        <f>IFERROR(VLOOKUP(A117,REKAP[[#All],[ID
Barang]:[Stok Akhir]],2,FALSE), "")</f>
        <v/>
      </c>
      <c r="C117" s="18" t="str">
        <f>IFERROR(VLOOKUP(A117,REKAP[[#All],[ID
Barang]:[Stok Akhir]],4,FALSE), "")</f>
        <v/>
      </c>
      <c r="D117" s="66">
        <v>12</v>
      </c>
      <c r="E117" s="66">
        <v>20</v>
      </c>
      <c r="F117" s="66">
        <v>4</v>
      </c>
      <c r="G117" s="66">
        <v>28</v>
      </c>
      <c r="H117" s="66"/>
    </row>
    <row r="118" spans="2:8" x14ac:dyDescent="0.25">
      <c r="B118" s="18" t="str">
        <f>IFERROR(VLOOKUP(A118,REKAP[[#All],[ID
Barang]:[Stok Akhir]],2,FALSE), "")</f>
        <v/>
      </c>
      <c r="C118" s="18" t="str">
        <f>IFERROR(VLOOKUP(A118,REKAP[[#All],[ID
Barang]:[Stok Akhir]],4,FALSE), "")</f>
        <v/>
      </c>
      <c r="D118" s="66">
        <v>14</v>
      </c>
      <c r="E118" s="66">
        <v>34</v>
      </c>
      <c r="F118" s="66">
        <v>19</v>
      </c>
      <c r="G118" s="66">
        <v>29</v>
      </c>
      <c r="H118" s="66"/>
    </row>
    <row r="119" spans="2:8" x14ac:dyDescent="0.25">
      <c r="B119" s="18" t="str">
        <f>IFERROR(VLOOKUP(A119,REKAP[[#All],[ID
Barang]:[Stok Akhir]],2,FALSE), "")</f>
        <v/>
      </c>
      <c r="C119" s="18" t="str">
        <f>IFERROR(VLOOKUP(A119,REKAP[[#All],[ID
Barang]:[Stok Akhir]],4,FALSE), "")</f>
        <v/>
      </c>
      <c r="D119" s="66">
        <v>15</v>
      </c>
      <c r="E119" s="66">
        <v>0</v>
      </c>
      <c r="F119" s="66">
        <v>0</v>
      </c>
      <c r="G119" s="66">
        <v>15</v>
      </c>
      <c r="H119" s="66"/>
    </row>
    <row r="120" spans="2:8" x14ac:dyDescent="0.25">
      <c r="B120" s="18" t="str">
        <f>IFERROR(VLOOKUP(A120,REKAP[[#All],[ID
Barang]:[Stok Akhir]],2,FALSE), "")</f>
        <v/>
      </c>
      <c r="C120" s="18" t="str">
        <f>IFERROR(VLOOKUP(A120,REKAP[[#All],[ID
Barang]:[Stok Akhir]],4,FALSE), "")</f>
        <v/>
      </c>
      <c r="D120" s="66">
        <v>14</v>
      </c>
      <c r="E120" s="66">
        <v>8</v>
      </c>
      <c r="F120" s="66">
        <v>0</v>
      </c>
      <c r="G120" s="66">
        <v>22</v>
      </c>
      <c r="H120" s="66"/>
    </row>
    <row r="121" spans="2:8" x14ac:dyDescent="0.25">
      <c r="B121" s="18" t="str">
        <f>IFERROR(VLOOKUP(A121,REKAP[[#All],[ID
Barang]:[Stok Akhir]],2,FALSE), "")</f>
        <v/>
      </c>
      <c r="C121" s="18" t="str">
        <f>IFERROR(VLOOKUP(A121,REKAP[[#All],[ID
Barang]:[Stok Akhir]],4,FALSE), "")</f>
        <v/>
      </c>
      <c r="D121" s="66">
        <v>11</v>
      </c>
      <c r="E121" s="66">
        <v>0</v>
      </c>
      <c r="F121" s="66">
        <v>8</v>
      </c>
      <c r="G121" s="66">
        <v>3</v>
      </c>
      <c r="H121" s="66"/>
    </row>
    <row r="122" spans="2:8" x14ac:dyDescent="0.25">
      <c r="B122" s="18" t="str">
        <f>IFERROR(VLOOKUP(A122,REKAP[[#All],[ID
Barang]:[Stok Akhir]],2,FALSE), "")</f>
        <v/>
      </c>
      <c r="C122" s="18" t="str">
        <f>IFERROR(VLOOKUP(A122,REKAP[[#All],[ID
Barang]:[Stok Akhir]],4,FALSE), "")</f>
        <v/>
      </c>
      <c r="D122" s="66">
        <v>23</v>
      </c>
      <c r="E122" s="66">
        <v>0</v>
      </c>
      <c r="F122" s="66">
        <v>0</v>
      </c>
      <c r="G122" s="66">
        <v>23</v>
      </c>
      <c r="H122" s="66"/>
    </row>
    <row r="123" spans="2:8" x14ac:dyDescent="0.25">
      <c r="B123" s="18" t="str">
        <f>IFERROR(VLOOKUP(A123,REKAP[[#All],[ID
Barang]:[Stok Akhir]],2,FALSE), "")</f>
        <v/>
      </c>
      <c r="C123" s="18" t="str">
        <f>IFERROR(VLOOKUP(A123,REKAP[[#All],[ID
Barang]:[Stok Akhir]],4,FALSE), "")</f>
        <v/>
      </c>
      <c r="D123" s="66">
        <v>14</v>
      </c>
      <c r="E123" s="66">
        <v>0</v>
      </c>
      <c r="F123" s="66">
        <v>0</v>
      </c>
      <c r="G123" s="66">
        <v>14</v>
      </c>
      <c r="H123" s="66"/>
    </row>
    <row r="124" spans="2:8" x14ac:dyDescent="0.25">
      <c r="B124" s="18" t="str">
        <f>IFERROR(VLOOKUP(A124,REKAP[[#All],[ID
Barang]:[Stok Akhir]],2,FALSE), "")</f>
        <v/>
      </c>
      <c r="C124" s="18" t="str">
        <f>IFERROR(VLOOKUP(A124,REKAP[[#All],[ID
Barang]:[Stok Akhir]],4,FALSE), "")</f>
        <v/>
      </c>
      <c r="D124" s="66">
        <v>15</v>
      </c>
      <c r="E124" s="66">
        <v>58</v>
      </c>
      <c r="F124" s="66">
        <v>0</v>
      </c>
      <c r="G124" s="66">
        <v>73</v>
      </c>
      <c r="H124" s="66"/>
    </row>
    <row r="125" spans="2:8" x14ac:dyDescent="0.25">
      <c r="B125" s="18" t="str">
        <f>IFERROR(VLOOKUP(A125,REKAP[[#All],[ID
Barang]:[Stok Akhir]],2,FALSE), "")</f>
        <v/>
      </c>
      <c r="C125" s="18" t="str">
        <f>IFERROR(VLOOKUP(A125,REKAP[[#All],[ID
Barang]:[Stok Akhir]],4,FALSE), "")</f>
        <v/>
      </c>
      <c r="D125" s="66">
        <v>15</v>
      </c>
      <c r="E125" s="66">
        <v>0</v>
      </c>
      <c r="F125" s="66">
        <v>0</v>
      </c>
      <c r="G125" s="66">
        <v>15</v>
      </c>
      <c r="H125" s="66"/>
    </row>
    <row r="126" spans="2:8" x14ac:dyDescent="0.25">
      <c r="B126" s="18" t="str">
        <f>IFERROR(VLOOKUP(A126,REKAP[[#All],[ID
Barang]:[Stok Akhir]],2,FALSE), "")</f>
        <v/>
      </c>
      <c r="C126" s="18" t="str">
        <f>IFERROR(VLOOKUP(A126,REKAP[[#All],[ID
Barang]:[Stok Akhir]],4,FALSE), "")</f>
        <v/>
      </c>
      <c r="D126" s="66">
        <v>13</v>
      </c>
      <c r="E126" s="66">
        <v>0</v>
      </c>
      <c r="F126" s="66">
        <v>2</v>
      </c>
      <c r="G126" s="66">
        <v>11</v>
      </c>
      <c r="H126" s="66"/>
    </row>
    <row r="127" spans="2:8" x14ac:dyDescent="0.25">
      <c r="B127" s="18" t="str">
        <f>IFERROR(VLOOKUP(A127,REKAP[[#All],[ID
Barang]:[Stok Akhir]],2,FALSE), "")</f>
        <v/>
      </c>
      <c r="C127" s="18" t="str">
        <f>IFERROR(VLOOKUP(A127,REKAP[[#All],[ID
Barang]:[Stok Akhir]],4,FALSE), "")</f>
        <v/>
      </c>
      <c r="D127" s="66">
        <v>22</v>
      </c>
      <c r="E127" s="66">
        <v>0</v>
      </c>
      <c r="F127" s="66">
        <v>8</v>
      </c>
      <c r="G127" s="66">
        <v>14</v>
      </c>
      <c r="H127" s="66"/>
    </row>
    <row r="128" spans="2:8" x14ac:dyDescent="0.25">
      <c r="B128" s="18" t="str">
        <f>IFERROR(VLOOKUP(A128,REKAP[[#All],[ID
Barang]:[Stok Akhir]],2,FALSE), "")</f>
        <v/>
      </c>
      <c r="C128" s="18" t="str">
        <f>IFERROR(VLOOKUP(A128,REKAP[[#All],[ID
Barang]:[Stok Akhir]],4,FALSE), "")</f>
        <v/>
      </c>
      <c r="D128" s="66">
        <v>49</v>
      </c>
      <c r="E128" s="66">
        <v>0</v>
      </c>
      <c r="F128" s="66">
        <v>0</v>
      </c>
      <c r="G128" s="66">
        <v>49</v>
      </c>
      <c r="H128" s="66"/>
    </row>
    <row r="129" spans="2:8" x14ac:dyDescent="0.25">
      <c r="B129" s="18" t="str">
        <f>IFERROR(VLOOKUP(A129,REKAP[[#All],[ID
Barang]:[Stok Akhir]],2,FALSE), "")</f>
        <v/>
      </c>
      <c r="C129" s="18" t="str">
        <f>IFERROR(VLOOKUP(A129,REKAP[[#All],[ID
Barang]:[Stok Akhir]],4,FALSE), "")</f>
        <v/>
      </c>
      <c r="D129" s="66">
        <v>22</v>
      </c>
      <c r="E129" s="66">
        <v>0</v>
      </c>
      <c r="F129" s="66">
        <v>0</v>
      </c>
      <c r="G129" s="66">
        <v>22</v>
      </c>
      <c r="H129" s="66"/>
    </row>
    <row r="130" spans="2:8" x14ac:dyDescent="0.25">
      <c r="B130" s="18" t="str">
        <f>IFERROR(VLOOKUP(A130,REKAP[[#All],[ID
Barang]:[Stok Akhir]],2,FALSE), "")</f>
        <v/>
      </c>
      <c r="C130" s="18" t="str">
        <f>IFERROR(VLOOKUP(A130,REKAP[[#All],[ID
Barang]:[Stok Akhir]],4,FALSE), "")</f>
        <v/>
      </c>
      <c r="D130" s="66">
        <v>4</v>
      </c>
      <c r="E130" s="66">
        <v>0</v>
      </c>
      <c r="F130" s="66">
        <v>0</v>
      </c>
      <c r="G130" s="66">
        <v>4</v>
      </c>
      <c r="H130" s="66"/>
    </row>
    <row r="131" spans="2:8" x14ac:dyDescent="0.25">
      <c r="B131" s="18" t="str">
        <f>IFERROR(VLOOKUP(A131,REKAP[[#All],[ID
Barang]:[Stok Akhir]],2,FALSE), "")</f>
        <v/>
      </c>
      <c r="C131" s="18" t="str">
        <f>IFERROR(VLOOKUP(A131,REKAP[[#All],[ID
Barang]:[Stok Akhir]],4,FALSE), "")</f>
        <v/>
      </c>
      <c r="D131" s="66">
        <v>5</v>
      </c>
      <c r="E131" s="66">
        <v>0</v>
      </c>
      <c r="F131" s="66">
        <v>0</v>
      </c>
      <c r="G131" s="66">
        <v>5</v>
      </c>
      <c r="H131" s="66"/>
    </row>
    <row r="132" spans="2:8" x14ac:dyDescent="0.25">
      <c r="B132" s="18" t="str">
        <f>IFERROR(VLOOKUP(A132,REKAP[[#All],[ID
Barang]:[Stok Akhir]],2,FALSE), "")</f>
        <v/>
      </c>
      <c r="C132" s="18" t="str">
        <f>IFERROR(VLOOKUP(A132,REKAP[[#All],[ID
Barang]:[Stok Akhir]],4,FALSE), "")</f>
        <v/>
      </c>
      <c r="D132" s="66">
        <v>4</v>
      </c>
      <c r="E132" s="66">
        <v>0</v>
      </c>
      <c r="F132" s="66">
        <v>2</v>
      </c>
      <c r="G132" s="66">
        <v>2</v>
      </c>
      <c r="H132" s="66"/>
    </row>
    <row r="133" spans="2:8" x14ac:dyDescent="0.25">
      <c r="B133" s="18" t="str">
        <f>IFERROR(VLOOKUP(A133,REKAP[[#All],[ID
Barang]:[Stok Akhir]],2,FALSE), "")</f>
        <v/>
      </c>
      <c r="C133" s="18" t="str">
        <f>IFERROR(VLOOKUP(A133,REKAP[[#All],[ID
Barang]:[Stok Akhir]],4,FALSE), "")</f>
        <v/>
      </c>
      <c r="D133" s="66">
        <v>13</v>
      </c>
      <c r="E133" s="66">
        <v>0</v>
      </c>
      <c r="F133" s="66">
        <v>0</v>
      </c>
      <c r="G133" s="66">
        <v>13</v>
      </c>
      <c r="H133" s="66"/>
    </row>
    <row r="134" spans="2:8" x14ac:dyDescent="0.25">
      <c r="B134" s="18" t="str">
        <f>IFERROR(VLOOKUP(A134,REKAP[[#All],[ID
Barang]:[Stok Akhir]],2,FALSE), "")</f>
        <v/>
      </c>
      <c r="C134" s="18" t="str">
        <f>IFERROR(VLOOKUP(A134,REKAP[[#All],[ID
Barang]:[Stok Akhir]],4,FALSE), "")</f>
        <v/>
      </c>
      <c r="D134" s="66">
        <v>11</v>
      </c>
      <c r="E134" s="66">
        <v>0</v>
      </c>
      <c r="F134" s="66">
        <v>0</v>
      </c>
      <c r="G134" s="66">
        <v>11</v>
      </c>
      <c r="H134" s="66"/>
    </row>
    <row r="135" spans="2:8" x14ac:dyDescent="0.25">
      <c r="B135" s="18" t="str">
        <f>IFERROR(VLOOKUP(A135,REKAP[[#All],[ID
Barang]:[Stok Akhir]],2,FALSE), "")</f>
        <v/>
      </c>
      <c r="C135" s="18" t="str">
        <f>IFERROR(VLOOKUP(A135,REKAP[[#All],[ID
Barang]:[Stok Akhir]],4,FALSE), "")</f>
        <v/>
      </c>
      <c r="D135" s="66">
        <v>7</v>
      </c>
      <c r="E135" s="66">
        <v>0</v>
      </c>
      <c r="F135" s="66">
        <v>0</v>
      </c>
      <c r="G135" s="66">
        <v>7</v>
      </c>
      <c r="H135" s="66"/>
    </row>
    <row r="136" spans="2:8" x14ac:dyDescent="0.25">
      <c r="B136" s="18" t="str">
        <f>IFERROR(VLOOKUP(A136,REKAP[[#All],[ID
Barang]:[Stok Akhir]],2,FALSE), "")</f>
        <v/>
      </c>
      <c r="C136" s="18" t="str">
        <f>IFERROR(VLOOKUP(A136,REKAP[[#All],[ID
Barang]:[Stok Akhir]],4,FALSE), "")</f>
        <v/>
      </c>
      <c r="D136" s="66">
        <v>10</v>
      </c>
      <c r="E136" s="66">
        <v>0</v>
      </c>
      <c r="F136" s="66">
        <v>0</v>
      </c>
      <c r="G136" s="66">
        <v>10</v>
      </c>
      <c r="H136" s="66"/>
    </row>
    <row r="137" spans="2:8" x14ac:dyDescent="0.25">
      <c r="B137" s="18" t="str">
        <f>IFERROR(VLOOKUP(A137,REKAP[[#All],[ID
Barang]:[Stok Akhir]],2,FALSE), "")</f>
        <v/>
      </c>
      <c r="C137" s="18" t="str">
        <f>IFERROR(VLOOKUP(A137,REKAP[[#All],[ID
Barang]:[Stok Akhir]],4,FALSE), "")</f>
        <v/>
      </c>
      <c r="D137" s="66">
        <v>13</v>
      </c>
      <c r="E137" s="66">
        <v>16</v>
      </c>
      <c r="F137" s="66">
        <v>22</v>
      </c>
      <c r="G137" s="66">
        <v>7</v>
      </c>
      <c r="H137" s="66"/>
    </row>
    <row r="138" spans="2:8" x14ac:dyDescent="0.25">
      <c r="B138" s="18" t="str">
        <f>IFERROR(VLOOKUP(A138,REKAP[[#All],[ID
Barang]:[Stok Akhir]],2,FALSE), "")</f>
        <v/>
      </c>
      <c r="C138" s="18" t="str">
        <f>IFERROR(VLOOKUP(A138,REKAP[[#All],[ID
Barang]:[Stok Akhir]],4,FALSE), "")</f>
        <v/>
      </c>
      <c r="D138" s="66">
        <v>35</v>
      </c>
      <c r="E138" s="66">
        <v>0</v>
      </c>
      <c r="F138" s="66">
        <v>0</v>
      </c>
      <c r="G138" s="66">
        <v>35</v>
      </c>
      <c r="H138" s="66"/>
    </row>
    <row r="139" spans="2:8" x14ac:dyDescent="0.25">
      <c r="B139" s="18" t="str">
        <f>IFERROR(VLOOKUP(A139,REKAP[[#All],[ID
Barang]:[Stok Akhir]],2,FALSE), "")</f>
        <v/>
      </c>
      <c r="C139" s="18" t="str">
        <f>IFERROR(VLOOKUP(A139,REKAP[[#All],[ID
Barang]:[Stok Akhir]],4,FALSE), "")</f>
        <v/>
      </c>
      <c r="D139" s="66">
        <v>15</v>
      </c>
      <c r="E139" s="66">
        <v>104</v>
      </c>
      <c r="F139" s="66">
        <v>2</v>
      </c>
      <c r="G139" s="66">
        <v>117</v>
      </c>
      <c r="H139" s="66"/>
    </row>
    <row r="140" spans="2:8" x14ac:dyDescent="0.25">
      <c r="B140" s="18" t="str">
        <f>IFERROR(VLOOKUP(A140,REKAP[[#All],[ID
Barang]:[Stok Akhir]],2,FALSE), "")</f>
        <v/>
      </c>
      <c r="C140" s="18" t="str">
        <f>IFERROR(VLOOKUP(A140,REKAP[[#All],[ID
Barang]:[Stok Akhir]],4,FALSE), "")</f>
        <v/>
      </c>
      <c r="D140" s="66">
        <v>15</v>
      </c>
      <c r="E140" s="66">
        <v>22</v>
      </c>
      <c r="F140" s="66">
        <v>2</v>
      </c>
      <c r="G140" s="66">
        <v>35</v>
      </c>
      <c r="H140" s="66"/>
    </row>
    <row r="141" spans="2:8" x14ac:dyDescent="0.25">
      <c r="B141" s="18" t="str">
        <f>IFERROR(VLOOKUP(A141,REKAP[[#All],[ID
Barang]:[Stok Akhir]],2,FALSE), "")</f>
        <v/>
      </c>
      <c r="C141" s="18" t="str">
        <f>IFERROR(VLOOKUP(A141,REKAP[[#All],[ID
Barang]:[Stok Akhir]],4,FALSE), "")</f>
        <v/>
      </c>
      <c r="D141" s="66">
        <v>20</v>
      </c>
      <c r="E141" s="66">
        <v>42</v>
      </c>
      <c r="F141" s="66">
        <v>4</v>
      </c>
      <c r="G141" s="66">
        <v>58</v>
      </c>
      <c r="H141" s="66"/>
    </row>
    <row r="142" spans="2:8" x14ac:dyDescent="0.25">
      <c r="B142" s="18" t="str">
        <f>IFERROR(VLOOKUP(A142,REKAP[[#All],[ID
Barang]:[Stok Akhir]],2,FALSE), "")</f>
        <v/>
      </c>
      <c r="C142" s="18" t="str">
        <f>IFERROR(VLOOKUP(A142,REKAP[[#All],[ID
Barang]:[Stok Akhir]],4,FALSE), "")</f>
        <v/>
      </c>
      <c r="D142" s="66">
        <v>34</v>
      </c>
      <c r="E142" s="66">
        <v>12</v>
      </c>
      <c r="F142" s="66">
        <v>12</v>
      </c>
      <c r="G142" s="66">
        <v>34</v>
      </c>
      <c r="H142" s="66"/>
    </row>
    <row r="143" spans="2:8" x14ac:dyDescent="0.25">
      <c r="B143" s="18" t="str">
        <f>IFERROR(VLOOKUP(A143,REKAP[[#All],[ID
Barang]:[Stok Akhir]],2,FALSE), "")</f>
        <v/>
      </c>
      <c r="C143" s="18" t="str">
        <f>IFERROR(VLOOKUP(A143,REKAP[[#All],[ID
Barang]:[Stok Akhir]],4,FALSE), "")</f>
        <v/>
      </c>
      <c r="D143" s="66">
        <v>15</v>
      </c>
      <c r="E143" s="66">
        <v>0</v>
      </c>
      <c r="F143" s="66">
        <v>0</v>
      </c>
      <c r="G143" s="66">
        <v>15</v>
      </c>
      <c r="H143" s="66"/>
    </row>
    <row r="144" spans="2:8" x14ac:dyDescent="0.25">
      <c r="B144" s="18" t="str">
        <f>IFERROR(VLOOKUP(A144,REKAP[[#All],[ID
Barang]:[Stok Akhir]],2,FALSE), "")</f>
        <v/>
      </c>
      <c r="C144" s="18" t="str">
        <f>IFERROR(VLOOKUP(A144,REKAP[[#All],[ID
Barang]:[Stok Akhir]],4,FALSE), "")</f>
        <v/>
      </c>
      <c r="D144" s="66">
        <v>15</v>
      </c>
      <c r="E144" s="66">
        <v>0</v>
      </c>
      <c r="F144" s="66">
        <v>0</v>
      </c>
      <c r="G144" s="66">
        <v>15</v>
      </c>
      <c r="H144" s="66"/>
    </row>
    <row r="145" spans="2:8" x14ac:dyDescent="0.25">
      <c r="B145" s="18" t="str">
        <f>IFERROR(VLOOKUP(A145,REKAP[[#All],[ID
Barang]:[Stok Akhir]],2,FALSE), "")</f>
        <v/>
      </c>
      <c r="C145" s="18" t="str">
        <f>IFERROR(VLOOKUP(A145,REKAP[[#All],[ID
Barang]:[Stok Akhir]],4,FALSE), "")</f>
        <v/>
      </c>
      <c r="D145" s="66">
        <v>19</v>
      </c>
      <c r="E145" s="66">
        <v>0</v>
      </c>
      <c r="F145" s="66">
        <v>2</v>
      </c>
      <c r="G145" s="66">
        <v>17</v>
      </c>
      <c r="H145" s="66"/>
    </row>
    <row r="146" spans="2:8" x14ac:dyDescent="0.25">
      <c r="B146" s="18" t="str">
        <f>IFERROR(VLOOKUP(A146,REKAP[[#All],[ID
Barang]:[Stok Akhir]],2,FALSE), "")</f>
        <v/>
      </c>
      <c r="C146" s="18" t="str">
        <f>IFERROR(VLOOKUP(A146,REKAP[[#All],[ID
Barang]:[Stok Akhir]],4,FALSE), "")</f>
        <v/>
      </c>
      <c r="D146" s="66">
        <v>61</v>
      </c>
      <c r="E146" s="66">
        <v>0</v>
      </c>
      <c r="F146" s="66">
        <v>0</v>
      </c>
      <c r="G146" s="66">
        <v>61</v>
      </c>
      <c r="H146" s="66"/>
    </row>
    <row r="147" spans="2:8" x14ac:dyDescent="0.25">
      <c r="B147" s="18" t="str">
        <f>IFERROR(VLOOKUP(A147,REKAP[[#All],[ID
Barang]:[Stok Akhir]],2,FALSE), "")</f>
        <v/>
      </c>
      <c r="C147" s="18" t="str">
        <f>IFERROR(VLOOKUP(A147,REKAP[[#All],[ID
Barang]:[Stok Akhir]],4,FALSE), "")</f>
        <v/>
      </c>
      <c r="D147" s="66">
        <v>15</v>
      </c>
      <c r="E147" s="66">
        <v>2</v>
      </c>
      <c r="F147" s="66">
        <v>14</v>
      </c>
      <c r="G147" s="66">
        <v>3</v>
      </c>
      <c r="H147" s="66"/>
    </row>
    <row r="148" spans="2:8" x14ac:dyDescent="0.25">
      <c r="B148" s="18" t="str">
        <f>IFERROR(VLOOKUP(A148,REKAP[[#All],[ID
Barang]:[Stok Akhir]],2,FALSE), "")</f>
        <v/>
      </c>
      <c r="C148" s="18" t="str">
        <f>IFERROR(VLOOKUP(A148,REKAP[[#All],[ID
Barang]:[Stok Akhir]],4,FALSE), "")</f>
        <v/>
      </c>
      <c r="D148" s="66">
        <v>21</v>
      </c>
      <c r="E148" s="66">
        <v>0</v>
      </c>
      <c r="F148" s="66">
        <v>0</v>
      </c>
      <c r="G148" s="66">
        <v>21</v>
      </c>
      <c r="H148" s="66"/>
    </row>
    <row r="149" spans="2:8" x14ac:dyDescent="0.25">
      <c r="B149" s="18" t="str">
        <f>IFERROR(VLOOKUP(A149,REKAP[[#All],[ID
Barang]:[Stok Akhir]],2,FALSE), "")</f>
        <v/>
      </c>
      <c r="C149" s="18" t="str">
        <f>IFERROR(VLOOKUP(A149,REKAP[[#All],[ID
Barang]:[Stok Akhir]],4,FALSE), "")</f>
        <v/>
      </c>
      <c r="D149" s="66">
        <v>11</v>
      </c>
      <c r="E149" s="66">
        <v>0</v>
      </c>
      <c r="F149" s="66">
        <v>0</v>
      </c>
      <c r="G149" s="66">
        <v>11</v>
      </c>
      <c r="H149" s="66"/>
    </row>
    <row r="150" spans="2:8" x14ac:dyDescent="0.25">
      <c r="B150" s="18" t="str">
        <f>IFERROR(VLOOKUP(A150,REKAP[[#All],[ID
Barang]:[Stok Akhir]],2,FALSE), "")</f>
        <v/>
      </c>
      <c r="C150" s="18" t="str">
        <f>IFERROR(VLOOKUP(A150,REKAP[[#All],[ID
Barang]:[Stok Akhir]],4,FALSE), "")</f>
        <v/>
      </c>
      <c r="D150" s="66">
        <v>33</v>
      </c>
      <c r="E150" s="66">
        <v>0</v>
      </c>
      <c r="F150" s="66">
        <v>0</v>
      </c>
      <c r="G150" s="66">
        <v>33</v>
      </c>
      <c r="H150" s="66"/>
    </row>
    <row r="151" spans="2:8" x14ac:dyDescent="0.25">
      <c r="B151" s="18" t="str">
        <f>IFERROR(VLOOKUP(A151,REKAP[[#All],[ID
Barang]:[Stok Akhir]],2,FALSE), "")</f>
        <v/>
      </c>
      <c r="C151" s="18" t="str">
        <f>IFERROR(VLOOKUP(A151,REKAP[[#All],[ID
Barang]:[Stok Akhir]],4,FALSE), "")</f>
        <v/>
      </c>
      <c r="D151" s="66">
        <v>34</v>
      </c>
      <c r="E151" s="66">
        <v>0</v>
      </c>
      <c r="F151" s="66">
        <v>0</v>
      </c>
      <c r="G151" s="66">
        <v>34</v>
      </c>
      <c r="H151" s="66"/>
    </row>
    <row r="152" spans="2:8" x14ac:dyDescent="0.25">
      <c r="B152" s="18" t="str">
        <f>IFERROR(VLOOKUP(A152,REKAP[[#All],[ID
Barang]:[Stok Akhir]],2,FALSE), "")</f>
        <v/>
      </c>
      <c r="C152" s="18" t="str">
        <f>IFERROR(VLOOKUP(A152,REKAP[[#All],[ID
Barang]:[Stok Akhir]],4,FALSE), "")</f>
        <v/>
      </c>
      <c r="D152" s="66">
        <v>19</v>
      </c>
      <c r="E152" s="66">
        <v>0</v>
      </c>
      <c r="F152" s="66">
        <v>0</v>
      </c>
      <c r="G152" s="66">
        <v>19</v>
      </c>
      <c r="H152" s="66"/>
    </row>
    <row r="153" spans="2:8" x14ac:dyDescent="0.25">
      <c r="B153" s="18" t="str">
        <f>IFERROR(VLOOKUP(A153,REKAP[[#All],[ID
Barang]:[Stok Akhir]],2,FALSE), "")</f>
        <v/>
      </c>
      <c r="C153" s="18" t="str">
        <f>IFERROR(VLOOKUP(A153,REKAP[[#All],[ID
Barang]:[Stok Akhir]],4,FALSE), "")</f>
        <v/>
      </c>
      <c r="D153" s="66">
        <v>12</v>
      </c>
      <c r="E153" s="66">
        <v>0</v>
      </c>
      <c r="F153" s="66">
        <v>0</v>
      </c>
      <c r="G153" s="66">
        <v>12</v>
      </c>
      <c r="H153" s="66"/>
    </row>
    <row r="154" spans="2:8" x14ac:dyDescent="0.25">
      <c r="B154" s="18" t="str">
        <f>IFERROR(VLOOKUP(A154,REKAP[[#All],[ID
Barang]:[Stok Akhir]],2,FALSE), "")</f>
        <v/>
      </c>
      <c r="C154" s="18" t="str">
        <f>IFERROR(VLOOKUP(A154,REKAP[[#All],[ID
Barang]:[Stok Akhir]],4,FALSE), "")</f>
        <v/>
      </c>
      <c r="D154" s="66">
        <v>0</v>
      </c>
      <c r="E154" s="66">
        <v>0</v>
      </c>
      <c r="F154" s="66">
        <v>0</v>
      </c>
      <c r="G154" s="66">
        <v>0</v>
      </c>
      <c r="H154" s="66"/>
    </row>
    <row r="155" spans="2:8" x14ac:dyDescent="0.25">
      <c r="B155" s="18" t="str">
        <f>IFERROR(VLOOKUP(A155,REKAP[[#All],[ID
Barang]:[Stok Akhir]],2,FALSE), "")</f>
        <v/>
      </c>
      <c r="C155" s="18" t="str">
        <f>IFERROR(VLOOKUP(A155,REKAP[[#All],[ID
Barang]:[Stok Akhir]],4,FALSE), "")</f>
        <v/>
      </c>
      <c r="D155" s="66">
        <v>6</v>
      </c>
      <c r="E155" s="66">
        <v>0</v>
      </c>
      <c r="F155" s="66">
        <v>0</v>
      </c>
      <c r="G155" s="66">
        <v>6</v>
      </c>
      <c r="H155" s="66"/>
    </row>
    <row r="156" spans="2:8" x14ac:dyDescent="0.25">
      <c r="B156" s="18" t="str">
        <f>IFERROR(VLOOKUP(A156,REKAP[[#All],[ID
Barang]:[Stok Akhir]],2,FALSE), "")</f>
        <v/>
      </c>
      <c r="C156" s="18" t="str">
        <f>IFERROR(VLOOKUP(A156,REKAP[[#All],[ID
Barang]:[Stok Akhir]],4,FALSE), "")</f>
        <v/>
      </c>
      <c r="D156" s="66">
        <v>20</v>
      </c>
      <c r="E156" s="66">
        <v>0</v>
      </c>
      <c r="F156" s="66">
        <v>0</v>
      </c>
      <c r="G156" s="66">
        <v>20</v>
      </c>
      <c r="H156" s="66"/>
    </row>
    <row r="157" spans="2:8" x14ac:dyDescent="0.25">
      <c r="B157" s="18" t="str">
        <f>IFERROR(VLOOKUP(A157,REKAP[[#All],[ID
Barang]:[Stok Akhir]],2,FALSE), "")</f>
        <v/>
      </c>
      <c r="C157" s="18" t="str">
        <f>IFERROR(VLOOKUP(A157,REKAP[[#All],[ID
Barang]:[Stok Akhir]],4,FALSE), "")</f>
        <v/>
      </c>
      <c r="D157" s="66">
        <v>9</v>
      </c>
      <c r="E157" s="66">
        <v>0</v>
      </c>
      <c r="F157" s="66">
        <v>0</v>
      </c>
      <c r="G157" s="66">
        <v>9</v>
      </c>
      <c r="H157" s="66"/>
    </row>
    <row r="158" spans="2:8" x14ac:dyDescent="0.25">
      <c r="B158" s="18" t="str">
        <f>IFERROR(VLOOKUP(A158,REKAP[[#All],[ID
Barang]:[Stok Akhir]],2,FALSE), "")</f>
        <v/>
      </c>
      <c r="C158" s="18" t="str">
        <f>IFERROR(VLOOKUP(A158,REKAP[[#All],[ID
Barang]:[Stok Akhir]],4,FALSE), "")</f>
        <v/>
      </c>
      <c r="D158" s="66">
        <v>6</v>
      </c>
      <c r="E158" s="66">
        <v>0</v>
      </c>
      <c r="F158" s="66">
        <v>0</v>
      </c>
      <c r="G158" s="66">
        <v>6</v>
      </c>
      <c r="H158" s="66"/>
    </row>
    <row r="159" spans="2:8" x14ac:dyDescent="0.25">
      <c r="B159" s="18" t="str">
        <f>IFERROR(VLOOKUP(A159,REKAP[[#All],[ID
Barang]:[Stok Akhir]],2,FALSE), "")</f>
        <v/>
      </c>
      <c r="C159" s="18" t="str">
        <f>IFERROR(VLOOKUP(A159,REKAP[[#All],[ID
Barang]:[Stok Akhir]],4,FALSE), "")</f>
        <v/>
      </c>
      <c r="D159" s="66">
        <v>5</v>
      </c>
      <c r="E159" s="66">
        <v>0</v>
      </c>
      <c r="F159" s="66">
        <v>0</v>
      </c>
      <c r="G159" s="66">
        <v>5</v>
      </c>
      <c r="H159" s="66"/>
    </row>
    <row r="160" spans="2:8" x14ac:dyDescent="0.25">
      <c r="B160" s="18" t="str">
        <f>IFERROR(VLOOKUP(A160,REKAP[[#All],[ID
Barang]:[Stok Akhir]],2,FALSE), "")</f>
        <v/>
      </c>
      <c r="C160" s="18" t="str">
        <f>IFERROR(VLOOKUP(A160,REKAP[[#All],[ID
Barang]:[Stok Akhir]],4,FALSE), "")</f>
        <v/>
      </c>
      <c r="D160" s="66">
        <v>6</v>
      </c>
      <c r="E160" s="66">
        <v>0</v>
      </c>
      <c r="F160" s="66">
        <v>0</v>
      </c>
      <c r="G160" s="66">
        <v>6</v>
      </c>
      <c r="H160" s="66"/>
    </row>
    <row r="161" spans="2:8" x14ac:dyDescent="0.25">
      <c r="B161" s="18" t="str">
        <f>IFERROR(VLOOKUP(A161,REKAP[[#All],[ID
Barang]:[Stok Akhir]],2,FALSE), "")</f>
        <v/>
      </c>
      <c r="C161" s="18" t="str">
        <f>IFERROR(VLOOKUP(A161,REKAP[[#All],[ID
Barang]:[Stok Akhir]],4,FALSE), "")</f>
        <v/>
      </c>
      <c r="D161" s="66">
        <v>13</v>
      </c>
      <c r="E161" s="66">
        <v>0</v>
      </c>
      <c r="F161" s="66">
        <v>0</v>
      </c>
      <c r="G161" s="66">
        <v>13</v>
      </c>
      <c r="H161" s="66"/>
    </row>
    <row r="162" spans="2:8" x14ac:dyDescent="0.25">
      <c r="B162" s="18" t="str">
        <f>IFERROR(VLOOKUP(A162,REKAP[[#All],[ID
Barang]:[Stok Akhir]],2,FALSE), "")</f>
        <v/>
      </c>
      <c r="C162" s="18" t="str">
        <f>IFERROR(VLOOKUP(A162,REKAP[[#All],[ID
Barang]:[Stok Akhir]],4,FALSE), "")</f>
        <v/>
      </c>
      <c r="D162" s="66">
        <v>2</v>
      </c>
      <c r="E162" s="66">
        <v>0</v>
      </c>
      <c r="F162" s="66">
        <v>0</v>
      </c>
      <c r="G162" s="66">
        <v>2</v>
      </c>
      <c r="H162" s="66"/>
    </row>
    <row r="163" spans="2:8" x14ac:dyDescent="0.25">
      <c r="B163" s="18" t="str">
        <f>IFERROR(VLOOKUP(A163,REKAP[[#All],[ID
Barang]:[Stok Akhir]],2,FALSE), "")</f>
        <v/>
      </c>
      <c r="C163" s="18" t="str">
        <f>IFERROR(VLOOKUP(A163,REKAP[[#All],[ID
Barang]:[Stok Akhir]],4,FALSE), "")</f>
        <v/>
      </c>
      <c r="D163" s="66">
        <v>1</v>
      </c>
      <c r="E163" s="66">
        <v>0</v>
      </c>
      <c r="F163" s="66">
        <v>0</v>
      </c>
      <c r="G163" s="66">
        <v>1</v>
      </c>
      <c r="H163" s="66"/>
    </row>
    <row r="164" spans="2:8" x14ac:dyDescent="0.25">
      <c r="B164" s="18" t="str">
        <f>IFERROR(VLOOKUP(A164,REKAP[[#All],[ID
Barang]:[Stok Akhir]],2,FALSE), "")</f>
        <v/>
      </c>
      <c r="C164" s="18" t="str">
        <f>IFERROR(VLOOKUP(A164,REKAP[[#All],[ID
Barang]:[Stok Akhir]],4,FALSE), "")</f>
        <v/>
      </c>
      <c r="D164" s="66">
        <v>40</v>
      </c>
      <c r="E164" s="66">
        <v>0</v>
      </c>
      <c r="F164" s="66">
        <v>0</v>
      </c>
      <c r="G164" s="66">
        <v>40</v>
      </c>
      <c r="H164" s="66"/>
    </row>
    <row r="165" spans="2:8" x14ac:dyDescent="0.25">
      <c r="B165" s="18" t="str">
        <f>IFERROR(VLOOKUP(A165,REKAP[[#All],[ID
Barang]:[Stok Akhir]],2,FALSE), "")</f>
        <v/>
      </c>
      <c r="C165" s="18" t="str">
        <f>IFERROR(VLOOKUP(A165,REKAP[[#All],[ID
Barang]:[Stok Akhir]],4,FALSE), "")</f>
        <v/>
      </c>
      <c r="D165" s="66">
        <v>28</v>
      </c>
      <c r="E165" s="66">
        <v>0</v>
      </c>
      <c r="F165" s="66">
        <v>0</v>
      </c>
      <c r="G165" s="66">
        <v>28</v>
      </c>
      <c r="H165" s="66"/>
    </row>
    <row r="166" spans="2:8" x14ac:dyDescent="0.25">
      <c r="B166" s="18" t="str">
        <f>IFERROR(VLOOKUP(A166,REKAP[[#All],[ID
Barang]:[Stok Akhir]],2,FALSE), "")</f>
        <v/>
      </c>
      <c r="C166" s="18" t="str">
        <f>IFERROR(VLOOKUP(A166,REKAP[[#All],[ID
Barang]:[Stok Akhir]],4,FALSE), "")</f>
        <v/>
      </c>
      <c r="D166" s="66">
        <v>24</v>
      </c>
      <c r="E166" s="66">
        <v>0</v>
      </c>
      <c r="F166" s="66">
        <v>20</v>
      </c>
      <c r="G166" s="66">
        <v>4</v>
      </c>
      <c r="H166" s="66"/>
    </row>
    <row r="167" spans="2:8" x14ac:dyDescent="0.25">
      <c r="B167" s="18" t="str">
        <f>IFERROR(VLOOKUP(A167,REKAP[[#All],[ID
Barang]:[Stok Akhir]],2,FALSE), "")</f>
        <v/>
      </c>
      <c r="C167" s="18" t="str">
        <f>IFERROR(VLOOKUP(A167,REKAP[[#All],[ID
Barang]:[Stok Akhir]],4,FALSE), "")</f>
        <v/>
      </c>
      <c r="D167" s="66">
        <v>37</v>
      </c>
      <c r="E167" s="66">
        <v>0</v>
      </c>
      <c r="F167" s="66">
        <v>12</v>
      </c>
      <c r="G167" s="66">
        <v>25</v>
      </c>
      <c r="H167" s="66"/>
    </row>
    <row r="168" spans="2:8" x14ac:dyDescent="0.25">
      <c r="B168" s="18" t="str">
        <f>IFERROR(VLOOKUP(A168,REKAP[[#All],[ID
Barang]:[Stok Akhir]],2,FALSE), "")</f>
        <v/>
      </c>
      <c r="C168" s="18" t="str">
        <f>IFERROR(VLOOKUP(A168,REKAP[[#All],[ID
Barang]:[Stok Akhir]],4,FALSE), "")</f>
        <v/>
      </c>
      <c r="D168" s="66">
        <v>21</v>
      </c>
      <c r="E168" s="66">
        <v>10</v>
      </c>
      <c r="F168" s="66">
        <v>20</v>
      </c>
      <c r="G168" s="66">
        <v>11</v>
      </c>
      <c r="H168" s="66"/>
    </row>
    <row r="169" spans="2:8" x14ac:dyDescent="0.25">
      <c r="B169" s="18" t="str">
        <f>IFERROR(VLOOKUP(A169,REKAP[[#All],[ID
Barang]:[Stok Akhir]],2,FALSE), "")</f>
        <v/>
      </c>
      <c r="C169" s="18" t="str">
        <f>IFERROR(VLOOKUP(A169,REKAP[[#All],[ID
Barang]:[Stok Akhir]],4,FALSE), "")</f>
        <v/>
      </c>
      <c r="D169" s="66">
        <v>19</v>
      </c>
      <c r="E169" s="66">
        <v>0</v>
      </c>
      <c r="F169" s="66">
        <v>0</v>
      </c>
      <c r="G169" s="66">
        <v>19</v>
      </c>
      <c r="H169" s="66"/>
    </row>
    <row r="170" spans="2:8" x14ac:dyDescent="0.25">
      <c r="B170" s="18" t="str">
        <f>IFERROR(VLOOKUP(A170,REKAP[[#All],[ID
Barang]:[Stok Akhir]],2,FALSE), "")</f>
        <v/>
      </c>
      <c r="C170" s="18" t="str">
        <f>IFERROR(VLOOKUP(A170,REKAP[[#All],[ID
Barang]:[Stok Akhir]],4,FALSE), "")</f>
        <v/>
      </c>
      <c r="D170" s="66">
        <v>21</v>
      </c>
      <c r="E170" s="66">
        <v>0</v>
      </c>
      <c r="F170" s="66">
        <v>0</v>
      </c>
      <c r="G170" s="66">
        <v>21</v>
      </c>
      <c r="H170" s="66"/>
    </row>
    <row r="171" spans="2:8" x14ac:dyDescent="0.25">
      <c r="B171" s="18" t="str">
        <f>IFERROR(VLOOKUP(A171,REKAP[[#All],[ID
Barang]:[Stok Akhir]],2,FALSE), "")</f>
        <v/>
      </c>
      <c r="C171" s="18" t="str">
        <f>IFERROR(VLOOKUP(A171,REKAP[[#All],[ID
Barang]:[Stok Akhir]],4,FALSE), "")</f>
        <v/>
      </c>
      <c r="D171" s="66">
        <v>39</v>
      </c>
      <c r="E171" s="66">
        <v>0</v>
      </c>
      <c r="F171" s="66">
        <v>0</v>
      </c>
      <c r="G171" s="66">
        <v>39</v>
      </c>
      <c r="H171" s="66"/>
    </row>
    <row r="172" spans="2:8" x14ac:dyDescent="0.25">
      <c r="B172" s="18" t="str">
        <f>IFERROR(VLOOKUP(A172,REKAP[[#All],[ID
Barang]:[Stok Akhir]],2,FALSE), "")</f>
        <v/>
      </c>
      <c r="C172" s="18" t="str">
        <f>IFERROR(VLOOKUP(A172,REKAP[[#All],[ID
Barang]:[Stok Akhir]],4,FALSE), "")</f>
        <v/>
      </c>
      <c r="D172" s="66">
        <v>30</v>
      </c>
      <c r="E172" s="66">
        <v>0</v>
      </c>
      <c r="F172" s="66">
        <v>0</v>
      </c>
      <c r="G172" s="66">
        <v>30</v>
      </c>
      <c r="H172" s="66"/>
    </row>
    <row r="173" spans="2:8" x14ac:dyDescent="0.25">
      <c r="B173" s="18" t="str">
        <f>IFERROR(VLOOKUP(A173,REKAP[[#All],[ID
Barang]:[Stok Akhir]],2,FALSE), "")</f>
        <v/>
      </c>
      <c r="C173" s="18" t="str">
        <f>IFERROR(VLOOKUP(A173,REKAP[[#All],[ID
Barang]:[Stok Akhir]],4,FALSE), "")</f>
        <v/>
      </c>
      <c r="D173" s="66">
        <v>45</v>
      </c>
      <c r="E173" s="66">
        <v>0</v>
      </c>
      <c r="F173" s="66">
        <v>0</v>
      </c>
      <c r="G173" s="66">
        <v>45</v>
      </c>
      <c r="H173" s="66"/>
    </row>
    <row r="174" spans="2:8" x14ac:dyDescent="0.25">
      <c r="B174" s="18" t="str">
        <f>IFERROR(VLOOKUP(A174,REKAP[[#All],[ID
Barang]:[Stok Akhir]],2,FALSE), "")</f>
        <v/>
      </c>
      <c r="C174" s="18" t="str">
        <f>IFERROR(VLOOKUP(A174,REKAP[[#All],[ID
Barang]:[Stok Akhir]],4,FALSE), "")</f>
        <v/>
      </c>
      <c r="D174" s="66">
        <v>28</v>
      </c>
      <c r="E174" s="66">
        <v>0</v>
      </c>
      <c r="F174" s="66">
        <v>0</v>
      </c>
      <c r="G174" s="66">
        <v>28</v>
      </c>
      <c r="H174" s="66"/>
    </row>
    <row r="175" spans="2:8" x14ac:dyDescent="0.25">
      <c r="B175" s="18" t="str">
        <f>IFERROR(VLOOKUP(A175,REKAP[[#All],[ID
Barang]:[Stok Akhir]],2,FALSE), "")</f>
        <v/>
      </c>
      <c r="C175" s="18" t="str">
        <f>IFERROR(VLOOKUP(A175,REKAP[[#All],[ID
Barang]:[Stok Akhir]],4,FALSE), "")</f>
        <v/>
      </c>
      <c r="D175" s="66">
        <v>33</v>
      </c>
      <c r="E175" s="66">
        <v>0</v>
      </c>
      <c r="F175" s="66">
        <v>0</v>
      </c>
      <c r="G175" s="66">
        <v>33</v>
      </c>
      <c r="H175" s="66"/>
    </row>
    <row r="176" spans="2:8" x14ac:dyDescent="0.25">
      <c r="B176" s="18" t="str">
        <f>IFERROR(VLOOKUP(A176,REKAP[[#All],[ID
Barang]:[Stok Akhir]],2,FALSE), "")</f>
        <v/>
      </c>
      <c r="C176" s="18" t="str">
        <f>IFERROR(VLOOKUP(A176,REKAP[[#All],[ID
Barang]:[Stok Akhir]],4,FALSE), "")</f>
        <v/>
      </c>
      <c r="D176" s="66">
        <v>17</v>
      </c>
      <c r="E176" s="66">
        <v>0</v>
      </c>
      <c r="F176" s="66">
        <v>0</v>
      </c>
      <c r="G176" s="66">
        <v>17</v>
      </c>
      <c r="H176" s="66"/>
    </row>
    <row r="177" spans="2:8" x14ac:dyDescent="0.25">
      <c r="B177" s="18" t="str">
        <f>IFERROR(VLOOKUP(A177,REKAP[[#All],[ID
Barang]:[Stok Akhir]],2,FALSE), "")</f>
        <v/>
      </c>
      <c r="C177" s="18" t="str">
        <f>IFERROR(VLOOKUP(A177,REKAP[[#All],[ID
Barang]:[Stok Akhir]],4,FALSE), "")</f>
        <v/>
      </c>
      <c r="D177" s="66">
        <v>29</v>
      </c>
      <c r="E177" s="66">
        <v>0</v>
      </c>
      <c r="F177" s="66">
        <v>6</v>
      </c>
      <c r="G177" s="66">
        <v>23</v>
      </c>
      <c r="H177" s="66"/>
    </row>
    <row r="178" spans="2:8" x14ac:dyDescent="0.25">
      <c r="B178" s="18" t="str">
        <f>IFERROR(VLOOKUP(A178,REKAP[[#All],[ID
Barang]:[Stok Akhir]],2,FALSE), "")</f>
        <v/>
      </c>
      <c r="C178" s="18" t="str">
        <f>IFERROR(VLOOKUP(A178,REKAP[[#All],[ID
Barang]:[Stok Akhir]],4,FALSE), "")</f>
        <v/>
      </c>
      <c r="D178" s="66">
        <v>4</v>
      </c>
      <c r="E178" s="66">
        <v>0</v>
      </c>
      <c r="F178" s="66">
        <v>0</v>
      </c>
      <c r="G178" s="66">
        <v>4</v>
      </c>
      <c r="H178" s="66"/>
    </row>
    <row r="179" spans="2:8" x14ac:dyDescent="0.25">
      <c r="B179" s="18" t="str">
        <f>IFERROR(VLOOKUP(A179,REKAP[[#All],[ID
Barang]:[Stok Akhir]],2,FALSE), "")</f>
        <v/>
      </c>
      <c r="C179" s="18" t="str">
        <f>IFERROR(VLOOKUP(A179,REKAP[[#All],[ID
Barang]:[Stok Akhir]],4,FALSE), "")</f>
        <v/>
      </c>
      <c r="D179" s="66">
        <v>4</v>
      </c>
      <c r="E179" s="66">
        <v>0</v>
      </c>
      <c r="F179" s="66">
        <v>0</v>
      </c>
      <c r="G179" s="66">
        <v>4</v>
      </c>
      <c r="H179" s="66"/>
    </row>
    <row r="180" spans="2:8" x14ac:dyDescent="0.25">
      <c r="B180" s="18" t="str">
        <f>IFERROR(VLOOKUP(A180,REKAP[[#All],[ID
Barang]:[Stok Akhir]],2,FALSE), "")</f>
        <v/>
      </c>
      <c r="C180" s="18" t="str">
        <f>IFERROR(VLOOKUP(A180,REKAP[[#All],[ID
Barang]:[Stok Akhir]],4,FALSE), "")</f>
        <v/>
      </c>
      <c r="D180" s="66">
        <v>11</v>
      </c>
      <c r="E180" s="66">
        <v>0</v>
      </c>
      <c r="F180" s="66">
        <v>4</v>
      </c>
      <c r="G180" s="66">
        <v>7</v>
      </c>
      <c r="H180" s="66"/>
    </row>
    <row r="181" spans="2:8" x14ac:dyDescent="0.25">
      <c r="B181" s="18" t="str">
        <f>IFERROR(VLOOKUP(A181,REKAP[[#All],[ID
Barang]:[Stok Akhir]],2,FALSE), "")</f>
        <v/>
      </c>
      <c r="C181" s="18" t="str">
        <f>IFERROR(VLOOKUP(A181,REKAP[[#All],[ID
Barang]:[Stok Akhir]],4,FALSE), "")</f>
        <v/>
      </c>
      <c r="D181" s="66">
        <v>11</v>
      </c>
      <c r="E181" s="66">
        <v>0</v>
      </c>
      <c r="F181" s="66">
        <v>0</v>
      </c>
      <c r="G181" s="66">
        <v>11</v>
      </c>
      <c r="H181" s="66"/>
    </row>
    <row r="182" spans="2:8" x14ac:dyDescent="0.25">
      <c r="B182" s="18" t="str">
        <f>IFERROR(VLOOKUP(A182,REKAP[[#All],[ID
Barang]:[Stok Akhir]],2,FALSE), "")</f>
        <v/>
      </c>
      <c r="C182" s="18" t="str">
        <f>IFERROR(VLOOKUP(A182,REKAP[[#All],[ID
Barang]:[Stok Akhir]],4,FALSE), "")</f>
        <v/>
      </c>
      <c r="D182" s="66">
        <v>9</v>
      </c>
      <c r="E182" s="66">
        <v>0</v>
      </c>
      <c r="F182" s="66">
        <v>0</v>
      </c>
      <c r="G182" s="66">
        <v>9</v>
      </c>
      <c r="H182" s="66"/>
    </row>
    <row r="183" spans="2:8" x14ac:dyDescent="0.25">
      <c r="B183" s="18" t="str">
        <f>IFERROR(VLOOKUP(A183,REKAP[[#All],[ID
Barang]:[Stok Akhir]],2,FALSE), "")</f>
        <v/>
      </c>
      <c r="C183" s="18" t="str">
        <f>IFERROR(VLOOKUP(A183,REKAP[[#All],[ID
Barang]:[Stok Akhir]],4,FALSE), "")</f>
        <v/>
      </c>
      <c r="D183" s="66">
        <v>5</v>
      </c>
      <c r="E183" s="66">
        <v>0</v>
      </c>
      <c r="F183" s="66">
        <v>0</v>
      </c>
      <c r="G183" s="66">
        <v>5</v>
      </c>
      <c r="H183" s="66"/>
    </row>
    <row r="184" spans="2:8" x14ac:dyDescent="0.25">
      <c r="B184" s="18" t="str">
        <f>IFERROR(VLOOKUP(A184,REKAP[[#All],[ID
Barang]:[Stok Akhir]],2,FALSE), "")</f>
        <v/>
      </c>
      <c r="C184" s="18" t="str">
        <f>IFERROR(VLOOKUP(A184,REKAP[[#All],[ID
Barang]:[Stok Akhir]],4,FALSE), "")</f>
        <v/>
      </c>
      <c r="D184" s="66">
        <v>6</v>
      </c>
      <c r="E184" s="66">
        <v>0</v>
      </c>
      <c r="F184" s="66">
        <v>0</v>
      </c>
      <c r="G184" s="66">
        <v>6</v>
      </c>
      <c r="H184" s="66"/>
    </row>
    <row r="185" spans="2:8" x14ac:dyDescent="0.25">
      <c r="B185" s="18" t="str">
        <f>IFERROR(VLOOKUP(A185,REKAP[[#All],[ID
Barang]:[Stok Akhir]],2,FALSE), "")</f>
        <v/>
      </c>
      <c r="C185" s="18" t="str">
        <f>IFERROR(VLOOKUP(A185,REKAP[[#All],[ID
Barang]:[Stok Akhir]],4,FALSE), "")</f>
        <v/>
      </c>
      <c r="D185" s="66">
        <v>10</v>
      </c>
      <c r="E185" s="66">
        <v>0</v>
      </c>
      <c r="F185" s="66">
        <v>0</v>
      </c>
      <c r="G185" s="66">
        <v>10</v>
      </c>
      <c r="H185" s="66"/>
    </row>
    <row r="186" spans="2:8" x14ac:dyDescent="0.25">
      <c r="B186" s="18" t="str">
        <f>IFERROR(VLOOKUP(A186,REKAP[[#All],[ID
Barang]:[Stok Akhir]],2,FALSE), "")</f>
        <v/>
      </c>
      <c r="C186" s="18" t="str">
        <f>IFERROR(VLOOKUP(A186,REKAP[[#All],[ID
Barang]:[Stok Akhir]],4,FALSE), "")</f>
        <v/>
      </c>
      <c r="D186" s="66">
        <v>3</v>
      </c>
      <c r="E186" s="66">
        <v>0</v>
      </c>
      <c r="F186" s="66">
        <v>0</v>
      </c>
      <c r="G186" s="66">
        <v>3</v>
      </c>
      <c r="H186" s="66"/>
    </row>
    <row r="187" spans="2:8" x14ac:dyDescent="0.25">
      <c r="B187" s="18" t="str">
        <f>IFERROR(VLOOKUP(A187,REKAP[[#All],[ID
Barang]:[Stok Akhir]],2,FALSE), "")</f>
        <v/>
      </c>
      <c r="C187" s="18" t="str">
        <f>IFERROR(VLOOKUP(A187,REKAP[[#All],[ID
Barang]:[Stok Akhir]],4,FALSE), "")</f>
        <v/>
      </c>
      <c r="D187" s="66">
        <v>1</v>
      </c>
      <c r="E187" s="66">
        <v>0</v>
      </c>
      <c r="F187" s="66">
        <v>0</v>
      </c>
      <c r="G187" s="66">
        <v>1</v>
      </c>
      <c r="H187" s="66"/>
    </row>
    <row r="188" spans="2:8" x14ac:dyDescent="0.25">
      <c r="B188" s="18" t="str">
        <f>IFERROR(VLOOKUP(A188,REKAP[[#All],[ID
Barang]:[Stok Akhir]],2,FALSE), "")</f>
        <v/>
      </c>
      <c r="C188" s="18" t="str">
        <f>IFERROR(VLOOKUP(A188,REKAP[[#All],[ID
Barang]:[Stok Akhir]],4,FALSE), "")</f>
        <v/>
      </c>
      <c r="D188" s="66">
        <v>19</v>
      </c>
      <c r="E188" s="66">
        <v>0</v>
      </c>
      <c r="F188" s="66">
        <v>0</v>
      </c>
      <c r="G188" s="66">
        <v>19</v>
      </c>
      <c r="H188" s="66"/>
    </row>
    <row r="189" spans="2:8" x14ac:dyDescent="0.25">
      <c r="B189" s="18" t="str">
        <f>IFERROR(VLOOKUP(A189,REKAP[[#All],[ID
Barang]:[Stok Akhir]],2,FALSE), "")</f>
        <v/>
      </c>
      <c r="C189" s="18" t="str">
        <f>IFERROR(VLOOKUP(A189,REKAP[[#All],[ID
Barang]:[Stok Akhir]],4,FALSE), "")</f>
        <v/>
      </c>
      <c r="D189" s="66">
        <v>30</v>
      </c>
      <c r="E189" s="66">
        <v>0</v>
      </c>
      <c r="F189" s="66">
        <v>0</v>
      </c>
      <c r="G189" s="66">
        <v>30</v>
      </c>
      <c r="H189" s="66"/>
    </row>
    <row r="190" spans="2:8" x14ac:dyDescent="0.25">
      <c r="B190" s="18" t="str">
        <f>IFERROR(VLOOKUP(A190,REKAP[[#All],[ID
Barang]:[Stok Akhir]],2,FALSE), "")</f>
        <v/>
      </c>
      <c r="C190" s="18" t="str">
        <f>IFERROR(VLOOKUP(A190,REKAP[[#All],[ID
Barang]:[Stok Akhir]],4,FALSE), "")</f>
        <v/>
      </c>
      <c r="D190" s="66">
        <v>38</v>
      </c>
      <c r="E190" s="66">
        <v>0</v>
      </c>
      <c r="F190" s="66">
        <v>0</v>
      </c>
      <c r="G190" s="66">
        <v>38</v>
      </c>
      <c r="H190" s="66"/>
    </row>
    <row r="191" spans="2:8" x14ac:dyDescent="0.25">
      <c r="B191" s="18" t="str">
        <f>IFERROR(VLOOKUP(A191,REKAP[[#All],[ID
Barang]:[Stok Akhir]],2,FALSE), "")</f>
        <v/>
      </c>
      <c r="C191" s="18" t="str">
        <f>IFERROR(VLOOKUP(A191,REKAP[[#All],[ID
Barang]:[Stok Akhir]],4,FALSE), "")</f>
        <v/>
      </c>
      <c r="D191" s="66">
        <v>29</v>
      </c>
      <c r="E191" s="66">
        <v>0</v>
      </c>
      <c r="F191" s="66">
        <v>0</v>
      </c>
      <c r="G191" s="66">
        <v>29</v>
      </c>
      <c r="H191" s="66"/>
    </row>
    <row r="192" spans="2:8" x14ac:dyDescent="0.25">
      <c r="B192" s="18" t="str">
        <f>IFERROR(VLOOKUP(A192,REKAP[[#All],[ID
Barang]:[Stok Akhir]],2,FALSE), "")</f>
        <v/>
      </c>
      <c r="C192" s="18" t="str">
        <f>IFERROR(VLOOKUP(A192,REKAP[[#All],[ID
Barang]:[Stok Akhir]],4,FALSE), "")</f>
        <v/>
      </c>
      <c r="D192" s="66">
        <v>20</v>
      </c>
      <c r="E192" s="66">
        <v>0</v>
      </c>
      <c r="F192" s="66">
        <v>0</v>
      </c>
      <c r="G192" s="66">
        <v>20</v>
      </c>
      <c r="H192" s="66"/>
    </row>
    <row r="193" spans="2:8" x14ac:dyDescent="0.25">
      <c r="B193" s="18" t="str">
        <f>IFERROR(VLOOKUP(A193,REKAP[[#All],[ID
Barang]:[Stok Akhir]],2,FALSE), "")</f>
        <v/>
      </c>
      <c r="C193" s="18" t="str">
        <f>IFERROR(VLOOKUP(A193,REKAP[[#All],[ID
Barang]:[Stok Akhir]],4,FALSE), "")</f>
        <v/>
      </c>
      <c r="D193" s="66">
        <v>5</v>
      </c>
      <c r="E193" s="66">
        <v>0</v>
      </c>
      <c r="F193" s="66">
        <v>0</v>
      </c>
      <c r="G193" s="66">
        <v>5</v>
      </c>
      <c r="H193" s="66"/>
    </row>
    <row r="194" spans="2:8" x14ac:dyDescent="0.25">
      <c r="B194" s="18" t="str">
        <f>IFERROR(VLOOKUP(A194,REKAP[[#All],[ID
Barang]:[Stok Akhir]],2,FALSE), "")</f>
        <v/>
      </c>
      <c r="C194" s="18" t="str">
        <f>IFERROR(VLOOKUP(A194,REKAP[[#All],[ID
Barang]:[Stok Akhir]],4,FALSE), "")</f>
        <v/>
      </c>
      <c r="D194" s="66">
        <v>23</v>
      </c>
      <c r="E194" s="66">
        <v>0</v>
      </c>
      <c r="F194" s="66">
        <v>0</v>
      </c>
      <c r="G194" s="66">
        <v>23</v>
      </c>
      <c r="H194" s="66"/>
    </row>
    <row r="195" spans="2:8" x14ac:dyDescent="0.25">
      <c r="B195" s="18" t="str">
        <f>IFERROR(VLOOKUP(A195,REKAP[[#All],[ID
Barang]:[Stok Akhir]],2,FALSE), "")</f>
        <v/>
      </c>
      <c r="C195" s="18" t="str">
        <f>IFERROR(VLOOKUP(A195,REKAP[[#All],[ID
Barang]:[Stok Akhir]],4,FALSE), "")</f>
        <v/>
      </c>
      <c r="D195" s="66">
        <v>21</v>
      </c>
      <c r="E195" s="66">
        <v>0</v>
      </c>
      <c r="F195" s="66">
        <v>0</v>
      </c>
      <c r="G195" s="66">
        <v>21</v>
      </c>
      <c r="H195" s="66"/>
    </row>
    <row r="196" spans="2:8" x14ac:dyDescent="0.25">
      <c r="B196" s="18" t="str">
        <f>IFERROR(VLOOKUP(A196,REKAP[[#All],[ID
Barang]:[Stok Akhir]],2,FALSE), "")</f>
        <v/>
      </c>
      <c r="C196" s="18" t="str">
        <f>IFERROR(VLOOKUP(A196,REKAP[[#All],[ID
Barang]:[Stok Akhir]],4,FALSE), "")</f>
        <v/>
      </c>
      <c r="D196" s="66">
        <v>3</v>
      </c>
      <c r="E196" s="66">
        <v>0</v>
      </c>
      <c r="F196" s="66">
        <v>0</v>
      </c>
      <c r="G196" s="66">
        <v>3</v>
      </c>
      <c r="H196" s="66"/>
    </row>
    <row r="197" spans="2:8" x14ac:dyDescent="0.25">
      <c r="B197" s="18" t="str">
        <f>IFERROR(VLOOKUP(A197,REKAP[[#All],[ID
Barang]:[Stok Akhir]],2,FALSE), "")</f>
        <v/>
      </c>
      <c r="C197" s="18" t="str">
        <f>IFERROR(VLOOKUP(A197,REKAP[[#All],[ID
Barang]:[Stok Akhir]],4,FALSE), "")</f>
        <v/>
      </c>
      <c r="D197" s="66">
        <v>38</v>
      </c>
      <c r="E197" s="66">
        <v>0</v>
      </c>
      <c r="F197" s="66">
        <v>0</v>
      </c>
      <c r="G197" s="66">
        <v>38</v>
      </c>
      <c r="H197" s="66"/>
    </row>
    <row r="198" spans="2:8" x14ac:dyDescent="0.25">
      <c r="B198" s="18" t="str">
        <f>IFERROR(VLOOKUP(A198,REKAP[[#All],[ID
Barang]:[Stok Akhir]],2,FALSE), "")</f>
        <v/>
      </c>
      <c r="C198" s="18" t="str">
        <f>IFERROR(VLOOKUP(A198,REKAP[[#All],[ID
Barang]:[Stok Akhir]],4,FALSE), "")</f>
        <v/>
      </c>
      <c r="D198" s="66">
        <v>22</v>
      </c>
      <c r="E198" s="66">
        <v>0</v>
      </c>
      <c r="F198" s="66">
        <v>0</v>
      </c>
      <c r="G198" s="66">
        <v>22</v>
      </c>
      <c r="H198" s="66"/>
    </row>
    <row r="199" spans="2:8" x14ac:dyDescent="0.25">
      <c r="B199" s="18" t="str">
        <f>IFERROR(VLOOKUP(A199,REKAP[[#All],[ID
Barang]:[Stok Akhir]],2,FALSE), "")</f>
        <v/>
      </c>
      <c r="C199" s="18" t="str">
        <f>IFERROR(VLOOKUP(A199,REKAP[[#All],[ID
Barang]:[Stok Akhir]],4,FALSE), "")</f>
        <v/>
      </c>
      <c r="D199" s="66">
        <v>32</v>
      </c>
      <c r="E199" s="66">
        <v>0</v>
      </c>
      <c r="F199" s="66">
        <v>0</v>
      </c>
      <c r="G199" s="66">
        <v>32</v>
      </c>
      <c r="H199" s="66"/>
    </row>
    <row r="200" spans="2:8" x14ac:dyDescent="0.25">
      <c r="B200" s="18" t="str">
        <f>IFERROR(VLOOKUP(A200,REKAP[[#All],[ID
Barang]:[Stok Akhir]],2,FALSE), "")</f>
        <v/>
      </c>
      <c r="C200" s="18" t="str">
        <f>IFERROR(VLOOKUP(A200,REKAP[[#All],[ID
Barang]:[Stok Akhir]],4,FALSE), "")</f>
        <v/>
      </c>
      <c r="D200" s="66">
        <v>16</v>
      </c>
      <c r="E200" s="66">
        <v>0</v>
      </c>
      <c r="F200" s="66">
        <v>0</v>
      </c>
      <c r="G200" s="66">
        <v>16</v>
      </c>
      <c r="H200" s="66"/>
    </row>
    <row r="201" spans="2:8" x14ac:dyDescent="0.25">
      <c r="B201" s="18" t="str">
        <f>IFERROR(VLOOKUP(A201,REKAP[[#All],[ID
Barang]:[Stok Akhir]],2,FALSE), "")</f>
        <v/>
      </c>
      <c r="C201" s="18" t="str">
        <f>IFERROR(VLOOKUP(A201,REKAP[[#All],[ID
Barang]:[Stok Akhir]],4,FALSE), "")</f>
        <v/>
      </c>
      <c r="D201" s="66">
        <v>30</v>
      </c>
      <c r="E201" s="66">
        <v>0</v>
      </c>
      <c r="F201" s="66">
        <v>0</v>
      </c>
      <c r="G201" s="66">
        <v>30</v>
      </c>
      <c r="H201" s="66"/>
    </row>
    <row r="202" spans="2:8" x14ac:dyDescent="0.25">
      <c r="B202" s="18" t="str">
        <f>IFERROR(VLOOKUP(A202,REKAP[[#All],[ID
Barang]:[Stok Akhir]],2,FALSE), "")</f>
        <v/>
      </c>
      <c r="C202" s="18" t="str">
        <f>IFERROR(VLOOKUP(A202,REKAP[[#All],[ID
Barang]:[Stok Akhir]],4,FALSE), "")</f>
        <v/>
      </c>
      <c r="D202" s="66">
        <v>12</v>
      </c>
      <c r="E202" s="66">
        <v>0</v>
      </c>
      <c r="F202" s="66">
        <v>4</v>
      </c>
      <c r="G202" s="66">
        <v>8</v>
      </c>
      <c r="H202" s="66"/>
    </row>
    <row r="203" spans="2:8" x14ac:dyDescent="0.25">
      <c r="B203" s="18" t="str">
        <f>IFERROR(VLOOKUP(A203,REKAP[[#All],[ID
Barang]:[Stok Akhir]],2,FALSE), "")</f>
        <v/>
      </c>
      <c r="C203" s="18" t="str">
        <f>IFERROR(VLOOKUP(A203,REKAP[[#All],[ID
Barang]:[Stok Akhir]],4,FALSE), "")</f>
        <v/>
      </c>
      <c r="D203" s="66">
        <v>16</v>
      </c>
      <c r="E203" s="66">
        <v>0</v>
      </c>
      <c r="F203" s="66">
        <v>0</v>
      </c>
      <c r="G203" s="66">
        <v>16</v>
      </c>
      <c r="H203" s="66"/>
    </row>
    <row r="204" spans="2:8" x14ac:dyDescent="0.25">
      <c r="B204" s="18" t="str">
        <f>IFERROR(VLOOKUP(A204,REKAP[[#All],[ID
Barang]:[Stok Akhir]],2,FALSE), "")</f>
        <v/>
      </c>
      <c r="C204" s="18" t="str">
        <f>IFERROR(VLOOKUP(A204,REKAP[[#All],[ID
Barang]:[Stok Akhir]],4,FALSE), "")</f>
        <v/>
      </c>
      <c r="D204" s="66">
        <v>19</v>
      </c>
      <c r="E204" s="66">
        <v>0</v>
      </c>
      <c r="F204" s="66">
        <v>0</v>
      </c>
      <c r="G204" s="66">
        <v>19</v>
      </c>
      <c r="H204" s="66"/>
    </row>
    <row r="205" spans="2:8" x14ac:dyDescent="0.25">
      <c r="B205" s="18" t="str">
        <f>IFERROR(VLOOKUP(A205,REKAP[[#All],[ID
Barang]:[Stok Akhir]],2,FALSE), "")</f>
        <v/>
      </c>
      <c r="C205" s="18" t="str">
        <f>IFERROR(VLOOKUP(A205,REKAP[[#All],[ID
Barang]:[Stok Akhir]],4,FALSE), "")</f>
        <v/>
      </c>
      <c r="D205" s="66">
        <v>20</v>
      </c>
      <c r="E205" s="66">
        <v>0</v>
      </c>
      <c r="F205" s="66">
        <v>0</v>
      </c>
      <c r="G205" s="66">
        <v>20</v>
      </c>
      <c r="H205" s="66"/>
    </row>
    <row r="206" spans="2:8" x14ac:dyDescent="0.25">
      <c r="B206" s="18" t="str">
        <f>IFERROR(VLOOKUP(A206,REKAP[[#All],[ID
Barang]:[Stok Akhir]],2,FALSE), "")</f>
        <v/>
      </c>
      <c r="C206" s="18" t="str">
        <f>IFERROR(VLOOKUP(A206,REKAP[[#All],[ID
Barang]:[Stok Akhir]],4,FALSE), "")</f>
        <v/>
      </c>
      <c r="D206" s="66">
        <v>10</v>
      </c>
      <c r="E206" s="66">
        <v>0</v>
      </c>
      <c r="F206" s="66">
        <v>0</v>
      </c>
      <c r="G206" s="66">
        <v>10</v>
      </c>
      <c r="H206" s="66"/>
    </row>
    <row r="207" spans="2:8" x14ac:dyDescent="0.25">
      <c r="B207" s="18" t="str">
        <f>IFERROR(VLOOKUP(A207,REKAP[[#All],[ID
Barang]:[Stok Akhir]],2,FALSE), "")</f>
        <v/>
      </c>
      <c r="C207" s="18" t="str">
        <f>IFERROR(VLOOKUP(A207,REKAP[[#All],[ID
Barang]:[Stok Akhir]],4,FALSE), "")</f>
        <v/>
      </c>
      <c r="D207" s="66">
        <v>2</v>
      </c>
      <c r="E207" s="66">
        <v>0</v>
      </c>
      <c r="F207" s="66">
        <v>0</v>
      </c>
      <c r="G207" s="66">
        <v>2</v>
      </c>
      <c r="H207" s="66"/>
    </row>
    <row r="208" spans="2:8" x14ac:dyDescent="0.25">
      <c r="B208" s="18" t="str">
        <f>IFERROR(VLOOKUP(A208,REKAP[[#All],[ID
Barang]:[Stok Akhir]],2,FALSE), "")</f>
        <v/>
      </c>
      <c r="C208" s="18" t="str">
        <f>IFERROR(VLOOKUP(A208,REKAP[[#All],[ID
Barang]:[Stok Akhir]],4,FALSE), "")</f>
        <v/>
      </c>
      <c r="D208" s="66">
        <v>11</v>
      </c>
      <c r="E208" s="66">
        <v>0</v>
      </c>
      <c r="F208" s="66">
        <v>0</v>
      </c>
      <c r="G208" s="66">
        <v>11</v>
      </c>
      <c r="H208" s="66"/>
    </row>
    <row r="209" spans="2:8" x14ac:dyDescent="0.25">
      <c r="B209" s="18" t="str">
        <f>IFERROR(VLOOKUP(A209,REKAP[[#All],[ID
Barang]:[Stok Akhir]],2,FALSE), "")</f>
        <v/>
      </c>
      <c r="C209" s="18" t="str">
        <f>IFERROR(VLOOKUP(A209,REKAP[[#All],[ID
Barang]:[Stok Akhir]],4,FALSE), "")</f>
        <v/>
      </c>
      <c r="D209" s="66">
        <v>0</v>
      </c>
      <c r="E209" s="66">
        <v>0</v>
      </c>
      <c r="F209" s="66">
        <v>0</v>
      </c>
      <c r="G209" s="66">
        <v>0</v>
      </c>
      <c r="H209" s="66"/>
    </row>
    <row r="210" spans="2:8" x14ac:dyDescent="0.25">
      <c r="B210" s="18" t="str">
        <f>IFERROR(VLOOKUP(A210,REKAP[[#All],[ID
Barang]:[Stok Akhir]],2,FALSE), "")</f>
        <v/>
      </c>
      <c r="C210" s="18" t="str">
        <f>IFERROR(VLOOKUP(A210,REKAP[[#All],[ID
Barang]:[Stok Akhir]],4,FALSE), "")</f>
        <v/>
      </c>
      <c r="D210" s="66">
        <v>3</v>
      </c>
      <c r="E210" s="66">
        <v>0</v>
      </c>
      <c r="F210" s="66">
        <v>0</v>
      </c>
      <c r="G210" s="66">
        <v>3</v>
      </c>
      <c r="H210" s="66"/>
    </row>
    <row r="211" spans="2:8" x14ac:dyDescent="0.25">
      <c r="B211" s="18" t="str">
        <f>IFERROR(VLOOKUP(A211,REKAP[[#All],[ID
Barang]:[Stok Akhir]],2,FALSE), "")</f>
        <v/>
      </c>
      <c r="C211" s="18" t="str">
        <f>IFERROR(VLOOKUP(A211,REKAP[[#All],[ID
Barang]:[Stok Akhir]],4,FALSE), "")</f>
        <v/>
      </c>
      <c r="D211" s="66">
        <v>0</v>
      </c>
      <c r="E211" s="66">
        <v>0</v>
      </c>
      <c r="F211" s="66">
        <v>0</v>
      </c>
      <c r="G211" s="66">
        <v>0</v>
      </c>
      <c r="H211" s="66"/>
    </row>
    <row r="212" spans="2:8" x14ac:dyDescent="0.25">
      <c r="B212" s="18" t="str">
        <f>IFERROR(VLOOKUP(A212,REKAP[[#All],[ID
Barang]:[Stok Akhir]],2,FALSE), "")</f>
        <v/>
      </c>
      <c r="C212" s="18" t="str">
        <f>IFERROR(VLOOKUP(A212,REKAP[[#All],[ID
Barang]:[Stok Akhir]],4,FALSE), "")</f>
        <v/>
      </c>
      <c r="D212" s="66">
        <v>8</v>
      </c>
      <c r="E212" s="66">
        <v>0</v>
      </c>
      <c r="F212" s="66">
        <v>0</v>
      </c>
      <c r="G212" s="66">
        <v>8</v>
      </c>
      <c r="H212" s="66"/>
    </row>
    <row r="213" spans="2:8" x14ac:dyDescent="0.25">
      <c r="B213" s="18" t="str">
        <f>IFERROR(VLOOKUP(A213,REKAP[[#All],[ID
Barang]:[Stok Akhir]],2,FALSE), "")</f>
        <v/>
      </c>
      <c r="C213" s="18" t="str">
        <f>IFERROR(VLOOKUP(A213,REKAP[[#All],[ID
Barang]:[Stok Akhir]],4,FALSE), "")</f>
        <v/>
      </c>
      <c r="D213" s="66">
        <v>4</v>
      </c>
      <c r="E213" s="66">
        <v>0</v>
      </c>
      <c r="F213" s="66">
        <v>0</v>
      </c>
      <c r="G213" s="66">
        <v>4</v>
      </c>
      <c r="H213" s="66"/>
    </row>
    <row r="214" spans="2:8" x14ac:dyDescent="0.25">
      <c r="B214" s="18" t="str">
        <f>IFERROR(VLOOKUP(A214,REKAP[[#All],[ID
Barang]:[Stok Akhir]],2,FALSE), "")</f>
        <v/>
      </c>
      <c r="C214" s="18" t="str">
        <f>IFERROR(VLOOKUP(A214,REKAP[[#All],[ID
Barang]:[Stok Akhir]],4,FALSE), "")</f>
        <v/>
      </c>
      <c r="D214" s="66">
        <v>1</v>
      </c>
      <c r="E214" s="66">
        <v>0</v>
      </c>
      <c r="F214" s="66">
        <v>0</v>
      </c>
      <c r="G214" s="66">
        <v>1</v>
      </c>
      <c r="H214" s="66"/>
    </row>
    <row r="215" spans="2:8" x14ac:dyDescent="0.25">
      <c r="B215" s="18" t="str">
        <f>IFERROR(VLOOKUP(A215,REKAP[[#All],[ID
Barang]:[Stok Akhir]],2,FALSE), "")</f>
        <v/>
      </c>
      <c r="C215" s="18" t="str">
        <f>IFERROR(VLOOKUP(A215,REKAP[[#All],[ID
Barang]:[Stok Akhir]],4,FALSE), "")</f>
        <v/>
      </c>
      <c r="D215" s="66">
        <v>4</v>
      </c>
      <c r="E215" s="66">
        <v>0</v>
      </c>
      <c r="F215" s="66">
        <v>0</v>
      </c>
      <c r="G215" s="66">
        <v>4</v>
      </c>
      <c r="H215" s="66"/>
    </row>
    <row r="216" spans="2:8" x14ac:dyDescent="0.25">
      <c r="B216" s="18" t="str">
        <f>IFERROR(VLOOKUP(A216,REKAP[[#All],[ID
Barang]:[Stok Akhir]],2,FALSE), "")</f>
        <v/>
      </c>
      <c r="C216" s="18" t="str">
        <f>IFERROR(VLOOKUP(A216,REKAP[[#All],[ID
Barang]:[Stok Akhir]],4,FALSE), "")</f>
        <v/>
      </c>
      <c r="D216" s="66">
        <v>0</v>
      </c>
      <c r="E216" s="66">
        <v>0</v>
      </c>
      <c r="F216" s="66">
        <v>0</v>
      </c>
      <c r="G216" s="66">
        <v>0</v>
      </c>
      <c r="H216" s="66"/>
    </row>
    <row r="217" spans="2:8" x14ac:dyDescent="0.25">
      <c r="B217" s="18" t="str">
        <f>IFERROR(VLOOKUP(A217,REKAP[[#All],[ID
Barang]:[Stok Akhir]],2,FALSE), "")</f>
        <v/>
      </c>
      <c r="C217" s="18" t="str">
        <f>IFERROR(VLOOKUP(A217,REKAP[[#All],[ID
Barang]:[Stok Akhir]],4,FALSE), "")</f>
        <v/>
      </c>
      <c r="D217" s="66">
        <v>0</v>
      </c>
      <c r="E217" s="66">
        <v>0</v>
      </c>
      <c r="F217" s="66">
        <v>0</v>
      </c>
      <c r="G217" s="66">
        <v>0</v>
      </c>
      <c r="H217" s="66"/>
    </row>
    <row r="218" spans="2:8" x14ac:dyDescent="0.25">
      <c r="B218" s="18" t="str">
        <f>IFERROR(VLOOKUP(A218,REKAP[[#All],[ID
Barang]:[Stok Akhir]],2,FALSE), "")</f>
        <v/>
      </c>
      <c r="C218" s="18" t="str">
        <f>IFERROR(VLOOKUP(A218,REKAP[[#All],[ID
Barang]:[Stok Akhir]],4,FALSE), "")</f>
        <v/>
      </c>
      <c r="D218" s="66">
        <v>0</v>
      </c>
      <c r="E218" s="66">
        <v>0</v>
      </c>
      <c r="F218" s="66">
        <v>0</v>
      </c>
      <c r="G218" s="66">
        <v>0</v>
      </c>
      <c r="H218" s="66"/>
    </row>
    <row r="219" spans="2:8" x14ac:dyDescent="0.25">
      <c r="B219" s="18" t="str">
        <f>IFERROR(VLOOKUP(A219,REKAP[[#All],[ID
Barang]:[Stok Akhir]],2,FALSE), "")</f>
        <v/>
      </c>
      <c r="C219" s="18" t="str">
        <f>IFERROR(VLOOKUP(A219,REKAP[[#All],[ID
Barang]:[Stok Akhir]],4,FALSE), "")</f>
        <v/>
      </c>
      <c r="D219" s="66">
        <v>0</v>
      </c>
      <c r="E219" s="66">
        <v>0</v>
      </c>
      <c r="F219" s="66">
        <v>0</v>
      </c>
      <c r="G219" s="66">
        <v>0</v>
      </c>
      <c r="H219" s="66"/>
    </row>
    <row r="220" spans="2:8" x14ac:dyDescent="0.25">
      <c r="B220" s="18" t="str">
        <f>IFERROR(VLOOKUP(A220,REKAP[[#All],[ID
Barang]:[Stok Akhir]],2,FALSE), "")</f>
        <v/>
      </c>
      <c r="C220" s="18" t="str">
        <f>IFERROR(VLOOKUP(A220,REKAP[[#All],[ID
Barang]:[Stok Akhir]],4,FALSE), "")</f>
        <v/>
      </c>
      <c r="D220" s="66">
        <v>0</v>
      </c>
      <c r="E220" s="66">
        <v>0</v>
      </c>
      <c r="F220" s="66">
        <v>0</v>
      </c>
      <c r="G220" s="66">
        <v>0</v>
      </c>
      <c r="H220" s="66"/>
    </row>
    <row r="221" spans="2:8" x14ac:dyDescent="0.25">
      <c r="B221" s="18" t="str">
        <f>IFERROR(VLOOKUP(A221,REKAP[[#All],[ID
Barang]:[Stok Akhir]],2,FALSE), "")</f>
        <v/>
      </c>
      <c r="C221" s="18" t="str">
        <f>IFERROR(VLOOKUP(A221,REKAP[[#All],[ID
Barang]:[Stok Akhir]],4,FALSE), "")</f>
        <v/>
      </c>
      <c r="D221" s="66">
        <v>0</v>
      </c>
      <c r="E221" s="66">
        <v>0</v>
      </c>
      <c r="F221" s="66">
        <v>0</v>
      </c>
      <c r="G221" s="66">
        <v>0</v>
      </c>
      <c r="H221" s="66"/>
    </row>
    <row r="222" spans="2:8" x14ac:dyDescent="0.25">
      <c r="B222" s="18" t="str">
        <f>IFERROR(VLOOKUP(A222,REKAP[[#All],[ID
Barang]:[Stok Akhir]],2,FALSE), "")</f>
        <v/>
      </c>
      <c r="C222" s="18" t="str">
        <f>IFERROR(VLOOKUP(A222,REKAP[[#All],[ID
Barang]:[Stok Akhir]],4,FALSE), "")</f>
        <v/>
      </c>
      <c r="D222" s="66">
        <v>0</v>
      </c>
      <c r="E222" s="66">
        <v>0</v>
      </c>
      <c r="F222" s="66">
        <v>0</v>
      </c>
      <c r="G222" s="66">
        <v>0</v>
      </c>
      <c r="H222" s="66"/>
    </row>
    <row r="223" spans="2:8" x14ac:dyDescent="0.25">
      <c r="B223" s="18" t="str">
        <f>IFERROR(VLOOKUP(A223,REKAP[[#All],[ID
Barang]:[Stok Akhir]],2,FALSE), "")</f>
        <v/>
      </c>
      <c r="C223" s="18" t="str">
        <f>IFERROR(VLOOKUP(A223,REKAP[[#All],[ID
Barang]:[Stok Akhir]],4,FALSE), "")</f>
        <v/>
      </c>
      <c r="D223" s="66">
        <v>0</v>
      </c>
      <c r="E223" s="66">
        <v>0</v>
      </c>
      <c r="F223" s="66">
        <v>0</v>
      </c>
      <c r="G223" s="66">
        <v>0</v>
      </c>
      <c r="H223" s="66"/>
    </row>
    <row r="224" spans="2:8" x14ac:dyDescent="0.25">
      <c r="B224" s="18" t="str">
        <f>IFERROR(VLOOKUP(A224,REKAP[[#All],[ID
Barang]:[Stok Akhir]],2,FALSE), "")</f>
        <v/>
      </c>
      <c r="C224" s="18" t="str">
        <f>IFERROR(VLOOKUP(A224,REKAP[[#All],[ID
Barang]:[Stok Akhir]],4,FALSE), "")</f>
        <v/>
      </c>
      <c r="D224" s="66">
        <v>0</v>
      </c>
      <c r="E224" s="66">
        <v>0</v>
      </c>
      <c r="F224" s="66">
        <v>0</v>
      </c>
      <c r="G224" s="66">
        <v>0</v>
      </c>
      <c r="H224" s="66"/>
    </row>
    <row r="225" spans="2:8" x14ac:dyDescent="0.25">
      <c r="B225" s="18" t="str">
        <f>IFERROR(VLOOKUP(A225,REKAP[[#All],[ID
Barang]:[Stok Akhir]],2,FALSE), "")</f>
        <v/>
      </c>
      <c r="C225" s="18" t="str">
        <f>IFERROR(VLOOKUP(A225,REKAP[[#All],[ID
Barang]:[Stok Akhir]],4,FALSE), "")</f>
        <v/>
      </c>
      <c r="D225" s="66">
        <v>0</v>
      </c>
      <c r="E225" s="66">
        <v>0</v>
      </c>
      <c r="F225" s="66">
        <v>0</v>
      </c>
      <c r="G225" s="66">
        <v>0</v>
      </c>
      <c r="H225" s="66"/>
    </row>
    <row r="226" spans="2:8" x14ac:dyDescent="0.25">
      <c r="B226" s="18" t="str">
        <f>IFERROR(VLOOKUP(A226,REKAP[[#All],[ID
Barang]:[Stok Akhir]],2,FALSE), "")</f>
        <v/>
      </c>
      <c r="C226" s="18" t="str">
        <f>IFERROR(VLOOKUP(A226,REKAP[[#All],[ID
Barang]:[Stok Akhir]],4,FALSE), "")</f>
        <v/>
      </c>
      <c r="D226" s="66">
        <v>62</v>
      </c>
      <c r="E226" s="66">
        <v>0</v>
      </c>
      <c r="F226" s="66">
        <v>0</v>
      </c>
      <c r="G226" s="66">
        <v>62</v>
      </c>
      <c r="H226" s="66"/>
    </row>
    <row r="227" spans="2:8" x14ac:dyDescent="0.25">
      <c r="B227" s="18" t="str">
        <f>IFERROR(VLOOKUP(A227,REKAP[[#All],[ID
Barang]:[Stok Akhir]],2,FALSE), "")</f>
        <v/>
      </c>
      <c r="C227" s="18" t="str">
        <f>IFERROR(VLOOKUP(A227,REKAP[[#All],[ID
Barang]:[Stok Akhir]],4,FALSE), "")</f>
        <v/>
      </c>
      <c r="D227" s="66">
        <v>48</v>
      </c>
      <c r="E227" s="66">
        <v>0</v>
      </c>
      <c r="F227" s="66">
        <v>0</v>
      </c>
      <c r="G227" s="66">
        <v>48</v>
      </c>
      <c r="H227" s="66"/>
    </row>
    <row r="228" spans="2:8" x14ac:dyDescent="0.25">
      <c r="B228" s="18" t="str">
        <f>IFERROR(VLOOKUP(A228,REKAP[[#All],[ID
Barang]:[Stok Akhir]],2,FALSE), "")</f>
        <v/>
      </c>
      <c r="C228" s="18" t="str">
        <f>IFERROR(VLOOKUP(A228,REKAP[[#All],[ID
Barang]:[Stok Akhir]],4,FALSE), "")</f>
        <v/>
      </c>
      <c r="D228" s="66">
        <v>21</v>
      </c>
      <c r="E228" s="66">
        <v>0</v>
      </c>
      <c r="F228" s="66">
        <v>0</v>
      </c>
      <c r="G228" s="66">
        <v>21</v>
      </c>
      <c r="H228" s="66"/>
    </row>
    <row r="229" spans="2:8" x14ac:dyDescent="0.25">
      <c r="B229" s="18" t="str">
        <f>IFERROR(VLOOKUP(A229,REKAP[[#All],[ID
Barang]:[Stok Akhir]],2,FALSE), "")</f>
        <v/>
      </c>
      <c r="C229" s="18" t="str">
        <f>IFERROR(VLOOKUP(A229,REKAP[[#All],[ID
Barang]:[Stok Akhir]],4,FALSE), "")</f>
        <v/>
      </c>
      <c r="D229" s="66">
        <v>36</v>
      </c>
      <c r="E229" s="66">
        <v>0</v>
      </c>
      <c r="F229" s="66">
        <v>0</v>
      </c>
      <c r="G229" s="66">
        <v>36</v>
      </c>
      <c r="H229" s="66"/>
    </row>
    <row r="230" spans="2:8" x14ac:dyDescent="0.25">
      <c r="B230" s="18" t="str">
        <f>IFERROR(VLOOKUP(A230,REKAP[[#All],[ID
Barang]:[Stok Akhir]],2,FALSE), "")</f>
        <v/>
      </c>
      <c r="C230" s="18" t="str">
        <f>IFERROR(VLOOKUP(A230,REKAP[[#All],[ID
Barang]:[Stok Akhir]],4,FALSE), "")</f>
        <v/>
      </c>
      <c r="D230" s="66">
        <v>9</v>
      </c>
      <c r="E230" s="66">
        <v>0</v>
      </c>
      <c r="F230" s="66">
        <v>0</v>
      </c>
      <c r="G230" s="66">
        <v>9</v>
      </c>
      <c r="H230" s="66"/>
    </row>
    <row r="231" spans="2:8" x14ac:dyDescent="0.25">
      <c r="B231" s="18" t="str">
        <f>IFERROR(VLOOKUP(A231,REKAP[[#All],[ID
Barang]:[Stok Akhir]],2,FALSE), "")</f>
        <v/>
      </c>
      <c r="C231" s="18" t="str">
        <f>IFERROR(VLOOKUP(A231,REKAP[[#All],[ID
Barang]:[Stok Akhir]],4,FALSE), "")</f>
        <v/>
      </c>
      <c r="D231" s="66">
        <v>0</v>
      </c>
      <c r="E231" s="66">
        <v>0</v>
      </c>
      <c r="F231" s="66">
        <v>0</v>
      </c>
      <c r="G231" s="66">
        <v>0</v>
      </c>
      <c r="H231" s="66"/>
    </row>
    <row r="232" spans="2:8" x14ac:dyDescent="0.25">
      <c r="B232" s="18" t="str">
        <f>IFERROR(VLOOKUP(A232,REKAP[[#All],[ID
Barang]:[Stok Akhir]],2,FALSE), "")</f>
        <v/>
      </c>
      <c r="C232" s="18" t="str">
        <f>IFERROR(VLOOKUP(A232,REKAP[[#All],[ID
Barang]:[Stok Akhir]],4,FALSE), "")</f>
        <v/>
      </c>
      <c r="D232" s="66">
        <v>32</v>
      </c>
      <c r="E232" s="66">
        <v>0</v>
      </c>
      <c r="F232" s="66">
        <v>0</v>
      </c>
      <c r="G232" s="66">
        <v>32</v>
      </c>
      <c r="H232" s="66"/>
    </row>
    <row r="233" spans="2:8" x14ac:dyDescent="0.25">
      <c r="B233" s="18" t="str">
        <f>IFERROR(VLOOKUP(A233,REKAP[[#All],[ID
Barang]:[Stok Akhir]],2,FALSE), "")</f>
        <v/>
      </c>
      <c r="C233" s="18" t="str">
        <f>IFERROR(VLOOKUP(A233,REKAP[[#All],[ID
Barang]:[Stok Akhir]],4,FALSE), "")</f>
        <v/>
      </c>
      <c r="D233" s="66">
        <v>11</v>
      </c>
      <c r="E233" s="66">
        <v>0</v>
      </c>
      <c r="F233" s="66">
        <v>0</v>
      </c>
      <c r="G233" s="66">
        <v>11</v>
      </c>
      <c r="H233" s="66"/>
    </row>
    <row r="234" spans="2:8" x14ac:dyDescent="0.25">
      <c r="B234" s="18" t="str">
        <f>IFERROR(VLOOKUP(A234,REKAP[[#All],[ID
Barang]:[Stok Akhir]],2,FALSE), "")</f>
        <v/>
      </c>
      <c r="C234" s="18" t="str">
        <f>IFERROR(VLOOKUP(A234,REKAP[[#All],[ID
Barang]:[Stok Akhir]],4,FALSE), "")</f>
        <v/>
      </c>
      <c r="D234" s="66">
        <v>56</v>
      </c>
      <c r="E234" s="66">
        <v>0</v>
      </c>
      <c r="F234" s="66">
        <v>0</v>
      </c>
      <c r="G234" s="66">
        <v>56</v>
      </c>
      <c r="H234" s="66"/>
    </row>
    <row r="235" spans="2:8" x14ac:dyDescent="0.25">
      <c r="B235" s="18" t="str">
        <f>IFERROR(VLOOKUP(A235,REKAP[[#All],[ID
Barang]:[Stok Akhir]],2,FALSE), "")</f>
        <v/>
      </c>
      <c r="C235" s="18" t="str">
        <f>IFERROR(VLOOKUP(A235,REKAP[[#All],[ID
Barang]:[Stok Akhir]],4,FALSE), "")</f>
        <v/>
      </c>
      <c r="D235" s="66">
        <v>19</v>
      </c>
      <c r="E235" s="66">
        <v>0</v>
      </c>
      <c r="F235" s="66">
        <v>0</v>
      </c>
      <c r="G235" s="66">
        <v>19</v>
      </c>
      <c r="H235" s="66"/>
    </row>
    <row r="236" spans="2:8" x14ac:dyDescent="0.25">
      <c r="B236" s="18" t="str">
        <f>IFERROR(VLOOKUP(A236,REKAP[[#All],[ID
Barang]:[Stok Akhir]],2,FALSE), "")</f>
        <v/>
      </c>
      <c r="C236" s="18" t="str">
        <f>IFERROR(VLOOKUP(A236,REKAP[[#All],[ID
Barang]:[Stok Akhir]],4,FALSE), "")</f>
        <v/>
      </c>
      <c r="D236" s="66">
        <v>0</v>
      </c>
      <c r="E236" s="66">
        <v>0</v>
      </c>
      <c r="F236" s="66">
        <v>0</v>
      </c>
      <c r="G236" s="66">
        <v>0</v>
      </c>
      <c r="H236" s="66"/>
    </row>
    <row r="237" spans="2:8" x14ac:dyDescent="0.25">
      <c r="B237" s="18" t="str">
        <f>IFERROR(VLOOKUP(A237,REKAP[[#All],[ID
Barang]:[Stok Akhir]],2,FALSE), "")</f>
        <v/>
      </c>
      <c r="C237" s="18" t="str">
        <f>IFERROR(VLOOKUP(A237,REKAP[[#All],[ID
Barang]:[Stok Akhir]],4,FALSE), "")</f>
        <v/>
      </c>
      <c r="D237" s="66">
        <v>21</v>
      </c>
      <c r="E237" s="66">
        <v>0</v>
      </c>
      <c r="F237" s="66">
        <v>0</v>
      </c>
      <c r="G237" s="66">
        <v>21</v>
      </c>
      <c r="H237" s="66"/>
    </row>
    <row r="238" spans="2:8" x14ac:dyDescent="0.25">
      <c r="B238" s="18" t="str">
        <f>IFERROR(VLOOKUP(A238,REKAP[[#All],[ID
Barang]:[Stok Akhir]],2,FALSE), "")</f>
        <v/>
      </c>
      <c r="C238" s="18" t="str">
        <f>IFERROR(VLOOKUP(A238,REKAP[[#All],[ID
Barang]:[Stok Akhir]],4,FALSE), "")</f>
        <v/>
      </c>
      <c r="D238" s="66">
        <v>49</v>
      </c>
      <c r="E238" s="66">
        <v>0</v>
      </c>
      <c r="F238" s="66">
        <v>0</v>
      </c>
      <c r="G238" s="66">
        <v>49</v>
      </c>
      <c r="H238" s="66"/>
    </row>
    <row r="239" spans="2:8" x14ac:dyDescent="0.25">
      <c r="B239" s="18" t="str">
        <f>IFERROR(VLOOKUP(A239,REKAP[[#All],[ID
Barang]:[Stok Akhir]],2,FALSE), "")</f>
        <v/>
      </c>
      <c r="C239" s="18" t="str">
        <f>IFERROR(VLOOKUP(A239,REKAP[[#All],[ID
Barang]:[Stok Akhir]],4,FALSE), "")</f>
        <v/>
      </c>
      <c r="D239" s="66">
        <v>19</v>
      </c>
      <c r="E239" s="66">
        <v>0</v>
      </c>
      <c r="F239" s="66">
        <v>0</v>
      </c>
      <c r="G239" s="66">
        <v>19</v>
      </c>
      <c r="H239" s="66"/>
    </row>
    <row r="240" spans="2:8" x14ac:dyDescent="0.25">
      <c r="B240" s="18" t="str">
        <f>IFERROR(VLOOKUP(A240,REKAP[[#All],[ID
Barang]:[Stok Akhir]],2,FALSE), "")</f>
        <v/>
      </c>
      <c r="C240" s="18" t="str">
        <f>IFERROR(VLOOKUP(A240,REKAP[[#All],[ID
Barang]:[Stok Akhir]],4,FALSE), "")</f>
        <v/>
      </c>
      <c r="D240" s="66">
        <v>22</v>
      </c>
      <c r="E240" s="66">
        <v>0</v>
      </c>
      <c r="F240" s="66">
        <v>0</v>
      </c>
      <c r="G240" s="66">
        <v>22</v>
      </c>
      <c r="H240" s="66"/>
    </row>
    <row r="241" spans="2:8" x14ac:dyDescent="0.25">
      <c r="B241" s="18" t="str">
        <f>IFERROR(VLOOKUP(A241,REKAP[[#All],[ID
Barang]:[Stok Akhir]],2,FALSE), "")</f>
        <v/>
      </c>
      <c r="C241" s="18" t="str">
        <f>IFERROR(VLOOKUP(A241,REKAP[[#All],[ID
Barang]:[Stok Akhir]],4,FALSE), "")</f>
        <v/>
      </c>
      <c r="D241" s="66">
        <v>40</v>
      </c>
      <c r="E241" s="66">
        <v>0</v>
      </c>
      <c r="F241" s="66">
        <v>0</v>
      </c>
      <c r="G241" s="66">
        <v>40</v>
      </c>
      <c r="H241" s="66"/>
    </row>
    <row r="242" spans="2:8" x14ac:dyDescent="0.25">
      <c r="B242" s="18" t="str">
        <f>IFERROR(VLOOKUP(A242,REKAP[[#All],[ID
Barang]:[Stok Akhir]],2,FALSE), "")</f>
        <v/>
      </c>
      <c r="C242" s="18" t="str">
        <f>IFERROR(VLOOKUP(A242,REKAP[[#All],[ID
Barang]:[Stok Akhir]],4,FALSE), "")</f>
        <v/>
      </c>
      <c r="D242" s="66">
        <v>17</v>
      </c>
      <c r="E242" s="66">
        <v>0</v>
      </c>
      <c r="F242" s="66">
        <v>0</v>
      </c>
      <c r="G242" s="66">
        <v>17</v>
      </c>
      <c r="H242" s="66"/>
    </row>
    <row r="243" spans="2:8" x14ac:dyDescent="0.25">
      <c r="B243" s="18" t="str">
        <f>IFERROR(VLOOKUP(A243,REKAP[[#All],[ID
Barang]:[Stok Akhir]],2,FALSE), "")</f>
        <v/>
      </c>
      <c r="C243" s="18" t="str">
        <f>IFERROR(VLOOKUP(A243,REKAP[[#All],[ID
Barang]:[Stok Akhir]],4,FALSE), "")</f>
        <v/>
      </c>
      <c r="D243" s="66">
        <v>44</v>
      </c>
      <c r="E243" s="66">
        <v>0</v>
      </c>
      <c r="F243" s="66">
        <v>0</v>
      </c>
      <c r="G243" s="66">
        <v>44</v>
      </c>
      <c r="H243" s="66"/>
    </row>
    <row r="244" spans="2:8" x14ac:dyDescent="0.25">
      <c r="B244" s="18" t="str">
        <f>IFERROR(VLOOKUP(A244,REKAP[[#All],[ID
Barang]:[Stok Akhir]],2,FALSE), "")</f>
        <v/>
      </c>
      <c r="C244" s="18" t="str">
        <f>IFERROR(VLOOKUP(A244,REKAP[[#All],[ID
Barang]:[Stok Akhir]],4,FALSE), "")</f>
        <v/>
      </c>
      <c r="D244" s="66">
        <v>59</v>
      </c>
      <c r="E244" s="66">
        <v>0</v>
      </c>
      <c r="F244" s="66">
        <v>0</v>
      </c>
      <c r="G244" s="66">
        <v>59</v>
      </c>
      <c r="H244" s="66"/>
    </row>
    <row r="245" spans="2:8" x14ac:dyDescent="0.25">
      <c r="B245" s="18" t="str">
        <f>IFERROR(VLOOKUP(A245,REKAP[[#All],[ID
Barang]:[Stok Akhir]],2,FALSE), "")</f>
        <v/>
      </c>
      <c r="C245" s="18" t="str">
        <f>IFERROR(VLOOKUP(A245,REKAP[[#All],[ID
Barang]:[Stok Akhir]],4,FALSE), "")</f>
        <v/>
      </c>
      <c r="D245" s="66">
        <v>19</v>
      </c>
      <c r="E245" s="66">
        <v>0</v>
      </c>
      <c r="F245" s="66">
        <v>0</v>
      </c>
      <c r="G245" s="66">
        <v>19</v>
      </c>
      <c r="H245" s="66"/>
    </row>
    <row r="246" spans="2:8" x14ac:dyDescent="0.25">
      <c r="B246" s="18" t="str">
        <f>IFERROR(VLOOKUP(A246,REKAP[[#All],[ID
Barang]:[Stok Akhir]],2,FALSE), "")</f>
        <v/>
      </c>
      <c r="C246" s="18" t="str">
        <f>IFERROR(VLOOKUP(A246,REKAP[[#All],[ID
Barang]:[Stok Akhir]],4,FALSE), "")</f>
        <v/>
      </c>
      <c r="D246" s="66">
        <v>96</v>
      </c>
      <c r="E246" s="66">
        <v>0</v>
      </c>
      <c r="F246" s="66">
        <v>0</v>
      </c>
      <c r="G246" s="66">
        <v>96</v>
      </c>
      <c r="H246" s="66"/>
    </row>
    <row r="247" spans="2:8" x14ac:dyDescent="0.25">
      <c r="B247" s="18" t="str">
        <f>IFERROR(VLOOKUP(A247,REKAP[[#All],[ID
Barang]:[Stok Akhir]],2,FALSE), "")</f>
        <v/>
      </c>
      <c r="C247" s="18" t="str">
        <f>IFERROR(VLOOKUP(A247,REKAP[[#All],[ID
Barang]:[Stok Akhir]],4,FALSE), "")</f>
        <v/>
      </c>
      <c r="D247" s="66">
        <v>22</v>
      </c>
      <c r="E247" s="66">
        <v>0</v>
      </c>
      <c r="F247" s="66">
        <v>0</v>
      </c>
      <c r="G247" s="66">
        <v>22</v>
      </c>
      <c r="H247" s="66"/>
    </row>
    <row r="248" spans="2:8" x14ac:dyDescent="0.25">
      <c r="B248" s="18" t="str">
        <f>IFERROR(VLOOKUP(A248,REKAP[[#All],[ID
Barang]:[Stok Akhir]],2,FALSE), "")</f>
        <v/>
      </c>
      <c r="C248" s="18" t="str">
        <f>IFERROR(VLOOKUP(A248,REKAP[[#All],[ID
Barang]:[Stok Akhir]],4,FALSE), "")</f>
        <v/>
      </c>
      <c r="D248" s="66">
        <v>17</v>
      </c>
      <c r="E248" s="66">
        <v>0</v>
      </c>
      <c r="F248" s="66">
        <v>0</v>
      </c>
      <c r="G248" s="66">
        <v>17</v>
      </c>
      <c r="H248" s="66"/>
    </row>
    <row r="249" spans="2:8" x14ac:dyDescent="0.25">
      <c r="B249" s="18" t="str">
        <f>IFERROR(VLOOKUP(A249,REKAP[[#All],[ID
Barang]:[Stok Akhir]],2,FALSE), "")</f>
        <v/>
      </c>
      <c r="C249" s="18" t="str">
        <f>IFERROR(VLOOKUP(A249,REKAP[[#All],[ID
Barang]:[Stok Akhir]],4,FALSE), "")</f>
        <v/>
      </c>
      <c r="D249" s="66">
        <v>46</v>
      </c>
      <c r="E249" s="66">
        <v>0</v>
      </c>
      <c r="F249" s="66">
        <v>0</v>
      </c>
      <c r="G249" s="66">
        <v>46</v>
      </c>
      <c r="H249" s="66"/>
    </row>
    <row r="250" spans="2:8" x14ac:dyDescent="0.25">
      <c r="B250" s="18" t="str">
        <f>IFERROR(VLOOKUP(A250,REKAP[[#All],[ID
Barang]:[Stok Akhir]],2,FALSE), "")</f>
        <v/>
      </c>
      <c r="C250" s="18" t="str">
        <f>IFERROR(VLOOKUP(A250,REKAP[[#All],[ID
Barang]:[Stok Akhir]],4,FALSE), "")</f>
        <v/>
      </c>
      <c r="D250" s="66">
        <v>1</v>
      </c>
      <c r="E250" s="66">
        <v>0</v>
      </c>
      <c r="F250" s="66">
        <v>0</v>
      </c>
      <c r="G250" s="66">
        <v>1</v>
      </c>
      <c r="H250" s="66"/>
    </row>
    <row r="251" spans="2:8" x14ac:dyDescent="0.25">
      <c r="B251" s="18" t="str">
        <f>IFERROR(VLOOKUP(A251,REKAP[[#All],[ID
Barang]:[Stok Akhir]],2,FALSE), "")</f>
        <v/>
      </c>
      <c r="C251" s="18" t="str">
        <f>IFERROR(VLOOKUP(A251,REKAP[[#All],[ID
Barang]:[Stok Akhir]],4,FALSE), "")</f>
        <v/>
      </c>
      <c r="D251" s="66">
        <v>20</v>
      </c>
      <c r="E251" s="66">
        <v>0</v>
      </c>
      <c r="F251" s="66">
        <v>0</v>
      </c>
      <c r="G251" s="66">
        <v>20</v>
      </c>
      <c r="H251" s="66"/>
    </row>
    <row r="252" spans="2:8" x14ac:dyDescent="0.25">
      <c r="B252" s="18" t="str">
        <f>IFERROR(VLOOKUP(A252,REKAP[[#All],[ID
Barang]:[Stok Akhir]],2,FALSE), "")</f>
        <v/>
      </c>
      <c r="C252" s="18" t="str">
        <f>IFERROR(VLOOKUP(A252,REKAP[[#All],[ID
Barang]:[Stok Akhir]],4,FALSE), "")</f>
        <v/>
      </c>
      <c r="D252" s="66">
        <v>15</v>
      </c>
      <c r="E252" s="66">
        <v>0</v>
      </c>
      <c r="F252" s="66">
        <v>0</v>
      </c>
      <c r="G252" s="66">
        <v>15</v>
      </c>
      <c r="H252" s="66"/>
    </row>
    <row r="253" spans="2:8" x14ac:dyDescent="0.25">
      <c r="B253" s="18" t="str">
        <f>IFERROR(VLOOKUP(A253,REKAP[[#All],[ID
Barang]:[Stok Akhir]],2,FALSE), "")</f>
        <v/>
      </c>
      <c r="C253" s="18" t="str">
        <f>IFERROR(VLOOKUP(A253,REKAP[[#All],[ID
Barang]:[Stok Akhir]],4,FALSE), "")</f>
        <v/>
      </c>
      <c r="D253" s="66">
        <v>26</v>
      </c>
      <c r="E253" s="66">
        <v>0</v>
      </c>
      <c r="F253" s="66">
        <v>0</v>
      </c>
      <c r="G253" s="66">
        <v>26</v>
      </c>
      <c r="H253" s="66"/>
    </row>
    <row r="254" spans="2:8" x14ac:dyDescent="0.25">
      <c r="B254" s="18" t="str">
        <f>IFERROR(VLOOKUP(A254,REKAP[[#All],[ID
Barang]:[Stok Akhir]],2,FALSE), "")</f>
        <v/>
      </c>
      <c r="C254" s="18" t="str">
        <f>IFERROR(VLOOKUP(A254,REKAP[[#All],[ID
Barang]:[Stok Akhir]],4,FALSE), "")</f>
        <v/>
      </c>
      <c r="D254" s="66">
        <v>62</v>
      </c>
      <c r="E254" s="66">
        <v>0</v>
      </c>
      <c r="F254" s="66">
        <v>8</v>
      </c>
      <c r="G254" s="66">
        <v>54</v>
      </c>
      <c r="H254" s="66"/>
    </row>
    <row r="255" spans="2:8" x14ac:dyDescent="0.25">
      <c r="B255" s="18" t="str">
        <f>IFERROR(VLOOKUP(A255,REKAP[[#All],[ID
Barang]:[Stok Akhir]],2,FALSE), "")</f>
        <v/>
      </c>
      <c r="C255" s="18" t="str">
        <f>IFERROR(VLOOKUP(A255,REKAP[[#All],[ID
Barang]:[Stok Akhir]],4,FALSE), "")</f>
        <v/>
      </c>
      <c r="D255" s="66">
        <v>22</v>
      </c>
      <c r="E255" s="66">
        <v>0</v>
      </c>
      <c r="F255" s="66">
        <v>0</v>
      </c>
      <c r="G255" s="66">
        <v>22</v>
      </c>
      <c r="H255" s="66"/>
    </row>
    <row r="256" spans="2:8" x14ac:dyDescent="0.25">
      <c r="B256" s="18" t="str">
        <f>IFERROR(VLOOKUP(A256,REKAP[[#All],[ID
Barang]:[Stok Akhir]],2,FALSE), "")</f>
        <v/>
      </c>
      <c r="C256" s="18" t="str">
        <f>IFERROR(VLOOKUP(A256,REKAP[[#All],[ID
Barang]:[Stok Akhir]],4,FALSE), "")</f>
        <v/>
      </c>
      <c r="D256" s="66">
        <v>35</v>
      </c>
      <c r="E256" s="66">
        <v>0</v>
      </c>
      <c r="F256" s="66">
        <v>0</v>
      </c>
      <c r="G256" s="66">
        <v>35</v>
      </c>
      <c r="H256" s="66"/>
    </row>
    <row r="257" spans="2:8" x14ac:dyDescent="0.25">
      <c r="B257" s="18" t="str">
        <f>IFERROR(VLOOKUP(A257,REKAP[[#All],[ID
Barang]:[Stok Akhir]],2,FALSE), "")</f>
        <v/>
      </c>
      <c r="C257" s="18" t="str">
        <f>IFERROR(VLOOKUP(A257,REKAP[[#All],[ID
Barang]:[Stok Akhir]],4,FALSE), "")</f>
        <v/>
      </c>
      <c r="D257" s="66">
        <v>31</v>
      </c>
      <c r="E257" s="66">
        <v>0</v>
      </c>
      <c r="F257" s="66">
        <v>0</v>
      </c>
      <c r="G257" s="66">
        <v>31</v>
      </c>
      <c r="H257" s="66"/>
    </row>
    <row r="258" spans="2:8" x14ac:dyDescent="0.25">
      <c r="B258" s="18" t="str">
        <f>IFERROR(VLOOKUP(A258,REKAP[[#All],[ID
Barang]:[Stok Akhir]],2,FALSE), "")</f>
        <v/>
      </c>
      <c r="C258" s="18" t="str">
        <f>IFERROR(VLOOKUP(A258,REKAP[[#All],[ID
Barang]:[Stok Akhir]],4,FALSE), "")</f>
        <v/>
      </c>
      <c r="D258" s="66">
        <v>30</v>
      </c>
      <c r="E258" s="66">
        <v>0</v>
      </c>
      <c r="F258" s="66">
        <v>0</v>
      </c>
      <c r="G258" s="66">
        <v>30</v>
      </c>
      <c r="H258" s="66"/>
    </row>
    <row r="259" spans="2:8" x14ac:dyDescent="0.25">
      <c r="B259" s="18" t="str">
        <f>IFERROR(VLOOKUP(A259,REKAP[[#All],[ID
Barang]:[Stok Akhir]],2,FALSE), "")</f>
        <v/>
      </c>
      <c r="C259" s="18" t="str">
        <f>IFERROR(VLOOKUP(A259,REKAP[[#All],[ID
Barang]:[Stok Akhir]],4,FALSE), "")</f>
        <v/>
      </c>
      <c r="D259" s="66">
        <v>21</v>
      </c>
      <c r="E259" s="66">
        <v>6</v>
      </c>
      <c r="F259" s="66">
        <v>8</v>
      </c>
      <c r="G259" s="66">
        <v>19</v>
      </c>
      <c r="H259" s="66"/>
    </row>
    <row r="260" spans="2:8" x14ac:dyDescent="0.25">
      <c r="B260" s="18" t="str">
        <f>IFERROR(VLOOKUP(A260,REKAP[[#All],[ID
Barang]:[Stok Akhir]],2,FALSE), "")</f>
        <v/>
      </c>
      <c r="C260" s="18" t="str">
        <f>IFERROR(VLOOKUP(A260,REKAP[[#All],[ID
Barang]:[Stok Akhir]],4,FALSE), "")</f>
        <v/>
      </c>
      <c r="D260" s="66">
        <v>39</v>
      </c>
      <c r="E260" s="66">
        <v>0</v>
      </c>
      <c r="F260" s="66">
        <v>0</v>
      </c>
      <c r="G260" s="66">
        <v>39</v>
      </c>
      <c r="H260" s="66"/>
    </row>
    <row r="261" spans="2:8" x14ac:dyDescent="0.25">
      <c r="B261" s="18" t="str">
        <f>IFERROR(VLOOKUP(A261,REKAP[[#All],[ID
Barang]:[Stok Akhir]],2,FALSE), "")</f>
        <v/>
      </c>
      <c r="C261" s="18" t="str">
        <f>IFERROR(VLOOKUP(A261,REKAP[[#All],[ID
Barang]:[Stok Akhir]],4,FALSE), "")</f>
        <v/>
      </c>
      <c r="D261" s="66">
        <v>78</v>
      </c>
      <c r="E261" s="66">
        <v>0</v>
      </c>
      <c r="F261" s="66">
        <v>0</v>
      </c>
      <c r="G261" s="66">
        <v>78</v>
      </c>
      <c r="H261" s="66"/>
    </row>
    <row r="262" spans="2:8" x14ac:dyDescent="0.25">
      <c r="B262" s="18" t="str">
        <f>IFERROR(VLOOKUP(A262,REKAP[[#All],[ID
Barang]:[Stok Akhir]],2,FALSE), "")</f>
        <v/>
      </c>
      <c r="C262" s="18" t="str">
        <f>IFERROR(VLOOKUP(A262,REKAP[[#All],[ID
Barang]:[Stok Akhir]],4,FALSE), "")</f>
        <v/>
      </c>
      <c r="D262" s="66">
        <v>60</v>
      </c>
      <c r="E262" s="66">
        <v>0</v>
      </c>
      <c r="F262" s="66">
        <v>4</v>
      </c>
      <c r="G262" s="66">
        <v>56</v>
      </c>
      <c r="H262" s="66"/>
    </row>
    <row r="263" spans="2:8" x14ac:dyDescent="0.25">
      <c r="B263" s="18" t="str">
        <f>IFERROR(VLOOKUP(A263,REKAP[[#All],[ID
Barang]:[Stok Akhir]],2,FALSE), "")</f>
        <v/>
      </c>
      <c r="C263" s="18" t="str">
        <f>IFERROR(VLOOKUP(A263,REKAP[[#All],[ID
Barang]:[Stok Akhir]],4,FALSE), "")</f>
        <v/>
      </c>
      <c r="D263" s="66">
        <v>33</v>
      </c>
      <c r="E263" s="66">
        <v>148</v>
      </c>
      <c r="F263" s="66">
        <v>14</v>
      </c>
      <c r="G263" s="66">
        <v>167</v>
      </c>
      <c r="H263" s="66"/>
    </row>
    <row r="264" spans="2:8" x14ac:dyDescent="0.25">
      <c r="B264" s="18" t="str">
        <f>IFERROR(VLOOKUP(A264,REKAP[[#All],[ID
Barang]:[Stok Akhir]],2,FALSE), "")</f>
        <v/>
      </c>
      <c r="C264" s="18" t="str">
        <f>IFERROR(VLOOKUP(A264,REKAP[[#All],[ID
Barang]:[Stok Akhir]],4,FALSE), "")</f>
        <v/>
      </c>
      <c r="D264" s="66">
        <v>19</v>
      </c>
      <c r="E264" s="66">
        <v>12</v>
      </c>
      <c r="F264" s="66">
        <v>0</v>
      </c>
      <c r="G264" s="66">
        <v>31</v>
      </c>
      <c r="H264" s="66"/>
    </row>
    <row r="265" spans="2:8" x14ac:dyDescent="0.25">
      <c r="B265" s="18" t="str">
        <f>IFERROR(VLOOKUP(A265,REKAP[[#All],[ID
Barang]:[Stok Akhir]],2,FALSE), "")</f>
        <v/>
      </c>
      <c r="C265" s="18" t="str">
        <f>IFERROR(VLOOKUP(A265,REKAP[[#All],[ID
Barang]:[Stok Akhir]],4,FALSE), "")</f>
        <v/>
      </c>
      <c r="D265" s="66">
        <v>16</v>
      </c>
      <c r="E265" s="66">
        <v>60</v>
      </c>
      <c r="F265" s="66">
        <v>0</v>
      </c>
      <c r="G265" s="66">
        <v>76</v>
      </c>
      <c r="H265" s="66"/>
    </row>
    <row r="266" spans="2:8" x14ac:dyDescent="0.25">
      <c r="B266" s="18" t="str">
        <f>IFERROR(VLOOKUP(A266,REKAP[[#All],[ID
Barang]:[Stok Akhir]],2,FALSE), "")</f>
        <v/>
      </c>
      <c r="C266" s="18" t="str">
        <f>IFERROR(VLOOKUP(A266,REKAP[[#All],[ID
Barang]:[Stok Akhir]],4,FALSE), "")</f>
        <v/>
      </c>
      <c r="D266" s="66">
        <v>12</v>
      </c>
      <c r="E266" s="66">
        <v>0</v>
      </c>
      <c r="F266" s="66">
        <v>8</v>
      </c>
      <c r="G266" s="66">
        <v>4</v>
      </c>
      <c r="H266" s="66"/>
    </row>
    <row r="267" spans="2:8" x14ac:dyDescent="0.25">
      <c r="B267" s="18" t="str">
        <f>IFERROR(VLOOKUP(A267,REKAP[[#All],[ID
Barang]:[Stok Akhir]],2,FALSE), "")</f>
        <v/>
      </c>
      <c r="C267" s="18" t="str">
        <f>IFERROR(VLOOKUP(A267,REKAP[[#All],[ID
Barang]:[Stok Akhir]],4,FALSE), "")</f>
        <v/>
      </c>
      <c r="D267" s="66">
        <v>22</v>
      </c>
      <c r="E267" s="66">
        <v>0</v>
      </c>
      <c r="F267" s="66">
        <v>0</v>
      </c>
      <c r="G267" s="66">
        <v>22</v>
      </c>
      <c r="H267" s="66"/>
    </row>
    <row r="268" spans="2:8" x14ac:dyDescent="0.25">
      <c r="B268" s="18" t="str">
        <f>IFERROR(VLOOKUP(A268,REKAP[[#All],[ID
Barang]:[Stok Akhir]],2,FALSE), "")</f>
        <v/>
      </c>
      <c r="C268" s="18" t="str">
        <f>IFERROR(VLOOKUP(A268,REKAP[[#All],[ID
Barang]:[Stok Akhir]],4,FALSE), "")</f>
        <v/>
      </c>
      <c r="D268" s="66">
        <v>6</v>
      </c>
      <c r="E268" s="66">
        <v>0</v>
      </c>
      <c r="F268" s="66">
        <v>0</v>
      </c>
      <c r="G268" s="66">
        <v>6</v>
      </c>
      <c r="H268" s="66"/>
    </row>
    <row r="269" spans="2:8" x14ac:dyDescent="0.25">
      <c r="B269" s="18" t="str">
        <f>IFERROR(VLOOKUP(A269,REKAP[[#All],[ID
Barang]:[Stok Akhir]],2,FALSE), "")</f>
        <v/>
      </c>
      <c r="C269" s="18" t="str">
        <f>IFERROR(VLOOKUP(A269,REKAP[[#All],[ID
Barang]:[Stok Akhir]],4,FALSE), "")</f>
        <v/>
      </c>
      <c r="D269" s="66">
        <v>40</v>
      </c>
      <c r="E269" s="66">
        <v>0</v>
      </c>
      <c r="F269" s="66">
        <v>0</v>
      </c>
      <c r="G269" s="66">
        <v>40</v>
      </c>
      <c r="H269" s="66"/>
    </row>
    <row r="270" spans="2:8" x14ac:dyDescent="0.25">
      <c r="B270" s="18" t="str">
        <f>IFERROR(VLOOKUP(A270,REKAP[[#All],[ID
Barang]:[Stok Akhir]],2,FALSE), "")</f>
        <v/>
      </c>
      <c r="C270" s="18" t="str">
        <f>IFERROR(VLOOKUP(A270,REKAP[[#All],[ID
Barang]:[Stok Akhir]],4,FALSE), "")</f>
        <v/>
      </c>
      <c r="D270" s="66">
        <v>15</v>
      </c>
      <c r="E270" s="66">
        <v>0</v>
      </c>
      <c r="F270" s="66">
        <v>0</v>
      </c>
      <c r="G270" s="66">
        <v>15</v>
      </c>
      <c r="H270" s="66"/>
    </row>
    <row r="271" spans="2:8" x14ac:dyDescent="0.25">
      <c r="B271" s="18" t="str">
        <f>IFERROR(VLOOKUP(A271,REKAP[[#All],[ID
Barang]:[Stok Akhir]],2,FALSE), "")</f>
        <v/>
      </c>
      <c r="C271" s="18" t="str">
        <f>IFERROR(VLOOKUP(A271,REKAP[[#All],[ID
Barang]:[Stok Akhir]],4,FALSE), "")</f>
        <v/>
      </c>
      <c r="D271" s="66">
        <v>21</v>
      </c>
      <c r="E271" s="66">
        <v>39</v>
      </c>
      <c r="F271" s="66">
        <v>4</v>
      </c>
      <c r="G271" s="66">
        <v>56</v>
      </c>
      <c r="H271" s="66"/>
    </row>
    <row r="272" spans="2:8" x14ac:dyDescent="0.25">
      <c r="B272" s="18" t="str">
        <f>IFERROR(VLOOKUP(A272,REKAP[[#All],[ID
Barang]:[Stok Akhir]],2,FALSE), "")</f>
        <v/>
      </c>
      <c r="C272" s="18" t="str">
        <f>IFERROR(VLOOKUP(A272,REKAP[[#All],[ID
Barang]:[Stok Akhir]],4,FALSE), "")</f>
        <v/>
      </c>
      <c r="D272" s="66">
        <v>43</v>
      </c>
      <c r="E272" s="66">
        <v>64</v>
      </c>
      <c r="F272" s="66">
        <v>6</v>
      </c>
      <c r="G272" s="66">
        <v>101</v>
      </c>
      <c r="H272" s="66"/>
    </row>
    <row r="273" spans="2:8" x14ac:dyDescent="0.25">
      <c r="B273" s="18" t="str">
        <f>IFERROR(VLOOKUP(A273,REKAP[[#All],[ID
Barang]:[Stok Akhir]],2,FALSE), "")</f>
        <v/>
      </c>
      <c r="C273" s="18" t="str">
        <f>IFERROR(VLOOKUP(A273,REKAP[[#All],[ID
Barang]:[Stok Akhir]],4,FALSE), "")</f>
        <v/>
      </c>
      <c r="D273" s="66">
        <v>35</v>
      </c>
      <c r="E273" s="66">
        <v>0</v>
      </c>
      <c r="F273" s="66">
        <v>2</v>
      </c>
      <c r="G273" s="66">
        <v>33</v>
      </c>
      <c r="H273" s="66"/>
    </row>
    <row r="274" spans="2:8" x14ac:dyDescent="0.25">
      <c r="B274" s="18" t="str">
        <f>IFERROR(VLOOKUP(A274,REKAP[[#All],[ID
Barang]:[Stok Akhir]],2,FALSE), "")</f>
        <v/>
      </c>
      <c r="C274" s="18" t="str">
        <f>IFERROR(VLOOKUP(A274,REKAP[[#All],[ID
Barang]:[Stok Akhir]],4,FALSE), "")</f>
        <v/>
      </c>
      <c r="D274" s="66">
        <v>32</v>
      </c>
      <c r="E274" s="66">
        <v>0</v>
      </c>
      <c r="F274" s="66">
        <v>4</v>
      </c>
      <c r="G274" s="66">
        <v>28</v>
      </c>
      <c r="H274" s="66"/>
    </row>
    <row r="275" spans="2:8" x14ac:dyDescent="0.25">
      <c r="B275" s="18" t="str">
        <f>IFERROR(VLOOKUP(A275,REKAP[[#All],[ID
Barang]:[Stok Akhir]],2,FALSE), "")</f>
        <v/>
      </c>
      <c r="C275" s="18" t="str">
        <f>IFERROR(VLOOKUP(A275,REKAP[[#All],[ID
Barang]:[Stok Akhir]],4,FALSE), "")</f>
        <v/>
      </c>
      <c r="D275" s="66">
        <v>25</v>
      </c>
      <c r="E275" s="66">
        <v>0</v>
      </c>
      <c r="F275" s="66">
        <v>0</v>
      </c>
      <c r="G275" s="66">
        <v>25</v>
      </c>
      <c r="H275" s="66"/>
    </row>
    <row r="276" spans="2:8" x14ac:dyDescent="0.25">
      <c r="B276" s="18" t="str">
        <f>IFERROR(VLOOKUP(A276,REKAP[[#All],[ID
Barang]:[Stok Akhir]],2,FALSE), "")</f>
        <v/>
      </c>
      <c r="C276" s="18" t="str">
        <f>IFERROR(VLOOKUP(A276,REKAP[[#All],[ID
Barang]:[Stok Akhir]],4,FALSE), "")</f>
        <v/>
      </c>
      <c r="D276" s="66">
        <v>50</v>
      </c>
      <c r="E276" s="66">
        <v>0</v>
      </c>
      <c r="F276" s="66">
        <v>0</v>
      </c>
      <c r="G276" s="66">
        <v>50</v>
      </c>
      <c r="H276" s="66"/>
    </row>
    <row r="277" spans="2:8" x14ac:dyDescent="0.25">
      <c r="B277" s="18" t="str">
        <f>IFERROR(VLOOKUP(A277,REKAP[[#All],[ID
Barang]:[Stok Akhir]],2,FALSE), "")</f>
        <v/>
      </c>
      <c r="C277" s="18" t="str">
        <f>IFERROR(VLOOKUP(A277,REKAP[[#All],[ID
Barang]:[Stok Akhir]],4,FALSE), "")</f>
        <v/>
      </c>
      <c r="D277" s="66">
        <v>53</v>
      </c>
      <c r="E277" s="66">
        <v>0</v>
      </c>
      <c r="F277" s="66">
        <v>0</v>
      </c>
      <c r="G277" s="66">
        <v>53</v>
      </c>
      <c r="H277" s="66"/>
    </row>
    <row r="278" spans="2:8" x14ac:dyDescent="0.25">
      <c r="B278" s="18" t="str">
        <f>IFERROR(VLOOKUP(A278,REKAP[[#All],[ID
Barang]:[Stok Akhir]],2,FALSE), "")</f>
        <v/>
      </c>
      <c r="C278" s="18" t="str">
        <f>IFERROR(VLOOKUP(A278,REKAP[[#All],[ID
Barang]:[Stok Akhir]],4,FALSE), "")</f>
        <v/>
      </c>
      <c r="D278" s="66">
        <v>32</v>
      </c>
      <c r="E278" s="66">
        <v>0</v>
      </c>
      <c r="F278" s="66">
        <v>0</v>
      </c>
      <c r="G278" s="66">
        <v>32</v>
      </c>
      <c r="H278" s="66"/>
    </row>
    <row r="279" spans="2:8" x14ac:dyDescent="0.25">
      <c r="B279" s="18" t="str">
        <f>IFERROR(VLOOKUP(A279,REKAP[[#All],[ID
Barang]:[Stok Akhir]],2,FALSE), "")</f>
        <v/>
      </c>
      <c r="C279" s="18" t="str">
        <f>IFERROR(VLOOKUP(A279,REKAP[[#All],[ID
Barang]:[Stok Akhir]],4,FALSE), "")</f>
        <v/>
      </c>
      <c r="D279" s="66">
        <v>24</v>
      </c>
      <c r="E279" s="66">
        <v>0</v>
      </c>
      <c r="F279" s="66">
        <v>0</v>
      </c>
      <c r="G279" s="66">
        <v>24</v>
      </c>
      <c r="H279" s="66"/>
    </row>
    <row r="280" spans="2:8" x14ac:dyDescent="0.25">
      <c r="B280" s="18" t="str">
        <f>IFERROR(VLOOKUP(A280,REKAP[[#All],[ID
Barang]:[Stok Akhir]],2,FALSE), "")</f>
        <v/>
      </c>
      <c r="C280" s="18" t="str">
        <f>IFERROR(VLOOKUP(A280,REKAP[[#All],[ID
Barang]:[Stok Akhir]],4,FALSE), "")</f>
        <v/>
      </c>
      <c r="D280" s="66">
        <v>25</v>
      </c>
      <c r="E280" s="66">
        <v>16</v>
      </c>
      <c r="F280" s="66">
        <v>0</v>
      </c>
      <c r="G280" s="66">
        <v>41</v>
      </c>
      <c r="H280" s="66"/>
    </row>
    <row r="281" spans="2:8" x14ac:dyDescent="0.25">
      <c r="B281" s="18" t="str">
        <f>IFERROR(VLOOKUP(A281,REKAP[[#All],[ID
Barang]:[Stok Akhir]],2,FALSE), "")</f>
        <v/>
      </c>
      <c r="C281" s="18" t="str">
        <f>IFERROR(VLOOKUP(A281,REKAP[[#All],[ID
Barang]:[Stok Akhir]],4,FALSE), "")</f>
        <v/>
      </c>
      <c r="D281" s="66">
        <v>39</v>
      </c>
      <c r="E281" s="66">
        <v>0</v>
      </c>
      <c r="F281" s="66">
        <v>8</v>
      </c>
      <c r="G281" s="66">
        <v>31</v>
      </c>
      <c r="H281" s="66"/>
    </row>
    <row r="282" spans="2:8" x14ac:dyDescent="0.25">
      <c r="B282" s="18" t="str">
        <f>IFERROR(VLOOKUP(A282,REKAP[[#All],[ID
Barang]:[Stok Akhir]],2,FALSE), "")</f>
        <v/>
      </c>
      <c r="C282" s="18" t="str">
        <f>IFERROR(VLOOKUP(A282,REKAP[[#All],[ID
Barang]:[Stok Akhir]],4,FALSE), "")</f>
        <v/>
      </c>
      <c r="D282" s="66">
        <v>32</v>
      </c>
      <c r="E282" s="66">
        <v>0</v>
      </c>
      <c r="F282" s="66">
        <v>0</v>
      </c>
      <c r="G282" s="66">
        <v>32</v>
      </c>
      <c r="H282" s="66"/>
    </row>
    <row r="283" spans="2:8" x14ac:dyDescent="0.25">
      <c r="B283" s="18" t="str">
        <f>IFERROR(VLOOKUP(A283,REKAP[[#All],[ID
Barang]:[Stok Akhir]],2,FALSE), "")</f>
        <v/>
      </c>
      <c r="C283" s="18" t="str">
        <f>IFERROR(VLOOKUP(A283,REKAP[[#All],[ID
Barang]:[Stok Akhir]],4,FALSE), "")</f>
        <v/>
      </c>
      <c r="D283" s="66">
        <v>61</v>
      </c>
      <c r="E283" s="66">
        <v>0</v>
      </c>
      <c r="F283" s="66">
        <v>0</v>
      </c>
      <c r="G283" s="66">
        <v>61</v>
      </c>
      <c r="H283" s="66"/>
    </row>
    <row r="284" spans="2:8" x14ac:dyDescent="0.25">
      <c r="B284" s="18" t="str">
        <f>IFERROR(VLOOKUP(A284,REKAP[[#All],[ID
Barang]:[Stok Akhir]],2,FALSE), "")</f>
        <v/>
      </c>
      <c r="C284" s="18" t="str">
        <f>IFERROR(VLOOKUP(A284,REKAP[[#All],[ID
Barang]:[Stok Akhir]],4,FALSE), "")</f>
        <v/>
      </c>
      <c r="D284" s="66">
        <v>63</v>
      </c>
      <c r="E284" s="66">
        <v>0</v>
      </c>
      <c r="F284" s="66">
        <v>0</v>
      </c>
      <c r="G284" s="66">
        <v>63</v>
      </c>
      <c r="H284" s="66"/>
    </row>
    <row r="285" spans="2:8" x14ac:dyDescent="0.25">
      <c r="B285" s="18" t="str">
        <f>IFERROR(VLOOKUP(A285,REKAP[[#All],[ID
Barang]:[Stok Akhir]],2,FALSE), "")</f>
        <v/>
      </c>
      <c r="C285" s="18" t="str">
        <f>IFERROR(VLOOKUP(A285,REKAP[[#All],[ID
Barang]:[Stok Akhir]],4,FALSE), "")</f>
        <v/>
      </c>
      <c r="D285" s="66">
        <v>1</v>
      </c>
      <c r="E285" s="66">
        <v>0</v>
      </c>
      <c r="F285" s="66">
        <v>0</v>
      </c>
      <c r="G285" s="66">
        <v>1</v>
      </c>
      <c r="H285" s="66"/>
    </row>
    <row r="286" spans="2:8" x14ac:dyDescent="0.25">
      <c r="B286" s="18" t="str">
        <f>IFERROR(VLOOKUP(A286,REKAP[[#All],[ID
Barang]:[Stok Akhir]],2,FALSE), "")</f>
        <v/>
      </c>
      <c r="C286" s="18" t="str">
        <f>IFERROR(VLOOKUP(A286,REKAP[[#All],[ID
Barang]:[Stok Akhir]],4,FALSE), "")</f>
        <v/>
      </c>
      <c r="D286" s="66">
        <v>30</v>
      </c>
      <c r="E286" s="66">
        <v>0</v>
      </c>
      <c r="F286" s="66">
        <v>0</v>
      </c>
      <c r="G286" s="66">
        <v>30</v>
      </c>
      <c r="H286" s="66"/>
    </row>
    <row r="287" spans="2:8" x14ac:dyDescent="0.25">
      <c r="B287" s="18" t="str">
        <f>IFERROR(VLOOKUP(A287,REKAP[[#All],[ID
Barang]:[Stok Akhir]],2,FALSE), "")</f>
        <v/>
      </c>
      <c r="C287" s="18" t="str">
        <f>IFERROR(VLOOKUP(A287,REKAP[[#All],[ID
Barang]:[Stok Akhir]],4,FALSE), "")</f>
        <v/>
      </c>
      <c r="D287" s="66">
        <v>40</v>
      </c>
      <c r="E287" s="66">
        <v>0</v>
      </c>
      <c r="F287" s="66">
        <v>0</v>
      </c>
      <c r="G287" s="66">
        <v>40</v>
      </c>
      <c r="H287" s="66"/>
    </row>
    <row r="288" spans="2:8" x14ac:dyDescent="0.25">
      <c r="B288" s="18" t="str">
        <f>IFERROR(VLOOKUP(A288,REKAP[[#All],[ID
Barang]:[Stok Akhir]],2,FALSE), "")</f>
        <v/>
      </c>
      <c r="C288" s="18" t="str">
        <f>IFERROR(VLOOKUP(A288,REKAP[[#All],[ID
Barang]:[Stok Akhir]],4,FALSE), "")</f>
        <v/>
      </c>
      <c r="D288" s="66">
        <v>20</v>
      </c>
      <c r="E288" s="66">
        <v>0</v>
      </c>
      <c r="F288" s="66">
        <v>0</v>
      </c>
      <c r="G288" s="66">
        <v>20</v>
      </c>
      <c r="H288" s="66"/>
    </row>
    <row r="289" spans="2:8" x14ac:dyDescent="0.25">
      <c r="B289" s="18" t="str">
        <f>IFERROR(VLOOKUP(A289,REKAP[[#All],[ID
Barang]:[Stok Akhir]],2,FALSE), "")</f>
        <v/>
      </c>
      <c r="C289" s="18" t="str">
        <f>IFERROR(VLOOKUP(A289,REKAP[[#All],[ID
Barang]:[Stok Akhir]],4,FALSE), "")</f>
        <v/>
      </c>
      <c r="D289" s="66">
        <v>9</v>
      </c>
      <c r="E289" s="66">
        <v>0</v>
      </c>
      <c r="F289" s="66">
        <v>0</v>
      </c>
      <c r="G289" s="66">
        <v>9</v>
      </c>
      <c r="H289" s="66"/>
    </row>
    <row r="290" spans="2:8" x14ac:dyDescent="0.25">
      <c r="B290" s="18" t="str">
        <f>IFERROR(VLOOKUP(A290,REKAP[[#All],[ID
Barang]:[Stok Akhir]],2,FALSE), "")</f>
        <v/>
      </c>
      <c r="C290" s="18" t="str">
        <f>IFERROR(VLOOKUP(A290,REKAP[[#All],[ID
Barang]:[Stok Akhir]],4,FALSE), "")</f>
        <v/>
      </c>
      <c r="D290" s="66">
        <v>37</v>
      </c>
      <c r="E290" s="66">
        <v>0</v>
      </c>
      <c r="F290" s="66">
        <v>0</v>
      </c>
      <c r="G290" s="66">
        <v>37</v>
      </c>
      <c r="H290" s="66"/>
    </row>
    <row r="291" spans="2:8" x14ac:dyDescent="0.25">
      <c r="B291" s="18" t="str">
        <f>IFERROR(VLOOKUP(A291,REKAP[[#All],[ID
Barang]:[Stok Akhir]],2,FALSE), "")</f>
        <v/>
      </c>
      <c r="C291" s="18" t="str">
        <f>IFERROR(VLOOKUP(A291,REKAP[[#All],[ID
Barang]:[Stok Akhir]],4,FALSE), "")</f>
        <v/>
      </c>
      <c r="D291" s="66">
        <v>13</v>
      </c>
      <c r="E291" s="66">
        <v>0</v>
      </c>
      <c r="F291" s="66">
        <v>0</v>
      </c>
      <c r="G291" s="66">
        <v>13</v>
      </c>
      <c r="H291" s="66"/>
    </row>
    <row r="292" spans="2:8" x14ac:dyDescent="0.25">
      <c r="B292" s="18" t="str">
        <f>IFERROR(VLOOKUP(A292,REKAP[[#All],[ID
Barang]:[Stok Akhir]],2,FALSE), "")</f>
        <v/>
      </c>
      <c r="C292" s="18" t="str">
        <f>IFERROR(VLOOKUP(A292,REKAP[[#All],[ID
Barang]:[Stok Akhir]],4,FALSE), "")</f>
        <v/>
      </c>
      <c r="D292" s="66">
        <v>20</v>
      </c>
      <c r="E292" s="66">
        <v>0</v>
      </c>
      <c r="F292" s="66">
        <v>0</v>
      </c>
      <c r="G292" s="66">
        <v>20</v>
      </c>
      <c r="H292" s="66"/>
    </row>
    <row r="293" spans="2:8" x14ac:dyDescent="0.25">
      <c r="B293" s="18" t="str">
        <f>IFERROR(VLOOKUP(A293,REKAP[[#All],[ID
Barang]:[Stok Akhir]],2,FALSE), "")</f>
        <v/>
      </c>
      <c r="C293" s="18" t="str">
        <f>IFERROR(VLOOKUP(A293,REKAP[[#All],[ID
Barang]:[Stok Akhir]],4,FALSE), "")</f>
        <v/>
      </c>
      <c r="D293" s="66">
        <v>30</v>
      </c>
      <c r="E293" s="66">
        <v>0</v>
      </c>
      <c r="F293" s="66">
        <v>0</v>
      </c>
      <c r="G293" s="66">
        <v>30</v>
      </c>
      <c r="H293" s="66"/>
    </row>
    <row r="294" spans="2:8" x14ac:dyDescent="0.25">
      <c r="B294" s="18" t="str">
        <f>IFERROR(VLOOKUP(A294,REKAP[[#All],[ID
Barang]:[Stok Akhir]],2,FALSE), "")</f>
        <v/>
      </c>
      <c r="C294" s="18" t="str">
        <f>IFERROR(VLOOKUP(A294,REKAP[[#All],[ID
Barang]:[Stok Akhir]],4,FALSE), "")</f>
        <v/>
      </c>
      <c r="D294" s="66">
        <v>4</v>
      </c>
      <c r="E294" s="66">
        <v>0</v>
      </c>
      <c r="F294" s="66">
        <v>0</v>
      </c>
      <c r="G294" s="66">
        <v>4</v>
      </c>
      <c r="H294" s="66"/>
    </row>
    <row r="295" spans="2:8" x14ac:dyDescent="0.25">
      <c r="B295" s="18" t="str">
        <f>IFERROR(VLOOKUP(A295,REKAP[[#All],[ID
Barang]:[Stok Akhir]],2,FALSE), "")</f>
        <v/>
      </c>
      <c r="C295" s="18" t="str">
        <f>IFERROR(VLOOKUP(A295,REKAP[[#All],[ID
Barang]:[Stok Akhir]],4,FALSE), "")</f>
        <v/>
      </c>
      <c r="D295" s="66">
        <v>0</v>
      </c>
      <c r="E295" s="66">
        <v>0</v>
      </c>
      <c r="F295" s="66">
        <v>0</v>
      </c>
      <c r="G295" s="66">
        <v>0</v>
      </c>
      <c r="H295" s="66"/>
    </row>
    <row r="296" spans="2:8" x14ac:dyDescent="0.25">
      <c r="B296" s="18" t="str">
        <f>IFERROR(VLOOKUP(A296,REKAP[[#All],[ID
Barang]:[Stok Akhir]],2,FALSE), "")</f>
        <v/>
      </c>
      <c r="C296" s="18" t="str">
        <f>IFERROR(VLOOKUP(A296,REKAP[[#All],[ID
Barang]:[Stok Akhir]],4,FALSE), "")</f>
        <v/>
      </c>
      <c r="D296" s="66">
        <v>24</v>
      </c>
      <c r="E296" s="66">
        <v>0</v>
      </c>
      <c r="F296" s="66">
        <v>0</v>
      </c>
      <c r="G296" s="66">
        <v>24</v>
      </c>
      <c r="H296" s="66"/>
    </row>
    <row r="297" spans="2:8" x14ac:dyDescent="0.25">
      <c r="B297" s="18" t="str">
        <f>IFERROR(VLOOKUP(A297,REKAP[[#All],[ID
Barang]:[Stok Akhir]],2,FALSE), "")</f>
        <v/>
      </c>
      <c r="C297" s="18" t="str">
        <f>IFERROR(VLOOKUP(A297,REKAP[[#All],[ID
Barang]:[Stok Akhir]],4,FALSE), "")</f>
        <v/>
      </c>
      <c r="D297" s="66">
        <v>17</v>
      </c>
      <c r="E297" s="66">
        <v>0</v>
      </c>
      <c r="F297" s="66">
        <v>0</v>
      </c>
      <c r="G297" s="66">
        <v>17</v>
      </c>
      <c r="H297" s="66"/>
    </row>
    <row r="298" spans="2:8" x14ac:dyDescent="0.25">
      <c r="B298" s="18" t="str">
        <f>IFERROR(VLOOKUP(A298,REKAP[[#All],[ID
Barang]:[Stok Akhir]],2,FALSE), "")</f>
        <v/>
      </c>
      <c r="C298" s="18" t="str">
        <f>IFERROR(VLOOKUP(A298,REKAP[[#All],[ID
Barang]:[Stok Akhir]],4,FALSE), "")</f>
        <v/>
      </c>
      <c r="D298" s="66">
        <v>25</v>
      </c>
      <c r="E298" s="66">
        <v>0</v>
      </c>
      <c r="F298" s="66">
        <v>0</v>
      </c>
      <c r="G298" s="66">
        <v>25</v>
      </c>
      <c r="H298" s="66"/>
    </row>
    <row r="299" spans="2:8" x14ac:dyDescent="0.25">
      <c r="B299" s="18" t="str">
        <f>IFERROR(VLOOKUP(A299,REKAP[[#All],[ID
Barang]:[Stok Akhir]],2,FALSE), "")</f>
        <v/>
      </c>
      <c r="C299" s="18" t="str">
        <f>IFERROR(VLOOKUP(A299,REKAP[[#All],[ID
Barang]:[Stok Akhir]],4,FALSE), "")</f>
        <v/>
      </c>
      <c r="D299" s="66">
        <v>16</v>
      </c>
      <c r="E299" s="66">
        <v>0</v>
      </c>
      <c r="F299" s="66">
        <v>0</v>
      </c>
      <c r="G299" s="66">
        <v>16</v>
      </c>
      <c r="H299" s="66"/>
    </row>
    <row r="300" spans="2:8" x14ac:dyDescent="0.25">
      <c r="B300" s="18" t="str">
        <f>IFERROR(VLOOKUP(A300,REKAP[[#All],[ID
Barang]:[Stok Akhir]],2,FALSE), "")</f>
        <v/>
      </c>
      <c r="C300" s="18" t="str">
        <f>IFERROR(VLOOKUP(A300,REKAP[[#All],[ID
Barang]:[Stok Akhir]],4,FALSE), "")</f>
        <v/>
      </c>
      <c r="D300" s="66">
        <v>13</v>
      </c>
      <c r="E300" s="66">
        <v>0</v>
      </c>
      <c r="F300" s="66">
        <v>0</v>
      </c>
      <c r="G300" s="66">
        <v>13</v>
      </c>
      <c r="H300" s="66"/>
    </row>
    <row r="301" spans="2:8" x14ac:dyDescent="0.25">
      <c r="B301" s="18" t="str">
        <f>IFERROR(VLOOKUP(A301,REKAP[[#All],[ID
Barang]:[Stok Akhir]],2,FALSE), "")</f>
        <v/>
      </c>
      <c r="C301" s="18" t="str">
        <f>IFERROR(VLOOKUP(A301,REKAP[[#All],[ID
Barang]:[Stok Akhir]],4,FALSE), "")</f>
        <v/>
      </c>
      <c r="D301" s="66">
        <v>14</v>
      </c>
      <c r="E301" s="66">
        <v>0</v>
      </c>
      <c r="F301" s="66">
        <v>0</v>
      </c>
      <c r="G301" s="66">
        <v>14</v>
      </c>
      <c r="H301" s="66"/>
    </row>
    <row r="302" spans="2:8" x14ac:dyDescent="0.25">
      <c r="B302" s="18" t="str">
        <f>IFERROR(VLOOKUP(A302,REKAP[[#All],[ID
Barang]:[Stok Akhir]],2,FALSE), "")</f>
        <v/>
      </c>
      <c r="C302" s="18" t="str">
        <f>IFERROR(VLOOKUP(A302,REKAP[[#All],[ID
Barang]:[Stok Akhir]],4,FALSE), "")</f>
        <v/>
      </c>
      <c r="D302" s="66">
        <v>29</v>
      </c>
      <c r="E302" s="66">
        <v>0</v>
      </c>
      <c r="F302" s="66">
        <v>0</v>
      </c>
      <c r="G302" s="66">
        <v>29</v>
      </c>
      <c r="H302" s="66"/>
    </row>
    <row r="303" spans="2:8" x14ac:dyDescent="0.25">
      <c r="B303" s="18" t="str">
        <f>IFERROR(VLOOKUP(A303,REKAP[[#All],[ID
Barang]:[Stok Akhir]],2,FALSE), "")</f>
        <v/>
      </c>
      <c r="C303" s="18" t="str">
        <f>IFERROR(VLOOKUP(A303,REKAP[[#All],[ID
Barang]:[Stok Akhir]],4,FALSE), "")</f>
        <v/>
      </c>
      <c r="D303" s="66">
        <v>11</v>
      </c>
      <c r="E303" s="66">
        <v>0</v>
      </c>
      <c r="F303" s="66">
        <v>0</v>
      </c>
      <c r="G303" s="66">
        <v>11</v>
      </c>
      <c r="H303" s="66"/>
    </row>
    <row r="304" spans="2:8" x14ac:dyDescent="0.25">
      <c r="B304" s="18" t="str">
        <f>IFERROR(VLOOKUP(A304,REKAP[[#All],[ID
Barang]:[Stok Akhir]],2,FALSE), "")</f>
        <v/>
      </c>
      <c r="C304" s="18" t="str">
        <f>IFERROR(VLOOKUP(A304,REKAP[[#All],[ID
Barang]:[Stok Akhir]],4,FALSE), "")</f>
        <v/>
      </c>
      <c r="D304" s="66">
        <v>34</v>
      </c>
      <c r="E304" s="66">
        <v>0</v>
      </c>
      <c r="F304" s="66">
        <v>0</v>
      </c>
      <c r="G304" s="66">
        <v>34</v>
      </c>
      <c r="H304" s="66"/>
    </row>
    <row r="305" spans="2:8" x14ac:dyDescent="0.25">
      <c r="B305" s="18" t="str">
        <f>IFERROR(VLOOKUP(A305,REKAP[[#All],[ID
Barang]:[Stok Akhir]],2,FALSE), "")</f>
        <v/>
      </c>
      <c r="C305" s="18" t="str">
        <f>IFERROR(VLOOKUP(A305,REKAP[[#All],[ID
Barang]:[Stok Akhir]],4,FALSE), "")</f>
        <v/>
      </c>
      <c r="D305" s="66">
        <v>26</v>
      </c>
      <c r="E305" s="66">
        <v>0</v>
      </c>
      <c r="F305" s="66">
        <v>0</v>
      </c>
      <c r="G305" s="66">
        <v>26</v>
      </c>
      <c r="H305" s="66"/>
    </row>
    <row r="306" spans="2:8" x14ac:dyDescent="0.25">
      <c r="B306" s="18" t="str">
        <f>IFERROR(VLOOKUP(A306,REKAP[[#All],[ID
Barang]:[Stok Akhir]],2,FALSE), "")</f>
        <v/>
      </c>
      <c r="C306" s="18" t="str">
        <f>IFERROR(VLOOKUP(A306,REKAP[[#All],[ID
Barang]:[Stok Akhir]],4,FALSE), "")</f>
        <v/>
      </c>
      <c r="D306" s="66">
        <v>26</v>
      </c>
      <c r="E306" s="66">
        <v>0</v>
      </c>
      <c r="F306" s="66">
        <v>0</v>
      </c>
      <c r="G306" s="66">
        <v>26</v>
      </c>
      <c r="H306" s="66"/>
    </row>
    <row r="307" spans="2:8" x14ac:dyDescent="0.25">
      <c r="B307" s="18" t="str">
        <f>IFERROR(VLOOKUP(A307,REKAP[[#All],[ID
Barang]:[Stok Akhir]],2,FALSE), "")</f>
        <v/>
      </c>
      <c r="C307" s="18" t="str">
        <f>IFERROR(VLOOKUP(A307,REKAP[[#All],[ID
Barang]:[Stok Akhir]],4,FALSE), "")</f>
        <v/>
      </c>
      <c r="D307" s="66">
        <v>50</v>
      </c>
      <c r="E307" s="66">
        <v>0</v>
      </c>
      <c r="F307" s="66">
        <v>0</v>
      </c>
      <c r="G307" s="66">
        <v>50</v>
      </c>
      <c r="H307" s="66"/>
    </row>
    <row r="308" spans="2:8" x14ac:dyDescent="0.25">
      <c r="B308" s="18" t="str">
        <f>IFERROR(VLOOKUP(A308,REKAP[[#All],[ID
Barang]:[Stok Akhir]],2,FALSE), "")</f>
        <v/>
      </c>
      <c r="C308" s="18" t="str">
        <f>IFERROR(VLOOKUP(A308,REKAP[[#All],[ID
Barang]:[Stok Akhir]],4,FALSE), "")</f>
        <v/>
      </c>
      <c r="D308" s="66">
        <v>38</v>
      </c>
      <c r="E308" s="66">
        <v>0</v>
      </c>
      <c r="F308" s="66">
        <v>0</v>
      </c>
      <c r="G308" s="66">
        <v>38</v>
      </c>
      <c r="H308" s="66"/>
    </row>
    <row r="309" spans="2:8" x14ac:dyDescent="0.25">
      <c r="B309" s="18" t="str">
        <f>IFERROR(VLOOKUP(A309,REKAP[[#All],[ID
Barang]:[Stok Akhir]],2,FALSE), "")</f>
        <v/>
      </c>
      <c r="C309" s="18" t="str">
        <f>IFERROR(VLOOKUP(A309,REKAP[[#All],[ID
Barang]:[Stok Akhir]],4,FALSE), "")</f>
        <v/>
      </c>
      <c r="D309" s="66">
        <v>34</v>
      </c>
      <c r="E309" s="66">
        <v>0</v>
      </c>
      <c r="F309" s="66">
        <v>0</v>
      </c>
      <c r="G309" s="66">
        <v>34</v>
      </c>
      <c r="H309" s="66"/>
    </row>
    <row r="310" spans="2:8" x14ac:dyDescent="0.25">
      <c r="B310" s="18" t="str">
        <f>IFERROR(VLOOKUP(A310,REKAP[[#All],[ID
Barang]:[Stok Akhir]],2,FALSE), "")</f>
        <v/>
      </c>
      <c r="C310" s="18" t="str">
        <f>IFERROR(VLOOKUP(A310,REKAP[[#All],[ID
Barang]:[Stok Akhir]],4,FALSE), "")</f>
        <v/>
      </c>
      <c r="D310" s="66">
        <v>34</v>
      </c>
      <c r="E310" s="66">
        <v>0</v>
      </c>
      <c r="F310" s="66">
        <v>0</v>
      </c>
      <c r="G310" s="66">
        <v>34</v>
      </c>
      <c r="H310" s="66"/>
    </row>
    <row r="311" spans="2:8" x14ac:dyDescent="0.25">
      <c r="B311" s="18" t="str">
        <f>IFERROR(VLOOKUP(A311,REKAP[[#All],[ID
Barang]:[Stok Akhir]],2,FALSE), "")</f>
        <v/>
      </c>
      <c r="C311" s="18" t="str">
        <f>IFERROR(VLOOKUP(A311,REKAP[[#All],[ID
Barang]:[Stok Akhir]],4,FALSE), "")</f>
        <v/>
      </c>
      <c r="D311" s="66">
        <v>32</v>
      </c>
      <c r="E311" s="66">
        <v>0</v>
      </c>
      <c r="F311" s="66">
        <v>0</v>
      </c>
      <c r="G311" s="66">
        <v>32</v>
      </c>
      <c r="H311" s="66"/>
    </row>
    <row r="312" spans="2:8" x14ac:dyDescent="0.25">
      <c r="B312" s="18" t="str">
        <f>IFERROR(VLOOKUP(A312,REKAP[[#All],[ID
Barang]:[Stok Akhir]],2,FALSE), "")</f>
        <v/>
      </c>
      <c r="C312" s="18" t="str">
        <f>IFERROR(VLOOKUP(A312,REKAP[[#All],[ID
Barang]:[Stok Akhir]],4,FALSE), "")</f>
        <v/>
      </c>
      <c r="D312" s="66">
        <v>0</v>
      </c>
      <c r="E312" s="66">
        <v>0</v>
      </c>
      <c r="F312" s="66">
        <v>0</v>
      </c>
      <c r="G312" s="66">
        <v>0</v>
      </c>
      <c r="H312" s="66"/>
    </row>
    <row r="313" spans="2:8" x14ac:dyDescent="0.25">
      <c r="B313" s="18" t="str">
        <f>IFERROR(VLOOKUP(A313,REKAP[[#All],[ID
Barang]:[Stok Akhir]],2,FALSE), "")</f>
        <v/>
      </c>
      <c r="C313" s="18" t="str">
        <f>IFERROR(VLOOKUP(A313,REKAP[[#All],[ID
Barang]:[Stok Akhir]],4,FALSE), "")</f>
        <v/>
      </c>
      <c r="D313" s="66">
        <v>22</v>
      </c>
      <c r="E313" s="66">
        <v>0</v>
      </c>
      <c r="F313" s="66">
        <v>0</v>
      </c>
      <c r="G313" s="66">
        <v>22</v>
      </c>
      <c r="H313" s="66"/>
    </row>
    <row r="314" spans="2:8" x14ac:dyDescent="0.25">
      <c r="B314" s="18" t="str">
        <f>IFERROR(VLOOKUP(A314,REKAP[[#All],[ID
Barang]:[Stok Akhir]],2,FALSE), "")</f>
        <v/>
      </c>
      <c r="C314" s="18" t="str">
        <f>IFERROR(VLOOKUP(A314,REKAP[[#All],[ID
Barang]:[Stok Akhir]],4,FALSE), "")</f>
        <v/>
      </c>
      <c r="D314" s="66">
        <v>32</v>
      </c>
      <c r="E314" s="66">
        <v>0</v>
      </c>
      <c r="F314" s="66">
        <v>3</v>
      </c>
      <c r="G314" s="66">
        <v>29</v>
      </c>
      <c r="H314" s="66"/>
    </row>
    <row r="315" spans="2:8" x14ac:dyDescent="0.25">
      <c r="B315" s="18" t="str">
        <f>IFERROR(VLOOKUP(A315,REKAP[[#All],[ID
Barang]:[Stok Akhir]],2,FALSE), "")</f>
        <v/>
      </c>
      <c r="C315" s="18" t="str">
        <f>IFERROR(VLOOKUP(A315,REKAP[[#All],[ID
Barang]:[Stok Akhir]],4,FALSE), "")</f>
        <v/>
      </c>
      <c r="D315" s="66">
        <v>23</v>
      </c>
      <c r="E315" s="66">
        <v>10</v>
      </c>
      <c r="F315" s="66">
        <v>0</v>
      </c>
      <c r="G315" s="66">
        <v>33</v>
      </c>
      <c r="H315" s="66"/>
    </row>
    <row r="316" spans="2:8" x14ac:dyDescent="0.25">
      <c r="B316" s="18" t="str">
        <f>IFERROR(VLOOKUP(A316,REKAP[[#All],[ID
Barang]:[Stok Akhir]],2,FALSE), "")</f>
        <v/>
      </c>
      <c r="C316" s="18" t="str">
        <f>IFERROR(VLOOKUP(A316,REKAP[[#All],[ID
Barang]:[Stok Akhir]],4,FALSE), "")</f>
        <v/>
      </c>
      <c r="D316" s="66">
        <v>15</v>
      </c>
      <c r="E316" s="66">
        <v>0</v>
      </c>
      <c r="F316" s="66">
        <v>0</v>
      </c>
      <c r="G316" s="66">
        <v>15</v>
      </c>
      <c r="H316" s="66"/>
    </row>
    <row r="317" spans="2:8" x14ac:dyDescent="0.25">
      <c r="B317" s="18" t="str">
        <f>IFERROR(VLOOKUP(A317,REKAP[[#All],[ID
Barang]:[Stok Akhir]],2,FALSE), "")</f>
        <v/>
      </c>
      <c r="C317" s="18" t="str">
        <f>IFERROR(VLOOKUP(A317,REKAP[[#All],[ID
Barang]:[Stok Akhir]],4,FALSE), "")</f>
        <v/>
      </c>
      <c r="D317" s="66">
        <v>35</v>
      </c>
      <c r="E317" s="66">
        <v>0</v>
      </c>
      <c r="F317" s="66">
        <v>0</v>
      </c>
      <c r="G317" s="66">
        <v>35</v>
      </c>
      <c r="H317" s="66"/>
    </row>
    <row r="318" spans="2:8" x14ac:dyDescent="0.25">
      <c r="B318" s="18" t="str">
        <f>IFERROR(VLOOKUP(A318,REKAP[[#All],[ID
Barang]:[Stok Akhir]],2,FALSE), "")</f>
        <v/>
      </c>
      <c r="C318" s="18" t="str">
        <f>IFERROR(VLOOKUP(A318,REKAP[[#All],[ID
Barang]:[Stok Akhir]],4,FALSE), "")</f>
        <v/>
      </c>
      <c r="D318" s="66">
        <v>41</v>
      </c>
      <c r="E318" s="66">
        <v>0</v>
      </c>
      <c r="F318" s="66">
        <v>0</v>
      </c>
      <c r="G318" s="66">
        <v>41</v>
      </c>
      <c r="H318" s="66"/>
    </row>
    <row r="319" spans="2:8" x14ac:dyDescent="0.25">
      <c r="B319" s="18" t="str">
        <f>IFERROR(VLOOKUP(A319,REKAP[[#All],[ID
Barang]:[Stok Akhir]],2,FALSE), "")</f>
        <v/>
      </c>
      <c r="C319" s="18" t="str">
        <f>IFERROR(VLOOKUP(A319,REKAP[[#All],[ID
Barang]:[Stok Akhir]],4,FALSE), "")</f>
        <v/>
      </c>
      <c r="D319" s="66">
        <v>22</v>
      </c>
      <c r="E319" s="66">
        <v>0</v>
      </c>
      <c r="F319" s="66">
        <v>0</v>
      </c>
      <c r="G319" s="66">
        <v>22</v>
      </c>
      <c r="H319" s="66"/>
    </row>
    <row r="320" spans="2:8" x14ac:dyDescent="0.25">
      <c r="B320" s="18" t="str">
        <f>IFERROR(VLOOKUP(A320,REKAP[[#All],[ID
Barang]:[Stok Akhir]],2,FALSE), "")</f>
        <v/>
      </c>
      <c r="C320" s="18" t="str">
        <f>IFERROR(VLOOKUP(A320,REKAP[[#All],[ID
Barang]:[Stok Akhir]],4,FALSE), "")</f>
        <v/>
      </c>
      <c r="D320" s="66">
        <v>21</v>
      </c>
      <c r="E320" s="66">
        <v>0</v>
      </c>
      <c r="F320" s="66">
        <v>0</v>
      </c>
      <c r="G320" s="66">
        <v>21</v>
      </c>
      <c r="H320" s="66"/>
    </row>
    <row r="321" spans="2:8" x14ac:dyDescent="0.25">
      <c r="B321" s="18" t="str">
        <f>IFERROR(VLOOKUP(A321,REKAP[[#All],[ID
Barang]:[Stok Akhir]],2,FALSE), "")</f>
        <v/>
      </c>
      <c r="C321" s="18" t="str">
        <f>IFERROR(VLOOKUP(A321,REKAP[[#All],[ID
Barang]:[Stok Akhir]],4,FALSE), "")</f>
        <v/>
      </c>
      <c r="D321" s="66">
        <v>15</v>
      </c>
      <c r="E321" s="66">
        <v>16</v>
      </c>
      <c r="F321" s="66">
        <v>10</v>
      </c>
      <c r="G321" s="66">
        <v>21</v>
      </c>
      <c r="H321" s="66"/>
    </row>
    <row r="322" spans="2:8" x14ac:dyDescent="0.25">
      <c r="B322" s="18" t="str">
        <f>IFERROR(VLOOKUP(A322,REKAP[[#All],[ID
Barang]:[Stok Akhir]],2,FALSE), "")</f>
        <v/>
      </c>
      <c r="C322" s="18" t="str">
        <f>IFERROR(VLOOKUP(A322,REKAP[[#All],[ID
Barang]:[Stok Akhir]],4,FALSE), "")</f>
        <v/>
      </c>
      <c r="D322" s="66">
        <v>0</v>
      </c>
      <c r="E322" s="66">
        <v>15</v>
      </c>
      <c r="F322" s="66">
        <v>0</v>
      </c>
      <c r="G322" s="66">
        <v>15</v>
      </c>
      <c r="H322" s="66"/>
    </row>
    <row r="323" spans="2:8" x14ac:dyDescent="0.25">
      <c r="B323" s="18" t="str">
        <f>IFERROR(VLOOKUP(A323,REKAP[[#All],[ID
Barang]:[Stok Akhir]],2,FALSE), "")</f>
        <v/>
      </c>
      <c r="C323" s="18" t="str">
        <f>IFERROR(VLOOKUP(A323,REKAP[[#All],[ID
Barang]:[Stok Akhir]],4,FALSE), "")</f>
        <v/>
      </c>
      <c r="D323" s="66">
        <v>22</v>
      </c>
      <c r="E323" s="66">
        <v>40</v>
      </c>
      <c r="F323" s="66">
        <v>0</v>
      </c>
      <c r="G323" s="66">
        <v>62</v>
      </c>
      <c r="H323" s="66"/>
    </row>
    <row r="324" spans="2:8" x14ac:dyDescent="0.25">
      <c r="B324" s="18" t="str">
        <f>IFERROR(VLOOKUP(A324,REKAP[[#All],[ID
Barang]:[Stok Akhir]],2,FALSE), "")</f>
        <v/>
      </c>
      <c r="C324" s="18" t="str">
        <f>IFERROR(VLOOKUP(A324,REKAP[[#All],[ID
Barang]:[Stok Akhir]],4,FALSE), "")</f>
        <v/>
      </c>
      <c r="D324" s="66">
        <v>28</v>
      </c>
      <c r="E324" s="66">
        <v>0</v>
      </c>
      <c r="F324" s="66">
        <v>0</v>
      </c>
      <c r="G324" s="66">
        <v>28</v>
      </c>
      <c r="H324" s="66"/>
    </row>
    <row r="325" spans="2:8" x14ac:dyDescent="0.25">
      <c r="B325" s="18" t="str">
        <f>IFERROR(VLOOKUP(A325,REKAP[[#All],[ID
Barang]:[Stok Akhir]],2,FALSE), "")</f>
        <v/>
      </c>
      <c r="C325" s="18" t="str">
        <f>IFERROR(VLOOKUP(A325,REKAP[[#All],[ID
Barang]:[Stok Akhir]],4,FALSE), "")</f>
        <v/>
      </c>
      <c r="D325" s="66">
        <v>24</v>
      </c>
      <c r="E325" s="66">
        <v>0</v>
      </c>
      <c r="F325" s="66">
        <v>2</v>
      </c>
      <c r="G325" s="66">
        <v>22</v>
      </c>
      <c r="H325" s="66"/>
    </row>
    <row r="326" spans="2:8" x14ac:dyDescent="0.25">
      <c r="B326" s="18" t="str">
        <f>IFERROR(VLOOKUP(A326,REKAP[[#All],[ID
Barang]:[Stok Akhir]],2,FALSE), "")</f>
        <v/>
      </c>
      <c r="C326" s="18" t="str">
        <f>IFERROR(VLOOKUP(A326,REKAP[[#All],[ID
Barang]:[Stok Akhir]],4,FALSE), "")</f>
        <v/>
      </c>
      <c r="D326" s="66">
        <v>22</v>
      </c>
      <c r="E326" s="66">
        <v>0</v>
      </c>
      <c r="F326" s="66">
        <v>0</v>
      </c>
      <c r="G326" s="66">
        <v>22</v>
      </c>
      <c r="H326" s="66"/>
    </row>
    <row r="327" spans="2:8" x14ac:dyDescent="0.25">
      <c r="B327" s="18" t="str">
        <f>IFERROR(VLOOKUP(A327,REKAP[[#All],[ID
Barang]:[Stok Akhir]],2,FALSE), "")</f>
        <v/>
      </c>
      <c r="C327" s="18" t="str">
        <f>IFERROR(VLOOKUP(A327,REKAP[[#All],[ID
Barang]:[Stok Akhir]],4,FALSE), "")</f>
        <v/>
      </c>
      <c r="D327" s="66">
        <v>27</v>
      </c>
      <c r="E327" s="66">
        <v>0</v>
      </c>
      <c r="F327" s="66">
        <v>2</v>
      </c>
      <c r="G327" s="66">
        <v>25</v>
      </c>
      <c r="H327" s="66"/>
    </row>
    <row r="328" spans="2:8" x14ac:dyDescent="0.25">
      <c r="B328" s="18" t="str">
        <f>IFERROR(VLOOKUP(A328,REKAP[[#All],[ID
Barang]:[Stok Akhir]],2,FALSE), "")</f>
        <v/>
      </c>
      <c r="C328" s="18" t="str">
        <f>IFERROR(VLOOKUP(A328,REKAP[[#All],[ID
Barang]:[Stok Akhir]],4,FALSE), "")</f>
        <v/>
      </c>
      <c r="D328" s="66">
        <v>61</v>
      </c>
      <c r="E328" s="66">
        <v>0</v>
      </c>
      <c r="F328" s="66">
        <v>0</v>
      </c>
      <c r="G328" s="66">
        <v>61</v>
      </c>
      <c r="H328" s="66"/>
    </row>
    <row r="329" spans="2:8" x14ac:dyDescent="0.25">
      <c r="B329" s="18" t="str">
        <f>IFERROR(VLOOKUP(A329,REKAP[[#All],[ID
Barang]:[Stok Akhir]],2,FALSE), "")</f>
        <v/>
      </c>
      <c r="C329" s="18" t="str">
        <f>IFERROR(VLOOKUP(A329,REKAP[[#All],[ID
Barang]:[Stok Akhir]],4,FALSE), "")</f>
        <v/>
      </c>
      <c r="D329" s="66">
        <v>41</v>
      </c>
      <c r="E329" s="66">
        <v>0</v>
      </c>
      <c r="F329" s="66">
        <v>0</v>
      </c>
      <c r="G329" s="66">
        <v>41</v>
      </c>
      <c r="H329" s="66"/>
    </row>
    <row r="330" spans="2:8" x14ac:dyDescent="0.25">
      <c r="B330" s="18" t="str">
        <f>IFERROR(VLOOKUP(A330,REKAP[[#All],[ID
Barang]:[Stok Akhir]],2,FALSE), "")</f>
        <v/>
      </c>
      <c r="C330" s="18" t="str">
        <f>IFERROR(VLOOKUP(A330,REKAP[[#All],[ID
Barang]:[Stok Akhir]],4,FALSE), "")</f>
        <v/>
      </c>
      <c r="D330" s="66">
        <v>35</v>
      </c>
      <c r="E330" s="66">
        <v>0</v>
      </c>
      <c r="F330" s="66">
        <v>0</v>
      </c>
      <c r="G330" s="66">
        <v>35</v>
      </c>
      <c r="H330" s="66"/>
    </row>
    <row r="331" spans="2:8" x14ac:dyDescent="0.25">
      <c r="B331" s="18" t="str">
        <f>IFERROR(VLOOKUP(A331,REKAP[[#All],[ID
Barang]:[Stok Akhir]],2,FALSE), "")</f>
        <v/>
      </c>
      <c r="C331" s="18" t="str">
        <f>IFERROR(VLOOKUP(A331,REKAP[[#All],[ID
Barang]:[Stok Akhir]],4,FALSE), "")</f>
        <v/>
      </c>
      <c r="D331" s="66">
        <v>15</v>
      </c>
      <c r="E331" s="66">
        <v>0</v>
      </c>
      <c r="F331" s="66">
        <v>0</v>
      </c>
      <c r="G331" s="66">
        <v>15</v>
      </c>
      <c r="H331" s="66"/>
    </row>
    <row r="332" spans="2:8" x14ac:dyDescent="0.25">
      <c r="B332" s="18" t="str">
        <f>IFERROR(VLOOKUP(A332,REKAP[[#All],[ID
Barang]:[Stok Akhir]],2,FALSE), "")</f>
        <v/>
      </c>
      <c r="C332" s="18" t="str">
        <f>IFERROR(VLOOKUP(A332,REKAP[[#All],[ID
Barang]:[Stok Akhir]],4,FALSE), "")</f>
        <v/>
      </c>
      <c r="D332" s="66">
        <v>13</v>
      </c>
      <c r="E332" s="66">
        <v>6</v>
      </c>
      <c r="F332" s="66">
        <v>0</v>
      </c>
      <c r="G332" s="66">
        <v>19</v>
      </c>
      <c r="H332" s="66"/>
    </row>
    <row r="333" spans="2:8" x14ac:dyDescent="0.25">
      <c r="B333" s="18" t="str">
        <f>IFERROR(VLOOKUP(A333,REKAP[[#All],[ID
Barang]:[Stok Akhir]],2,FALSE), "")</f>
        <v/>
      </c>
      <c r="C333" s="18" t="str">
        <f>IFERROR(VLOOKUP(A333,REKAP[[#All],[ID
Barang]:[Stok Akhir]],4,FALSE), "")</f>
        <v/>
      </c>
      <c r="D333" s="66">
        <v>23</v>
      </c>
      <c r="E333" s="66">
        <v>0</v>
      </c>
      <c r="F333" s="66">
        <v>0</v>
      </c>
      <c r="G333" s="66">
        <v>23</v>
      </c>
      <c r="H333" s="66"/>
    </row>
    <row r="334" spans="2:8" x14ac:dyDescent="0.25">
      <c r="B334" s="18" t="str">
        <f>IFERROR(VLOOKUP(A334,REKAP[[#All],[ID
Barang]:[Stok Akhir]],2,FALSE), "")</f>
        <v/>
      </c>
      <c r="C334" s="18" t="str">
        <f>IFERROR(VLOOKUP(A334,REKAP[[#All],[ID
Barang]:[Stok Akhir]],4,FALSE), "")</f>
        <v/>
      </c>
      <c r="D334" s="66">
        <v>39</v>
      </c>
      <c r="E334" s="66">
        <v>0</v>
      </c>
      <c r="F334" s="66">
        <v>0</v>
      </c>
      <c r="G334" s="66">
        <v>39</v>
      </c>
      <c r="H334" s="66"/>
    </row>
    <row r="335" spans="2:8" x14ac:dyDescent="0.25">
      <c r="B335" s="18" t="str">
        <f>IFERROR(VLOOKUP(A335,REKAP[[#All],[ID
Barang]:[Stok Akhir]],2,FALSE), "")</f>
        <v/>
      </c>
      <c r="C335" s="18" t="str">
        <f>IFERROR(VLOOKUP(A335,REKAP[[#All],[ID
Barang]:[Stok Akhir]],4,FALSE), "")</f>
        <v/>
      </c>
      <c r="D335" s="66">
        <v>36</v>
      </c>
      <c r="E335" s="66">
        <v>0</v>
      </c>
      <c r="F335" s="66">
        <v>0</v>
      </c>
      <c r="G335" s="66">
        <v>36</v>
      </c>
      <c r="H335" s="66"/>
    </row>
    <row r="336" spans="2:8" x14ac:dyDescent="0.25">
      <c r="B336" s="18" t="str">
        <f>IFERROR(VLOOKUP(A336,REKAP[[#All],[ID
Barang]:[Stok Akhir]],2,FALSE), "")</f>
        <v/>
      </c>
      <c r="C336" s="18" t="str">
        <f>IFERROR(VLOOKUP(A336,REKAP[[#All],[ID
Barang]:[Stok Akhir]],4,FALSE), "")</f>
        <v/>
      </c>
      <c r="D336" s="66">
        <v>36</v>
      </c>
      <c r="E336" s="66">
        <v>0</v>
      </c>
      <c r="F336" s="66">
        <v>0</v>
      </c>
      <c r="G336" s="66">
        <v>36</v>
      </c>
      <c r="H336" s="66"/>
    </row>
    <row r="337" spans="2:8" x14ac:dyDescent="0.25">
      <c r="B337" s="18" t="str">
        <f>IFERROR(VLOOKUP(A337,REKAP[[#All],[ID
Barang]:[Stok Akhir]],2,FALSE), "")</f>
        <v/>
      </c>
      <c r="C337" s="18" t="str">
        <f>IFERROR(VLOOKUP(A337,REKAP[[#All],[ID
Barang]:[Stok Akhir]],4,FALSE), "")</f>
        <v/>
      </c>
      <c r="D337" s="66">
        <v>6</v>
      </c>
      <c r="E337" s="66">
        <v>10</v>
      </c>
      <c r="F337" s="66">
        <v>0</v>
      </c>
      <c r="G337" s="66">
        <v>16</v>
      </c>
      <c r="H337" s="66"/>
    </row>
    <row r="338" spans="2:8" x14ac:dyDescent="0.25">
      <c r="B338" s="18" t="str">
        <f>IFERROR(VLOOKUP(A338,REKAP[[#All],[ID
Barang]:[Stok Akhir]],2,FALSE), "")</f>
        <v/>
      </c>
      <c r="C338" s="18" t="str">
        <f>IFERROR(VLOOKUP(A338,REKAP[[#All],[ID
Barang]:[Stok Akhir]],4,FALSE), "")</f>
        <v/>
      </c>
      <c r="D338" s="66">
        <v>11</v>
      </c>
      <c r="E338" s="66">
        <v>10</v>
      </c>
      <c r="F338" s="66">
        <v>4</v>
      </c>
      <c r="G338" s="66">
        <v>17</v>
      </c>
      <c r="H338" s="66"/>
    </row>
    <row r="339" spans="2:8" x14ac:dyDescent="0.25">
      <c r="B339" s="18" t="str">
        <f>IFERROR(VLOOKUP(A339,REKAP[[#All],[ID
Barang]:[Stok Akhir]],2,FALSE), "")</f>
        <v/>
      </c>
      <c r="C339" s="18" t="str">
        <f>IFERROR(VLOOKUP(A339,REKAP[[#All],[ID
Barang]:[Stok Akhir]],4,FALSE), "")</f>
        <v/>
      </c>
      <c r="D339" s="66">
        <v>28</v>
      </c>
      <c r="E339" s="66">
        <v>0</v>
      </c>
      <c r="F339" s="66">
        <v>0</v>
      </c>
      <c r="G339" s="66">
        <v>28</v>
      </c>
      <c r="H339" s="66"/>
    </row>
    <row r="340" spans="2:8" x14ac:dyDescent="0.25">
      <c r="B340" s="18" t="str">
        <f>IFERROR(VLOOKUP(A340,REKAP[[#All],[ID
Barang]:[Stok Akhir]],2,FALSE), "")</f>
        <v/>
      </c>
      <c r="C340" s="18" t="str">
        <f>IFERROR(VLOOKUP(A340,REKAP[[#All],[ID
Barang]:[Stok Akhir]],4,FALSE), "")</f>
        <v/>
      </c>
      <c r="D340" s="66">
        <v>23</v>
      </c>
      <c r="E340" s="66">
        <v>0</v>
      </c>
      <c r="F340" s="66">
        <v>0</v>
      </c>
      <c r="G340" s="66">
        <v>23</v>
      </c>
      <c r="H340" s="66"/>
    </row>
    <row r="341" spans="2:8" x14ac:dyDescent="0.25">
      <c r="B341" s="18" t="str">
        <f>IFERROR(VLOOKUP(A341,REKAP[[#All],[ID
Barang]:[Stok Akhir]],2,FALSE), "")</f>
        <v/>
      </c>
      <c r="C341" s="18" t="str">
        <f>IFERROR(VLOOKUP(A341,REKAP[[#All],[ID
Barang]:[Stok Akhir]],4,FALSE), "")</f>
        <v/>
      </c>
      <c r="D341" s="66">
        <v>29</v>
      </c>
      <c r="E341" s="66">
        <v>0</v>
      </c>
      <c r="F341" s="66">
        <v>0</v>
      </c>
      <c r="G341" s="66">
        <v>29</v>
      </c>
      <c r="H341" s="66"/>
    </row>
    <row r="342" spans="2:8" x14ac:dyDescent="0.25">
      <c r="B342" s="18" t="str">
        <f>IFERROR(VLOOKUP(A342,REKAP[[#All],[ID
Barang]:[Stok Akhir]],2,FALSE), "")</f>
        <v/>
      </c>
      <c r="C342" s="18" t="str">
        <f>IFERROR(VLOOKUP(A342,REKAP[[#All],[ID
Barang]:[Stok Akhir]],4,FALSE), "")</f>
        <v/>
      </c>
      <c r="D342" s="66">
        <v>0</v>
      </c>
      <c r="E342" s="66">
        <v>0</v>
      </c>
      <c r="F342" s="66">
        <v>0</v>
      </c>
      <c r="G342" s="66">
        <v>0</v>
      </c>
      <c r="H342" s="66"/>
    </row>
    <row r="343" spans="2:8" x14ac:dyDescent="0.25">
      <c r="B343" s="18" t="str">
        <f>IFERROR(VLOOKUP(A343,REKAP[[#All],[ID
Barang]:[Stok Akhir]],2,FALSE), "")</f>
        <v/>
      </c>
      <c r="C343" s="18" t="str">
        <f>IFERROR(VLOOKUP(A343,REKAP[[#All],[ID
Barang]:[Stok Akhir]],4,FALSE), "")</f>
        <v/>
      </c>
      <c r="D343" s="66">
        <v>33</v>
      </c>
      <c r="E343" s="66">
        <v>0</v>
      </c>
      <c r="F343" s="66">
        <v>0</v>
      </c>
      <c r="G343" s="66">
        <v>33</v>
      </c>
      <c r="H343" s="66"/>
    </row>
    <row r="344" spans="2:8" x14ac:dyDescent="0.25">
      <c r="B344" s="18" t="str">
        <f>IFERROR(VLOOKUP(A344,REKAP[[#All],[ID
Barang]:[Stok Akhir]],2,FALSE), "")</f>
        <v/>
      </c>
      <c r="C344" s="18" t="str">
        <f>IFERROR(VLOOKUP(A344,REKAP[[#All],[ID
Barang]:[Stok Akhir]],4,FALSE), "")</f>
        <v/>
      </c>
      <c r="D344" s="66">
        <v>21</v>
      </c>
      <c r="E344" s="66">
        <v>0</v>
      </c>
      <c r="F344" s="66">
        <v>0</v>
      </c>
      <c r="G344" s="66">
        <v>21</v>
      </c>
      <c r="H344" s="66"/>
    </row>
    <row r="345" spans="2:8" x14ac:dyDescent="0.25">
      <c r="B345" s="18" t="str">
        <f>IFERROR(VLOOKUP(A345,REKAP[[#All],[ID
Barang]:[Stok Akhir]],2,FALSE), "")</f>
        <v/>
      </c>
      <c r="C345" s="18" t="str">
        <f>IFERROR(VLOOKUP(A345,REKAP[[#All],[ID
Barang]:[Stok Akhir]],4,FALSE), "")</f>
        <v/>
      </c>
      <c r="D345" s="66">
        <v>21</v>
      </c>
      <c r="E345" s="66">
        <v>0</v>
      </c>
      <c r="F345" s="66">
        <v>0</v>
      </c>
      <c r="G345" s="66">
        <v>21</v>
      </c>
      <c r="H345" s="66"/>
    </row>
    <row r="346" spans="2:8" x14ac:dyDescent="0.25">
      <c r="B346" s="18" t="str">
        <f>IFERROR(VLOOKUP(A346,REKAP[[#All],[ID
Barang]:[Stok Akhir]],2,FALSE), "")</f>
        <v/>
      </c>
      <c r="C346" s="18" t="str">
        <f>IFERROR(VLOOKUP(A346,REKAP[[#All],[ID
Barang]:[Stok Akhir]],4,FALSE), "")</f>
        <v/>
      </c>
      <c r="D346" s="66">
        <v>2</v>
      </c>
      <c r="E346" s="66">
        <v>0</v>
      </c>
      <c r="F346" s="66">
        <v>0</v>
      </c>
      <c r="G346" s="66">
        <v>2</v>
      </c>
      <c r="H346" s="66"/>
    </row>
    <row r="347" spans="2:8" x14ac:dyDescent="0.25">
      <c r="B347" s="18" t="str">
        <f>IFERROR(VLOOKUP(A347,REKAP[[#All],[ID
Barang]:[Stok Akhir]],2,FALSE), "")</f>
        <v/>
      </c>
      <c r="C347" s="18" t="str">
        <f>IFERROR(VLOOKUP(A347,REKAP[[#All],[ID
Barang]:[Stok Akhir]],4,FALSE), "")</f>
        <v/>
      </c>
      <c r="D347" s="66">
        <v>15</v>
      </c>
      <c r="E347" s="66">
        <v>0</v>
      </c>
      <c r="F347" s="66">
        <v>0</v>
      </c>
      <c r="G347" s="66">
        <v>15</v>
      </c>
      <c r="H347" s="66"/>
    </row>
    <row r="348" spans="2:8" x14ac:dyDescent="0.25">
      <c r="B348" s="18" t="str">
        <f>IFERROR(VLOOKUP(A348,REKAP[[#All],[ID
Barang]:[Stok Akhir]],2,FALSE), "")</f>
        <v/>
      </c>
      <c r="C348" s="18" t="str">
        <f>IFERROR(VLOOKUP(A348,REKAP[[#All],[ID
Barang]:[Stok Akhir]],4,FALSE), "")</f>
        <v/>
      </c>
      <c r="D348" s="66">
        <v>2</v>
      </c>
      <c r="E348" s="66">
        <v>0</v>
      </c>
      <c r="F348" s="66">
        <v>0</v>
      </c>
      <c r="G348" s="66">
        <v>2</v>
      </c>
      <c r="H348" s="66"/>
    </row>
    <row r="349" spans="2:8" x14ac:dyDescent="0.25">
      <c r="B349" s="18" t="str">
        <f>IFERROR(VLOOKUP(A349,REKAP[[#All],[ID
Barang]:[Stok Akhir]],2,FALSE), "")</f>
        <v/>
      </c>
      <c r="C349" s="18" t="str">
        <f>IFERROR(VLOOKUP(A349,REKAP[[#All],[ID
Barang]:[Stok Akhir]],4,FALSE), "")</f>
        <v/>
      </c>
      <c r="D349" s="66">
        <v>17</v>
      </c>
      <c r="E349" s="66">
        <v>0</v>
      </c>
      <c r="F349" s="66">
        <v>0</v>
      </c>
      <c r="G349" s="66">
        <v>17</v>
      </c>
      <c r="H349" s="66"/>
    </row>
    <row r="350" spans="2:8" x14ac:dyDescent="0.25">
      <c r="B350" s="18" t="str">
        <f>IFERROR(VLOOKUP(A350,REKAP[[#All],[ID
Barang]:[Stok Akhir]],2,FALSE), "")</f>
        <v/>
      </c>
      <c r="C350" s="18" t="str">
        <f>IFERROR(VLOOKUP(A350,REKAP[[#All],[ID
Barang]:[Stok Akhir]],4,FALSE), "")</f>
        <v/>
      </c>
      <c r="D350" s="66">
        <v>17</v>
      </c>
      <c r="E350" s="66">
        <v>0</v>
      </c>
      <c r="F350" s="66">
        <v>0</v>
      </c>
      <c r="G350" s="66">
        <v>17</v>
      </c>
      <c r="H350" s="66"/>
    </row>
    <row r="351" spans="2:8" x14ac:dyDescent="0.25">
      <c r="B351" s="18" t="str">
        <f>IFERROR(VLOOKUP(A351,REKAP[[#All],[ID
Barang]:[Stok Akhir]],2,FALSE), "")</f>
        <v/>
      </c>
      <c r="C351" s="18" t="str">
        <f>IFERROR(VLOOKUP(A351,REKAP[[#All],[ID
Barang]:[Stok Akhir]],4,FALSE), "")</f>
        <v/>
      </c>
      <c r="D351" s="66">
        <v>21</v>
      </c>
      <c r="E351" s="66">
        <v>0</v>
      </c>
      <c r="F351" s="66">
        <v>0</v>
      </c>
      <c r="G351" s="66">
        <v>21</v>
      </c>
      <c r="H351" s="66"/>
    </row>
    <row r="352" spans="2:8" x14ac:dyDescent="0.25">
      <c r="B352" s="18" t="str">
        <f>IFERROR(VLOOKUP(A352,REKAP[[#All],[ID
Barang]:[Stok Akhir]],2,FALSE), "")</f>
        <v/>
      </c>
      <c r="C352" s="18" t="str">
        <f>IFERROR(VLOOKUP(A352,REKAP[[#All],[ID
Barang]:[Stok Akhir]],4,FALSE), "")</f>
        <v/>
      </c>
      <c r="D352" s="66">
        <v>12</v>
      </c>
      <c r="E352" s="66">
        <v>0</v>
      </c>
      <c r="F352" s="66">
        <v>0</v>
      </c>
      <c r="G352" s="66">
        <v>12</v>
      </c>
      <c r="H352" s="66"/>
    </row>
    <row r="353" spans="2:8" x14ac:dyDescent="0.25">
      <c r="B353" s="18" t="str">
        <f>IFERROR(VLOOKUP(A353,REKAP[[#All],[ID
Barang]:[Stok Akhir]],2,FALSE), "")</f>
        <v/>
      </c>
      <c r="C353" s="18" t="str">
        <f>IFERROR(VLOOKUP(A353,REKAP[[#All],[ID
Barang]:[Stok Akhir]],4,FALSE), "")</f>
        <v/>
      </c>
      <c r="D353" s="66">
        <v>0</v>
      </c>
      <c r="E353" s="66">
        <v>0</v>
      </c>
      <c r="F353" s="66">
        <v>0</v>
      </c>
      <c r="G353" s="66">
        <v>0</v>
      </c>
      <c r="H353" s="66"/>
    </row>
    <row r="354" spans="2:8" x14ac:dyDescent="0.25">
      <c r="B354" s="18" t="str">
        <f>IFERROR(VLOOKUP(A354,REKAP[[#All],[ID
Barang]:[Stok Akhir]],2,FALSE), "")</f>
        <v/>
      </c>
      <c r="C354" s="18" t="str">
        <f>IFERROR(VLOOKUP(A354,REKAP[[#All],[ID
Barang]:[Stok Akhir]],4,FALSE), "")</f>
        <v/>
      </c>
      <c r="D354" s="66">
        <v>8</v>
      </c>
      <c r="E354" s="66">
        <v>0</v>
      </c>
      <c r="F354" s="66">
        <v>0</v>
      </c>
      <c r="G354" s="66">
        <v>8</v>
      </c>
      <c r="H354" s="66"/>
    </row>
    <row r="355" spans="2:8" x14ac:dyDescent="0.25">
      <c r="B355" s="18" t="str">
        <f>IFERROR(VLOOKUP(A355,REKAP[[#All],[ID
Barang]:[Stok Akhir]],2,FALSE), "")</f>
        <v/>
      </c>
      <c r="C355" s="18" t="str">
        <f>IFERROR(VLOOKUP(A355,REKAP[[#All],[ID
Barang]:[Stok Akhir]],4,FALSE), "")</f>
        <v/>
      </c>
      <c r="D355" s="66">
        <v>1</v>
      </c>
      <c r="E355" s="66">
        <v>0</v>
      </c>
      <c r="F355" s="66">
        <v>0</v>
      </c>
      <c r="G355" s="66">
        <v>1</v>
      </c>
      <c r="H355" s="66"/>
    </row>
    <row r="356" spans="2:8" x14ac:dyDescent="0.25">
      <c r="B356" s="18" t="str">
        <f>IFERROR(VLOOKUP(A356,REKAP[[#All],[ID
Barang]:[Stok Akhir]],2,FALSE), "")</f>
        <v/>
      </c>
      <c r="C356" s="18" t="str">
        <f>IFERROR(VLOOKUP(A356,REKAP[[#All],[ID
Barang]:[Stok Akhir]],4,FALSE), "")</f>
        <v/>
      </c>
      <c r="D356" s="66">
        <v>6</v>
      </c>
      <c r="E356" s="66">
        <v>0</v>
      </c>
      <c r="F356" s="66">
        <v>0</v>
      </c>
      <c r="G356" s="66">
        <v>6</v>
      </c>
      <c r="H356" s="66"/>
    </row>
    <row r="357" spans="2:8" x14ac:dyDescent="0.25">
      <c r="B357" s="18" t="str">
        <f>IFERROR(VLOOKUP(A357,REKAP[[#All],[ID
Barang]:[Stok Akhir]],2,FALSE), "")</f>
        <v/>
      </c>
      <c r="C357" s="18" t="str">
        <f>IFERROR(VLOOKUP(A357,REKAP[[#All],[ID
Barang]:[Stok Akhir]],4,FALSE), "")</f>
        <v/>
      </c>
      <c r="D357" s="66">
        <v>25</v>
      </c>
      <c r="E357" s="66">
        <v>0</v>
      </c>
      <c r="F357" s="66">
        <v>0</v>
      </c>
      <c r="G357" s="66">
        <v>25</v>
      </c>
      <c r="H357" s="66"/>
    </row>
    <row r="358" spans="2:8" x14ac:dyDescent="0.25">
      <c r="B358" s="18" t="str">
        <f>IFERROR(VLOOKUP(A358,REKAP[[#All],[ID
Barang]:[Stok Akhir]],2,FALSE), "")</f>
        <v/>
      </c>
      <c r="C358" s="18" t="str">
        <f>IFERROR(VLOOKUP(A358,REKAP[[#All],[ID
Barang]:[Stok Akhir]],4,FALSE), "")</f>
        <v/>
      </c>
      <c r="D358" s="66">
        <v>0</v>
      </c>
      <c r="E358" s="66">
        <v>0</v>
      </c>
      <c r="F358" s="66">
        <v>0</v>
      </c>
      <c r="G358" s="66">
        <v>0</v>
      </c>
      <c r="H358" s="66"/>
    </row>
    <row r="359" spans="2:8" x14ac:dyDescent="0.25">
      <c r="B359" s="18" t="str">
        <f>IFERROR(VLOOKUP(A359,REKAP[[#All],[ID
Barang]:[Stok Akhir]],2,FALSE), "")</f>
        <v/>
      </c>
      <c r="C359" s="18" t="str">
        <f>IFERROR(VLOOKUP(A359,REKAP[[#All],[ID
Barang]:[Stok Akhir]],4,FALSE), "")</f>
        <v/>
      </c>
      <c r="D359" s="66">
        <v>93</v>
      </c>
      <c r="E359" s="66">
        <v>0</v>
      </c>
      <c r="F359" s="66">
        <v>0</v>
      </c>
      <c r="G359" s="66">
        <v>93</v>
      </c>
      <c r="H359" s="66"/>
    </row>
    <row r="360" spans="2:8" x14ac:dyDescent="0.25">
      <c r="B360" s="18" t="str">
        <f>IFERROR(VLOOKUP(A360,REKAP[[#All],[ID
Barang]:[Stok Akhir]],2,FALSE), "")</f>
        <v/>
      </c>
      <c r="C360" s="18" t="str">
        <f>IFERROR(VLOOKUP(A360,REKAP[[#All],[ID
Barang]:[Stok Akhir]],4,FALSE), "")</f>
        <v/>
      </c>
      <c r="D360" s="66">
        <v>7</v>
      </c>
      <c r="E360" s="66">
        <v>0</v>
      </c>
      <c r="F360" s="66">
        <v>0</v>
      </c>
      <c r="G360" s="66">
        <v>7</v>
      </c>
      <c r="H360" s="66"/>
    </row>
    <row r="361" spans="2:8" x14ac:dyDescent="0.25">
      <c r="B361" s="18" t="str">
        <f>IFERROR(VLOOKUP(A361,REKAP[[#All],[ID
Barang]:[Stok Akhir]],2,FALSE), "")</f>
        <v/>
      </c>
      <c r="C361" s="18" t="str">
        <f>IFERROR(VLOOKUP(A361,REKAP[[#All],[ID
Barang]:[Stok Akhir]],4,FALSE), "")</f>
        <v/>
      </c>
      <c r="D361" s="66">
        <v>4</v>
      </c>
      <c r="E361" s="66">
        <v>0</v>
      </c>
      <c r="F361" s="66">
        <v>0</v>
      </c>
      <c r="G361" s="66">
        <v>4</v>
      </c>
      <c r="H361" s="66"/>
    </row>
    <row r="362" spans="2:8" x14ac:dyDescent="0.25">
      <c r="B362" s="18" t="str">
        <f>IFERROR(VLOOKUP(A362,REKAP[[#All],[ID
Barang]:[Stok Akhir]],2,FALSE), "")</f>
        <v/>
      </c>
      <c r="C362" s="18" t="str">
        <f>IFERROR(VLOOKUP(A362,REKAP[[#All],[ID
Barang]:[Stok Akhir]],4,FALSE), "")</f>
        <v/>
      </c>
      <c r="D362" s="66">
        <v>10</v>
      </c>
      <c r="E362" s="66">
        <v>0</v>
      </c>
      <c r="F362" s="66">
        <v>0</v>
      </c>
      <c r="G362" s="66">
        <v>10</v>
      </c>
      <c r="H362" s="66"/>
    </row>
    <row r="363" spans="2:8" x14ac:dyDescent="0.25">
      <c r="B363" s="18" t="str">
        <f>IFERROR(VLOOKUP(A363,REKAP[[#All],[ID
Barang]:[Stok Akhir]],2,FALSE), "")</f>
        <v/>
      </c>
      <c r="C363" s="18" t="str">
        <f>IFERROR(VLOOKUP(A363,REKAP[[#All],[ID
Barang]:[Stok Akhir]],4,FALSE), "")</f>
        <v/>
      </c>
      <c r="D363" s="66">
        <v>7</v>
      </c>
      <c r="E363" s="66">
        <v>0</v>
      </c>
      <c r="F363" s="66">
        <v>0</v>
      </c>
      <c r="G363" s="66">
        <v>7</v>
      </c>
      <c r="H363" s="66"/>
    </row>
    <row r="364" spans="2:8" x14ac:dyDescent="0.25">
      <c r="B364" s="18" t="str">
        <f>IFERROR(VLOOKUP(A364,REKAP[[#All],[ID
Barang]:[Stok Akhir]],2,FALSE), "")</f>
        <v/>
      </c>
      <c r="C364" s="18" t="str">
        <f>IFERROR(VLOOKUP(A364,REKAP[[#All],[ID
Barang]:[Stok Akhir]],4,FALSE), "")</f>
        <v/>
      </c>
      <c r="D364" s="66">
        <v>0</v>
      </c>
      <c r="E364" s="66">
        <v>0</v>
      </c>
      <c r="F364" s="66">
        <v>0</v>
      </c>
      <c r="G364" s="66">
        <v>0</v>
      </c>
      <c r="H364" s="66"/>
    </row>
    <row r="365" spans="2:8" x14ac:dyDescent="0.25">
      <c r="B365" s="18" t="str">
        <f>IFERROR(VLOOKUP(A365,REKAP[[#All],[ID
Barang]:[Stok Akhir]],2,FALSE), "")</f>
        <v/>
      </c>
      <c r="C365" s="18" t="str">
        <f>IFERROR(VLOOKUP(A365,REKAP[[#All],[ID
Barang]:[Stok Akhir]],4,FALSE), "")</f>
        <v/>
      </c>
      <c r="D365" s="66">
        <v>0</v>
      </c>
      <c r="E365" s="66">
        <v>0</v>
      </c>
      <c r="F365" s="66">
        <v>0</v>
      </c>
      <c r="G365" s="66">
        <v>0</v>
      </c>
      <c r="H365" s="66"/>
    </row>
    <row r="366" spans="2:8" x14ac:dyDescent="0.25">
      <c r="B366" s="18" t="str">
        <f>IFERROR(VLOOKUP(A366,REKAP[[#All],[ID
Barang]:[Stok Akhir]],2,FALSE), "")</f>
        <v/>
      </c>
      <c r="C366" s="18" t="str">
        <f>IFERROR(VLOOKUP(A366,REKAP[[#All],[ID
Barang]:[Stok Akhir]],4,FALSE), "")</f>
        <v/>
      </c>
      <c r="D366" s="66">
        <v>0</v>
      </c>
      <c r="E366" s="66">
        <v>0</v>
      </c>
      <c r="F366" s="66">
        <v>0</v>
      </c>
      <c r="G366" s="66">
        <v>0</v>
      </c>
      <c r="H366" s="66"/>
    </row>
    <row r="367" spans="2:8" x14ac:dyDescent="0.25">
      <c r="B367" s="18" t="str">
        <f>IFERROR(VLOOKUP(A367,REKAP[[#All],[ID
Barang]:[Stok Akhir]],2,FALSE), "")</f>
        <v/>
      </c>
      <c r="C367" s="18" t="str">
        <f>IFERROR(VLOOKUP(A367,REKAP[[#All],[ID
Barang]:[Stok Akhir]],4,FALSE), "")</f>
        <v/>
      </c>
      <c r="D367" s="66">
        <v>13</v>
      </c>
      <c r="E367" s="66">
        <v>0</v>
      </c>
      <c r="F367" s="66">
        <v>0</v>
      </c>
      <c r="G367" s="66">
        <v>13</v>
      </c>
      <c r="H367" s="66"/>
    </row>
    <row r="368" spans="2:8" x14ac:dyDescent="0.25">
      <c r="B368" s="18" t="str">
        <f>IFERROR(VLOOKUP(A368,REKAP[[#All],[ID
Barang]:[Stok Akhir]],2,FALSE), "")</f>
        <v/>
      </c>
      <c r="C368" s="18" t="str">
        <f>IFERROR(VLOOKUP(A368,REKAP[[#All],[ID
Barang]:[Stok Akhir]],4,FALSE), "")</f>
        <v/>
      </c>
      <c r="D368" s="66">
        <v>34</v>
      </c>
      <c r="E368" s="66">
        <v>0</v>
      </c>
      <c r="F368" s="66">
        <v>0</v>
      </c>
      <c r="G368" s="66">
        <v>34</v>
      </c>
      <c r="H368" s="66"/>
    </row>
    <row r="369" spans="2:8" x14ac:dyDescent="0.25">
      <c r="B369" s="18" t="str">
        <f>IFERROR(VLOOKUP(A369,REKAP[[#All],[ID
Barang]:[Stok Akhir]],2,FALSE), "")</f>
        <v/>
      </c>
      <c r="C369" s="18" t="str">
        <f>IFERROR(VLOOKUP(A369,REKAP[[#All],[ID
Barang]:[Stok Akhir]],4,FALSE), "")</f>
        <v/>
      </c>
      <c r="D369" s="66">
        <v>102</v>
      </c>
      <c r="E369" s="66">
        <v>0</v>
      </c>
      <c r="F369" s="66">
        <v>0</v>
      </c>
      <c r="G369" s="66">
        <v>102</v>
      </c>
      <c r="H369" s="66"/>
    </row>
    <row r="370" spans="2:8" x14ac:dyDescent="0.25">
      <c r="B370" s="18" t="str">
        <f>IFERROR(VLOOKUP(A370,REKAP[[#All],[ID
Barang]:[Stok Akhir]],2,FALSE), "")</f>
        <v/>
      </c>
      <c r="C370" s="18" t="str">
        <f>IFERROR(VLOOKUP(A370,REKAP[[#All],[ID
Barang]:[Stok Akhir]],4,FALSE), "")</f>
        <v/>
      </c>
      <c r="D370" s="66">
        <v>35</v>
      </c>
      <c r="E370" s="66">
        <v>0</v>
      </c>
      <c r="F370" s="66">
        <v>0</v>
      </c>
      <c r="G370" s="66">
        <v>35</v>
      </c>
      <c r="H370" s="66"/>
    </row>
    <row r="371" spans="2:8" x14ac:dyDescent="0.25">
      <c r="B371" s="18" t="str">
        <f>IFERROR(VLOOKUP(A371,REKAP[[#All],[ID
Barang]:[Stok Akhir]],2,FALSE), "")</f>
        <v/>
      </c>
      <c r="C371" s="18" t="str">
        <f>IFERROR(VLOOKUP(A371,REKAP[[#All],[ID
Barang]:[Stok Akhir]],4,FALSE), "")</f>
        <v/>
      </c>
      <c r="D371" s="66">
        <v>13</v>
      </c>
      <c r="E371" s="66">
        <v>0</v>
      </c>
      <c r="F371" s="66">
        <v>0</v>
      </c>
      <c r="G371" s="66">
        <v>13</v>
      </c>
      <c r="H371" s="66"/>
    </row>
    <row r="372" spans="2:8" x14ac:dyDescent="0.25">
      <c r="B372" s="18" t="str">
        <f>IFERROR(VLOOKUP(A372,REKAP[[#All],[ID
Barang]:[Stok Akhir]],2,FALSE), "")</f>
        <v/>
      </c>
      <c r="C372" s="18" t="str">
        <f>IFERROR(VLOOKUP(A372,REKAP[[#All],[ID
Barang]:[Stok Akhir]],4,FALSE), "")</f>
        <v/>
      </c>
      <c r="D372" s="66">
        <v>45</v>
      </c>
      <c r="E372" s="66">
        <v>0</v>
      </c>
      <c r="F372" s="66">
        <v>0</v>
      </c>
      <c r="G372" s="66">
        <v>45</v>
      </c>
      <c r="H372" s="66"/>
    </row>
    <row r="373" spans="2:8" x14ac:dyDescent="0.25">
      <c r="B373" s="18" t="str">
        <f>IFERROR(VLOOKUP(A373,REKAP[[#All],[ID
Barang]:[Stok Akhir]],2,FALSE), "")</f>
        <v/>
      </c>
      <c r="C373" s="18" t="str">
        <f>IFERROR(VLOOKUP(A373,REKAP[[#All],[ID
Barang]:[Stok Akhir]],4,FALSE), "")</f>
        <v/>
      </c>
      <c r="D373" s="66">
        <v>36</v>
      </c>
      <c r="E373" s="66">
        <v>0</v>
      </c>
      <c r="F373" s="66">
        <v>0</v>
      </c>
      <c r="G373" s="66">
        <v>36</v>
      </c>
      <c r="H373" s="66"/>
    </row>
    <row r="374" spans="2:8" x14ac:dyDescent="0.25">
      <c r="B374" s="18" t="str">
        <f>IFERROR(VLOOKUP(A374,REKAP[[#All],[ID
Barang]:[Stok Akhir]],2,FALSE), "")</f>
        <v/>
      </c>
      <c r="C374" s="18" t="str">
        <f>IFERROR(VLOOKUP(A374,REKAP[[#All],[ID
Barang]:[Stok Akhir]],4,FALSE), "")</f>
        <v/>
      </c>
      <c r="D374" s="66">
        <v>25</v>
      </c>
      <c r="E374" s="66">
        <v>0</v>
      </c>
      <c r="F374" s="66">
        <v>0</v>
      </c>
      <c r="G374" s="66">
        <v>25</v>
      </c>
      <c r="H374" s="66"/>
    </row>
    <row r="375" spans="2:8" x14ac:dyDescent="0.25">
      <c r="B375" s="18" t="str">
        <f>IFERROR(VLOOKUP(A375,REKAP[[#All],[ID
Barang]:[Stok Akhir]],2,FALSE), "")</f>
        <v/>
      </c>
      <c r="C375" s="18" t="str">
        <f>IFERROR(VLOOKUP(A375,REKAP[[#All],[ID
Barang]:[Stok Akhir]],4,FALSE), "")</f>
        <v/>
      </c>
      <c r="D375" s="66">
        <v>0</v>
      </c>
      <c r="E375" s="66">
        <v>0</v>
      </c>
      <c r="F375" s="66">
        <v>0</v>
      </c>
      <c r="G375" s="66">
        <v>0</v>
      </c>
      <c r="H375" s="66"/>
    </row>
    <row r="376" spans="2:8" x14ac:dyDescent="0.25">
      <c r="B376" s="18" t="str">
        <f>IFERROR(VLOOKUP(A376,REKAP[[#All],[ID
Barang]:[Stok Akhir]],2,FALSE), "")</f>
        <v/>
      </c>
      <c r="C376" s="18" t="str">
        <f>IFERROR(VLOOKUP(A376,REKAP[[#All],[ID
Barang]:[Stok Akhir]],4,FALSE), "")</f>
        <v/>
      </c>
      <c r="D376" s="66">
        <v>22</v>
      </c>
      <c r="E376" s="66">
        <v>0</v>
      </c>
      <c r="F376" s="66">
        <v>0</v>
      </c>
      <c r="G376" s="66">
        <v>22</v>
      </c>
      <c r="H376" s="66"/>
    </row>
    <row r="377" spans="2:8" x14ac:dyDescent="0.25">
      <c r="B377" s="18" t="str">
        <f>IFERROR(VLOOKUP(A377,REKAP[[#All],[ID
Barang]:[Stok Akhir]],2,FALSE), "")</f>
        <v/>
      </c>
      <c r="C377" s="18" t="str">
        <f>IFERROR(VLOOKUP(A377,REKAP[[#All],[ID
Barang]:[Stok Akhir]],4,FALSE), "")</f>
        <v/>
      </c>
      <c r="D377" s="66">
        <v>16</v>
      </c>
      <c r="E377" s="66">
        <v>0</v>
      </c>
      <c r="F377" s="66">
        <v>8</v>
      </c>
      <c r="G377" s="66">
        <v>8</v>
      </c>
      <c r="H377" s="66"/>
    </row>
    <row r="378" spans="2:8" x14ac:dyDescent="0.25">
      <c r="B378" s="18" t="str">
        <f>IFERROR(VLOOKUP(A378,REKAP[[#All],[ID
Barang]:[Stok Akhir]],2,FALSE), "")</f>
        <v/>
      </c>
      <c r="C378" s="18" t="str">
        <f>IFERROR(VLOOKUP(A378,REKAP[[#All],[ID
Barang]:[Stok Akhir]],4,FALSE), "")</f>
        <v/>
      </c>
      <c r="D378" s="66">
        <v>15</v>
      </c>
      <c r="E378" s="66">
        <v>26</v>
      </c>
      <c r="F378" s="66">
        <v>0</v>
      </c>
      <c r="G378" s="66">
        <v>41</v>
      </c>
      <c r="H378" s="66"/>
    </row>
    <row r="379" spans="2:8" x14ac:dyDescent="0.25">
      <c r="B379" s="18" t="str">
        <f>IFERROR(VLOOKUP(A379,REKAP[[#All],[ID
Barang]:[Stok Akhir]],2,FALSE), "")</f>
        <v/>
      </c>
      <c r="C379" s="18" t="str">
        <f>IFERROR(VLOOKUP(A379,REKAP[[#All],[ID
Barang]:[Stok Akhir]],4,FALSE), "")</f>
        <v/>
      </c>
      <c r="D379" s="66">
        <v>15</v>
      </c>
      <c r="E379" s="66">
        <v>0</v>
      </c>
      <c r="F379" s="66">
        <v>0</v>
      </c>
      <c r="G379" s="66">
        <v>15</v>
      </c>
      <c r="H379" s="66"/>
    </row>
    <row r="380" spans="2:8" x14ac:dyDescent="0.25">
      <c r="B380" s="18" t="str">
        <f>IFERROR(VLOOKUP(A380,REKAP[[#All],[ID
Barang]:[Stok Akhir]],2,FALSE), "")</f>
        <v/>
      </c>
      <c r="C380" s="18" t="str">
        <f>IFERROR(VLOOKUP(A380,REKAP[[#All],[ID
Barang]:[Stok Akhir]],4,FALSE), "")</f>
        <v/>
      </c>
      <c r="D380" s="66">
        <v>10</v>
      </c>
      <c r="E380" s="66">
        <v>16</v>
      </c>
      <c r="F380" s="66">
        <v>0</v>
      </c>
      <c r="G380" s="66">
        <v>26</v>
      </c>
      <c r="H380" s="66"/>
    </row>
    <row r="381" spans="2:8" x14ac:dyDescent="0.25">
      <c r="B381" s="18" t="str">
        <f>IFERROR(VLOOKUP(A381,REKAP[[#All],[ID
Barang]:[Stok Akhir]],2,FALSE), "")</f>
        <v/>
      </c>
      <c r="C381" s="18" t="str">
        <f>IFERROR(VLOOKUP(A381,REKAP[[#All],[ID
Barang]:[Stok Akhir]],4,FALSE), "")</f>
        <v/>
      </c>
      <c r="D381" s="66">
        <v>10</v>
      </c>
      <c r="E381" s="66">
        <v>0</v>
      </c>
      <c r="F381" s="66">
        <v>8</v>
      </c>
      <c r="G381" s="66">
        <v>2</v>
      </c>
      <c r="H381" s="66"/>
    </row>
    <row r="382" spans="2:8" x14ac:dyDescent="0.25">
      <c r="B382" s="18" t="str">
        <f>IFERROR(VLOOKUP(A382,REKAP[[#All],[ID
Barang]:[Stok Akhir]],2,FALSE), "")</f>
        <v/>
      </c>
      <c r="C382" s="18" t="str">
        <f>IFERROR(VLOOKUP(A382,REKAP[[#All],[ID
Barang]:[Stok Akhir]],4,FALSE), "")</f>
        <v/>
      </c>
      <c r="D382" s="66">
        <v>30</v>
      </c>
      <c r="E382" s="66">
        <v>0</v>
      </c>
      <c r="F382" s="66">
        <v>0</v>
      </c>
      <c r="G382" s="66">
        <v>30</v>
      </c>
      <c r="H382" s="66"/>
    </row>
    <row r="383" spans="2:8" x14ac:dyDescent="0.25">
      <c r="B383" s="18" t="str">
        <f>IFERROR(VLOOKUP(A383,REKAP[[#All],[ID
Barang]:[Stok Akhir]],2,FALSE), "")</f>
        <v/>
      </c>
      <c r="C383" s="18" t="str">
        <f>IFERROR(VLOOKUP(A383,REKAP[[#All],[ID
Barang]:[Stok Akhir]],4,FALSE), "")</f>
        <v/>
      </c>
      <c r="D383" s="66">
        <v>18</v>
      </c>
      <c r="E383" s="66">
        <v>0</v>
      </c>
      <c r="F383" s="66">
        <v>0</v>
      </c>
      <c r="G383" s="66">
        <v>18</v>
      </c>
      <c r="H383" s="66"/>
    </row>
    <row r="384" spans="2:8" x14ac:dyDescent="0.25">
      <c r="B384" s="18" t="str">
        <f>IFERROR(VLOOKUP(A384,REKAP[[#All],[ID
Barang]:[Stok Akhir]],2,FALSE), "")</f>
        <v/>
      </c>
      <c r="C384" s="18" t="str">
        <f>IFERROR(VLOOKUP(A384,REKAP[[#All],[ID
Barang]:[Stok Akhir]],4,FALSE), "")</f>
        <v/>
      </c>
      <c r="D384" s="66">
        <v>26</v>
      </c>
      <c r="E384" s="66">
        <v>0</v>
      </c>
      <c r="F384" s="66">
        <v>0</v>
      </c>
      <c r="G384" s="66">
        <v>26</v>
      </c>
      <c r="H384" s="66"/>
    </row>
    <row r="385" spans="2:8" x14ac:dyDescent="0.25">
      <c r="B385" s="18" t="str">
        <f>IFERROR(VLOOKUP(A385,REKAP[[#All],[ID
Barang]:[Stok Akhir]],2,FALSE), "")</f>
        <v/>
      </c>
      <c r="C385" s="18" t="str">
        <f>IFERROR(VLOOKUP(A385,REKAP[[#All],[ID
Barang]:[Stok Akhir]],4,FALSE), "")</f>
        <v/>
      </c>
      <c r="D385" s="66">
        <v>35</v>
      </c>
      <c r="E385" s="66">
        <v>0</v>
      </c>
      <c r="F385" s="66">
        <v>1</v>
      </c>
      <c r="G385" s="66">
        <v>34</v>
      </c>
      <c r="H385" s="66"/>
    </row>
    <row r="386" spans="2:8" x14ac:dyDescent="0.25">
      <c r="B386" s="18" t="str">
        <f>IFERROR(VLOOKUP(A386,REKAP[[#All],[ID
Barang]:[Stok Akhir]],2,FALSE), "")</f>
        <v/>
      </c>
      <c r="C386" s="18" t="str">
        <f>IFERROR(VLOOKUP(A386,REKAP[[#All],[ID
Barang]:[Stok Akhir]],4,FALSE), "")</f>
        <v/>
      </c>
      <c r="D386" s="66">
        <v>250</v>
      </c>
      <c r="E386" s="66">
        <v>0</v>
      </c>
      <c r="F386" s="66">
        <v>0</v>
      </c>
      <c r="G386" s="66">
        <v>250</v>
      </c>
      <c r="H386" s="66"/>
    </row>
    <row r="387" spans="2:8" x14ac:dyDescent="0.25">
      <c r="B387" s="18" t="str">
        <f>IFERROR(VLOOKUP(A387,REKAP[[#All],[ID
Barang]:[Stok Akhir]],2,FALSE), "")</f>
        <v/>
      </c>
      <c r="C387" s="18" t="str">
        <f>IFERROR(VLOOKUP(A387,REKAP[[#All],[ID
Barang]:[Stok Akhir]],4,FALSE), "")</f>
        <v/>
      </c>
      <c r="D387" s="66">
        <v>22</v>
      </c>
      <c r="E387" s="66">
        <v>0</v>
      </c>
      <c r="F387" s="66">
        <v>0</v>
      </c>
      <c r="G387" s="66">
        <v>22</v>
      </c>
      <c r="H387" s="66"/>
    </row>
    <row r="388" spans="2:8" x14ac:dyDescent="0.25">
      <c r="B388" s="18" t="str">
        <f>IFERROR(VLOOKUP(A388,REKAP[[#All],[ID
Barang]:[Stok Akhir]],2,FALSE), "")</f>
        <v/>
      </c>
      <c r="C388" s="18" t="str">
        <f>IFERROR(VLOOKUP(A388,REKAP[[#All],[ID
Barang]:[Stok Akhir]],4,FALSE), "")</f>
        <v/>
      </c>
      <c r="D388" s="66">
        <v>52</v>
      </c>
      <c r="E388" s="66">
        <v>0</v>
      </c>
      <c r="F388" s="66">
        <v>16</v>
      </c>
      <c r="G388" s="66">
        <v>36</v>
      </c>
      <c r="H388" s="66"/>
    </row>
    <row r="389" spans="2:8" x14ac:dyDescent="0.25">
      <c r="B389" s="18" t="str">
        <f>IFERROR(VLOOKUP(A389,REKAP[[#All],[ID
Barang]:[Stok Akhir]],2,FALSE), "")</f>
        <v/>
      </c>
      <c r="C389" s="18" t="str">
        <f>IFERROR(VLOOKUP(A389,REKAP[[#All],[ID
Barang]:[Stok Akhir]],4,FALSE), "")</f>
        <v/>
      </c>
      <c r="D389" s="66">
        <v>55</v>
      </c>
      <c r="E389" s="66">
        <v>0</v>
      </c>
      <c r="F389" s="66">
        <v>0</v>
      </c>
      <c r="G389" s="66">
        <v>55</v>
      </c>
      <c r="H389" s="66"/>
    </row>
    <row r="390" spans="2:8" x14ac:dyDescent="0.25">
      <c r="B390" s="18" t="str">
        <f>IFERROR(VLOOKUP(A390,REKAP[[#All],[ID
Barang]:[Stok Akhir]],2,FALSE), "")</f>
        <v/>
      </c>
      <c r="C390" s="18" t="str">
        <f>IFERROR(VLOOKUP(A390,REKAP[[#All],[ID
Barang]:[Stok Akhir]],4,FALSE), "")</f>
        <v/>
      </c>
      <c r="D390" s="66">
        <v>41</v>
      </c>
      <c r="E390" s="66">
        <v>0</v>
      </c>
      <c r="F390" s="66">
        <v>0</v>
      </c>
      <c r="G390" s="66">
        <v>41</v>
      </c>
      <c r="H390" s="66"/>
    </row>
    <row r="391" spans="2:8" x14ac:dyDescent="0.25">
      <c r="B391" s="18" t="str">
        <f>IFERROR(VLOOKUP(A391,REKAP[[#All],[ID
Barang]:[Stok Akhir]],2,FALSE), "")</f>
        <v/>
      </c>
      <c r="C391" s="18" t="str">
        <f>IFERROR(VLOOKUP(A391,REKAP[[#All],[ID
Barang]:[Stok Akhir]],4,FALSE), "")</f>
        <v/>
      </c>
      <c r="D391" s="66">
        <v>16</v>
      </c>
      <c r="E391" s="66">
        <v>0</v>
      </c>
      <c r="F391" s="66">
        <v>0</v>
      </c>
      <c r="G391" s="66">
        <v>16</v>
      </c>
      <c r="H391" s="66"/>
    </row>
    <row r="392" spans="2:8" x14ac:dyDescent="0.25">
      <c r="B392" s="18" t="str">
        <f>IFERROR(VLOOKUP(A392,REKAP[[#All],[ID
Barang]:[Stok Akhir]],2,FALSE), "")</f>
        <v/>
      </c>
      <c r="C392" s="18" t="str">
        <f>IFERROR(VLOOKUP(A392,REKAP[[#All],[ID
Barang]:[Stok Akhir]],4,FALSE), "")</f>
        <v/>
      </c>
      <c r="D392" s="66">
        <v>0</v>
      </c>
      <c r="E392" s="66">
        <v>0</v>
      </c>
      <c r="F392" s="66">
        <v>0</v>
      </c>
      <c r="G392" s="66">
        <v>0</v>
      </c>
      <c r="H392" s="66"/>
    </row>
    <row r="393" spans="2:8" x14ac:dyDescent="0.25">
      <c r="B393" s="18" t="str">
        <f>IFERROR(VLOOKUP(A393,REKAP[[#All],[ID
Barang]:[Stok Akhir]],2,FALSE), "")</f>
        <v/>
      </c>
      <c r="C393" s="18" t="str">
        <f>IFERROR(VLOOKUP(A393,REKAP[[#All],[ID
Barang]:[Stok Akhir]],4,FALSE), "")</f>
        <v/>
      </c>
      <c r="D393" s="66">
        <v>11</v>
      </c>
      <c r="E393" s="66">
        <v>0</v>
      </c>
      <c r="F393" s="66">
        <v>0</v>
      </c>
      <c r="G393" s="66">
        <v>11</v>
      </c>
      <c r="H393" s="66"/>
    </row>
    <row r="394" spans="2:8" x14ac:dyDescent="0.25">
      <c r="B394" s="18" t="str">
        <f>IFERROR(VLOOKUP(A394,REKAP[[#All],[ID
Barang]:[Stok Akhir]],2,FALSE), "")</f>
        <v/>
      </c>
      <c r="C394" s="18" t="str">
        <f>IFERROR(VLOOKUP(A394,REKAP[[#All],[ID
Barang]:[Stok Akhir]],4,FALSE), "")</f>
        <v/>
      </c>
      <c r="D394" s="66">
        <v>14</v>
      </c>
      <c r="E394" s="66">
        <v>0</v>
      </c>
      <c r="F394" s="66">
        <v>4</v>
      </c>
      <c r="G394" s="66">
        <v>10</v>
      </c>
      <c r="H394" s="66"/>
    </row>
    <row r="395" spans="2:8" x14ac:dyDescent="0.25">
      <c r="B395" s="18" t="str">
        <f>IFERROR(VLOOKUP(A395,REKAP[[#All],[ID
Barang]:[Stok Akhir]],2,FALSE), "")</f>
        <v/>
      </c>
      <c r="C395" s="18" t="str">
        <f>IFERROR(VLOOKUP(A395,REKAP[[#All],[ID
Barang]:[Stok Akhir]],4,FALSE), "")</f>
        <v/>
      </c>
      <c r="D395" s="66">
        <v>31</v>
      </c>
      <c r="E395" s="66">
        <v>0</v>
      </c>
      <c r="F395" s="66">
        <v>2</v>
      </c>
      <c r="G395" s="66">
        <v>29</v>
      </c>
      <c r="H395" s="66"/>
    </row>
    <row r="396" spans="2:8" x14ac:dyDescent="0.25">
      <c r="B396" s="18" t="str">
        <f>IFERROR(VLOOKUP(A396,REKAP[[#All],[ID
Barang]:[Stok Akhir]],2,FALSE), "")</f>
        <v/>
      </c>
      <c r="C396" s="18" t="str">
        <f>IFERROR(VLOOKUP(A396,REKAP[[#All],[ID
Barang]:[Stok Akhir]],4,FALSE), "")</f>
        <v/>
      </c>
      <c r="D396" s="66">
        <v>11</v>
      </c>
      <c r="E396" s="66">
        <v>12</v>
      </c>
      <c r="F396" s="66">
        <v>0</v>
      </c>
      <c r="G396" s="66">
        <v>23</v>
      </c>
      <c r="H396" s="66"/>
    </row>
    <row r="397" spans="2:8" x14ac:dyDescent="0.25">
      <c r="B397" s="18" t="str">
        <f>IFERROR(VLOOKUP(A397,REKAP[[#All],[ID
Barang]:[Stok Akhir]],2,FALSE), "")</f>
        <v/>
      </c>
      <c r="C397" s="18" t="str">
        <f>IFERROR(VLOOKUP(A397,REKAP[[#All],[ID
Barang]:[Stok Akhir]],4,FALSE), "")</f>
        <v/>
      </c>
      <c r="D397" s="66">
        <v>0</v>
      </c>
      <c r="E397" s="66">
        <v>0</v>
      </c>
      <c r="F397" s="66">
        <v>0</v>
      </c>
      <c r="G397" s="66">
        <v>0</v>
      </c>
      <c r="H397" s="66"/>
    </row>
    <row r="398" spans="2:8" x14ac:dyDescent="0.25">
      <c r="B398" s="18" t="str">
        <f>IFERROR(VLOOKUP(A398,REKAP[[#All],[ID
Barang]:[Stok Akhir]],2,FALSE), "")</f>
        <v/>
      </c>
      <c r="C398" s="18" t="str">
        <f>IFERROR(VLOOKUP(A398,REKAP[[#All],[ID
Barang]:[Stok Akhir]],4,FALSE), "")</f>
        <v/>
      </c>
      <c r="D398" s="66">
        <v>18</v>
      </c>
      <c r="E398" s="66">
        <v>0</v>
      </c>
      <c r="F398" s="66">
        <v>0</v>
      </c>
      <c r="G398" s="66">
        <v>18</v>
      </c>
      <c r="H398" s="66"/>
    </row>
    <row r="399" spans="2:8" x14ac:dyDescent="0.25">
      <c r="B399" s="18" t="str">
        <f>IFERROR(VLOOKUP(A399,REKAP[[#All],[ID
Barang]:[Stok Akhir]],2,FALSE), "")</f>
        <v/>
      </c>
      <c r="C399" s="18" t="str">
        <f>IFERROR(VLOOKUP(A399,REKAP[[#All],[ID
Barang]:[Stok Akhir]],4,FALSE), "")</f>
        <v/>
      </c>
      <c r="D399" s="66">
        <v>0</v>
      </c>
      <c r="E399" s="66">
        <v>0</v>
      </c>
      <c r="F399" s="66">
        <v>0</v>
      </c>
      <c r="G399" s="66">
        <v>0</v>
      </c>
      <c r="H399" s="66"/>
    </row>
    <row r="400" spans="2:8" x14ac:dyDescent="0.25">
      <c r="B400" s="18" t="str">
        <f>IFERROR(VLOOKUP(A400,REKAP[[#All],[ID
Barang]:[Stok Akhir]],2,FALSE), "")</f>
        <v/>
      </c>
      <c r="C400" s="18" t="str">
        <f>IFERROR(VLOOKUP(A400,REKAP[[#All],[ID
Barang]:[Stok Akhir]],4,FALSE), "")</f>
        <v/>
      </c>
      <c r="D400" s="66">
        <v>4</v>
      </c>
      <c r="E400" s="66">
        <v>0</v>
      </c>
      <c r="F400" s="66">
        <v>0</v>
      </c>
      <c r="G400" s="66">
        <v>4</v>
      </c>
      <c r="H400" s="66"/>
    </row>
    <row r="401" spans="2:8" x14ac:dyDescent="0.25">
      <c r="B401" s="18" t="str">
        <f>IFERROR(VLOOKUP(A401,REKAP[[#All],[ID
Barang]:[Stok Akhir]],2,FALSE), "")</f>
        <v/>
      </c>
      <c r="C401" s="18" t="str">
        <f>IFERROR(VLOOKUP(A401,REKAP[[#All],[ID
Barang]:[Stok Akhir]],4,FALSE), "")</f>
        <v/>
      </c>
      <c r="D401" s="66">
        <v>15</v>
      </c>
      <c r="E401" s="66">
        <v>18</v>
      </c>
      <c r="F401" s="66">
        <v>8</v>
      </c>
      <c r="G401" s="66">
        <v>25</v>
      </c>
      <c r="H401" s="66"/>
    </row>
    <row r="402" spans="2:8" x14ac:dyDescent="0.25">
      <c r="B402" s="18" t="str">
        <f>IFERROR(VLOOKUP(A402,REKAP[[#All],[ID
Barang]:[Stok Akhir]],2,FALSE), "")</f>
        <v/>
      </c>
      <c r="C402" s="18" t="str">
        <f>IFERROR(VLOOKUP(A402,REKAP[[#All],[ID
Barang]:[Stok Akhir]],4,FALSE), "")</f>
        <v/>
      </c>
      <c r="D402" s="66">
        <v>13</v>
      </c>
      <c r="E402" s="66">
        <v>8</v>
      </c>
      <c r="F402" s="66">
        <v>8</v>
      </c>
      <c r="G402" s="66">
        <v>13</v>
      </c>
      <c r="H402" s="66"/>
    </row>
    <row r="403" spans="2:8" x14ac:dyDescent="0.25">
      <c r="B403" s="18" t="str">
        <f>IFERROR(VLOOKUP(A403,REKAP[[#All],[ID
Barang]:[Stok Akhir]],2,FALSE), "")</f>
        <v/>
      </c>
      <c r="C403" s="18" t="str">
        <f>IFERROR(VLOOKUP(A403,REKAP[[#All],[ID
Barang]:[Stok Akhir]],4,FALSE), "")</f>
        <v/>
      </c>
      <c r="D403" s="66">
        <v>29</v>
      </c>
      <c r="E403" s="66">
        <v>0</v>
      </c>
      <c r="F403" s="66">
        <v>0</v>
      </c>
      <c r="G403" s="66">
        <v>29</v>
      </c>
      <c r="H403" s="66"/>
    </row>
    <row r="404" spans="2:8" x14ac:dyDescent="0.25">
      <c r="B404" s="18" t="str">
        <f>IFERROR(VLOOKUP(A404,REKAP[[#All],[ID
Barang]:[Stok Akhir]],2,FALSE), "")</f>
        <v/>
      </c>
      <c r="C404" s="18" t="str">
        <f>IFERROR(VLOOKUP(A404,REKAP[[#All],[ID
Barang]:[Stok Akhir]],4,FALSE), "")</f>
        <v/>
      </c>
      <c r="D404" s="66">
        <v>48</v>
      </c>
      <c r="E404" s="66">
        <v>0</v>
      </c>
      <c r="F404" s="66">
        <v>16</v>
      </c>
      <c r="G404" s="66">
        <v>32</v>
      </c>
      <c r="H404" s="66"/>
    </row>
    <row r="405" spans="2:8" x14ac:dyDescent="0.25">
      <c r="B405" s="18" t="str">
        <f>IFERROR(VLOOKUP(A405,REKAP[[#All],[ID
Barang]:[Stok Akhir]],2,FALSE), "")</f>
        <v/>
      </c>
      <c r="C405" s="18" t="str">
        <f>IFERROR(VLOOKUP(A405,REKAP[[#All],[ID
Barang]:[Stok Akhir]],4,FALSE), "")</f>
        <v/>
      </c>
      <c r="D405" s="66">
        <v>33</v>
      </c>
      <c r="E405" s="66">
        <v>0</v>
      </c>
      <c r="F405" s="66">
        <v>0</v>
      </c>
      <c r="G405" s="66">
        <v>33</v>
      </c>
      <c r="H405" s="66"/>
    </row>
    <row r="406" spans="2:8" x14ac:dyDescent="0.25">
      <c r="B406" s="18" t="str">
        <f>IFERROR(VLOOKUP(A406,REKAP[[#All],[ID
Barang]:[Stok Akhir]],2,FALSE), "")</f>
        <v/>
      </c>
      <c r="C406" s="18" t="str">
        <f>IFERROR(VLOOKUP(A406,REKAP[[#All],[ID
Barang]:[Stok Akhir]],4,FALSE), "")</f>
        <v/>
      </c>
      <c r="D406" s="66">
        <v>48</v>
      </c>
      <c r="E406" s="66">
        <v>0</v>
      </c>
      <c r="F406" s="66">
        <v>0</v>
      </c>
      <c r="G406" s="66">
        <v>48</v>
      </c>
      <c r="H406" s="66"/>
    </row>
    <row r="407" spans="2:8" x14ac:dyDescent="0.25">
      <c r="B407" s="18" t="str">
        <f>IFERROR(VLOOKUP(A407,REKAP[[#All],[ID
Barang]:[Stok Akhir]],2,FALSE), "")</f>
        <v/>
      </c>
      <c r="C407" s="18" t="str">
        <f>IFERROR(VLOOKUP(A407,REKAP[[#All],[ID
Barang]:[Stok Akhir]],4,FALSE), "")</f>
        <v/>
      </c>
      <c r="D407" s="66">
        <v>0</v>
      </c>
      <c r="E407" s="66">
        <v>0</v>
      </c>
      <c r="F407" s="66">
        <v>0</v>
      </c>
      <c r="G407" s="66">
        <v>0</v>
      </c>
      <c r="H407" s="66"/>
    </row>
    <row r="408" spans="2:8" x14ac:dyDescent="0.25">
      <c r="B408" s="18" t="str">
        <f>IFERROR(VLOOKUP(A408,REKAP[[#All],[ID
Barang]:[Stok Akhir]],2,FALSE), "")</f>
        <v/>
      </c>
      <c r="C408" s="18" t="str">
        <f>IFERROR(VLOOKUP(A408,REKAP[[#All],[ID
Barang]:[Stok Akhir]],4,FALSE), "")</f>
        <v/>
      </c>
      <c r="D408" s="66">
        <v>15</v>
      </c>
      <c r="E408" s="66">
        <v>0</v>
      </c>
      <c r="F408" s="66">
        <v>0</v>
      </c>
      <c r="G408" s="66">
        <v>15</v>
      </c>
      <c r="H408" s="66"/>
    </row>
    <row r="409" spans="2:8" x14ac:dyDescent="0.25">
      <c r="B409" s="18" t="str">
        <f>IFERROR(VLOOKUP(A409,REKAP[[#All],[ID
Barang]:[Stok Akhir]],2,FALSE), "")</f>
        <v/>
      </c>
      <c r="C409" s="18" t="str">
        <f>IFERROR(VLOOKUP(A409,REKAP[[#All],[ID
Barang]:[Stok Akhir]],4,FALSE), "")</f>
        <v/>
      </c>
      <c r="D409" s="66">
        <v>30</v>
      </c>
      <c r="E409" s="66">
        <v>0</v>
      </c>
      <c r="F409" s="66">
        <v>1</v>
      </c>
      <c r="G409" s="66">
        <v>29</v>
      </c>
      <c r="H409" s="66"/>
    </row>
    <row r="410" spans="2:8" x14ac:dyDescent="0.25">
      <c r="B410" s="18" t="str">
        <f>IFERROR(VLOOKUP(A410,REKAP[[#All],[ID
Barang]:[Stok Akhir]],2,FALSE), "")</f>
        <v/>
      </c>
      <c r="C410" s="18" t="str">
        <f>IFERROR(VLOOKUP(A410,REKAP[[#All],[ID
Barang]:[Stok Akhir]],4,FALSE), "")</f>
        <v/>
      </c>
      <c r="D410" s="66">
        <v>3</v>
      </c>
      <c r="E410" s="66">
        <v>0</v>
      </c>
      <c r="F410" s="66">
        <v>0</v>
      </c>
      <c r="G410" s="66">
        <v>3</v>
      </c>
      <c r="H410" s="66"/>
    </row>
    <row r="411" spans="2:8" x14ac:dyDescent="0.25">
      <c r="B411" s="18" t="str">
        <f>IFERROR(VLOOKUP(A411,REKAP[[#All],[ID
Barang]:[Stok Akhir]],2,FALSE), "")</f>
        <v/>
      </c>
      <c r="C411" s="18" t="str">
        <f>IFERROR(VLOOKUP(A411,REKAP[[#All],[ID
Barang]:[Stok Akhir]],4,FALSE), "")</f>
        <v/>
      </c>
      <c r="D411" s="66">
        <v>0</v>
      </c>
      <c r="E411" s="66">
        <v>0</v>
      </c>
      <c r="F411" s="66">
        <v>0</v>
      </c>
      <c r="G411" s="66">
        <v>0</v>
      </c>
      <c r="H411" s="66"/>
    </row>
    <row r="412" spans="2:8" x14ac:dyDescent="0.25">
      <c r="B412" s="18" t="str">
        <f>IFERROR(VLOOKUP(A412,REKAP[[#All],[ID
Barang]:[Stok Akhir]],2,FALSE), "")</f>
        <v/>
      </c>
      <c r="C412" s="18" t="str">
        <f>IFERROR(VLOOKUP(A412,REKAP[[#All],[ID
Barang]:[Stok Akhir]],4,FALSE), "")</f>
        <v/>
      </c>
      <c r="D412" s="66">
        <v>0</v>
      </c>
      <c r="E412" s="66">
        <v>0</v>
      </c>
      <c r="F412" s="66">
        <v>0</v>
      </c>
      <c r="G412" s="66">
        <v>0</v>
      </c>
      <c r="H412" s="66"/>
    </row>
    <row r="413" spans="2:8" x14ac:dyDescent="0.25">
      <c r="B413" s="18" t="str">
        <f>IFERROR(VLOOKUP(A413,REKAP[[#All],[ID
Barang]:[Stok Akhir]],2,FALSE), "")</f>
        <v/>
      </c>
      <c r="C413" s="18" t="str">
        <f>IFERROR(VLOOKUP(A413,REKAP[[#All],[ID
Barang]:[Stok Akhir]],4,FALSE), "")</f>
        <v/>
      </c>
      <c r="D413" s="66">
        <v>0</v>
      </c>
      <c r="E413" s="66">
        <v>0</v>
      </c>
      <c r="F413" s="66">
        <v>0</v>
      </c>
      <c r="G413" s="66">
        <v>0</v>
      </c>
      <c r="H413" s="66"/>
    </row>
    <row r="414" spans="2:8" x14ac:dyDescent="0.25">
      <c r="B414" s="18" t="str">
        <f>IFERROR(VLOOKUP(A414,REKAP[[#All],[ID
Barang]:[Stok Akhir]],2,FALSE), "")</f>
        <v/>
      </c>
      <c r="C414" s="18" t="str">
        <f>IFERROR(VLOOKUP(A414,REKAP[[#All],[ID
Barang]:[Stok Akhir]],4,FALSE), "")</f>
        <v/>
      </c>
      <c r="D414" s="66">
        <v>10</v>
      </c>
      <c r="E414" s="66">
        <v>0</v>
      </c>
      <c r="F414" s="66">
        <v>0</v>
      </c>
      <c r="G414" s="66">
        <v>10</v>
      </c>
      <c r="H414" s="66"/>
    </row>
    <row r="415" spans="2:8" x14ac:dyDescent="0.25">
      <c r="B415" s="18" t="str">
        <f>IFERROR(VLOOKUP(A415,REKAP[[#All],[ID
Barang]:[Stok Akhir]],2,FALSE), "")</f>
        <v/>
      </c>
      <c r="C415" s="18" t="str">
        <f>IFERROR(VLOOKUP(A415,REKAP[[#All],[ID
Barang]:[Stok Akhir]],4,FALSE), "")</f>
        <v/>
      </c>
      <c r="D415" s="66">
        <v>6</v>
      </c>
      <c r="E415" s="66">
        <v>0</v>
      </c>
      <c r="F415" s="66">
        <v>0</v>
      </c>
      <c r="G415" s="66">
        <v>6</v>
      </c>
      <c r="H415" s="66"/>
    </row>
    <row r="416" spans="2:8" x14ac:dyDescent="0.25">
      <c r="B416" s="18" t="str">
        <f>IFERROR(VLOOKUP(A416,REKAP[[#All],[ID
Barang]:[Stok Akhir]],2,FALSE), "")</f>
        <v/>
      </c>
      <c r="C416" s="18" t="str">
        <f>IFERROR(VLOOKUP(A416,REKAP[[#All],[ID
Barang]:[Stok Akhir]],4,FALSE), "")</f>
        <v/>
      </c>
      <c r="D416" s="66">
        <v>97</v>
      </c>
      <c r="E416" s="66">
        <v>0</v>
      </c>
      <c r="F416" s="66">
        <v>0</v>
      </c>
      <c r="G416" s="66">
        <v>97</v>
      </c>
      <c r="H416" s="66"/>
    </row>
    <row r="417" spans="2:8" x14ac:dyDescent="0.25">
      <c r="B417" s="18" t="str">
        <f>IFERROR(VLOOKUP(A417,REKAP[[#All],[ID
Barang]:[Stok Akhir]],2,FALSE), "")</f>
        <v/>
      </c>
      <c r="C417" s="18" t="str">
        <f>IFERROR(VLOOKUP(A417,REKAP[[#All],[ID
Barang]:[Stok Akhir]],4,FALSE), "")</f>
        <v/>
      </c>
      <c r="D417" s="66">
        <v>98</v>
      </c>
      <c r="E417" s="66">
        <v>0</v>
      </c>
      <c r="F417" s="66">
        <v>0</v>
      </c>
      <c r="G417" s="66">
        <v>98</v>
      </c>
      <c r="H417" s="66"/>
    </row>
    <row r="418" spans="2:8" x14ac:dyDescent="0.25">
      <c r="B418" s="18" t="str">
        <f>IFERROR(VLOOKUP(A418,REKAP[[#All],[ID
Barang]:[Stok Akhir]],2,FALSE), "")</f>
        <v/>
      </c>
      <c r="C418" s="18" t="str">
        <f>IFERROR(VLOOKUP(A418,REKAP[[#All],[ID
Barang]:[Stok Akhir]],4,FALSE), "")</f>
        <v/>
      </c>
      <c r="D418" s="66">
        <v>95</v>
      </c>
      <c r="E418" s="66">
        <v>0</v>
      </c>
      <c r="F418" s="66">
        <v>0</v>
      </c>
      <c r="G418" s="66">
        <v>95</v>
      </c>
      <c r="H418" s="66"/>
    </row>
    <row r="419" spans="2:8" x14ac:dyDescent="0.25">
      <c r="B419" s="18" t="str">
        <f>IFERROR(VLOOKUP(A419,REKAP[[#All],[ID
Barang]:[Stok Akhir]],2,FALSE), "")</f>
        <v/>
      </c>
      <c r="C419" s="18" t="str">
        <f>IFERROR(VLOOKUP(A419,REKAP[[#All],[ID
Barang]:[Stok Akhir]],4,FALSE), "")</f>
        <v/>
      </c>
      <c r="D419" s="66">
        <v>79</v>
      </c>
      <c r="E419" s="66">
        <v>0</v>
      </c>
      <c r="F419" s="66">
        <v>0</v>
      </c>
      <c r="G419" s="66">
        <v>79</v>
      </c>
      <c r="H419" s="66"/>
    </row>
    <row r="420" spans="2:8" x14ac:dyDescent="0.25">
      <c r="B420" s="18" t="str">
        <f>IFERROR(VLOOKUP(A420,REKAP[[#All],[ID
Barang]:[Stok Akhir]],2,FALSE), "")</f>
        <v/>
      </c>
      <c r="C420" s="18" t="str">
        <f>IFERROR(VLOOKUP(A420,REKAP[[#All],[ID
Barang]:[Stok Akhir]],4,FALSE), "")</f>
        <v/>
      </c>
      <c r="D420" s="66">
        <v>10</v>
      </c>
      <c r="E420" s="66">
        <v>0</v>
      </c>
      <c r="F420" s="66">
        <v>0</v>
      </c>
      <c r="G420" s="66">
        <v>10</v>
      </c>
      <c r="H420" s="66"/>
    </row>
    <row r="421" spans="2:8" x14ac:dyDescent="0.25">
      <c r="B421" s="18" t="str">
        <f>IFERROR(VLOOKUP(A421,REKAP[[#All],[ID
Barang]:[Stok Akhir]],2,FALSE), "")</f>
        <v/>
      </c>
      <c r="C421" s="18" t="str">
        <f>IFERROR(VLOOKUP(A421,REKAP[[#All],[ID
Barang]:[Stok Akhir]],4,FALSE), "")</f>
        <v/>
      </c>
      <c r="D421" s="66">
        <v>10</v>
      </c>
      <c r="E421" s="66">
        <v>0</v>
      </c>
      <c r="F421" s="66">
        <v>0</v>
      </c>
      <c r="G421" s="66">
        <v>10</v>
      </c>
      <c r="H421" s="66"/>
    </row>
    <row r="422" spans="2:8" x14ac:dyDescent="0.25">
      <c r="B422" s="18" t="str">
        <f>IFERROR(VLOOKUP(A422,REKAP[[#All],[ID
Barang]:[Stok Akhir]],2,FALSE), "")</f>
        <v/>
      </c>
      <c r="C422" s="18" t="str">
        <f>IFERROR(VLOOKUP(A422,REKAP[[#All],[ID
Barang]:[Stok Akhir]],4,FALSE), "")</f>
        <v/>
      </c>
      <c r="D422" s="66">
        <v>25</v>
      </c>
      <c r="E422" s="66">
        <v>0</v>
      </c>
      <c r="F422" s="66">
        <v>0</v>
      </c>
      <c r="G422" s="66">
        <v>25</v>
      </c>
      <c r="H422" s="66"/>
    </row>
    <row r="423" spans="2:8" x14ac:dyDescent="0.25">
      <c r="B423" s="18" t="str">
        <f>IFERROR(VLOOKUP(A423,REKAP[[#All],[ID
Barang]:[Stok Akhir]],2,FALSE), "")</f>
        <v/>
      </c>
      <c r="C423" s="18" t="str">
        <f>IFERROR(VLOOKUP(A423,REKAP[[#All],[ID
Barang]:[Stok Akhir]],4,FALSE), "")</f>
        <v/>
      </c>
      <c r="D423" s="66">
        <v>2</v>
      </c>
      <c r="E423" s="66">
        <v>0</v>
      </c>
      <c r="F423" s="66">
        <v>0</v>
      </c>
      <c r="G423" s="66">
        <v>2</v>
      </c>
      <c r="H423" s="66"/>
    </row>
    <row r="424" spans="2:8" x14ac:dyDescent="0.25">
      <c r="B424" s="18" t="str">
        <f>IFERROR(VLOOKUP(A424,REKAP[[#All],[ID
Barang]:[Stok Akhir]],2,FALSE), "")</f>
        <v/>
      </c>
      <c r="C424" s="18" t="str">
        <f>IFERROR(VLOOKUP(A424,REKAP[[#All],[ID
Barang]:[Stok Akhir]],4,FALSE), "")</f>
        <v/>
      </c>
      <c r="D424" s="66">
        <v>47</v>
      </c>
      <c r="E424" s="66">
        <v>0</v>
      </c>
      <c r="F424" s="66">
        <v>0</v>
      </c>
      <c r="G424" s="66">
        <v>47</v>
      </c>
      <c r="H424" s="66"/>
    </row>
    <row r="425" spans="2:8" x14ac:dyDescent="0.25">
      <c r="B425" s="18" t="str">
        <f>IFERROR(VLOOKUP(A425,REKAP[[#All],[ID
Barang]:[Stok Akhir]],2,FALSE), "")</f>
        <v/>
      </c>
      <c r="C425" s="18" t="str">
        <f>IFERROR(VLOOKUP(A425,REKAP[[#All],[ID
Barang]:[Stok Akhir]],4,FALSE), "")</f>
        <v/>
      </c>
      <c r="D425" s="66">
        <v>0</v>
      </c>
      <c r="E425" s="66">
        <v>0</v>
      </c>
      <c r="F425" s="66">
        <v>0</v>
      </c>
      <c r="G425" s="66">
        <v>0</v>
      </c>
      <c r="H425" s="66"/>
    </row>
    <row r="426" spans="2:8" x14ac:dyDescent="0.25">
      <c r="B426" s="18" t="str">
        <f>IFERROR(VLOOKUP(A426,REKAP[[#All],[ID
Barang]:[Stok Akhir]],2,FALSE), "")</f>
        <v/>
      </c>
      <c r="C426" s="18" t="str">
        <f>IFERROR(VLOOKUP(A426,REKAP[[#All],[ID
Barang]:[Stok Akhir]],4,FALSE), "")</f>
        <v/>
      </c>
      <c r="D426" s="66">
        <v>0</v>
      </c>
      <c r="E426" s="66">
        <v>0</v>
      </c>
      <c r="F426" s="66">
        <v>0</v>
      </c>
      <c r="G426" s="66">
        <v>0</v>
      </c>
      <c r="H426" s="66"/>
    </row>
    <row r="427" spans="2:8" x14ac:dyDescent="0.25">
      <c r="B427" s="18" t="str">
        <f>IFERROR(VLOOKUP(A427,REKAP[[#All],[ID
Barang]:[Stok Akhir]],2,FALSE), "")</f>
        <v/>
      </c>
      <c r="C427" s="18" t="str">
        <f>IFERROR(VLOOKUP(A427,REKAP[[#All],[ID
Barang]:[Stok Akhir]],4,FALSE), "")</f>
        <v/>
      </c>
      <c r="D427" s="66"/>
      <c r="E427" s="66">
        <v>8</v>
      </c>
      <c r="F427" s="66">
        <v>0</v>
      </c>
      <c r="G427" s="66">
        <v>8</v>
      </c>
      <c r="H427" s="66"/>
    </row>
    <row r="428" spans="2:8" x14ac:dyDescent="0.25">
      <c r="B428" s="18" t="str">
        <f>IFERROR(VLOOKUP(A428,REKAP[[#All],[ID
Barang]:[Stok Akhir]],2,FALSE), "")</f>
        <v/>
      </c>
      <c r="C428" s="18" t="str">
        <f>IFERROR(VLOOKUP(A428,REKAP[[#All],[ID
Barang]:[Stok Akhir]],4,FALSE), "")</f>
        <v/>
      </c>
      <c r="D428" s="66"/>
      <c r="E428" s="66">
        <v>3</v>
      </c>
      <c r="F428" s="66">
        <v>0</v>
      </c>
      <c r="G428" s="66">
        <v>3</v>
      </c>
      <c r="H428" s="66"/>
    </row>
    <row r="429" spans="2:8" x14ac:dyDescent="0.25">
      <c r="B429" s="18" t="str">
        <f>IFERROR(VLOOKUP(A429,REKAP[[#All],[ID
Barang]:[Stok Akhir]],2,FALSE), "")</f>
        <v/>
      </c>
      <c r="C429" s="18" t="str">
        <f>IFERROR(VLOOKUP(A429,REKAP[[#All],[ID
Barang]:[Stok Akhir]],4,FALSE), "")</f>
        <v/>
      </c>
      <c r="D429" s="66"/>
      <c r="E429" s="66">
        <v>4</v>
      </c>
      <c r="F429" s="66">
        <v>0</v>
      </c>
      <c r="G429" s="66">
        <v>4</v>
      </c>
      <c r="H429" s="66"/>
    </row>
    <row r="430" spans="2:8" x14ac:dyDescent="0.25">
      <c r="B430" s="18" t="str">
        <f>IFERROR(VLOOKUP(A430,REKAP[[#All],[ID
Barang]:[Stok Akhir]],2,FALSE), "")</f>
        <v/>
      </c>
      <c r="C430" s="18" t="str">
        <f>IFERROR(VLOOKUP(A430,REKAP[[#All],[ID
Barang]:[Stok Akhir]],4,FALSE), "")</f>
        <v/>
      </c>
      <c r="D430" s="66"/>
      <c r="E430" s="66">
        <v>8</v>
      </c>
      <c r="F430" s="66">
        <v>0</v>
      </c>
      <c r="G430" s="66">
        <v>8</v>
      </c>
      <c r="H430" s="66"/>
    </row>
    <row r="431" spans="2:8" x14ac:dyDescent="0.25">
      <c r="B431" s="18" t="str">
        <f>IFERROR(VLOOKUP(A431,REKAP[[#All],[ID
Barang]:[Stok Akhir]],2,FALSE), "")</f>
        <v/>
      </c>
      <c r="C431" s="18" t="str">
        <f>IFERROR(VLOOKUP(A431,REKAP[[#All],[ID
Barang]:[Stok Akhir]],4,FALSE), "")</f>
        <v/>
      </c>
      <c r="D431" s="66"/>
      <c r="E431" s="66">
        <v>4</v>
      </c>
      <c r="F431" s="66">
        <v>0</v>
      </c>
      <c r="G431" s="66">
        <v>4</v>
      </c>
      <c r="H431" s="66"/>
    </row>
    <row r="432" spans="2:8" x14ac:dyDescent="0.25">
      <c r="B432" s="18" t="str">
        <f>IFERROR(VLOOKUP(A432,REKAP[[#All],[ID
Barang]:[Stok Akhir]],2,FALSE), "")</f>
        <v/>
      </c>
      <c r="C432" s="18" t="str">
        <f>IFERROR(VLOOKUP(A432,REKAP[[#All],[ID
Barang]:[Stok Akhir]],4,FALSE), "")</f>
        <v/>
      </c>
      <c r="D432" s="66"/>
      <c r="E432" s="66">
        <v>8</v>
      </c>
      <c r="F432" s="66">
        <v>0</v>
      </c>
      <c r="G432" s="66">
        <v>8</v>
      </c>
      <c r="H432" s="66"/>
    </row>
    <row r="433" spans="2:8" x14ac:dyDescent="0.25">
      <c r="B433" s="18" t="str">
        <f>IFERROR(VLOOKUP(A433,REKAP[[#All],[ID
Barang]:[Stok Akhir]],2,FALSE), "")</f>
        <v/>
      </c>
      <c r="C433" s="18" t="str">
        <f>IFERROR(VLOOKUP(A433,REKAP[[#All],[ID
Barang]:[Stok Akhir]],4,FALSE), "")</f>
        <v/>
      </c>
      <c r="D433" s="66"/>
      <c r="E433" s="66">
        <v>14</v>
      </c>
      <c r="F433" s="66">
        <v>28</v>
      </c>
      <c r="G433" s="66">
        <v>-14</v>
      </c>
      <c r="H433" s="66"/>
    </row>
    <row r="434" spans="2:8" x14ac:dyDescent="0.25">
      <c r="B434" s="18" t="str">
        <f>IFERROR(VLOOKUP(A434,REKAP[[#All],[ID
Barang]:[Stok Akhir]],2,FALSE), "")</f>
        <v/>
      </c>
      <c r="C434" s="18" t="str">
        <f>IFERROR(VLOOKUP(A434,REKAP[[#All],[ID
Barang]:[Stok Akhir]],4,FALSE), "")</f>
        <v/>
      </c>
      <c r="D434" s="66">
        <v>0</v>
      </c>
      <c r="E434" s="66">
        <v>0</v>
      </c>
      <c r="F434" s="66">
        <v>0</v>
      </c>
      <c r="G434" s="66">
        <v>0</v>
      </c>
      <c r="H434" s="66"/>
    </row>
    <row r="435" spans="2:8" x14ac:dyDescent="0.25">
      <c r="B435" s="18" t="str">
        <f>IFERROR(VLOOKUP(A435,REKAP[[#All],[ID
Barang]:[Stok Akhir]],2,FALSE), "")</f>
        <v/>
      </c>
      <c r="C435" s="18" t="str">
        <f>IFERROR(VLOOKUP(A435,REKAP[[#All],[ID
Barang]:[Stok Akhir]],4,FALSE), "")</f>
        <v/>
      </c>
      <c r="D435" s="66">
        <v>0</v>
      </c>
      <c r="E435" s="66">
        <v>0</v>
      </c>
      <c r="F435" s="66">
        <v>0</v>
      </c>
      <c r="G435" s="66">
        <v>0</v>
      </c>
      <c r="H435" s="66"/>
    </row>
    <row r="436" spans="2:8" x14ac:dyDescent="0.25">
      <c r="B436" s="18" t="str">
        <f>IFERROR(VLOOKUP(A436,REKAP[[#All],[ID
Barang]:[Stok Akhir]],2,FALSE), "")</f>
        <v/>
      </c>
      <c r="C436" s="18" t="str">
        <f>IFERROR(VLOOKUP(A436,REKAP[[#All],[ID
Barang]:[Stok Akhir]],4,FALSE), "")</f>
        <v/>
      </c>
      <c r="D436" s="66">
        <v>0</v>
      </c>
      <c r="E436" s="66">
        <v>0</v>
      </c>
      <c r="F436" s="66">
        <v>0</v>
      </c>
      <c r="G436" s="66">
        <v>0</v>
      </c>
      <c r="H436" s="66"/>
    </row>
    <row r="437" spans="2:8" x14ac:dyDescent="0.25">
      <c r="B437" s="18" t="str">
        <f>IFERROR(VLOOKUP(A437,REKAP[[#All],[ID
Barang]:[Stok Akhir]],2,FALSE), "")</f>
        <v/>
      </c>
      <c r="C437" s="18" t="str">
        <f>IFERROR(VLOOKUP(A437,REKAP[[#All],[ID
Barang]:[Stok Akhir]],4,FALSE), "")</f>
        <v/>
      </c>
      <c r="D437" s="66">
        <v>0</v>
      </c>
      <c r="E437" s="66">
        <v>0</v>
      </c>
      <c r="F437" s="66">
        <v>0</v>
      </c>
      <c r="G437" s="66">
        <v>0</v>
      </c>
      <c r="H437" s="66"/>
    </row>
    <row r="438" spans="2:8" x14ac:dyDescent="0.25">
      <c r="B438" s="18" t="str">
        <f>IFERROR(VLOOKUP(A438,REKAP[[#All],[ID
Barang]:[Stok Akhir]],2,FALSE), "")</f>
        <v/>
      </c>
      <c r="C438" s="18" t="str">
        <f>IFERROR(VLOOKUP(A438,REKAP[[#All],[ID
Barang]:[Stok Akhir]],4,FALSE), "")</f>
        <v/>
      </c>
      <c r="D438" s="66">
        <v>0</v>
      </c>
      <c r="E438" s="66">
        <v>0</v>
      </c>
      <c r="F438" s="66">
        <v>0</v>
      </c>
      <c r="G438" s="66">
        <v>0</v>
      </c>
      <c r="H438" s="66"/>
    </row>
    <row r="439" spans="2:8" x14ac:dyDescent="0.25">
      <c r="B439" s="18" t="str">
        <f>IFERROR(VLOOKUP(A439,REKAP[[#All],[ID
Barang]:[Stok Akhir]],2,FALSE), "")</f>
        <v/>
      </c>
      <c r="C439" s="18" t="str">
        <f>IFERROR(VLOOKUP(A439,REKAP[[#All],[ID
Barang]:[Stok Akhir]],4,FALSE), "")</f>
        <v/>
      </c>
      <c r="D439" s="66">
        <v>0</v>
      </c>
      <c r="E439" s="66">
        <v>0</v>
      </c>
      <c r="F439" s="66">
        <v>0</v>
      </c>
      <c r="G439" s="66">
        <v>0</v>
      </c>
      <c r="H439" s="66"/>
    </row>
    <row r="440" spans="2:8" x14ac:dyDescent="0.25">
      <c r="B440" s="18" t="str">
        <f>IFERROR(VLOOKUP(A440,REKAP[[#All],[ID
Barang]:[Stok Akhir]],2,FALSE), "")</f>
        <v/>
      </c>
      <c r="C440" s="18" t="str">
        <f>IFERROR(VLOOKUP(A440,REKAP[[#All],[ID
Barang]:[Stok Akhir]],4,FALSE), "")</f>
        <v/>
      </c>
      <c r="D440" s="66">
        <v>0</v>
      </c>
      <c r="E440" s="66">
        <v>0</v>
      </c>
      <c r="F440" s="66">
        <v>0</v>
      </c>
      <c r="G440" s="66">
        <v>0</v>
      </c>
      <c r="H440" s="66"/>
    </row>
    <row r="441" spans="2:8" x14ac:dyDescent="0.25">
      <c r="B441" s="18" t="str">
        <f>IFERROR(VLOOKUP(A441,REKAP[[#All],[ID
Barang]:[Stok Akhir]],2,FALSE), "")</f>
        <v/>
      </c>
      <c r="C441" s="18" t="str">
        <f>IFERROR(VLOOKUP(A441,REKAP[[#All],[ID
Barang]:[Stok Akhir]],4,FALSE), "")</f>
        <v/>
      </c>
      <c r="D441" s="66">
        <v>0</v>
      </c>
      <c r="E441" s="66">
        <v>0</v>
      </c>
      <c r="F441" s="66">
        <v>0</v>
      </c>
      <c r="G441" s="66">
        <v>0</v>
      </c>
      <c r="H441" s="66"/>
    </row>
    <row r="442" spans="2:8" x14ac:dyDescent="0.25">
      <c r="B442" s="18" t="str">
        <f>IFERROR(VLOOKUP(A442,REKAP[[#All],[ID
Barang]:[Stok Akhir]],2,FALSE), "")</f>
        <v/>
      </c>
      <c r="C442" s="18" t="str">
        <f>IFERROR(VLOOKUP(A442,REKAP[[#All],[ID
Barang]:[Stok Akhir]],4,FALSE), "")</f>
        <v/>
      </c>
      <c r="D442" s="66">
        <v>0</v>
      </c>
      <c r="E442" s="66">
        <v>0</v>
      </c>
      <c r="F442" s="66">
        <v>0</v>
      </c>
      <c r="G442" s="66">
        <v>0</v>
      </c>
      <c r="H442" s="66"/>
    </row>
    <row r="443" spans="2:8" x14ac:dyDescent="0.25">
      <c r="B443" s="18" t="str">
        <f>IFERROR(VLOOKUP(A443,REKAP[[#All],[ID
Barang]:[Stok Akhir]],2,FALSE), "")</f>
        <v/>
      </c>
      <c r="C443" s="18" t="str">
        <f>IFERROR(VLOOKUP(A443,REKAP[[#All],[ID
Barang]:[Stok Akhir]],4,FALSE), "")</f>
        <v/>
      </c>
      <c r="D443" s="66">
        <v>0</v>
      </c>
      <c r="E443" s="66">
        <v>0</v>
      </c>
      <c r="F443" s="66">
        <v>0</v>
      </c>
      <c r="G443" s="66">
        <v>0</v>
      </c>
      <c r="H443" s="66"/>
    </row>
    <row r="444" spans="2:8" x14ac:dyDescent="0.25">
      <c r="B444" s="18" t="str">
        <f>IFERROR(VLOOKUP(A444,REKAP[[#All],[ID
Barang]:[Stok Akhir]],2,FALSE), "")</f>
        <v/>
      </c>
      <c r="C444" s="18" t="str">
        <f>IFERROR(VLOOKUP(A444,REKAP[[#All],[ID
Barang]:[Stok Akhir]],4,FALSE), "")</f>
        <v/>
      </c>
      <c r="D444" s="66">
        <v>0</v>
      </c>
      <c r="E444" s="66">
        <v>0</v>
      </c>
      <c r="F444" s="66">
        <v>0</v>
      </c>
      <c r="G444" s="66">
        <v>0</v>
      </c>
      <c r="H444" s="66"/>
    </row>
    <row r="445" spans="2:8" x14ac:dyDescent="0.25">
      <c r="B445" s="18" t="str">
        <f>IFERROR(VLOOKUP(A445,REKAP[[#All],[ID
Barang]:[Stok Akhir]],2,FALSE), "")</f>
        <v/>
      </c>
      <c r="C445" s="18" t="str">
        <f>IFERROR(VLOOKUP(A445,REKAP[[#All],[ID
Barang]:[Stok Akhir]],4,FALSE), "")</f>
        <v/>
      </c>
      <c r="D445" s="66">
        <v>0</v>
      </c>
      <c r="E445" s="66">
        <v>0</v>
      </c>
      <c r="F445" s="66">
        <v>0</v>
      </c>
      <c r="G445" s="66">
        <v>0</v>
      </c>
      <c r="H445" s="66"/>
    </row>
    <row r="446" spans="2:8" x14ac:dyDescent="0.25">
      <c r="B446" s="18" t="str">
        <f>IFERROR(VLOOKUP(A446,REKAP[[#All],[ID
Barang]:[Stok Akhir]],2,FALSE), "")</f>
        <v/>
      </c>
      <c r="C446" s="18" t="str">
        <f>IFERROR(VLOOKUP(A446,REKAP[[#All],[ID
Barang]:[Stok Akhir]],4,FALSE), "")</f>
        <v/>
      </c>
      <c r="D446" s="66">
        <v>0</v>
      </c>
      <c r="E446" s="66">
        <v>0</v>
      </c>
      <c r="F446" s="66">
        <v>0</v>
      </c>
      <c r="G446" s="66">
        <v>0</v>
      </c>
      <c r="H446" s="66"/>
    </row>
    <row r="447" spans="2:8" x14ac:dyDescent="0.25">
      <c r="B447" s="18" t="str">
        <f>IFERROR(VLOOKUP(A447,REKAP[[#All],[ID
Barang]:[Stok Akhir]],2,FALSE), "")</f>
        <v/>
      </c>
      <c r="C447" s="18" t="str">
        <f>IFERROR(VLOOKUP(A447,REKAP[[#All],[ID
Barang]:[Stok Akhir]],4,FALSE), "")</f>
        <v/>
      </c>
      <c r="D447" s="66">
        <v>0</v>
      </c>
      <c r="E447" s="66">
        <v>0</v>
      </c>
      <c r="F447" s="66">
        <v>0</v>
      </c>
      <c r="G447" s="66">
        <v>0</v>
      </c>
      <c r="H447" s="66"/>
    </row>
    <row r="448" spans="2:8" x14ac:dyDescent="0.25">
      <c r="B448" s="18" t="str">
        <f>IFERROR(VLOOKUP(A448,REKAP[[#All],[ID
Barang]:[Stok Akhir]],2,FALSE), "")</f>
        <v/>
      </c>
      <c r="C448" s="18" t="str">
        <f>IFERROR(VLOOKUP(A448,REKAP[[#All],[ID
Barang]:[Stok Akhir]],4,FALSE), "")</f>
        <v/>
      </c>
      <c r="D448" s="66">
        <v>0</v>
      </c>
      <c r="E448" s="66">
        <v>0</v>
      </c>
      <c r="F448" s="66">
        <v>0</v>
      </c>
      <c r="G448" s="66">
        <v>0</v>
      </c>
      <c r="H448" s="66"/>
    </row>
    <row r="449" spans="2:8" x14ac:dyDescent="0.25">
      <c r="B449" s="18" t="str">
        <f>IFERROR(VLOOKUP(A449,REKAP[[#All],[ID
Barang]:[Stok Akhir]],2,FALSE), "")</f>
        <v/>
      </c>
      <c r="C449" s="18" t="str">
        <f>IFERROR(VLOOKUP(A449,REKAP[[#All],[ID
Barang]:[Stok Akhir]],4,FALSE), "")</f>
        <v/>
      </c>
      <c r="D449" s="66">
        <v>0</v>
      </c>
      <c r="E449" s="66">
        <v>0</v>
      </c>
      <c r="F449" s="66">
        <v>0</v>
      </c>
      <c r="G449" s="66">
        <v>0</v>
      </c>
      <c r="H449" s="66"/>
    </row>
    <row r="450" spans="2:8" x14ac:dyDescent="0.25">
      <c r="B450" s="18" t="str">
        <f>IFERROR(VLOOKUP(A450,REKAP[[#All],[ID
Barang]:[Stok Akhir]],2,FALSE), "")</f>
        <v/>
      </c>
      <c r="C450" s="18" t="str">
        <f>IFERROR(VLOOKUP(A450,REKAP[[#All],[ID
Barang]:[Stok Akhir]],4,FALSE), "")</f>
        <v/>
      </c>
      <c r="D450" s="66">
        <v>0</v>
      </c>
      <c r="E450" s="66">
        <v>0</v>
      </c>
      <c r="F450" s="66">
        <v>0</v>
      </c>
      <c r="G450" s="66">
        <v>0</v>
      </c>
      <c r="H450" s="66"/>
    </row>
    <row r="451" spans="2:8" x14ac:dyDescent="0.25">
      <c r="B451" s="18" t="str">
        <f>IFERROR(VLOOKUP(A451,REKAP[[#All],[ID
Barang]:[Stok Akhir]],2,FALSE), "")</f>
        <v/>
      </c>
      <c r="C451" s="18" t="str">
        <f>IFERROR(VLOOKUP(A451,REKAP[[#All],[ID
Barang]:[Stok Akhir]],4,FALSE), "")</f>
        <v/>
      </c>
      <c r="D451" s="66">
        <v>0</v>
      </c>
      <c r="E451" s="66">
        <v>0</v>
      </c>
      <c r="F451" s="66">
        <v>0</v>
      </c>
      <c r="G451" s="66">
        <v>0</v>
      </c>
      <c r="H451" s="66"/>
    </row>
    <row r="452" spans="2:8" x14ac:dyDescent="0.25">
      <c r="B452" s="18" t="str">
        <f>IFERROR(VLOOKUP(A452,REKAP[[#All],[ID
Barang]:[Stok Akhir]],2,FALSE), "")</f>
        <v/>
      </c>
      <c r="C452" s="18" t="str">
        <f>IFERROR(VLOOKUP(A452,REKAP[[#All],[ID
Barang]:[Stok Akhir]],4,FALSE), "")</f>
        <v/>
      </c>
      <c r="D452" s="66">
        <v>0</v>
      </c>
      <c r="E452" s="66">
        <v>0</v>
      </c>
      <c r="F452" s="66">
        <v>0</v>
      </c>
      <c r="G452" s="66">
        <v>0</v>
      </c>
      <c r="H452" s="66"/>
    </row>
    <row r="453" spans="2:8" x14ac:dyDescent="0.25">
      <c r="B453" s="18" t="str">
        <f>IFERROR(VLOOKUP(A453,REKAP[[#All],[ID
Barang]:[Stok Akhir]],2,FALSE), "")</f>
        <v/>
      </c>
      <c r="C453" s="18" t="str">
        <f>IFERROR(VLOOKUP(A453,REKAP[[#All],[ID
Barang]:[Stok Akhir]],4,FALSE), "")</f>
        <v/>
      </c>
      <c r="D453" s="66">
        <v>0</v>
      </c>
      <c r="E453" s="66">
        <v>0</v>
      </c>
      <c r="F453" s="66">
        <v>0</v>
      </c>
      <c r="G453" s="66">
        <v>0</v>
      </c>
      <c r="H453" s="66"/>
    </row>
    <row r="454" spans="2:8" x14ac:dyDescent="0.25">
      <c r="B454" s="18" t="str">
        <f>IFERROR(VLOOKUP(A454,REKAP[[#All],[ID
Barang]:[Stok Akhir]],2,FALSE), "")</f>
        <v/>
      </c>
      <c r="C454" s="18" t="str">
        <f>IFERROR(VLOOKUP(A454,REKAP[[#All],[ID
Barang]:[Stok Akhir]],4,FALSE), "")</f>
        <v/>
      </c>
      <c r="D454" s="66">
        <v>0</v>
      </c>
      <c r="E454" s="66">
        <v>0</v>
      </c>
      <c r="F454" s="66">
        <v>0</v>
      </c>
      <c r="G454" s="66">
        <v>0</v>
      </c>
      <c r="H454" s="66"/>
    </row>
    <row r="455" spans="2:8" x14ac:dyDescent="0.25">
      <c r="B455" s="18" t="str">
        <f>IFERROR(VLOOKUP(A455,REKAP[[#All],[ID
Barang]:[Stok Akhir]],2,FALSE), "")</f>
        <v/>
      </c>
      <c r="C455" s="18" t="str">
        <f>IFERROR(VLOOKUP(A455,REKAP[[#All],[ID
Barang]:[Stok Akhir]],4,FALSE), "")</f>
        <v/>
      </c>
      <c r="D455" s="66">
        <v>0</v>
      </c>
      <c r="E455" s="66">
        <v>0</v>
      </c>
      <c r="F455" s="66">
        <v>0</v>
      </c>
      <c r="G455" s="66">
        <v>0</v>
      </c>
      <c r="H455" s="66"/>
    </row>
    <row r="456" spans="2:8" x14ac:dyDescent="0.25">
      <c r="B456" s="18" t="str">
        <f>IFERROR(VLOOKUP(A456,REKAP[[#All],[ID
Barang]:[Stok Akhir]],2,FALSE), "")</f>
        <v/>
      </c>
      <c r="C456" s="18" t="str">
        <f>IFERROR(VLOOKUP(A456,REKAP[[#All],[ID
Barang]:[Stok Akhir]],4,FALSE), "")</f>
        <v/>
      </c>
      <c r="D456" s="66">
        <v>85</v>
      </c>
      <c r="E456" s="66">
        <v>0</v>
      </c>
      <c r="F456" s="66">
        <v>0</v>
      </c>
      <c r="G456" s="66">
        <v>85</v>
      </c>
      <c r="H456" s="66"/>
    </row>
    <row r="457" spans="2:8" x14ac:dyDescent="0.25">
      <c r="B457" s="18" t="str">
        <f>IFERROR(VLOOKUP(A457,REKAP[[#All],[ID
Barang]:[Stok Akhir]],2,FALSE), "")</f>
        <v/>
      </c>
      <c r="C457" s="18" t="str">
        <f>IFERROR(VLOOKUP(A457,REKAP[[#All],[ID
Barang]:[Stok Akhir]],4,FALSE), "")</f>
        <v/>
      </c>
      <c r="D457" s="66">
        <v>0</v>
      </c>
      <c r="E457" s="66">
        <v>0</v>
      </c>
      <c r="F457" s="66">
        <v>0</v>
      </c>
      <c r="G457" s="66">
        <v>0</v>
      </c>
      <c r="H457" s="66"/>
    </row>
    <row r="458" spans="2:8" x14ac:dyDescent="0.25">
      <c r="B458" s="18" t="str">
        <f>IFERROR(VLOOKUP(A458,REKAP[[#All],[ID
Barang]:[Stok Akhir]],2,FALSE), "")</f>
        <v/>
      </c>
      <c r="C458" s="18" t="str">
        <f>IFERROR(VLOOKUP(A458,REKAP[[#All],[ID
Barang]:[Stok Akhir]],4,FALSE), "")</f>
        <v/>
      </c>
      <c r="D458" s="66">
        <v>0</v>
      </c>
      <c r="E458" s="66">
        <v>0</v>
      </c>
      <c r="F458" s="66">
        <v>0</v>
      </c>
      <c r="G458" s="66">
        <v>0</v>
      </c>
      <c r="H458" s="66"/>
    </row>
    <row r="459" spans="2:8" x14ac:dyDescent="0.25">
      <c r="B459" s="18" t="str">
        <f>IFERROR(VLOOKUP(A459,REKAP[[#All],[ID
Barang]:[Stok Akhir]],2,FALSE), "")</f>
        <v/>
      </c>
      <c r="C459" s="18" t="str">
        <f>IFERROR(VLOOKUP(A459,REKAP[[#All],[ID
Barang]:[Stok Akhir]],4,FALSE), "")</f>
        <v/>
      </c>
      <c r="D459" s="66">
        <v>0</v>
      </c>
      <c r="E459" s="66">
        <v>0</v>
      </c>
      <c r="F459" s="66">
        <v>0</v>
      </c>
      <c r="G459" s="66">
        <v>0</v>
      </c>
      <c r="H459" s="66"/>
    </row>
    <row r="460" spans="2:8" x14ac:dyDescent="0.25">
      <c r="B460" s="18" t="str">
        <f>IFERROR(VLOOKUP(A460,REKAP[[#All],[ID
Barang]:[Stok Akhir]],2,FALSE), "")</f>
        <v/>
      </c>
      <c r="C460" s="18" t="str">
        <f>IFERROR(VLOOKUP(A460,REKAP[[#All],[ID
Barang]:[Stok Akhir]],4,FALSE), "")</f>
        <v/>
      </c>
      <c r="D460" s="66">
        <v>0</v>
      </c>
      <c r="E460" s="66">
        <v>0</v>
      </c>
      <c r="F460" s="66">
        <v>0</v>
      </c>
      <c r="G460" s="66">
        <v>0</v>
      </c>
      <c r="H460" s="66"/>
    </row>
    <row r="461" spans="2:8" x14ac:dyDescent="0.25">
      <c r="B461" s="18" t="str">
        <f>IFERROR(VLOOKUP(A461,REKAP[[#All],[ID
Barang]:[Stok Akhir]],2,FALSE), "")</f>
        <v/>
      </c>
      <c r="C461" s="18" t="str">
        <f>IFERROR(VLOOKUP(A461,REKAP[[#All],[ID
Barang]:[Stok Akhir]],4,FALSE), "")</f>
        <v/>
      </c>
      <c r="D461" s="66">
        <v>0</v>
      </c>
      <c r="E461" s="66">
        <v>0</v>
      </c>
      <c r="F461" s="66">
        <v>0</v>
      </c>
      <c r="G461" s="66">
        <v>0</v>
      </c>
      <c r="H461" s="66"/>
    </row>
    <row r="462" spans="2:8" x14ac:dyDescent="0.25">
      <c r="B462" s="18" t="str">
        <f>IFERROR(VLOOKUP(A462,REKAP[[#All],[ID
Barang]:[Stok Akhir]],2,FALSE), "")</f>
        <v/>
      </c>
      <c r="C462" s="18" t="str">
        <f>IFERROR(VLOOKUP(A462,REKAP[[#All],[ID
Barang]:[Stok Akhir]],4,FALSE), "")</f>
        <v/>
      </c>
      <c r="D462" s="66">
        <v>0</v>
      </c>
      <c r="E462" s="66">
        <v>0</v>
      </c>
      <c r="F462" s="66">
        <v>0</v>
      </c>
      <c r="G462" s="66">
        <v>0</v>
      </c>
      <c r="H462" s="66"/>
    </row>
    <row r="463" spans="2:8" x14ac:dyDescent="0.25">
      <c r="B463" s="18" t="str">
        <f>IFERROR(VLOOKUP(A463,REKAP[[#All],[ID
Barang]:[Stok Akhir]],2,FALSE), "")</f>
        <v/>
      </c>
      <c r="C463" s="18" t="str">
        <f>IFERROR(VLOOKUP(A463,REKAP[[#All],[ID
Barang]:[Stok Akhir]],4,FALSE), "")</f>
        <v/>
      </c>
      <c r="D463" s="66">
        <v>0</v>
      </c>
      <c r="E463" s="66">
        <v>0</v>
      </c>
      <c r="F463" s="66">
        <v>0</v>
      </c>
      <c r="G463" s="66">
        <v>0</v>
      </c>
      <c r="H463" s="66"/>
    </row>
    <row r="464" spans="2:8" x14ac:dyDescent="0.25">
      <c r="B464" s="18" t="str">
        <f>IFERROR(VLOOKUP(A464,REKAP[[#All],[ID
Barang]:[Stok Akhir]],2,FALSE), "")</f>
        <v/>
      </c>
      <c r="C464" s="18" t="str">
        <f>IFERROR(VLOOKUP(A464,REKAP[[#All],[ID
Barang]:[Stok Akhir]],4,FALSE), "")</f>
        <v/>
      </c>
      <c r="D464" s="66">
        <v>0</v>
      </c>
      <c r="E464" s="66">
        <v>0</v>
      </c>
      <c r="F464" s="66">
        <v>0</v>
      </c>
      <c r="G464" s="66">
        <v>0</v>
      </c>
      <c r="H464" s="66"/>
    </row>
    <row r="465" spans="2:8" x14ac:dyDescent="0.25">
      <c r="B465" s="18" t="str">
        <f>IFERROR(VLOOKUP(A465,REKAP[[#All],[ID
Barang]:[Stok Akhir]],2,FALSE), "")</f>
        <v/>
      </c>
      <c r="C465" s="18" t="str">
        <f>IFERROR(VLOOKUP(A465,REKAP[[#All],[ID
Barang]:[Stok Akhir]],4,FALSE), "")</f>
        <v/>
      </c>
      <c r="D465" s="66">
        <v>1</v>
      </c>
      <c r="E465" s="66">
        <v>0</v>
      </c>
      <c r="F465" s="66">
        <v>0</v>
      </c>
      <c r="G465" s="66">
        <v>1</v>
      </c>
      <c r="H465" s="66"/>
    </row>
    <row r="466" spans="2:8" x14ac:dyDescent="0.25">
      <c r="B466" s="18" t="str">
        <f>IFERROR(VLOOKUP(A466,REKAP[[#All],[ID
Barang]:[Stok Akhir]],2,FALSE), "")</f>
        <v/>
      </c>
      <c r="C466" s="18" t="str">
        <f>IFERROR(VLOOKUP(A466,REKAP[[#All],[ID
Barang]:[Stok Akhir]],4,FALSE), "")</f>
        <v/>
      </c>
      <c r="D466" s="66">
        <v>10</v>
      </c>
      <c r="E466" s="66">
        <v>12</v>
      </c>
      <c r="F466" s="66">
        <v>13</v>
      </c>
      <c r="G466" s="66">
        <v>9</v>
      </c>
      <c r="H466" s="66"/>
    </row>
    <row r="467" spans="2:8" x14ac:dyDescent="0.25">
      <c r="B467" s="18" t="str">
        <f>IFERROR(VLOOKUP(A467,REKAP[[#All],[ID
Barang]:[Stok Akhir]],2,FALSE), "")</f>
        <v/>
      </c>
      <c r="C467" s="18" t="str">
        <f>IFERROR(VLOOKUP(A467,REKAP[[#All],[ID
Barang]:[Stok Akhir]],4,FALSE), "")</f>
        <v/>
      </c>
      <c r="D467" s="66">
        <v>10</v>
      </c>
      <c r="E467" s="66">
        <v>0</v>
      </c>
      <c r="F467" s="66">
        <v>0</v>
      </c>
      <c r="G467" s="66">
        <v>10</v>
      </c>
      <c r="H467" s="66"/>
    </row>
    <row r="468" spans="2:8" x14ac:dyDescent="0.25">
      <c r="B468" s="18" t="str">
        <f>IFERROR(VLOOKUP(A468,REKAP[[#All],[ID
Barang]:[Stok Akhir]],2,FALSE), "")</f>
        <v/>
      </c>
      <c r="C468" s="18" t="str">
        <f>IFERROR(VLOOKUP(A468,REKAP[[#All],[ID
Barang]:[Stok Akhir]],4,FALSE), "")</f>
        <v/>
      </c>
      <c r="D468" s="66">
        <v>28</v>
      </c>
      <c r="E468" s="66">
        <v>0</v>
      </c>
      <c r="F468" s="66">
        <v>0</v>
      </c>
      <c r="G468" s="66">
        <v>28</v>
      </c>
      <c r="H468" s="66"/>
    </row>
    <row r="469" spans="2:8" x14ac:dyDescent="0.25">
      <c r="B469" s="18" t="str">
        <f>IFERROR(VLOOKUP(A469,REKAP[[#All],[ID
Barang]:[Stok Akhir]],2,FALSE), "")</f>
        <v/>
      </c>
      <c r="C469" s="18" t="str">
        <f>IFERROR(VLOOKUP(A469,REKAP[[#All],[ID
Barang]:[Stok Akhir]],4,FALSE), "")</f>
        <v/>
      </c>
      <c r="D469" s="66">
        <v>11</v>
      </c>
      <c r="E469" s="66">
        <v>0</v>
      </c>
      <c r="F469" s="66">
        <v>0</v>
      </c>
      <c r="G469" s="66">
        <v>11</v>
      </c>
      <c r="H469" s="66"/>
    </row>
    <row r="470" spans="2:8" x14ac:dyDescent="0.25">
      <c r="B470" s="18" t="str">
        <f>IFERROR(VLOOKUP(A470,REKAP[[#All],[ID
Barang]:[Stok Akhir]],2,FALSE), "")</f>
        <v/>
      </c>
      <c r="C470" s="18" t="str">
        <f>IFERROR(VLOOKUP(A470,REKAP[[#All],[ID
Barang]:[Stok Akhir]],4,FALSE), "")</f>
        <v/>
      </c>
      <c r="D470" s="66">
        <v>24</v>
      </c>
      <c r="E470" s="66">
        <v>0</v>
      </c>
      <c r="F470" s="66">
        <v>0</v>
      </c>
      <c r="G470" s="66">
        <v>24</v>
      </c>
      <c r="H470" s="66"/>
    </row>
    <row r="471" spans="2:8" x14ac:dyDescent="0.25">
      <c r="B471" s="18" t="str">
        <f>IFERROR(VLOOKUP(A471,REKAP[[#All],[ID
Barang]:[Stok Akhir]],2,FALSE), "")</f>
        <v/>
      </c>
      <c r="C471" s="18" t="str">
        <f>IFERROR(VLOOKUP(A471,REKAP[[#All],[ID
Barang]:[Stok Akhir]],4,FALSE), "")</f>
        <v/>
      </c>
      <c r="D471" s="66">
        <v>14</v>
      </c>
      <c r="E471" s="66">
        <v>0</v>
      </c>
      <c r="F471" s="66">
        <v>0</v>
      </c>
      <c r="G471" s="66">
        <v>14</v>
      </c>
      <c r="H471" s="66"/>
    </row>
    <row r="472" spans="2:8" x14ac:dyDescent="0.25">
      <c r="B472" s="18" t="str">
        <f>IFERROR(VLOOKUP(A472,REKAP[[#All],[ID
Barang]:[Stok Akhir]],2,FALSE), "")</f>
        <v/>
      </c>
      <c r="C472" s="18" t="str">
        <f>IFERROR(VLOOKUP(A472,REKAP[[#All],[ID
Barang]:[Stok Akhir]],4,FALSE), "")</f>
        <v/>
      </c>
      <c r="D472" s="66">
        <v>15</v>
      </c>
      <c r="E472" s="66">
        <v>0</v>
      </c>
      <c r="F472" s="66">
        <v>0</v>
      </c>
      <c r="G472" s="66">
        <v>15</v>
      </c>
      <c r="H472" s="66"/>
    </row>
    <row r="473" spans="2:8" x14ac:dyDescent="0.25">
      <c r="B473" s="18" t="str">
        <f>IFERROR(VLOOKUP(A473,REKAP[[#All],[ID
Barang]:[Stok Akhir]],2,FALSE), "")</f>
        <v/>
      </c>
      <c r="C473" s="18" t="str">
        <f>IFERROR(VLOOKUP(A473,REKAP[[#All],[ID
Barang]:[Stok Akhir]],4,FALSE), "")</f>
        <v/>
      </c>
      <c r="D473" s="66">
        <v>14</v>
      </c>
      <c r="E473" s="66">
        <v>0</v>
      </c>
      <c r="F473" s="66">
        <v>0</v>
      </c>
      <c r="G473" s="66">
        <v>14</v>
      </c>
      <c r="H473" s="66"/>
    </row>
    <row r="474" spans="2:8" x14ac:dyDescent="0.25">
      <c r="B474" s="18" t="str">
        <f>IFERROR(VLOOKUP(A474,REKAP[[#All],[ID
Barang]:[Stok Akhir]],2,FALSE), "")</f>
        <v/>
      </c>
      <c r="C474" s="18" t="str">
        <f>IFERROR(VLOOKUP(A474,REKAP[[#All],[ID
Barang]:[Stok Akhir]],4,FALSE), "")</f>
        <v/>
      </c>
      <c r="D474" s="66">
        <v>8</v>
      </c>
      <c r="E474" s="66">
        <v>0</v>
      </c>
      <c r="F474" s="66">
        <v>0</v>
      </c>
      <c r="G474" s="66">
        <v>8</v>
      </c>
      <c r="H474" s="66"/>
    </row>
    <row r="475" spans="2:8" x14ac:dyDescent="0.25">
      <c r="B475" s="18" t="str">
        <f>IFERROR(VLOOKUP(A475,REKAP[[#All],[ID
Barang]:[Stok Akhir]],2,FALSE), "")</f>
        <v/>
      </c>
      <c r="C475" s="18" t="str">
        <f>IFERROR(VLOOKUP(A475,REKAP[[#All],[ID
Barang]:[Stok Akhir]],4,FALSE), "")</f>
        <v/>
      </c>
      <c r="D475" s="66">
        <v>8</v>
      </c>
      <c r="E475" s="66">
        <v>0</v>
      </c>
      <c r="F475" s="66">
        <v>0</v>
      </c>
      <c r="G475" s="66">
        <v>8</v>
      </c>
      <c r="H475" s="66"/>
    </row>
    <row r="476" spans="2:8" x14ac:dyDescent="0.25">
      <c r="B476" s="18" t="str">
        <f>IFERROR(VLOOKUP(A476,REKAP[[#All],[ID
Barang]:[Stok Akhir]],2,FALSE), "")</f>
        <v/>
      </c>
      <c r="C476" s="18" t="str">
        <f>IFERROR(VLOOKUP(A476,REKAP[[#All],[ID
Barang]:[Stok Akhir]],4,FALSE), "")</f>
        <v/>
      </c>
      <c r="D476" s="66">
        <v>18</v>
      </c>
      <c r="E476" s="66">
        <v>0</v>
      </c>
      <c r="F476" s="66">
        <v>0</v>
      </c>
      <c r="G476" s="66">
        <v>18</v>
      </c>
      <c r="H476" s="66"/>
    </row>
    <row r="477" spans="2:8" x14ac:dyDescent="0.25">
      <c r="B477" s="18" t="str">
        <f>IFERROR(VLOOKUP(A477,REKAP[[#All],[ID
Barang]:[Stok Akhir]],2,FALSE), "")</f>
        <v/>
      </c>
      <c r="C477" s="18" t="str">
        <f>IFERROR(VLOOKUP(A477,REKAP[[#All],[ID
Barang]:[Stok Akhir]],4,FALSE), "")</f>
        <v/>
      </c>
      <c r="D477" s="66">
        <v>7</v>
      </c>
      <c r="E477" s="66">
        <v>0</v>
      </c>
      <c r="F477" s="66">
        <v>4</v>
      </c>
      <c r="G477" s="66">
        <v>3</v>
      </c>
      <c r="H477" s="66"/>
    </row>
    <row r="478" spans="2:8" x14ac:dyDescent="0.25">
      <c r="B478" s="18" t="str">
        <f>IFERROR(VLOOKUP(A478,REKAP[[#All],[ID
Barang]:[Stok Akhir]],2,FALSE), "")</f>
        <v/>
      </c>
      <c r="C478" s="18" t="str">
        <f>IFERROR(VLOOKUP(A478,REKAP[[#All],[ID
Barang]:[Stok Akhir]],4,FALSE), "")</f>
        <v/>
      </c>
      <c r="D478" s="66">
        <v>22</v>
      </c>
      <c r="E478" s="66">
        <v>0</v>
      </c>
      <c r="F478" s="66">
        <v>0</v>
      </c>
      <c r="G478" s="66">
        <v>22</v>
      </c>
      <c r="H478" s="66"/>
    </row>
    <row r="479" spans="2:8" x14ac:dyDescent="0.25">
      <c r="B479" s="18" t="str">
        <f>IFERROR(VLOOKUP(A479,REKAP[[#All],[ID
Barang]:[Stok Akhir]],2,FALSE), "")</f>
        <v/>
      </c>
      <c r="C479" s="18" t="str">
        <f>IFERROR(VLOOKUP(A479,REKAP[[#All],[ID
Barang]:[Stok Akhir]],4,FALSE), "")</f>
        <v/>
      </c>
      <c r="D479" s="66">
        <v>9</v>
      </c>
      <c r="E479" s="66">
        <v>0</v>
      </c>
      <c r="F479" s="66">
        <v>0</v>
      </c>
      <c r="G479" s="66">
        <v>9</v>
      </c>
      <c r="H479" s="66"/>
    </row>
    <row r="480" spans="2:8" x14ac:dyDescent="0.25">
      <c r="B480" s="18" t="str">
        <f>IFERROR(VLOOKUP(A480,REKAP[[#All],[ID
Barang]:[Stok Akhir]],2,FALSE), "")</f>
        <v/>
      </c>
      <c r="C480" s="18" t="str">
        <f>IFERROR(VLOOKUP(A480,REKAP[[#All],[ID
Barang]:[Stok Akhir]],4,FALSE), "")</f>
        <v/>
      </c>
      <c r="D480" s="66">
        <v>0</v>
      </c>
      <c r="E480" s="66">
        <v>0</v>
      </c>
      <c r="F480" s="66">
        <v>0</v>
      </c>
      <c r="G480" s="66">
        <v>0</v>
      </c>
      <c r="H480" s="66"/>
    </row>
    <row r="481" spans="2:8" x14ac:dyDescent="0.25">
      <c r="B481" s="18" t="str">
        <f>IFERROR(VLOOKUP(A481,REKAP[[#All],[ID
Barang]:[Stok Akhir]],2,FALSE), "")</f>
        <v/>
      </c>
      <c r="C481" s="18" t="str">
        <f>IFERROR(VLOOKUP(A481,REKAP[[#All],[ID
Barang]:[Stok Akhir]],4,FALSE), "")</f>
        <v/>
      </c>
      <c r="D481" s="66">
        <v>0</v>
      </c>
      <c r="E481" s="66">
        <v>0</v>
      </c>
      <c r="F481" s="66">
        <v>0</v>
      </c>
      <c r="G481" s="66">
        <v>0</v>
      </c>
      <c r="H481" s="66"/>
    </row>
    <row r="482" spans="2:8" x14ac:dyDescent="0.25">
      <c r="B482" s="18" t="str">
        <f>IFERROR(VLOOKUP(A482,REKAP[[#All],[ID
Barang]:[Stok Akhir]],2,FALSE), "")</f>
        <v/>
      </c>
      <c r="C482" s="18" t="str">
        <f>IFERROR(VLOOKUP(A482,REKAP[[#All],[ID
Barang]:[Stok Akhir]],4,FALSE), "")</f>
        <v/>
      </c>
      <c r="D482" s="66">
        <v>7</v>
      </c>
      <c r="E482" s="66">
        <v>0</v>
      </c>
      <c r="F482" s="66">
        <v>1</v>
      </c>
      <c r="G482" s="66">
        <v>6</v>
      </c>
      <c r="H482" s="66"/>
    </row>
    <row r="483" spans="2:8" x14ac:dyDescent="0.25">
      <c r="B483" s="18" t="str">
        <f>IFERROR(VLOOKUP(A483,REKAP[[#All],[ID
Barang]:[Stok Akhir]],2,FALSE), "")</f>
        <v/>
      </c>
      <c r="C483" s="18" t="str">
        <f>IFERROR(VLOOKUP(A483,REKAP[[#All],[ID
Barang]:[Stok Akhir]],4,FALSE), "")</f>
        <v/>
      </c>
      <c r="D483" s="66">
        <v>0</v>
      </c>
      <c r="E483" s="66">
        <v>0</v>
      </c>
      <c r="F483" s="66">
        <v>0</v>
      </c>
      <c r="G483" s="66">
        <v>0</v>
      </c>
      <c r="H483" s="66"/>
    </row>
    <row r="484" spans="2:8" x14ac:dyDescent="0.25">
      <c r="B484" s="18" t="str">
        <f>IFERROR(VLOOKUP(A484,REKAP[[#All],[ID
Barang]:[Stok Akhir]],2,FALSE), "")</f>
        <v/>
      </c>
      <c r="C484" s="18" t="str">
        <f>IFERROR(VLOOKUP(A484,REKAP[[#All],[ID
Barang]:[Stok Akhir]],4,FALSE), "")</f>
        <v/>
      </c>
      <c r="D484" s="66">
        <v>3</v>
      </c>
      <c r="E484" s="66">
        <v>0</v>
      </c>
      <c r="F484" s="66">
        <v>1</v>
      </c>
      <c r="G484" s="66">
        <v>2</v>
      </c>
      <c r="H484" s="66"/>
    </row>
    <row r="485" spans="2:8" x14ac:dyDescent="0.25">
      <c r="B485" s="18" t="str">
        <f>IFERROR(VLOOKUP(A485,REKAP[[#All],[ID
Barang]:[Stok Akhir]],2,FALSE), "")</f>
        <v/>
      </c>
      <c r="C485" s="18" t="str">
        <f>IFERROR(VLOOKUP(A485,REKAP[[#All],[ID
Barang]:[Stok Akhir]],4,FALSE), "")</f>
        <v/>
      </c>
      <c r="D485" s="66">
        <v>1</v>
      </c>
      <c r="E485" s="66">
        <v>0</v>
      </c>
      <c r="F485" s="66">
        <v>0</v>
      </c>
      <c r="G485" s="66">
        <v>1</v>
      </c>
      <c r="H485" s="66"/>
    </row>
    <row r="486" spans="2:8" x14ac:dyDescent="0.25">
      <c r="B486" s="18" t="str">
        <f>IFERROR(VLOOKUP(A486,REKAP[[#All],[ID
Barang]:[Stok Akhir]],2,FALSE), "")</f>
        <v/>
      </c>
      <c r="C486" s="18" t="str">
        <f>IFERROR(VLOOKUP(A486,REKAP[[#All],[ID
Barang]:[Stok Akhir]],4,FALSE), "")</f>
        <v/>
      </c>
      <c r="D486" s="66">
        <v>1</v>
      </c>
      <c r="E486" s="66">
        <v>0</v>
      </c>
      <c r="F486" s="66">
        <v>0</v>
      </c>
      <c r="G486" s="66">
        <v>1</v>
      </c>
      <c r="H486" s="66"/>
    </row>
    <row r="487" spans="2:8" x14ac:dyDescent="0.25">
      <c r="B487" s="18" t="str">
        <f>IFERROR(VLOOKUP(A487,REKAP[[#All],[ID
Barang]:[Stok Akhir]],2,FALSE), "")</f>
        <v/>
      </c>
      <c r="C487" s="18" t="str">
        <f>IFERROR(VLOOKUP(A487,REKAP[[#All],[ID
Barang]:[Stok Akhir]],4,FALSE), "")</f>
        <v/>
      </c>
      <c r="D487" s="66">
        <v>0</v>
      </c>
      <c r="E487" s="66">
        <v>0</v>
      </c>
      <c r="F487" s="66">
        <v>0</v>
      </c>
      <c r="G487" s="66">
        <v>0</v>
      </c>
      <c r="H487" s="66"/>
    </row>
    <row r="488" spans="2:8" x14ac:dyDescent="0.25">
      <c r="B488" s="18" t="str">
        <f>IFERROR(VLOOKUP(A488,REKAP[[#All],[ID
Barang]:[Stok Akhir]],2,FALSE), "")</f>
        <v/>
      </c>
      <c r="C488" s="18" t="str">
        <f>IFERROR(VLOOKUP(A488,REKAP[[#All],[ID
Barang]:[Stok Akhir]],4,FALSE), "")</f>
        <v/>
      </c>
      <c r="D488" s="66">
        <v>0</v>
      </c>
      <c r="E488" s="66">
        <v>0</v>
      </c>
      <c r="F488" s="66">
        <v>0</v>
      </c>
      <c r="G488" s="66">
        <v>0</v>
      </c>
      <c r="H488" s="66"/>
    </row>
    <row r="489" spans="2:8" x14ac:dyDescent="0.25">
      <c r="B489" s="18" t="str">
        <f>IFERROR(VLOOKUP(A489,REKAP[[#All],[ID
Barang]:[Stok Akhir]],2,FALSE), "")</f>
        <v/>
      </c>
      <c r="C489" s="18" t="str">
        <f>IFERROR(VLOOKUP(A489,REKAP[[#All],[ID
Barang]:[Stok Akhir]],4,FALSE), "")</f>
        <v/>
      </c>
      <c r="D489" s="66">
        <v>0</v>
      </c>
      <c r="E489" s="66">
        <v>0</v>
      </c>
      <c r="F489" s="66">
        <v>0</v>
      </c>
      <c r="G489" s="66">
        <v>0</v>
      </c>
      <c r="H489" s="66"/>
    </row>
    <row r="490" spans="2:8" x14ac:dyDescent="0.25">
      <c r="B490" s="18" t="str">
        <f>IFERROR(VLOOKUP(A490,REKAP[[#All],[ID
Barang]:[Stok Akhir]],2,FALSE), "")</f>
        <v/>
      </c>
      <c r="C490" s="18" t="str">
        <f>IFERROR(VLOOKUP(A490,REKAP[[#All],[ID
Barang]:[Stok Akhir]],4,FALSE), "")</f>
        <v/>
      </c>
      <c r="D490" s="66">
        <v>1</v>
      </c>
      <c r="E490" s="66">
        <v>0</v>
      </c>
      <c r="F490" s="66">
        <v>0</v>
      </c>
      <c r="G490" s="66">
        <v>1</v>
      </c>
      <c r="H490" s="66"/>
    </row>
    <row r="491" spans="2:8" x14ac:dyDescent="0.25">
      <c r="B491" s="18" t="str">
        <f>IFERROR(VLOOKUP(A491,REKAP[[#All],[ID
Barang]:[Stok Akhir]],2,FALSE), "")</f>
        <v/>
      </c>
      <c r="C491" s="18" t="str">
        <f>IFERROR(VLOOKUP(A491,REKAP[[#All],[ID
Barang]:[Stok Akhir]],4,FALSE), "")</f>
        <v/>
      </c>
      <c r="D491" s="66">
        <v>0</v>
      </c>
      <c r="E491" s="66">
        <v>0</v>
      </c>
      <c r="F491" s="66">
        <v>0</v>
      </c>
      <c r="G491" s="66">
        <v>0</v>
      </c>
      <c r="H491" s="66"/>
    </row>
    <row r="492" spans="2:8" x14ac:dyDescent="0.25">
      <c r="B492" s="18" t="str">
        <f>IFERROR(VLOOKUP(A492,REKAP[[#All],[ID
Barang]:[Stok Akhir]],2,FALSE), "")</f>
        <v/>
      </c>
      <c r="C492" s="18" t="str">
        <f>IFERROR(VLOOKUP(A492,REKAP[[#All],[ID
Barang]:[Stok Akhir]],4,FALSE), "")</f>
        <v/>
      </c>
      <c r="D492" s="66">
        <v>0</v>
      </c>
      <c r="E492" s="66">
        <v>0</v>
      </c>
      <c r="F492" s="66">
        <v>0</v>
      </c>
      <c r="G492" s="66">
        <v>0</v>
      </c>
      <c r="H492" s="66"/>
    </row>
    <row r="493" spans="2:8" x14ac:dyDescent="0.25">
      <c r="B493" s="18" t="str">
        <f>IFERROR(VLOOKUP(A493,REKAP[[#All],[ID
Barang]:[Stok Akhir]],2,FALSE), "")</f>
        <v/>
      </c>
      <c r="C493" s="18" t="str">
        <f>IFERROR(VLOOKUP(A493,REKAP[[#All],[ID
Barang]:[Stok Akhir]],4,FALSE), "")</f>
        <v/>
      </c>
      <c r="D493" s="66">
        <v>0</v>
      </c>
      <c r="E493" s="66">
        <v>0</v>
      </c>
      <c r="F493" s="66">
        <v>0</v>
      </c>
      <c r="G493" s="66">
        <v>0</v>
      </c>
      <c r="H493" s="66"/>
    </row>
    <row r="494" spans="2:8" x14ac:dyDescent="0.25">
      <c r="B494" s="18" t="str">
        <f>IFERROR(VLOOKUP(A494,REKAP[[#All],[ID
Barang]:[Stok Akhir]],2,FALSE), "")</f>
        <v/>
      </c>
      <c r="C494" s="18" t="str">
        <f>IFERROR(VLOOKUP(A494,REKAP[[#All],[ID
Barang]:[Stok Akhir]],4,FALSE), "")</f>
        <v/>
      </c>
      <c r="D494" s="66">
        <v>0</v>
      </c>
      <c r="E494" s="66">
        <v>0</v>
      </c>
      <c r="F494" s="66">
        <v>0</v>
      </c>
      <c r="G494" s="66">
        <v>0</v>
      </c>
      <c r="H494" s="66"/>
    </row>
    <row r="495" spans="2:8" x14ac:dyDescent="0.25">
      <c r="B495" s="18" t="str">
        <f>IFERROR(VLOOKUP(A495,REKAP[[#All],[ID
Barang]:[Stok Akhir]],2,FALSE), "")</f>
        <v/>
      </c>
      <c r="C495" s="18" t="str">
        <f>IFERROR(VLOOKUP(A495,REKAP[[#All],[ID
Barang]:[Stok Akhir]],4,FALSE), "")</f>
        <v/>
      </c>
      <c r="D495" s="66">
        <v>2</v>
      </c>
      <c r="E495" s="66">
        <v>0</v>
      </c>
      <c r="F495" s="66">
        <v>0</v>
      </c>
      <c r="G495" s="66">
        <v>2</v>
      </c>
      <c r="H495" s="66"/>
    </row>
    <row r="496" spans="2:8" x14ac:dyDescent="0.25">
      <c r="B496" s="18" t="str">
        <f>IFERROR(VLOOKUP(A496,REKAP[[#All],[ID
Barang]:[Stok Akhir]],2,FALSE), "")</f>
        <v/>
      </c>
      <c r="C496" s="18" t="str">
        <f>IFERROR(VLOOKUP(A496,REKAP[[#All],[ID
Barang]:[Stok Akhir]],4,FALSE), "")</f>
        <v/>
      </c>
      <c r="D496" s="66">
        <v>2</v>
      </c>
      <c r="E496" s="66">
        <v>0</v>
      </c>
      <c r="F496" s="66">
        <v>0</v>
      </c>
      <c r="G496" s="66">
        <v>2</v>
      </c>
      <c r="H496" s="66"/>
    </row>
    <row r="497" spans="2:8" x14ac:dyDescent="0.25">
      <c r="B497" s="18" t="str">
        <f>IFERROR(VLOOKUP(A497,REKAP[[#All],[ID
Barang]:[Stok Akhir]],2,FALSE), "")</f>
        <v/>
      </c>
      <c r="C497" s="18" t="str">
        <f>IFERROR(VLOOKUP(A497,REKAP[[#All],[ID
Barang]:[Stok Akhir]],4,FALSE), "")</f>
        <v/>
      </c>
      <c r="D497" s="66">
        <v>4</v>
      </c>
      <c r="E497" s="66">
        <v>0</v>
      </c>
      <c r="F497" s="66">
        <v>0</v>
      </c>
      <c r="G497" s="66">
        <v>4</v>
      </c>
      <c r="H497" s="66"/>
    </row>
    <row r="498" spans="2:8" x14ac:dyDescent="0.25">
      <c r="B498" s="18" t="str">
        <f>IFERROR(VLOOKUP(A498,REKAP[[#All],[ID
Barang]:[Stok Akhir]],2,FALSE), "")</f>
        <v/>
      </c>
      <c r="C498" s="18" t="str">
        <f>IFERROR(VLOOKUP(A498,REKAP[[#All],[ID
Barang]:[Stok Akhir]],4,FALSE), "")</f>
        <v/>
      </c>
      <c r="D498" s="66">
        <v>2</v>
      </c>
      <c r="E498" s="66">
        <v>0</v>
      </c>
      <c r="F498" s="66">
        <v>0</v>
      </c>
      <c r="G498" s="66">
        <v>2</v>
      </c>
      <c r="H498" s="66"/>
    </row>
    <row r="499" spans="2:8" x14ac:dyDescent="0.25">
      <c r="B499" s="18" t="str">
        <f>IFERROR(VLOOKUP(A499,REKAP[[#All],[ID
Barang]:[Stok Akhir]],2,FALSE), "")</f>
        <v/>
      </c>
      <c r="C499" s="18" t="str">
        <f>IFERROR(VLOOKUP(A499,REKAP[[#All],[ID
Barang]:[Stok Akhir]],4,FALSE), "")</f>
        <v/>
      </c>
      <c r="D499" s="66">
        <v>0</v>
      </c>
      <c r="E499" s="66">
        <v>0</v>
      </c>
      <c r="F499" s="66">
        <v>0</v>
      </c>
      <c r="G499" s="66">
        <v>0</v>
      </c>
      <c r="H499" s="66"/>
    </row>
    <row r="500" spans="2:8" x14ac:dyDescent="0.25">
      <c r="B500" s="18" t="str">
        <f>IFERROR(VLOOKUP(A500,REKAP[[#All],[ID
Barang]:[Stok Akhir]],2,FALSE), "")</f>
        <v/>
      </c>
      <c r="C500" s="18" t="str">
        <f>IFERROR(VLOOKUP(A500,REKAP[[#All],[ID
Barang]:[Stok Akhir]],4,FALSE), "")</f>
        <v/>
      </c>
      <c r="D500" s="66">
        <v>0</v>
      </c>
      <c r="E500" s="66">
        <v>0</v>
      </c>
      <c r="F500" s="66">
        <v>0</v>
      </c>
      <c r="G500" s="66">
        <v>0</v>
      </c>
      <c r="H500" s="66"/>
    </row>
    <row r="501" spans="2:8" x14ac:dyDescent="0.25">
      <c r="B501" s="18" t="str">
        <f>IFERROR(VLOOKUP(A501,REKAP[[#All],[ID
Barang]:[Stok Akhir]],2,FALSE), "")</f>
        <v/>
      </c>
      <c r="C501" s="18" t="str">
        <f>IFERROR(VLOOKUP(A501,REKAP[[#All],[ID
Barang]:[Stok Akhir]],4,FALSE), "")</f>
        <v/>
      </c>
      <c r="D501" s="66">
        <v>0</v>
      </c>
      <c r="E501" s="66">
        <v>0</v>
      </c>
      <c r="F501" s="66">
        <v>0</v>
      </c>
      <c r="G501" s="66">
        <v>0</v>
      </c>
      <c r="H501" s="66"/>
    </row>
    <row r="502" spans="2:8" x14ac:dyDescent="0.25">
      <c r="B502" s="18" t="str">
        <f>IFERROR(VLOOKUP(A502,REKAP[[#All],[ID
Barang]:[Stok Akhir]],2,FALSE), "")</f>
        <v/>
      </c>
      <c r="C502" s="18" t="str">
        <f>IFERROR(VLOOKUP(A502,REKAP[[#All],[ID
Barang]:[Stok Akhir]],4,FALSE), "")</f>
        <v/>
      </c>
      <c r="D502" s="66">
        <v>0</v>
      </c>
      <c r="E502" s="66">
        <v>0</v>
      </c>
      <c r="F502" s="66">
        <v>0</v>
      </c>
      <c r="G502" s="66">
        <v>0</v>
      </c>
      <c r="H502" s="66"/>
    </row>
    <row r="503" spans="2:8" x14ac:dyDescent="0.25">
      <c r="B503" s="18" t="str">
        <f>IFERROR(VLOOKUP(A503,REKAP[[#All],[ID
Barang]:[Stok Akhir]],2,FALSE), "")</f>
        <v/>
      </c>
      <c r="C503" s="18" t="str">
        <f>IFERROR(VLOOKUP(A503,REKAP[[#All],[ID
Barang]:[Stok Akhir]],4,FALSE), "")</f>
        <v/>
      </c>
      <c r="D503" s="66">
        <v>0</v>
      </c>
      <c r="E503" s="66">
        <v>0</v>
      </c>
      <c r="F503" s="66">
        <v>0</v>
      </c>
      <c r="G503" s="66">
        <v>0</v>
      </c>
      <c r="H503" s="66"/>
    </row>
    <row r="504" spans="2:8" x14ac:dyDescent="0.25">
      <c r="B504" s="18" t="str">
        <f>IFERROR(VLOOKUP(A504,REKAP[[#All],[ID
Barang]:[Stok Akhir]],2,FALSE), "")</f>
        <v/>
      </c>
      <c r="C504" s="18" t="str">
        <f>IFERROR(VLOOKUP(A504,REKAP[[#All],[ID
Barang]:[Stok Akhir]],4,FALSE), "")</f>
        <v/>
      </c>
      <c r="D504" s="66">
        <v>1</v>
      </c>
      <c r="E504" s="66">
        <v>0</v>
      </c>
      <c r="F504" s="66">
        <v>0</v>
      </c>
      <c r="G504" s="66">
        <v>1</v>
      </c>
      <c r="H504" s="66"/>
    </row>
    <row r="505" spans="2:8" x14ac:dyDescent="0.25">
      <c r="B505" s="18" t="str">
        <f>IFERROR(VLOOKUP(A505,REKAP[[#All],[ID
Barang]:[Stok Akhir]],2,FALSE), "")</f>
        <v/>
      </c>
      <c r="C505" s="18" t="str">
        <f>IFERROR(VLOOKUP(A505,REKAP[[#All],[ID
Barang]:[Stok Akhir]],4,FALSE), "")</f>
        <v/>
      </c>
      <c r="D505" s="66">
        <v>17</v>
      </c>
      <c r="E505" s="66">
        <v>0</v>
      </c>
      <c r="F505" s="66">
        <v>4</v>
      </c>
      <c r="G505" s="66">
        <v>13</v>
      </c>
      <c r="H505" s="66"/>
    </row>
    <row r="506" spans="2:8" x14ac:dyDescent="0.25">
      <c r="B506" s="18" t="str">
        <f>IFERROR(VLOOKUP(A506,REKAP[[#All],[ID
Barang]:[Stok Akhir]],2,FALSE), "")</f>
        <v/>
      </c>
      <c r="C506" s="18" t="str">
        <f>IFERROR(VLOOKUP(A506,REKAP[[#All],[ID
Barang]:[Stok Akhir]],4,FALSE), "")</f>
        <v/>
      </c>
      <c r="D506" s="66">
        <v>3</v>
      </c>
      <c r="E506" s="66">
        <v>0</v>
      </c>
      <c r="F506" s="66">
        <v>0</v>
      </c>
      <c r="G506" s="66">
        <v>3</v>
      </c>
      <c r="H506" s="66"/>
    </row>
    <row r="507" spans="2:8" x14ac:dyDescent="0.25">
      <c r="B507" s="18" t="str">
        <f>IFERROR(VLOOKUP(A507,REKAP[[#All],[ID
Barang]:[Stok Akhir]],2,FALSE), "")</f>
        <v/>
      </c>
      <c r="C507" s="18" t="str">
        <f>IFERROR(VLOOKUP(A507,REKAP[[#All],[ID
Barang]:[Stok Akhir]],4,FALSE), "")</f>
        <v/>
      </c>
      <c r="D507" s="66">
        <v>3</v>
      </c>
      <c r="E507" s="66">
        <v>0</v>
      </c>
      <c r="F507" s="66">
        <v>0</v>
      </c>
      <c r="G507" s="66">
        <v>3</v>
      </c>
      <c r="H507" s="66"/>
    </row>
    <row r="508" spans="2:8" x14ac:dyDescent="0.25">
      <c r="B508" s="18" t="str">
        <f>IFERROR(VLOOKUP(A508,REKAP[[#All],[ID
Barang]:[Stok Akhir]],2,FALSE), "")</f>
        <v/>
      </c>
      <c r="C508" s="18" t="str">
        <f>IFERROR(VLOOKUP(A508,REKAP[[#All],[ID
Barang]:[Stok Akhir]],4,FALSE), "")</f>
        <v/>
      </c>
      <c r="D508" s="66">
        <v>2</v>
      </c>
      <c r="E508" s="66">
        <v>0</v>
      </c>
      <c r="F508" s="66">
        <v>0</v>
      </c>
      <c r="G508" s="66">
        <v>2</v>
      </c>
      <c r="H508" s="66"/>
    </row>
    <row r="509" spans="2:8" x14ac:dyDescent="0.25">
      <c r="B509" s="18" t="str">
        <f>IFERROR(VLOOKUP(A509,REKAP[[#All],[ID
Barang]:[Stok Akhir]],2,FALSE), "")</f>
        <v/>
      </c>
      <c r="C509" s="18" t="str">
        <f>IFERROR(VLOOKUP(A509,REKAP[[#All],[ID
Barang]:[Stok Akhir]],4,FALSE), "")</f>
        <v/>
      </c>
      <c r="D509" s="66">
        <v>2</v>
      </c>
      <c r="E509" s="66">
        <v>0</v>
      </c>
      <c r="F509" s="66">
        <v>0</v>
      </c>
      <c r="G509" s="66">
        <v>2</v>
      </c>
      <c r="H509" s="66"/>
    </row>
    <row r="510" spans="2:8" x14ac:dyDescent="0.25">
      <c r="B510" s="18" t="str">
        <f>IFERROR(VLOOKUP(A510,REKAP[[#All],[ID
Barang]:[Stok Akhir]],2,FALSE), "")</f>
        <v/>
      </c>
      <c r="C510" s="18" t="str">
        <f>IFERROR(VLOOKUP(A510,REKAP[[#All],[ID
Barang]:[Stok Akhir]],4,FALSE), "")</f>
        <v/>
      </c>
      <c r="D510" s="66">
        <v>3</v>
      </c>
      <c r="E510" s="66">
        <v>3</v>
      </c>
      <c r="F510" s="66">
        <v>0</v>
      </c>
      <c r="G510" s="66">
        <v>6</v>
      </c>
      <c r="H510" s="66"/>
    </row>
    <row r="511" spans="2:8" x14ac:dyDescent="0.25">
      <c r="B511" s="18" t="str">
        <f>IFERROR(VLOOKUP(A511,REKAP[[#All],[ID
Barang]:[Stok Akhir]],2,FALSE), "")</f>
        <v/>
      </c>
      <c r="C511" s="18" t="str">
        <f>IFERROR(VLOOKUP(A511,REKAP[[#All],[ID
Barang]:[Stok Akhir]],4,FALSE), "")</f>
        <v/>
      </c>
      <c r="D511" s="66">
        <v>5</v>
      </c>
      <c r="E511" s="66">
        <v>5</v>
      </c>
      <c r="F511" s="66">
        <v>1</v>
      </c>
      <c r="G511" s="66">
        <v>9</v>
      </c>
      <c r="H511" s="66"/>
    </row>
    <row r="512" spans="2:8" x14ac:dyDescent="0.25">
      <c r="B512" s="18" t="str">
        <f>IFERROR(VLOOKUP(A512,REKAP[[#All],[ID
Barang]:[Stok Akhir]],2,FALSE), "")</f>
        <v/>
      </c>
      <c r="C512" s="18" t="str">
        <f>IFERROR(VLOOKUP(A512,REKAP[[#All],[ID
Barang]:[Stok Akhir]],4,FALSE), "")</f>
        <v/>
      </c>
      <c r="D512" s="66">
        <v>0</v>
      </c>
      <c r="E512" s="66">
        <v>0</v>
      </c>
      <c r="F512" s="66">
        <v>0</v>
      </c>
      <c r="G512" s="66">
        <v>0</v>
      </c>
      <c r="H512" s="66"/>
    </row>
    <row r="513" spans="2:8" x14ac:dyDescent="0.25">
      <c r="B513" s="18" t="str">
        <f>IFERROR(VLOOKUP(A513,REKAP[[#All],[ID
Barang]:[Stok Akhir]],2,FALSE), "")</f>
        <v/>
      </c>
      <c r="C513" s="18" t="str">
        <f>IFERROR(VLOOKUP(A513,REKAP[[#All],[ID
Barang]:[Stok Akhir]],4,FALSE), "")</f>
        <v/>
      </c>
      <c r="D513" s="66">
        <v>4</v>
      </c>
      <c r="E513" s="66">
        <v>0</v>
      </c>
      <c r="F513" s="66">
        <v>0</v>
      </c>
      <c r="G513" s="66">
        <v>4</v>
      </c>
      <c r="H513" s="66"/>
    </row>
    <row r="514" spans="2:8" x14ac:dyDescent="0.25">
      <c r="B514" s="18" t="str">
        <f>IFERROR(VLOOKUP(A514,REKAP[[#All],[ID
Barang]:[Stok Akhir]],2,FALSE), "")</f>
        <v/>
      </c>
      <c r="C514" s="18" t="str">
        <f>IFERROR(VLOOKUP(A514,REKAP[[#All],[ID
Barang]:[Stok Akhir]],4,FALSE), "")</f>
        <v/>
      </c>
      <c r="D514" s="66">
        <v>7</v>
      </c>
      <c r="E514" s="66">
        <v>0</v>
      </c>
      <c r="F514" s="66">
        <v>0</v>
      </c>
      <c r="G514" s="66">
        <v>7</v>
      </c>
      <c r="H514" s="66"/>
    </row>
    <row r="515" spans="2:8" x14ac:dyDescent="0.25">
      <c r="B515" s="18" t="str">
        <f>IFERROR(VLOOKUP(A515,REKAP[[#All],[ID
Barang]:[Stok Akhir]],2,FALSE), "")</f>
        <v/>
      </c>
      <c r="C515" s="18" t="str">
        <f>IFERROR(VLOOKUP(A515,REKAP[[#All],[ID
Barang]:[Stok Akhir]],4,FALSE), "")</f>
        <v/>
      </c>
      <c r="D515" s="66">
        <v>1</v>
      </c>
      <c r="E515" s="66">
        <v>0</v>
      </c>
      <c r="F515" s="66">
        <v>0</v>
      </c>
      <c r="G515" s="66">
        <v>1</v>
      </c>
      <c r="H515" s="66"/>
    </row>
    <row r="516" spans="2:8" x14ac:dyDescent="0.25">
      <c r="B516" s="18" t="str">
        <f>IFERROR(VLOOKUP(A516,REKAP[[#All],[ID
Barang]:[Stok Akhir]],2,FALSE), "")</f>
        <v/>
      </c>
      <c r="C516" s="18" t="str">
        <f>IFERROR(VLOOKUP(A516,REKAP[[#All],[ID
Barang]:[Stok Akhir]],4,FALSE), "")</f>
        <v/>
      </c>
      <c r="D516" s="66">
        <v>4</v>
      </c>
      <c r="E516" s="66">
        <v>0</v>
      </c>
      <c r="F516" s="66">
        <v>3</v>
      </c>
      <c r="G516" s="66">
        <v>1</v>
      </c>
      <c r="H516" s="66"/>
    </row>
    <row r="517" spans="2:8" x14ac:dyDescent="0.25">
      <c r="B517" s="18" t="str">
        <f>IFERROR(VLOOKUP(A517,REKAP[[#All],[ID
Barang]:[Stok Akhir]],2,FALSE), "")</f>
        <v/>
      </c>
      <c r="C517" s="18" t="str">
        <f>IFERROR(VLOOKUP(A517,REKAP[[#All],[ID
Barang]:[Stok Akhir]],4,FALSE), "")</f>
        <v/>
      </c>
      <c r="D517" s="66">
        <v>4</v>
      </c>
      <c r="E517" s="66">
        <v>2</v>
      </c>
      <c r="F517" s="66">
        <v>0</v>
      </c>
      <c r="G517" s="66">
        <v>6</v>
      </c>
      <c r="H517" s="66"/>
    </row>
    <row r="518" spans="2:8" x14ac:dyDescent="0.25">
      <c r="B518" s="18" t="str">
        <f>IFERROR(VLOOKUP(A518,REKAP[[#All],[ID
Barang]:[Stok Akhir]],2,FALSE), "")</f>
        <v/>
      </c>
      <c r="C518" s="18" t="str">
        <f>IFERROR(VLOOKUP(A518,REKAP[[#All],[ID
Barang]:[Stok Akhir]],4,FALSE), "")</f>
        <v/>
      </c>
      <c r="D518" s="66">
        <v>3</v>
      </c>
      <c r="E518" s="66">
        <v>0</v>
      </c>
      <c r="F518" s="66">
        <v>0</v>
      </c>
      <c r="G518" s="66">
        <v>3</v>
      </c>
      <c r="H518" s="66"/>
    </row>
    <row r="519" spans="2:8" x14ac:dyDescent="0.25">
      <c r="B519" s="18" t="str">
        <f>IFERROR(VLOOKUP(A519,REKAP[[#All],[ID
Barang]:[Stok Akhir]],2,FALSE), "")</f>
        <v/>
      </c>
      <c r="C519" s="18" t="str">
        <f>IFERROR(VLOOKUP(A519,REKAP[[#All],[ID
Barang]:[Stok Akhir]],4,FALSE), "")</f>
        <v/>
      </c>
      <c r="D519" s="66">
        <v>1</v>
      </c>
      <c r="E519" s="66">
        <v>0</v>
      </c>
      <c r="F519" s="66">
        <v>0</v>
      </c>
      <c r="G519" s="66">
        <v>1</v>
      </c>
      <c r="H519" s="66"/>
    </row>
    <row r="520" spans="2:8" x14ac:dyDescent="0.25">
      <c r="B520" s="18" t="str">
        <f>IFERROR(VLOOKUP(A520,REKAP[[#All],[ID
Barang]:[Stok Akhir]],2,FALSE), "")</f>
        <v/>
      </c>
      <c r="C520" s="18" t="str">
        <f>IFERROR(VLOOKUP(A520,REKAP[[#All],[ID
Barang]:[Stok Akhir]],4,FALSE), "")</f>
        <v/>
      </c>
      <c r="D520" s="66">
        <v>0</v>
      </c>
      <c r="E520" s="66">
        <v>0</v>
      </c>
      <c r="F520" s="66">
        <v>0</v>
      </c>
      <c r="G520" s="66">
        <v>0</v>
      </c>
      <c r="H520" s="66"/>
    </row>
    <row r="521" spans="2:8" x14ac:dyDescent="0.25">
      <c r="B521" s="18" t="str">
        <f>IFERROR(VLOOKUP(A521,REKAP[[#All],[ID
Barang]:[Stok Akhir]],2,FALSE), "")</f>
        <v/>
      </c>
      <c r="C521" s="18" t="str">
        <f>IFERROR(VLOOKUP(A521,REKAP[[#All],[ID
Barang]:[Stok Akhir]],4,FALSE), "")</f>
        <v/>
      </c>
      <c r="D521" s="66">
        <v>0</v>
      </c>
      <c r="E521" s="66">
        <v>0</v>
      </c>
      <c r="F521" s="66">
        <v>0</v>
      </c>
      <c r="G521" s="66">
        <v>0</v>
      </c>
      <c r="H521" s="66"/>
    </row>
    <row r="522" spans="2:8" x14ac:dyDescent="0.25">
      <c r="B522" s="18" t="str">
        <f>IFERROR(VLOOKUP(A522,REKAP[[#All],[ID
Barang]:[Stok Akhir]],2,FALSE), "")</f>
        <v/>
      </c>
      <c r="C522" s="18" t="str">
        <f>IFERROR(VLOOKUP(A522,REKAP[[#All],[ID
Barang]:[Stok Akhir]],4,FALSE), "")</f>
        <v/>
      </c>
      <c r="D522" s="66">
        <v>5</v>
      </c>
      <c r="E522" s="66">
        <v>0</v>
      </c>
      <c r="F522" s="66">
        <v>0</v>
      </c>
      <c r="G522" s="66">
        <v>5</v>
      </c>
      <c r="H522" s="66"/>
    </row>
    <row r="523" spans="2:8" x14ac:dyDescent="0.25">
      <c r="B523" s="18" t="str">
        <f>IFERROR(VLOOKUP(A523,REKAP[[#All],[ID
Barang]:[Stok Akhir]],2,FALSE), "")</f>
        <v/>
      </c>
      <c r="C523" s="18" t="str">
        <f>IFERROR(VLOOKUP(A523,REKAP[[#All],[ID
Barang]:[Stok Akhir]],4,FALSE), "")</f>
        <v/>
      </c>
      <c r="D523" s="66">
        <v>1</v>
      </c>
      <c r="E523" s="66">
        <v>0</v>
      </c>
      <c r="F523" s="66">
        <v>0</v>
      </c>
      <c r="G523" s="66">
        <v>1</v>
      </c>
      <c r="H523" s="66"/>
    </row>
    <row r="524" spans="2:8" x14ac:dyDescent="0.25">
      <c r="B524" s="18" t="str">
        <f>IFERROR(VLOOKUP(A524,REKAP[[#All],[ID
Barang]:[Stok Akhir]],2,FALSE), "")</f>
        <v/>
      </c>
      <c r="C524" s="18" t="str">
        <f>IFERROR(VLOOKUP(A524,REKAP[[#All],[ID
Barang]:[Stok Akhir]],4,FALSE), "")</f>
        <v/>
      </c>
      <c r="D524" s="66">
        <v>0</v>
      </c>
      <c r="E524" s="66">
        <v>0</v>
      </c>
      <c r="F524" s="66">
        <v>0</v>
      </c>
      <c r="G524" s="66">
        <v>0</v>
      </c>
      <c r="H524" s="66"/>
    </row>
    <row r="525" spans="2:8" x14ac:dyDescent="0.25">
      <c r="B525" s="18" t="str">
        <f>IFERROR(VLOOKUP(A525,REKAP[[#All],[ID
Barang]:[Stok Akhir]],2,FALSE), "")</f>
        <v/>
      </c>
      <c r="C525" s="18" t="str">
        <f>IFERROR(VLOOKUP(A525,REKAP[[#All],[ID
Barang]:[Stok Akhir]],4,FALSE), "")</f>
        <v/>
      </c>
      <c r="D525" s="66">
        <v>32</v>
      </c>
      <c r="E525" s="66">
        <v>0</v>
      </c>
      <c r="F525" s="66">
        <v>0</v>
      </c>
      <c r="G525" s="66">
        <v>32</v>
      </c>
      <c r="H525" s="66"/>
    </row>
    <row r="526" spans="2:8" x14ac:dyDescent="0.25">
      <c r="B526" s="18" t="str">
        <f>IFERROR(VLOOKUP(A526,REKAP[[#All],[ID
Barang]:[Stok Akhir]],2,FALSE), "")</f>
        <v/>
      </c>
      <c r="C526" s="18" t="str">
        <f>IFERROR(VLOOKUP(A526,REKAP[[#All],[ID
Barang]:[Stok Akhir]],4,FALSE), "")</f>
        <v/>
      </c>
      <c r="D526" s="66">
        <v>192</v>
      </c>
      <c r="E526" s="66">
        <v>0</v>
      </c>
      <c r="F526" s="66">
        <v>0</v>
      </c>
      <c r="G526" s="66">
        <v>192</v>
      </c>
      <c r="H526" s="66"/>
    </row>
    <row r="527" spans="2:8" x14ac:dyDescent="0.25">
      <c r="B527" s="18" t="str">
        <f>IFERROR(VLOOKUP(A527,REKAP[[#All],[ID
Barang]:[Stok Akhir]],2,FALSE), "")</f>
        <v/>
      </c>
      <c r="C527" s="18" t="str">
        <f>IFERROR(VLOOKUP(A527,REKAP[[#All],[ID
Barang]:[Stok Akhir]],4,FALSE), "")</f>
        <v/>
      </c>
      <c r="D527" s="66">
        <v>0</v>
      </c>
      <c r="E527" s="66">
        <v>0</v>
      </c>
      <c r="F527" s="66">
        <v>0</v>
      </c>
      <c r="G527" s="66">
        <v>0</v>
      </c>
      <c r="H527" s="66"/>
    </row>
    <row r="528" spans="2:8" x14ac:dyDescent="0.25">
      <c r="B528" s="18" t="str">
        <f>IFERROR(VLOOKUP(A528,REKAP[[#All],[ID
Barang]:[Stok Akhir]],2,FALSE), "")</f>
        <v/>
      </c>
      <c r="C528" s="18" t="str">
        <f>IFERROR(VLOOKUP(A528,REKAP[[#All],[ID
Barang]:[Stok Akhir]],4,FALSE), "")</f>
        <v/>
      </c>
      <c r="D528" s="66">
        <v>45</v>
      </c>
      <c r="E528" s="66">
        <v>0</v>
      </c>
      <c r="F528" s="66">
        <v>0</v>
      </c>
      <c r="G528" s="66">
        <v>45</v>
      </c>
      <c r="H528" s="66"/>
    </row>
    <row r="529" spans="2:8" x14ac:dyDescent="0.25">
      <c r="B529" s="18" t="str">
        <f>IFERROR(VLOOKUP(A529,REKAP[[#All],[ID
Barang]:[Stok Akhir]],2,FALSE), "")</f>
        <v/>
      </c>
      <c r="C529" s="18" t="str">
        <f>IFERROR(VLOOKUP(A529,REKAP[[#All],[ID
Barang]:[Stok Akhir]],4,FALSE), "")</f>
        <v/>
      </c>
      <c r="D529" s="66">
        <v>138</v>
      </c>
      <c r="E529" s="66">
        <v>0</v>
      </c>
      <c r="F529" s="66">
        <v>0</v>
      </c>
      <c r="G529" s="66">
        <v>138</v>
      </c>
      <c r="H529" s="66"/>
    </row>
    <row r="530" spans="2:8" x14ac:dyDescent="0.25">
      <c r="B530" s="18" t="str">
        <f>IFERROR(VLOOKUP(A530,REKAP[[#All],[ID
Barang]:[Stok Akhir]],2,FALSE), "")</f>
        <v/>
      </c>
      <c r="C530" s="18" t="str">
        <f>IFERROR(VLOOKUP(A530,REKAP[[#All],[ID
Barang]:[Stok Akhir]],4,FALSE), "")</f>
        <v/>
      </c>
      <c r="D530" s="66">
        <v>6</v>
      </c>
      <c r="E530" s="66">
        <v>0</v>
      </c>
      <c r="F530" s="66">
        <v>0</v>
      </c>
      <c r="G530" s="66">
        <v>6</v>
      </c>
      <c r="H530" s="66"/>
    </row>
    <row r="531" spans="2:8" x14ac:dyDescent="0.25">
      <c r="B531" s="18" t="str">
        <f>IFERROR(VLOOKUP(A531,REKAP[[#All],[ID
Barang]:[Stok Akhir]],2,FALSE), "")</f>
        <v/>
      </c>
      <c r="C531" s="18" t="str">
        <f>IFERROR(VLOOKUP(A531,REKAP[[#All],[ID
Barang]:[Stok Akhir]],4,FALSE), "")</f>
        <v/>
      </c>
      <c r="D531" s="66">
        <v>4</v>
      </c>
      <c r="E531" s="66">
        <v>0</v>
      </c>
      <c r="F531" s="66">
        <v>1</v>
      </c>
      <c r="G531" s="66">
        <v>3</v>
      </c>
      <c r="H531" s="66"/>
    </row>
    <row r="532" spans="2:8" x14ac:dyDescent="0.25">
      <c r="B532" s="18" t="str">
        <f>IFERROR(VLOOKUP(A532,REKAP[[#All],[ID
Barang]:[Stok Akhir]],2,FALSE), "")</f>
        <v/>
      </c>
      <c r="C532" s="18" t="str">
        <f>IFERROR(VLOOKUP(A532,REKAP[[#All],[ID
Barang]:[Stok Akhir]],4,FALSE), "")</f>
        <v/>
      </c>
      <c r="D532" s="66">
        <v>0</v>
      </c>
      <c r="E532" s="66">
        <v>0</v>
      </c>
      <c r="F532" s="66">
        <v>0</v>
      </c>
      <c r="G532" s="66">
        <v>0</v>
      </c>
      <c r="H532" s="66"/>
    </row>
    <row r="533" spans="2:8" x14ac:dyDescent="0.25">
      <c r="B533" s="18" t="str">
        <f>IFERROR(VLOOKUP(A533,REKAP[[#All],[ID
Barang]:[Stok Akhir]],2,FALSE), "")</f>
        <v/>
      </c>
      <c r="C533" s="18" t="str">
        <f>IFERROR(VLOOKUP(A533,REKAP[[#All],[ID
Barang]:[Stok Akhir]],4,FALSE), "")</f>
        <v/>
      </c>
      <c r="D533" s="66">
        <v>0</v>
      </c>
      <c r="E533" s="66">
        <v>0</v>
      </c>
      <c r="F533" s="66">
        <v>0</v>
      </c>
      <c r="G533" s="66">
        <v>0</v>
      </c>
      <c r="H533" s="66"/>
    </row>
    <row r="534" spans="2:8" x14ac:dyDescent="0.25">
      <c r="B534" s="18" t="str">
        <f>IFERROR(VLOOKUP(A534,REKAP[[#All],[ID
Barang]:[Stok Akhir]],2,FALSE), "")</f>
        <v/>
      </c>
      <c r="C534" s="18" t="str">
        <f>IFERROR(VLOOKUP(A534,REKAP[[#All],[ID
Barang]:[Stok Akhir]],4,FALSE), "")</f>
        <v/>
      </c>
      <c r="D534" s="66">
        <v>0</v>
      </c>
      <c r="E534" s="66">
        <v>0</v>
      </c>
      <c r="F534" s="66">
        <v>0</v>
      </c>
      <c r="G534" s="66">
        <v>0</v>
      </c>
      <c r="H534" s="66"/>
    </row>
    <row r="535" spans="2:8" x14ac:dyDescent="0.25">
      <c r="B535" s="18" t="str">
        <f>IFERROR(VLOOKUP(A535,REKAP[[#All],[ID
Barang]:[Stok Akhir]],2,FALSE), "")</f>
        <v/>
      </c>
      <c r="C535" s="18" t="str">
        <f>IFERROR(VLOOKUP(A535,REKAP[[#All],[ID
Barang]:[Stok Akhir]],4,FALSE), "")</f>
        <v/>
      </c>
      <c r="D535" s="66">
        <v>2</v>
      </c>
      <c r="E535" s="66">
        <v>2</v>
      </c>
      <c r="F535" s="66">
        <v>3</v>
      </c>
      <c r="G535" s="66">
        <v>1</v>
      </c>
      <c r="H535" s="66"/>
    </row>
    <row r="536" spans="2:8" x14ac:dyDescent="0.25">
      <c r="B536" s="18" t="str">
        <f>IFERROR(VLOOKUP(A536,REKAP[[#All],[ID
Barang]:[Stok Akhir]],2,FALSE), "")</f>
        <v/>
      </c>
      <c r="C536" s="18" t="str">
        <f>IFERROR(VLOOKUP(A536,REKAP[[#All],[ID
Barang]:[Stok Akhir]],4,FALSE), "")</f>
        <v/>
      </c>
      <c r="D536" s="66">
        <v>3</v>
      </c>
      <c r="E536" s="66">
        <v>0</v>
      </c>
      <c r="F536" s="66">
        <v>1</v>
      </c>
      <c r="G536" s="66">
        <v>2</v>
      </c>
      <c r="H536" s="66"/>
    </row>
    <row r="537" spans="2:8" x14ac:dyDescent="0.25">
      <c r="B537" s="18" t="str">
        <f>IFERROR(VLOOKUP(A537,REKAP[[#All],[ID
Barang]:[Stok Akhir]],2,FALSE), "")</f>
        <v/>
      </c>
      <c r="C537" s="18" t="str">
        <f>IFERROR(VLOOKUP(A537,REKAP[[#All],[ID
Barang]:[Stok Akhir]],4,FALSE), "")</f>
        <v/>
      </c>
      <c r="D537" s="66">
        <v>2</v>
      </c>
      <c r="E537" s="66">
        <v>0</v>
      </c>
      <c r="F537" s="66">
        <v>0</v>
      </c>
      <c r="G537" s="66">
        <v>2</v>
      </c>
      <c r="H537" s="66"/>
    </row>
    <row r="538" spans="2:8" x14ac:dyDescent="0.25">
      <c r="B538" s="18" t="str">
        <f>IFERROR(VLOOKUP(A538,REKAP[[#All],[ID
Barang]:[Stok Akhir]],2,FALSE), "")</f>
        <v/>
      </c>
      <c r="C538" s="18" t="str">
        <f>IFERROR(VLOOKUP(A538,REKAP[[#All],[ID
Barang]:[Stok Akhir]],4,FALSE), "")</f>
        <v/>
      </c>
      <c r="D538" s="66">
        <v>0</v>
      </c>
      <c r="E538" s="66">
        <v>0</v>
      </c>
      <c r="F538" s="66">
        <v>0</v>
      </c>
      <c r="G538" s="66">
        <v>0</v>
      </c>
      <c r="H538" s="66"/>
    </row>
    <row r="539" spans="2:8" x14ac:dyDescent="0.25">
      <c r="B539" s="18" t="str">
        <f>IFERROR(VLOOKUP(A539,REKAP[[#All],[ID
Barang]:[Stok Akhir]],2,FALSE), "")</f>
        <v/>
      </c>
      <c r="C539" s="18" t="str">
        <f>IFERROR(VLOOKUP(A539,REKAP[[#All],[ID
Barang]:[Stok Akhir]],4,FALSE), "")</f>
        <v/>
      </c>
      <c r="D539" s="66">
        <v>8</v>
      </c>
      <c r="E539" s="66">
        <v>0</v>
      </c>
      <c r="F539" s="66">
        <v>1</v>
      </c>
      <c r="G539" s="66">
        <v>7</v>
      </c>
      <c r="H539" s="66"/>
    </row>
    <row r="540" spans="2:8" x14ac:dyDescent="0.25">
      <c r="B540" s="18" t="str">
        <f>IFERROR(VLOOKUP(A540,REKAP[[#All],[ID
Barang]:[Stok Akhir]],2,FALSE), "")</f>
        <v/>
      </c>
      <c r="C540" s="18" t="str">
        <f>IFERROR(VLOOKUP(A540,REKAP[[#All],[ID
Barang]:[Stok Akhir]],4,FALSE), "")</f>
        <v/>
      </c>
      <c r="D540" s="66">
        <v>0</v>
      </c>
      <c r="E540" s="66">
        <v>0</v>
      </c>
      <c r="F540" s="66">
        <v>0</v>
      </c>
      <c r="G540" s="66">
        <v>0</v>
      </c>
      <c r="H540" s="66"/>
    </row>
    <row r="541" spans="2:8" x14ac:dyDescent="0.25">
      <c r="B541" s="18" t="str">
        <f>IFERROR(VLOOKUP(A541,REKAP[[#All],[ID
Barang]:[Stok Akhir]],2,FALSE), "")</f>
        <v/>
      </c>
      <c r="C541" s="18" t="str">
        <f>IFERROR(VLOOKUP(A541,REKAP[[#All],[ID
Barang]:[Stok Akhir]],4,FALSE), "")</f>
        <v/>
      </c>
      <c r="D541" s="66">
        <v>2</v>
      </c>
      <c r="E541" s="66">
        <v>0</v>
      </c>
      <c r="F541" s="66">
        <v>0</v>
      </c>
      <c r="G541" s="66">
        <v>2</v>
      </c>
      <c r="H541" s="66"/>
    </row>
    <row r="542" spans="2:8" x14ac:dyDescent="0.25">
      <c r="B542" s="18" t="str">
        <f>IFERROR(VLOOKUP(A542,REKAP[[#All],[ID
Barang]:[Stok Akhir]],2,FALSE), "")</f>
        <v/>
      </c>
      <c r="C542" s="18" t="str">
        <f>IFERROR(VLOOKUP(A542,REKAP[[#All],[ID
Barang]:[Stok Akhir]],4,FALSE), "")</f>
        <v/>
      </c>
      <c r="D542" s="66">
        <v>0</v>
      </c>
      <c r="E542" s="66">
        <v>0</v>
      </c>
      <c r="F542" s="66">
        <v>0</v>
      </c>
      <c r="G542" s="66">
        <v>0</v>
      </c>
      <c r="H542" s="66"/>
    </row>
    <row r="543" spans="2:8" x14ac:dyDescent="0.25">
      <c r="B543" s="18" t="str">
        <f>IFERROR(VLOOKUP(A543,REKAP[[#All],[ID
Barang]:[Stok Akhir]],2,FALSE), "")</f>
        <v/>
      </c>
      <c r="C543" s="18" t="str">
        <f>IFERROR(VLOOKUP(A543,REKAP[[#All],[ID
Barang]:[Stok Akhir]],4,FALSE), "")</f>
        <v/>
      </c>
      <c r="D543" s="66">
        <v>215</v>
      </c>
      <c r="E543" s="66">
        <v>0</v>
      </c>
      <c r="F543" s="66">
        <v>17</v>
      </c>
      <c r="G543" s="66">
        <v>198</v>
      </c>
      <c r="H543" s="66"/>
    </row>
    <row r="544" spans="2:8" x14ac:dyDescent="0.25">
      <c r="B544" s="18" t="str">
        <f>IFERROR(VLOOKUP(A544,REKAP[[#All],[ID
Barang]:[Stok Akhir]],2,FALSE), "")</f>
        <v/>
      </c>
      <c r="C544" s="18" t="str">
        <f>IFERROR(VLOOKUP(A544,REKAP[[#All],[ID
Barang]:[Stok Akhir]],4,FALSE), "")</f>
        <v/>
      </c>
      <c r="D544" s="66">
        <v>2</v>
      </c>
      <c r="E544" s="66">
        <v>0</v>
      </c>
      <c r="F544" s="66">
        <v>0</v>
      </c>
      <c r="G544" s="66">
        <v>2</v>
      </c>
      <c r="H544" s="66"/>
    </row>
    <row r="545" spans="2:8" x14ac:dyDescent="0.25">
      <c r="B545" s="18" t="str">
        <f>IFERROR(VLOOKUP(A545,REKAP[[#All],[ID
Barang]:[Stok Akhir]],2,FALSE), "")</f>
        <v/>
      </c>
      <c r="C545" s="18" t="str">
        <f>IFERROR(VLOOKUP(A545,REKAP[[#All],[ID
Barang]:[Stok Akhir]],4,FALSE), "")</f>
        <v/>
      </c>
      <c r="D545" s="66">
        <v>0</v>
      </c>
      <c r="E545" s="66">
        <v>0</v>
      </c>
      <c r="F545" s="66">
        <v>0</v>
      </c>
      <c r="G545" s="66">
        <v>0</v>
      </c>
      <c r="H545" s="66"/>
    </row>
    <row r="546" spans="2:8" x14ac:dyDescent="0.25">
      <c r="B546" s="18" t="str">
        <f>IFERROR(VLOOKUP(A546,REKAP[[#All],[ID
Barang]:[Stok Akhir]],2,FALSE), "")</f>
        <v/>
      </c>
      <c r="C546" s="18" t="str">
        <f>IFERROR(VLOOKUP(A546,REKAP[[#All],[ID
Barang]:[Stok Akhir]],4,FALSE), "")</f>
        <v/>
      </c>
      <c r="D546" s="66">
        <v>1</v>
      </c>
      <c r="E546" s="66">
        <v>0</v>
      </c>
      <c r="F546" s="66">
        <v>0</v>
      </c>
      <c r="G546" s="66">
        <v>1</v>
      </c>
      <c r="H546" s="66"/>
    </row>
    <row r="547" spans="2:8" x14ac:dyDescent="0.25">
      <c r="B547" s="18" t="str">
        <f>IFERROR(VLOOKUP(A547,REKAP[[#All],[ID
Barang]:[Stok Akhir]],2,FALSE), "")</f>
        <v/>
      </c>
      <c r="C547" s="18" t="str">
        <f>IFERROR(VLOOKUP(A547,REKAP[[#All],[ID
Barang]:[Stok Akhir]],4,FALSE), "")</f>
        <v/>
      </c>
      <c r="D547" s="66">
        <v>0</v>
      </c>
      <c r="E547" s="66">
        <v>0</v>
      </c>
      <c r="F547" s="66">
        <v>0</v>
      </c>
      <c r="G547" s="66">
        <v>0</v>
      </c>
      <c r="H547" s="66"/>
    </row>
    <row r="548" spans="2:8" x14ac:dyDescent="0.25">
      <c r="B548" s="18" t="str">
        <f>IFERROR(VLOOKUP(A548,REKAP[[#All],[ID
Barang]:[Stok Akhir]],2,FALSE), "")</f>
        <v/>
      </c>
      <c r="C548" s="18" t="str">
        <f>IFERROR(VLOOKUP(A548,REKAP[[#All],[ID
Barang]:[Stok Akhir]],4,FALSE), "")</f>
        <v/>
      </c>
      <c r="D548" s="66">
        <v>4.7750000000000004</v>
      </c>
      <c r="E548" s="66">
        <v>0</v>
      </c>
      <c r="F548" s="66">
        <v>0</v>
      </c>
      <c r="G548" s="66">
        <v>4.7750000000000004</v>
      </c>
      <c r="H548" s="66"/>
    </row>
    <row r="549" spans="2:8" x14ac:dyDescent="0.25">
      <c r="B549" s="18" t="str">
        <f>IFERROR(VLOOKUP(A549,REKAP[[#All],[ID
Barang]:[Stok Akhir]],2,FALSE), "")</f>
        <v/>
      </c>
      <c r="C549" s="18" t="str">
        <f>IFERROR(VLOOKUP(A549,REKAP[[#All],[ID
Barang]:[Stok Akhir]],4,FALSE), "")</f>
        <v/>
      </c>
      <c r="D549" s="66">
        <v>0.4300000000000006</v>
      </c>
      <c r="E549" s="66">
        <v>0</v>
      </c>
      <c r="F549" s="66">
        <v>0</v>
      </c>
      <c r="G549" s="66">
        <v>0.4300000000000006</v>
      </c>
      <c r="H549" s="66"/>
    </row>
    <row r="550" spans="2:8" x14ac:dyDescent="0.25">
      <c r="B550" s="18" t="str">
        <f>IFERROR(VLOOKUP(A550,REKAP[[#All],[ID
Barang]:[Stok Akhir]],2,FALSE), "")</f>
        <v/>
      </c>
      <c r="C550" s="18" t="str">
        <f>IFERROR(VLOOKUP(A550,REKAP[[#All],[ID
Barang]:[Stok Akhir]],4,FALSE), "")</f>
        <v/>
      </c>
      <c r="D550" s="66">
        <v>8.07</v>
      </c>
      <c r="E550" s="66">
        <v>0</v>
      </c>
      <c r="F550" s="66">
        <v>0</v>
      </c>
      <c r="G550" s="66">
        <v>8.07</v>
      </c>
      <c r="H550" s="66"/>
    </row>
    <row r="551" spans="2:8" x14ac:dyDescent="0.25">
      <c r="B551" s="18" t="str">
        <f>IFERROR(VLOOKUP(A551,REKAP[[#All],[ID
Barang]:[Stok Akhir]],2,FALSE), "")</f>
        <v/>
      </c>
      <c r="C551" s="18" t="str">
        <f>IFERROR(VLOOKUP(A551,REKAP[[#All],[ID
Barang]:[Stok Akhir]],4,FALSE), "")</f>
        <v/>
      </c>
      <c r="D551" s="66">
        <v>11.549999999999995</v>
      </c>
      <c r="E551" s="66">
        <v>0</v>
      </c>
      <c r="F551" s="66">
        <v>0</v>
      </c>
      <c r="G551" s="66">
        <v>11.549999999999995</v>
      </c>
      <c r="H551" s="66"/>
    </row>
    <row r="552" spans="2:8" x14ac:dyDescent="0.25">
      <c r="B552" s="18" t="str">
        <f>IFERROR(VLOOKUP(A552,REKAP[[#All],[ID
Barang]:[Stok Akhir]],2,FALSE), "")</f>
        <v/>
      </c>
      <c r="C552" s="18" t="str">
        <f>IFERROR(VLOOKUP(A552,REKAP[[#All],[ID
Barang]:[Stok Akhir]],4,FALSE), "")</f>
        <v/>
      </c>
      <c r="D552" s="66">
        <v>911</v>
      </c>
      <c r="E552" s="66">
        <v>0</v>
      </c>
      <c r="F552" s="66">
        <v>4</v>
      </c>
      <c r="G552" s="66">
        <v>907</v>
      </c>
      <c r="H552" s="66"/>
    </row>
    <row r="553" spans="2:8" x14ac:dyDescent="0.25">
      <c r="B553" s="18" t="str">
        <f>IFERROR(VLOOKUP(A553,REKAP[[#All],[ID
Barang]:[Stok Akhir]],2,FALSE), "")</f>
        <v/>
      </c>
      <c r="C553" s="18" t="str">
        <f>IFERROR(VLOOKUP(A553,REKAP[[#All],[ID
Barang]:[Stok Akhir]],4,FALSE), "")</f>
        <v/>
      </c>
      <c r="D553" s="66">
        <v>0</v>
      </c>
      <c r="E553" s="66">
        <v>0</v>
      </c>
      <c r="F553" s="66">
        <v>0</v>
      </c>
      <c r="G553" s="66">
        <v>0</v>
      </c>
      <c r="H553" s="66"/>
    </row>
    <row r="554" spans="2:8" x14ac:dyDescent="0.25">
      <c r="B554" s="18" t="str">
        <f>IFERROR(VLOOKUP(A554,REKAP[[#All],[ID
Barang]:[Stok Akhir]],2,FALSE), "")</f>
        <v/>
      </c>
      <c r="C554" s="18" t="str">
        <f>IFERROR(VLOOKUP(A554,REKAP[[#All],[ID
Barang]:[Stok Akhir]],4,FALSE), "")</f>
        <v/>
      </c>
      <c r="D554" s="66">
        <v>2</v>
      </c>
      <c r="E554" s="66">
        <v>0</v>
      </c>
      <c r="F554" s="66">
        <v>0</v>
      </c>
      <c r="G554" s="66">
        <v>2</v>
      </c>
      <c r="H554" s="66"/>
    </row>
    <row r="555" spans="2:8" x14ac:dyDescent="0.25">
      <c r="B555" s="18" t="str">
        <f>IFERROR(VLOOKUP(A555,REKAP[[#All],[ID
Barang]:[Stok Akhir]],2,FALSE), "")</f>
        <v/>
      </c>
      <c r="C555" s="18" t="str">
        <f>IFERROR(VLOOKUP(A555,REKAP[[#All],[ID
Barang]:[Stok Akhir]],4,FALSE), "")</f>
        <v/>
      </c>
      <c r="D555" s="66">
        <v>0</v>
      </c>
      <c r="E555" s="66">
        <v>0</v>
      </c>
      <c r="F555" s="66">
        <v>0</v>
      </c>
      <c r="G555" s="66">
        <v>0</v>
      </c>
      <c r="H555" s="66"/>
    </row>
    <row r="556" spans="2:8" x14ac:dyDescent="0.25">
      <c r="B556" s="18" t="str">
        <f>IFERROR(VLOOKUP(A556,REKAP[[#All],[ID
Barang]:[Stok Akhir]],2,FALSE), "")</f>
        <v/>
      </c>
      <c r="C556" s="18" t="str">
        <f>IFERROR(VLOOKUP(A556,REKAP[[#All],[ID
Barang]:[Stok Akhir]],4,FALSE), "")</f>
        <v/>
      </c>
      <c r="D556" s="66">
        <v>0</v>
      </c>
      <c r="E556" s="66">
        <v>0</v>
      </c>
      <c r="F556" s="66">
        <v>0</v>
      </c>
      <c r="G556" s="66">
        <v>0</v>
      </c>
      <c r="H556" s="66"/>
    </row>
    <row r="557" spans="2:8" x14ac:dyDescent="0.25">
      <c r="B557" s="18" t="str">
        <f>IFERROR(VLOOKUP(A557,REKAP[[#All],[ID
Barang]:[Stok Akhir]],2,FALSE), "")</f>
        <v/>
      </c>
      <c r="C557" s="18" t="str">
        <f>IFERROR(VLOOKUP(A557,REKAP[[#All],[ID
Barang]:[Stok Akhir]],4,FALSE), "")</f>
        <v/>
      </c>
      <c r="D557" s="66">
        <v>1</v>
      </c>
      <c r="E557" s="66">
        <v>1</v>
      </c>
      <c r="F557" s="66">
        <v>0</v>
      </c>
      <c r="G557" s="66">
        <v>2</v>
      </c>
      <c r="H557" s="66"/>
    </row>
    <row r="558" spans="2:8" x14ac:dyDescent="0.25">
      <c r="B558" s="18" t="str">
        <f>IFERROR(VLOOKUP(A558,REKAP[[#All],[ID
Barang]:[Stok Akhir]],2,FALSE), "")</f>
        <v/>
      </c>
      <c r="C558" s="18" t="str">
        <f>IFERROR(VLOOKUP(A558,REKAP[[#All],[ID
Barang]:[Stok Akhir]],4,FALSE), "")</f>
        <v/>
      </c>
      <c r="D558" s="66">
        <v>1</v>
      </c>
      <c r="E558" s="66">
        <v>0</v>
      </c>
      <c r="F558" s="66">
        <v>0</v>
      </c>
      <c r="G558" s="66">
        <v>1</v>
      </c>
      <c r="H558" s="66"/>
    </row>
    <row r="559" spans="2:8" x14ac:dyDescent="0.25">
      <c r="B559" s="18" t="str">
        <f>IFERROR(VLOOKUP(A559,REKAP[[#All],[ID
Barang]:[Stok Akhir]],2,FALSE), "")</f>
        <v/>
      </c>
      <c r="C559" s="18" t="str">
        <f>IFERROR(VLOOKUP(A559,REKAP[[#All],[ID
Barang]:[Stok Akhir]],4,FALSE), "")</f>
        <v/>
      </c>
      <c r="D559" s="66">
        <v>0</v>
      </c>
      <c r="E559" s="66">
        <v>0</v>
      </c>
      <c r="F559" s="66">
        <v>0</v>
      </c>
      <c r="G559" s="66">
        <v>0</v>
      </c>
      <c r="H559" s="66"/>
    </row>
    <row r="560" spans="2:8" x14ac:dyDescent="0.25">
      <c r="B560" s="18" t="str">
        <f>IFERROR(VLOOKUP(A560,REKAP[[#All],[ID
Barang]:[Stok Akhir]],2,FALSE), "")</f>
        <v/>
      </c>
      <c r="C560" s="18" t="str">
        <f>IFERROR(VLOOKUP(A560,REKAP[[#All],[ID
Barang]:[Stok Akhir]],4,FALSE), "")</f>
        <v/>
      </c>
      <c r="D560" s="66">
        <v>6</v>
      </c>
      <c r="E560" s="66">
        <v>0</v>
      </c>
      <c r="F560" s="66">
        <v>0</v>
      </c>
      <c r="G560" s="66">
        <v>6</v>
      </c>
      <c r="H560" s="66"/>
    </row>
    <row r="561" spans="2:8" x14ac:dyDescent="0.25">
      <c r="B561" s="18" t="str">
        <f>IFERROR(VLOOKUP(A561,REKAP[[#All],[ID
Barang]:[Stok Akhir]],2,FALSE), "")</f>
        <v/>
      </c>
      <c r="C561" s="18" t="str">
        <f>IFERROR(VLOOKUP(A561,REKAP[[#All],[ID
Barang]:[Stok Akhir]],4,FALSE), "")</f>
        <v/>
      </c>
      <c r="D561" s="66">
        <v>0</v>
      </c>
      <c r="E561" s="66">
        <v>0</v>
      </c>
      <c r="F561" s="66">
        <v>0</v>
      </c>
      <c r="G561" s="66">
        <v>0</v>
      </c>
      <c r="H561" s="66"/>
    </row>
    <row r="562" spans="2:8" x14ac:dyDescent="0.25">
      <c r="B562" s="18" t="str">
        <f>IFERROR(VLOOKUP(A562,REKAP[[#All],[ID
Barang]:[Stok Akhir]],2,FALSE), "")</f>
        <v/>
      </c>
      <c r="C562" s="18" t="str">
        <f>IFERROR(VLOOKUP(A562,REKAP[[#All],[ID
Barang]:[Stok Akhir]],4,FALSE), "")</f>
        <v/>
      </c>
      <c r="D562" s="66">
        <v>13</v>
      </c>
      <c r="E562" s="66">
        <v>0</v>
      </c>
      <c r="F562" s="66">
        <v>19</v>
      </c>
      <c r="G562" s="66">
        <v>-6</v>
      </c>
      <c r="H562" s="66"/>
    </row>
    <row r="563" spans="2:8" x14ac:dyDescent="0.25">
      <c r="B563" s="18" t="str">
        <f>IFERROR(VLOOKUP(A563,REKAP[[#All],[ID
Barang]:[Stok Akhir]],2,FALSE), "")</f>
        <v/>
      </c>
      <c r="C563" s="18" t="str">
        <f>IFERROR(VLOOKUP(A563,REKAP[[#All],[ID
Barang]:[Stok Akhir]],4,FALSE), "")</f>
        <v/>
      </c>
      <c r="D563" s="66">
        <v>103</v>
      </c>
      <c r="E563" s="66">
        <v>0</v>
      </c>
      <c r="F563" s="66">
        <v>2</v>
      </c>
      <c r="G563" s="66">
        <v>101</v>
      </c>
      <c r="H563" s="66"/>
    </row>
    <row r="564" spans="2:8" x14ac:dyDescent="0.25">
      <c r="B564" s="18" t="str">
        <f>IFERROR(VLOOKUP(A564,REKAP[[#All],[ID
Barang]:[Stok Akhir]],2,FALSE), "")</f>
        <v/>
      </c>
      <c r="C564" s="18" t="str">
        <f>IFERROR(VLOOKUP(A564,REKAP[[#All],[ID
Barang]:[Stok Akhir]],4,FALSE), "")</f>
        <v/>
      </c>
      <c r="D564" s="66">
        <v>0</v>
      </c>
      <c r="E564" s="66">
        <v>0</v>
      </c>
      <c r="F564" s="66">
        <v>0</v>
      </c>
      <c r="G564" s="66">
        <v>0</v>
      </c>
      <c r="H564" s="66"/>
    </row>
    <row r="565" spans="2:8" x14ac:dyDescent="0.25">
      <c r="B565" s="18" t="str">
        <f>IFERROR(VLOOKUP(A565,REKAP[[#All],[ID
Barang]:[Stok Akhir]],2,FALSE), "")</f>
        <v/>
      </c>
      <c r="C565" s="18" t="str">
        <f>IFERROR(VLOOKUP(A565,REKAP[[#All],[ID
Barang]:[Stok Akhir]],4,FALSE), "")</f>
        <v/>
      </c>
      <c r="D565" s="66">
        <v>13</v>
      </c>
      <c r="E565" s="66">
        <v>0</v>
      </c>
      <c r="F565" s="66">
        <v>2</v>
      </c>
      <c r="G565" s="66">
        <v>11</v>
      </c>
      <c r="H565" s="66"/>
    </row>
    <row r="566" spans="2:8" x14ac:dyDescent="0.25">
      <c r="B566" s="18" t="str">
        <f>IFERROR(VLOOKUP(A566,REKAP[[#All],[ID
Barang]:[Stok Akhir]],2,FALSE), "")</f>
        <v/>
      </c>
      <c r="C566" s="18" t="str">
        <f>IFERROR(VLOOKUP(A566,REKAP[[#All],[ID
Barang]:[Stok Akhir]],4,FALSE), "")</f>
        <v/>
      </c>
      <c r="D566" s="66">
        <v>5.5040000000000004</v>
      </c>
      <c r="E566" s="66">
        <v>0</v>
      </c>
      <c r="F566" s="66">
        <v>0</v>
      </c>
      <c r="G566" s="66">
        <v>5.5040000000000004</v>
      </c>
      <c r="H566" s="66"/>
    </row>
    <row r="567" spans="2:8" x14ac:dyDescent="0.25">
      <c r="B567" s="18" t="str">
        <f>IFERROR(VLOOKUP(A567,REKAP[[#All],[ID
Barang]:[Stok Akhir]],2,FALSE), "")</f>
        <v/>
      </c>
      <c r="C567" s="18" t="str">
        <f>IFERROR(VLOOKUP(A567,REKAP[[#All],[ID
Barang]:[Stok Akhir]],4,FALSE), "")</f>
        <v/>
      </c>
      <c r="D567" s="66">
        <v>3</v>
      </c>
      <c r="E567" s="66">
        <v>0</v>
      </c>
      <c r="F567" s="66">
        <v>0</v>
      </c>
      <c r="G567" s="66">
        <v>3</v>
      </c>
      <c r="H567" s="66"/>
    </row>
    <row r="568" spans="2:8" x14ac:dyDescent="0.25">
      <c r="B568" s="18" t="str">
        <f>IFERROR(VLOOKUP(A568,REKAP[[#All],[ID
Barang]:[Stok Akhir]],2,FALSE), "")</f>
        <v/>
      </c>
      <c r="C568" s="18" t="str">
        <f>IFERROR(VLOOKUP(A568,REKAP[[#All],[ID
Barang]:[Stok Akhir]],4,FALSE), "")</f>
        <v/>
      </c>
      <c r="D568" s="66">
        <v>1</v>
      </c>
      <c r="E568" s="66">
        <v>0</v>
      </c>
      <c r="F568" s="66">
        <v>0</v>
      </c>
      <c r="G568" s="66">
        <v>1</v>
      </c>
      <c r="H568" s="66"/>
    </row>
    <row r="569" spans="2:8" x14ac:dyDescent="0.25">
      <c r="B569" s="18" t="str">
        <f>IFERROR(VLOOKUP(A569,REKAP[[#All],[ID
Barang]:[Stok Akhir]],2,FALSE), "")</f>
        <v/>
      </c>
      <c r="C569" s="18" t="str">
        <f>IFERROR(VLOOKUP(A569,REKAP[[#All],[ID
Barang]:[Stok Akhir]],4,FALSE), "")</f>
        <v/>
      </c>
      <c r="D569" s="66">
        <v>0</v>
      </c>
      <c r="E569" s="66">
        <v>0</v>
      </c>
      <c r="F569" s="66">
        <v>0</v>
      </c>
      <c r="G569" s="66">
        <v>0</v>
      </c>
      <c r="H569" s="66"/>
    </row>
    <row r="570" spans="2:8" x14ac:dyDescent="0.25">
      <c r="B570" s="18" t="str">
        <f>IFERROR(VLOOKUP(A570,REKAP[[#All],[ID
Barang]:[Stok Akhir]],2,FALSE), "")</f>
        <v/>
      </c>
      <c r="C570" s="18" t="str">
        <f>IFERROR(VLOOKUP(A570,REKAP[[#All],[ID
Barang]:[Stok Akhir]],4,FALSE), "")</f>
        <v/>
      </c>
      <c r="D570" s="66">
        <v>1</v>
      </c>
      <c r="E570" s="66">
        <v>0</v>
      </c>
      <c r="F570" s="66">
        <v>0</v>
      </c>
      <c r="G570" s="66">
        <v>1</v>
      </c>
      <c r="H570" s="66"/>
    </row>
    <row r="571" spans="2:8" x14ac:dyDescent="0.25">
      <c r="B571" s="18" t="str">
        <f>IFERROR(VLOOKUP(A571,REKAP[[#All],[ID
Barang]:[Stok Akhir]],2,FALSE), "")</f>
        <v/>
      </c>
      <c r="C571" s="18" t="str">
        <f>IFERROR(VLOOKUP(A571,REKAP[[#All],[ID
Barang]:[Stok Akhir]],4,FALSE), "")</f>
        <v/>
      </c>
      <c r="D571" s="66">
        <v>0</v>
      </c>
      <c r="E571" s="66">
        <v>1</v>
      </c>
      <c r="F571" s="66">
        <v>1</v>
      </c>
      <c r="G571" s="66">
        <v>0</v>
      </c>
      <c r="H571" s="66"/>
    </row>
    <row r="572" spans="2:8" x14ac:dyDescent="0.25">
      <c r="B572" s="18" t="str">
        <f>IFERROR(VLOOKUP(A572,REKAP[[#All],[ID
Barang]:[Stok Akhir]],2,FALSE), "")</f>
        <v/>
      </c>
      <c r="C572" s="18" t="str">
        <f>IFERROR(VLOOKUP(A572,REKAP[[#All],[ID
Barang]:[Stok Akhir]],4,FALSE), "")</f>
        <v/>
      </c>
      <c r="D572" s="66">
        <v>0</v>
      </c>
      <c r="E572" s="66">
        <v>0</v>
      </c>
      <c r="F572" s="66">
        <v>0</v>
      </c>
      <c r="G572" s="66">
        <v>0</v>
      </c>
      <c r="H572" s="66"/>
    </row>
    <row r="573" spans="2:8" x14ac:dyDescent="0.25">
      <c r="B573" s="18" t="str">
        <f>IFERROR(VLOOKUP(A573,REKAP[[#All],[ID
Barang]:[Stok Akhir]],2,FALSE), "")</f>
        <v/>
      </c>
      <c r="C573" s="18" t="str">
        <f>IFERROR(VLOOKUP(A573,REKAP[[#All],[ID
Barang]:[Stok Akhir]],4,FALSE), "")</f>
        <v/>
      </c>
      <c r="D573" s="66">
        <v>2</v>
      </c>
      <c r="E573" s="66">
        <v>0</v>
      </c>
      <c r="F573" s="66">
        <v>0</v>
      </c>
      <c r="G573" s="66">
        <v>2</v>
      </c>
      <c r="H573" s="66"/>
    </row>
    <row r="574" spans="2:8" x14ac:dyDescent="0.25">
      <c r="B574" s="18" t="str">
        <f>IFERROR(VLOOKUP(A574,REKAP[[#All],[ID
Barang]:[Stok Akhir]],2,FALSE), "")</f>
        <v/>
      </c>
      <c r="C574" s="18" t="str">
        <f>IFERROR(VLOOKUP(A574,REKAP[[#All],[ID
Barang]:[Stok Akhir]],4,FALSE), "")</f>
        <v/>
      </c>
      <c r="D574" s="66">
        <v>6</v>
      </c>
      <c r="E574" s="66">
        <v>0</v>
      </c>
      <c r="F574" s="66">
        <v>0</v>
      </c>
      <c r="G574" s="66">
        <v>6</v>
      </c>
      <c r="H574" s="66"/>
    </row>
    <row r="575" spans="2:8" x14ac:dyDescent="0.25">
      <c r="B575" s="18" t="str">
        <f>IFERROR(VLOOKUP(A575,REKAP[[#All],[ID
Barang]:[Stok Akhir]],2,FALSE), "")</f>
        <v/>
      </c>
      <c r="C575" s="18" t="str">
        <f>IFERROR(VLOOKUP(A575,REKAP[[#All],[ID
Barang]:[Stok Akhir]],4,FALSE), "")</f>
        <v/>
      </c>
      <c r="D575" s="66">
        <v>2</v>
      </c>
      <c r="E575" s="66">
        <v>0</v>
      </c>
      <c r="F575" s="66">
        <v>0</v>
      </c>
      <c r="G575" s="66">
        <v>2</v>
      </c>
      <c r="H575" s="66"/>
    </row>
    <row r="576" spans="2:8" x14ac:dyDescent="0.25">
      <c r="B576" s="18" t="str">
        <f>IFERROR(VLOOKUP(A576,REKAP[[#All],[ID
Barang]:[Stok Akhir]],2,FALSE), "")</f>
        <v/>
      </c>
      <c r="C576" s="18" t="str">
        <f>IFERROR(VLOOKUP(A576,REKAP[[#All],[ID
Barang]:[Stok Akhir]],4,FALSE), "")</f>
        <v/>
      </c>
      <c r="D576" s="66">
        <v>0</v>
      </c>
      <c r="E576" s="66">
        <v>0</v>
      </c>
      <c r="F576" s="66">
        <v>0</v>
      </c>
      <c r="G576" s="66">
        <v>0</v>
      </c>
      <c r="H576" s="66"/>
    </row>
    <row r="577" spans="2:8" x14ac:dyDescent="0.25">
      <c r="B577" s="18" t="str">
        <f>IFERROR(VLOOKUP(A577,REKAP[[#All],[ID
Barang]:[Stok Akhir]],2,FALSE), "")</f>
        <v/>
      </c>
      <c r="C577" s="18" t="str">
        <f>IFERROR(VLOOKUP(A577,REKAP[[#All],[ID
Barang]:[Stok Akhir]],4,FALSE), "")</f>
        <v/>
      </c>
      <c r="D577" s="66">
        <v>0</v>
      </c>
      <c r="E577" s="66">
        <v>0</v>
      </c>
      <c r="F577" s="66">
        <v>0</v>
      </c>
      <c r="G577" s="66">
        <v>0</v>
      </c>
      <c r="H577" s="66"/>
    </row>
    <row r="578" spans="2:8" x14ac:dyDescent="0.25">
      <c r="B578" s="18" t="str">
        <f>IFERROR(VLOOKUP(A578,REKAP[[#All],[ID
Barang]:[Stok Akhir]],2,FALSE), "")</f>
        <v/>
      </c>
      <c r="C578" s="18" t="str">
        <f>IFERROR(VLOOKUP(A578,REKAP[[#All],[ID
Barang]:[Stok Akhir]],4,FALSE), "")</f>
        <v/>
      </c>
      <c r="D578" s="66">
        <v>0</v>
      </c>
      <c r="E578" s="66">
        <v>0</v>
      </c>
      <c r="F578" s="66">
        <v>0</v>
      </c>
      <c r="G578" s="66">
        <v>0</v>
      </c>
      <c r="H578" s="66"/>
    </row>
    <row r="579" spans="2:8" x14ac:dyDescent="0.25">
      <c r="B579" s="18" t="str">
        <f>IFERROR(VLOOKUP(A579,REKAP[[#All],[ID
Barang]:[Stok Akhir]],2,FALSE), "")</f>
        <v/>
      </c>
      <c r="C579" s="18" t="str">
        <f>IFERROR(VLOOKUP(A579,REKAP[[#All],[ID
Barang]:[Stok Akhir]],4,FALSE), "")</f>
        <v/>
      </c>
      <c r="D579" s="66">
        <v>0</v>
      </c>
      <c r="E579" s="66">
        <v>0</v>
      </c>
      <c r="F579" s="66">
        <v>0</v>
      </c>
      <c r="G579" s="66">
        <v>0</v>
      </c>
      <c r="H579" s="66"/>
    </row>
    <row r="580" spans="2:8" x14ac:dyDescent="0.25">
      <c r="B580" s="18" t="str">
        <f>IFERROR(VLOOKUP(A580,REKAP[[#All],[ID
Barang]:[Stok Akhir]],2,FALSE), "")</f>
        <v/>
      </c>
      <c r="C580" s="18" t="str">
        <f>IFERROR(VLOOKUP(A580,REKAP[[#All],[ID
Barang]:[Stok Akhir]],4,FALSE), "")</f>
        <v/>
      </c>
      <c r="D580" s="66">
        <v>0</v>
      </c>
      <c r="E580" s="66">
        <v>0</v>
      </c>
      <c r="F580" s="66">
        <v>0</v>
      </c>
      <c r="G580" s="66">
        <v>0</v>
      </c>
      <c r="H580" s="66"/>
    </row>
    <row r="581" spans="2:8" x14ac:dyDescent="0.25">
      <c r="B581" s="18" t="str">
        <f>IFERROR(VLOOKUP(A581,REKAP[[#All],[ID
Barang]:[Stok Akhir]],2,FALSE), "")</f>
        <v/>
      </c>
      <c r="C581" s="18" t="str">
        <f>IFERROR(VLOOKUP(A581,REKAP[[#All],[ID
Barang]:[Stok Akhir]],4,FALSE), "")</f>
        <v/>
      </c>
      <c r="D581" s="66">
        <v>1</v>
      </c>
      <c r="E581" s="66">
        <v>0</v>
      </c>
      <c r="F581" s="66">
        <v>0</v>
      </c>
      <c r="G581" s="66">
        <v>1</v>
      </c>
      <c r="H581" s="66"/>
    </row>
    <row r="582" spans="2:8" x14ac:dyDescent="0.25">
      <c r="B582" s="18" t="str">
        <f>IFERROR(VLOOKUP(A582,REKAP[[#All],[ID
Barang]:[Stok Akhir]],2,FALSE), "")</f>
        <v/>
      </c>
      <c r="C582" s="18" t="str">
        <f>IFERROR(VLOOKUP(A582,REKAP[[#All],[ID
Barang]:[Stok Akhir]],4,FALSE), "")</f>
        <v/>
      </c>
      <c r="D582" s="66">
        <v>2</v>
      </c>
      <c r="E582" s="66">
        <v>0</v>
      </c>
      <c r="F582" s="66">
        <v>0</v>
      </c>
      <c r="G582" s="66">
        <v>2</v>
      </c>
      <c r="H582" s="66"/>
    </row>
    <row r="583" spans="2:8" x14ac:dyDescent="0.25">
      <c r="B583" s="18" t="str">
        <f>IFERROR(VLOOKUP(A583,REKAP[[#All],[ID
Barang]:[Stok Akhir]],2,FALSE), "")</f>
        <v/>
      </c>
      <c r="C583" s="18" t="str">
        <f>IFERROR(VLOOKUP(A583,REKAP[[#All],[ID
Barang]:[Stok Akhir]],4,FALSE), "")</f>
        <v/>
      </c>
      <c r="D583" s="66">
        <v>0</v>
      </c>
      <c r="E583" s="66">
        <v>0</v>
      </c>
      <c r="F583" s="66">
        <v>0</v>
      </c>
      <c r="G583" s="66">
        <v>0</v>
      </c>
      <c r="H583" s="66"/>
    </row>
    <row r="584" spans="2:8" x14ac:dyDescent="0.25">
      <c r="B584" s="18" t="str">
        <f>IFERROR(VLOOKUP(A584,REKAP[[#All],[ID
Barang]:[Stok Akhir]],2,FALSE), "")</f>
        <v/>
      </c>
      <c r="C584" s="18" t="str">
        <f>IFERROR(VLOOKUP(A584,REKAP[[#All],[ID
Barang]:[Stok Akhir]],4,FALSE), "")</f>
        <v/>
      </c>
      <c r="D584" s="66">
        <v>2</v>
      </c>
      <c r="E584" s="66">
        <v>0</v>
      </c>
      <c r="F584" s="66">
        <v>0</v>
      </c>
      <c r="G584" s="66">
        <v>2</v>
      </c>
      <c r="H584" s="66"/>
    </row>
    <row r="585" spans="2:8" x14ac:dyDescent="0.25">
      <c r="B585" s="18" t="str">
        <f>IFERROR(VLOOKUP(A585,REKAP[[#All],[ID
Barang]:[Stok Akhir]],2,FALSE), "")</f>
        <v/>
      </c>
      <c r="C585" s="18" t="str">
        <f>IFERROR(VLOOKUP(A585,REKAP[[#All],[ID
Barang]:[Stok Akhir]],4,FALSE), "")</f>
        <v/>
      </c>
      <c r="D585" s="66">
        <v>0</v>
      </c>
      <c r="E585" s="66">
        <v>0</v>
      </c>
      <c r="F585" s="66">
        <v>0</v>
      </c>
      <c r="G585" s="66">
        <v>0</v>
      </c>
      <c r="H585" s="66"/>
    </row>
    <row r="586" spans="2:8" x14ac:dyDescent="0.25">
      <c r="B586" s="18" t="str">
        <f>IFERROR(VLOOKUP(A586,REKAP[[#All],[ID
Barang]:[Stok Akhir]],2,FALSE), "")</f>
        <v/>
      </c>
      <c r="C586" s="18" t="str">
        <f>IFERROR(VLOOKUP(A586,REKAP[[#All],[ID
Barang]:[Stok Akhir]],4,FALSE), "")</f>
        <v/>
      </c>
      <c r="D586" s="66">
        <v>0</v>
      </c>
      <c r="E586" s="66">
        <v>6</v>
      </c>
      <c r="F586" s="66">
        <v>0</v>
      </c>
      <c r="G586" s="66">
        <v>6</v>
      </c>
      <c r="H586" s="66"/>
    </row>
    <row r="587" spans="2:8" x14ac:dyDescent="0.25">
      <c r="B587" s="18" t="str">
        <f>IFERROR(VLOOKUP(A587,REKAP[[#All],[ID
Barang]:[Stok Akhir]],2,FALSE), "")</f>
        <v/>
      </c>
      <c r="C587" s="18" t="str">
        <f>IFERROR(VLOOKUP(A587,REKAP[[#All],[ID
Barang]:[Stok Akhir]],4,FALSE), "")</f>
        <v/>
      </c>
      <c r="D587" s="66">
        <v>0</v>
      </c>
      <c r="E587" s="66">
        <v>3</v>
      </c>
      <c r="F587" s="66">
        <v>0</v>
      </c>
      <c r="G587" s="66">
        <v>3</v>
      </c>
      <c r="H587" s="66"/>
    </row>
    <row r="588" spans="2:8" x14ac:dyDescent="0.25">
      <c r="B588" s="18" t="str">
        <f>IFERROR(VLOOKUP(A588,REKAP[[#All],[ID
Barang]:[Stok Akhir]],2,FALSE), "")</f>
        <v/>
      </c>
      <c r="C588" s="18" t="str">
        <f>IFERROR(VLOOKUP(A588,REKAP[[#All],[ID
Barang]:[Stok Akhir]],4,FALSE), "")</f>
        <v/>
      </c>
      <c r="D588" s="66">
        <v>0</v>
      </c>
      <c r="E588" s="66">
        <v>3</v>
      </c>
      <c r="F588" s="66">
        <v>0</v>
      </c>
      <c r="G588" s="66">
        <v>3</v>
      </c>
      <c r="H588" s="66"/>
    </row>
    <row r="589" spans="2:8" x14ac:dyDescent="0.25">
      <c r="B589" s="18" t="str">
        <f>IFERROR(VLOOKUP(A589,REKAP[[#All],[ID
Barang]:[Stok Akhir]],2,FALSE), "")</f>
        <v/>
      </c>
      <c r="C589" s="18" t="str">
        <f>IFERROR(VLOOKUP(A589,REKAP[[#All],[ID
Barang]:[Stok Akhir]],4,FALSE), "")</f>
        <v/>
      </c>
      <c r="D589" s="66">
        <v>0</v>
      </c>
      <c r="E589" s="66">
        <v>16</v>
      </c>
      <c r="F589" s="66">
        <v>0</v>
      </c>
      <c r="G589" s="66">
        <v>16</v>
      </c>
      <c r="H589" s="66"/>
    </row>
    <row r="590" spans="2:8" x14ac:dyDescent="0.25">
      <c r="B590" s="18" t="str">
        <f>IFERROR(VLOOKUP(A590,REKAP[[#All],[ID
Barang]:[Stok Akhir]],2,FALSE), "")</f>
        <v/>
      </c>
      <c r="C590" s="18" t="str">
        <f>IFERROR(VLOOKUP(A590,REKAP[[#All],[ID
Barang]:[Stok Akhir]],4,FALSE), "")</f>
        <v/>
      </c>
      <c r="D590" s="66">
        <v>0</v>
      </c>
      <c r="E590" s="66">
        <v>0</v>
      </c>
      <c r="F590" s="66">
        <v>0</v>
      </c>
      <c r="G590" s="66">
        <v>0</v>
      </c>
      <c r="H590" s="66"/>
    </row>
    <row r="591" spans="2:8" x14ac:dyDescent="0.25">
      <c r="B591" s="18" t="str">
        <f>IFERROR(VLOOKUP(A591,REKAP[[#All],[ID
Barang]:[Stok Akhir]],2,FALSE), "")</f>
        <v/>
      </c>
      <c r="C591" s="18" t="str">
        <f>IFERROR(VLOOKUP(A591,REKAP[[#All],[ID
Barang]:[Stok Akhir]],4,FALSE), "")</f>
        <v/>
      </c>
      <c r="D591" s="66">
        <v>0</v>
      </c>
      <c r="E591" s="66">
        <v>0</v>
      </c>
      <c r="F591" s="66">
        <v>0</v>
      </c>
      <c r="G591" s="66">
        <v>0</v>
      </c>
      <c r="H591" s="66"/>
    </row>
    <row r="592" spans="2:8" x14ac:dyDescent="0.25">
      <c r="B592" s="18" t="str">
        <f>IFERROR(VLOOKUP(A592,REKAP[[#All],[ID
Barang]:[Stok Akhir]],2,FALSE), "")</f>
        <v/>
      </c>
      <c r="C592" s="18" t="str">
        <f>IFERROR(VLOOKUP(A592,REKAP[[#All],[ID
Barang]:[Stok Akhir]],4,FALSE), "")</f>
        <v/>
      </c>
      <c r="D592" s="66">
        <v>0</v>
      </c>
      <c r="E592" s="66">
        <v>0</v>
      </c>
      <c r="F592" s="66">
        <v>0</v>
      </c>
      <c r="G592" s="66">
        <v>0</v>
      </c>
      <c r="H592" s="66"/>
    </row>
    <row r="593" spans="2:8" x14ac:dyDescent="0.25">
      <c r="B593" s="18" t="str">
        <f>IFERROR(VLOOKUP(A593,REKAP[[#All],[ID
Barang]:[Stok Akhir]],2,FALSE), "")</f>
        <v/>
      </c>
      <c r="C593" s="18" t="str">
        <f>IFERROR(VLOOKUP(A593,REKAP[[#All],[ID
Barang]:[Stok Akhir]],4,FALSE), "")</f>
        <v/>
      </c>
      <c r="D593" s="66">
        <v>0</v>
      </c>
      <c r="E593" s="66">
        <v>21</v>
      </c>
      <c r="F593" s="66">
        <v>0</v>
      </c>
      <c r="G593" s="66">
        <v>21</v>
      </c>
      <c r="H593" s="66"/>
    </row>
    <row r="594" spans="2:8" x14ac:dyDescent="0.25">
      <c r="B594" s="18" t="str">
        <f>IFERROR(VLOOKUP(A594,REKAP[[#All],[ID
Barang]:[Stok Akhir]],2,FALSE), "")</f>
        <v/>
      </c>
      <c r="C594" s="18" t="str">
        <f>IFERROR(VLOOKUP(A594,REKAP[[#All],[ID
Barang]:[Stok Akhir]],4,FALSE), "")</f>
        <v/>
      </c>
      <c r="D594" s="66">
        <v>0</v>
      </c>
      <c r="E594" s="66">
        <v>0</v>
      </c>
      <c r="F594" s="66">
        <v>0</v>
      </c>
      <c r="G594" s="66">
        <v>0</v>
      </c>
      <c r="H594" s="66"/>
    </row>
    <row r="595" spans="2:8" x14ac:dyDescent="0.25">
      <c r="B595" s="18" t="str">
        <f>IFERROR(VLOOKUP(A595,REKAP[[#All],[ID
Barang]:[Stok Akhir]],2,FALSE), "")</f>
        <v/>
      </c>
      <c r="C595" s="18" t="str">
        <f>IFERROR(VLOOKUP(A595,REKAP[[#All],[ID
Barang]:[Stok Akhir]],4,FALSE), "")</f>
        <v/>
      </c>
      <c r="D595" s="66">
        <v>0</v>
      </c>
      <c r="E595" s="66">
        <v>0</v>
      </c>
      <c r="F595" s="66">
        <v>0</v>
      </c>
      <c r="G595" s="66">
        <v>0</v>
      </c>
      <c r="H595" s="66"/>
    </row>
    <row r="596" spans="2:8" x14ac:dyDescent="0.25">
      <c r="B596" s="18" t="str">
        <f>IFERROR(VLOOKUP(A596,REKAP[[#All],[ID
Barang]:[Stok Akhir]],2,FALSE), "")</f>
        <v/>
      </c>
      <c r="C596" s="18" t="str">
        <f>IFERROR(VLOOKUP(A596,REKAP[[#All],[ID
Barang]:[Stok Akhir]],4,FALSE), "")</f>
        <v/>
      </c>
      <c r="D596" s="66">
        <v>2</v>
      </c>
      <c r="E596" s="66">
        <v>0</v>
      </c>
      <c r="F596" s="66">
        <v>0</v>
      </c>
      <c r="G596" s="66">
        <v>2</v>
      </c>
      <c r="H596" s="66"/>
    </row>
    <row r="597" spans="2:8" x14ac:dyDescent="0.25">
      <c r="B597" s="18" t="str">
        <f>IFERROR(VLOOKUP(A597,REKAP[[#All],[ID
Barang]:[Stok Akhir]],2,FALSE), "")</f>
        <v/>
      </c>
      <c r="C597" s="18" t="str">
        <f>IFERROR(VLOOKUP(A597,REKAP[[#All],[ID
Barang]:[Stok Akhir]],4,FALSE), "")</f>
        <v/>
      </c>
      <c r="D597" s="66">
        <v>0</v>
      </c>
      <c r="E597" s="66">
        <v>0</v>
      </c>
      <c r="F597" s="66">
        <v>0</v>
      </c>
      <c r="G597" s="66">
        <v>0</v>
      </c>
      <c r="H597" s="66"/>
    </row>
    <row r="598" spans="2:8" x14ac:dyDescent="0.25">
      <c r="B598" s="18" t="str">
        <f>IFERROR(VLOOKUP(A598,REKAP[[#All],[ID
Barang]:[Stok Akhir]],2,FALSE), "")</f>
        <v/>
      </c>
      <c r="C598" s="18" t="str">
        <f>IFERROR(VLOOKUP(A598,REKAP[[#All],[ID
Barang]:[Stok Akhir]],4,FALSE), "")</f>
        <v/>
      </c>
      <c r="D598" s="66">
        <v>0</v>
      </c>
      <c r="E598" s="66">
        <v>0</v>
      </c>
      <c r="F598" s="66">
        <v>0</v>
      </c>
      <c r="G598" s="66">
        <v>0</v>
      </c>
      <c r="H598" s="66"/>
    </row>
    <row r="599" spans="2:8" x14ac:dyDescent="0.25">
      <c r="B599" s="18" t="str">
        <f>IFERROR(VLOOKUP(A599,REKAP[[#All],[ID
Barang]:[Stok Akhir]],2,FALSE), "")</f>
        <v/>
      </c>
      <c r="C599" s="18" t="str">
        <f>IFERROR(VLOOKUP(A599,REKAP[[#All],[ID
Barang]:[Stok Akhir]],4,FALSE), "")</f>
        <v/>
      </c>
      <c r="D599" s="66">
        <v>4</v>
      </c>
      <c r="E599" s="66">
        <v>0</v>
      </c>
      <c r="F599" s="66">
        <v>0</v>
      </c>
      <c r="G599" s="66">
        <v>4</v>
      </c>
      <c r="H599" s="66"/>
    </row>
    <row r="600" spans="2:8" x14ac:dyDescent="0.25">
      <c r="B600" s="18" t="str">
        <f>IFERROR(VLOOKUP(A600,REKAP[[#All],[ID
Barang]:[Stok Akhir]],2,FALSE), "")</f>
        <v/>
      </c>
      <c r="C600" s="18" t="str">
        <f>IFERROR(VLOOKUP(A600,REKAP[[#All],[ID
Barang]:[Stok Akhir]],4,FALSE), "")</f>
        <v/>
      </c>
      <c r="D600" s="66">
        <v>0</v>
      </c>
      <c r="E600" s="66">
        <v>0</v>
      </c>
      <c r="F600" s="66">
        <v>0</v>
      </c>
      <c r="G600" s="66">
        <v>0</v>
      </c>
      <c r="H600" s="66"/>
    </row>
    <row r="601" spans="2:8" x14ac:dyDescent="0.25">
      <c r="B601" s="18" t="str">
        <f>IFERROR(VLOOKUP(A601,REKAP[[#All],[ID
Barang]:[Stok Akhir]],2,FALSE), "")</f>
        <v/>
      </c>
      <c r="C601" s="18" t="str">
        <f>IFERROR(VLOOKUP(A601,REKAP[[#All],[ID
Barang]:[Stok Akhir]],4,FALSE), "")</f>
        <v/>
      </c>
      <c r="D601" s="66">
        <v>1</v>
      </c>
      <c r="E601" s="66">
        <v>0</v>
      </c>
      <c r="F601" s="66">
        <v>0</v>
      </c>
      <c r="G601" s="66">
        <v>1</v>
      </c>
      <c r="H601" s="66"/>
    </row>
    <row r="602" spans="2:8" x14ac:dyDescent="0.25">
      <c r="B602" s="18" t="str">
        <f>IFERROR(VLOOKUP(A602,REKAP[[#All],[ID
Barang]:[Stok Akhir]],2,FALSE), "")</f>
        <v/>
      </c>
      <c r="C602" s="18" t="str">
        <f>IFERROR(VLOOKUP(A602,REKAP[[#All],[ID
Barang]:[Stok Akhir]],4,FALSE), "")</f>
        <v/>
      </c>
      <c r="D602" s="66">
        <v>4</v>
      </c>
      <c r="E602" s="66">
        <v>0</v>
      </c>
      <c r="F602" s="66">
        <v>0</v>
      </c>
      <c r="G602" s="66">
        <v>4</v>
      </c>
      <c r="H602" s="66"/>
    </row>
    <row r="603" spans="2:8" x14ac:dyDescent="0.25">
      <c r="B603" s="18" t="str">
        <f>IFERROR(VLOOKUP(A603,REKAP[[#All],[ID
Barang]:[Stok Akhir]],2,FALSE), "")</f>
        <v/>
      </c>
      <c r="C603" s="18" t="str">
        <f>IFERROR(VLOOKUP(A603,REKAP[[#All],[ID
Barang]:[Stok Akhir]],4,FALSE), "")</f>
        <v/>
      </c>
      <c r="D603" s="66">
        <v>1</v>
      </c>
      <c r="E603" s="66">
        <v>0</v>
      </c>
      <c r="F603" s="66">
        <v>0</v>
      </c>
      <c r="G603" s="66">
        <v>1</v>
      </c>
      <c r="H603" s="66"/>
    </row>
    <row r="604" spans="2:8" x14ac:dyDescent="0.25">
      <c r="B604" s="18" t="str">
        <f>IFERROR(VLOOKUP(A604,REKAP[[#All],[ID
Barang]:[Stok Akhir]],2,FALSE), "")</f>
        <v/>
      </c>
      <c r="C604" s="18" t="str">
        <f>IFERROR(VLOOKUP(A604,REKAP[[#All],[ID
Barang]:[Stok Akhir]],4,FALSE), "")</f>
        <v/>
      </c>
      <c r="D604" s="66">
        <v>0</v>
      </c>
      <c r="E604" s="66">
        <v>0</v>
      </c>
      <c r="F604" s="66">
        <v>0</v>
      </c>
      <c r="G604" s="66">
        <v>0</v>
      </c>
      <c r="H604" s="66"/>
    </row>
    <row r="605" spans="2:8" x14ac:dyDescent="0.25">
      <c r="B605" s="18" t="str">
        <f>IFERROR(VLOOKUP(A605,REKAP[[#All],[ID
Barang]:[Stok Akhir]],2,FALSE), "")</f>
        <v/>
      </c>
      <c r="C605" s="18" t="str">
        <f>IFERROR(VLOOKUP(A605,REKAP[[#All],[ID
Barang]:[Stok Akhir]],4,FALSE), "")</f>
        <v/>
      </c>
      <c r="D605" s="66">
        <v>0</v>
      </c>
      <c r="E605" s="66">
        <v>2</v>
      </c>
      <c r="F605" s="66">
        <v>0</v>
      </c>
      <c r="G605" s="66">
        <v>2</v>
      </c>
      <c r="H605" s="66"/>
    </row>
    <row r="606" spans="2:8" x14ac:dyDescent="0.25">
      <c r="B606" s="18" t="str">
        <f>IFERROR(VLOOKUP(A606,REKAP[[#All],[ID
Barang]:[Stok Akhir]],2,FALSE), "")</f>
        <v/>
      </c>
      <c r="C606" s="18" t="str">
        <f>IFERROR(VLOOKUP(A606,REKAP[[#All],[ID
Barang]:[Stok Akhir]],4,FALSE), "")</f>
        <v/>
      </c>
      <c r="D606" s="66">
        <v>0</v>
      </c>
      <c r="E606" s="66">
        <v>2</v>
      </c>
      <c r="F606" s="66">
        <v>0</v>
      </c>
      <c r="G606" s="66">
        <v>2</v>
      </c>
      <c r="H606" s="66"/>
    </row>
    <row r="607" spans="2:8" x14ac:dyDescent="0.25">
      <c r="B607" s="18" t="str">
        <f>IFERROR(VLOOKUP(A607,REKAP[[#All],[ID
Barang]:[Stok Akhir]],2,FALSE), "")</f>
        <v/>
      </c>
      <c r="C607" s="18" t="str">
        <f>IFERROR(VLOOKUP(A607,REKAP[[#All],[ID
Barang]:[Stok Akhir]],4,FALSE), "")</f>
        <v/>
      </c>
      <c r="D607" s="66">
        <v>0</v>
      </c>
      <c r="E607" s="66">
        <v>0</v>
      </c>
      <c r="F607" s="66">
        <v>0</v>
      </c>
      <c r="G607" s="66">
        <v>0</v>
      </c>
      <c r="H607" s="66"/>
    </row>
    <row r="608" spans="2:8" x14ac:dyDescent="0.25">
      <c r="B608" s="18" t="str">
        <f>IFERROR(VLOOKUP(A608,REKAP[[#All],[ID
Barang]:[Stok Akhir]],2,FALSE), "")</f>
        <v/>
      </c>
      <c r="C608" s="18" t="str">
        <f>IFERROR(VLOOKUP(A608,REKAP[[#All],[ID
Barang]:[Stok Akhir]],4,FALSE), "")</f>
        <v/>
      </c>
      <c r="D608" s="66">
        <v>0</v>
      </c>
      <c r="E608" s="66">
        <v>0</v>
      </c>
      <c r="F608" s="66">
        <v>0</v>
      </c>
      <c r="G608" s="66">
        <v>0</v>
      </c>
      <c r="H608" s="66"/>
    </row>
    <row r="609" spans="2:8" x14ac:dyDescent="0.25">
      <c r="B609" s="18" t="str">
        <f>IFERROR(VLOOKUP(A609,REKAP[[#All],[ID
Barang]:[Stok Akhir]],2,FALSE), "")</f>
        <v/>
      </c>
      <c r="C609" s="18" t="str">
        <f>IFERROR(VLOOKUP(A609,REKAP[[#All],[ID
Barang]:[Stok Akhir]],4,FALSE), "")</f>
        <v/>
      </c>
      <c r="D609" s="66">
        <v>16</v>
      </c>
      <c r="E609" s="66">
        <v>0</v>
      </c>
      <c r="F609" s="66">
        <v>0</v>
      </c>
      <c r="G609" s="66">
        <v>16</v>
      </c>
      <c r="H609" s="66"/>
    </row>
    <row r="610" spans="2:8" x14ac:dyDescent="0.25">
      <c r="B610" s="18" t="str">
        <f>IFERROR(VLOOKUP(A610,REKAP[[#All],[ID
Barang]:[Stok Akhir]],2,FALSE), "")</f>
        <v/>
      </c>
      <c r="C610" s="18" t="str">
        <f>IFERROR(VLOOKUP(A610,REKAP[[#All],[ID
Barang]:[Stok Akhir]],4,FALSE), "")</f>
        <v/>
      </c>
      <c r="D610" s="66">
        <v>0</v>
      </c>
      <c r="E610" s="66">
        <v>0</v>
      </c>
      <c r="F610" s="66">
        <v>0</v>
      </c>
      <c r="G610" s="66">
        <v>0</v>
      </c>
      <c r="H610" s="66"/>
    </row>
    <row r="611" spans="2:8" x14ac:dyDescent="0.25">
      <c r="B611" s="18" t="str">
        <f>IFERROR(VLOOKUP(A611,REKAP[[#All],[ID
Barang]:[Stok Akhir]],2,FALSE), "")</f>
        <v/>
      </c>
      <c r="C611" s="18" t="str">
        <f>IFERROR(VLOOKUP(A611,REKAP[[#All],[ID
Barang]:[Stok Akhir]],4,FALSE), "")</f>
        <v/>
      </c>
      <c r="D611" s="66">
        <v>1</v>
      </c>
      <c r="E611" s="66">
        <v>0</v>
      </c>
      <c r="F611" s="66">
        <v>0</v>
      </c>
      <c r="G611" s="66">
        <v>1</v>
      </c>
      <c r="H611" s="66"/>
    </row>
    <row r="612" spans="2:8" x14ac:dyDescent="0.25">
      <c r="B612" s="18" t="str">
        <f>IFERROR(VLOOKUP(A612,REKAP[[#All],[ID
Barang]:[Stok Akhir]],2,FALSE), "")</f>
        <v/>
      </c>
      <c r="C612" s="18" t="str">
        <f>IFERROR(VLOOKUP(A612,REKAP[[#All],[ID
Barang]:[Stok Akhir]],4,FALSE), "")</f>
        <v/>
      </c>
      <c r="D612" s="66">
        <v>3</v>
      </c>
      <c r="E612" s="66">
        <v>0</v>
      </c>
      <c r="F612" s="66">
        <v>0</v>
      </c>
      <c r="G612" s="66">
        <v>3</v>
      </c>
      <c r="H612" s="66"/>
    </row>
    <row r="613" spans="2:8" x14ac:dyDescent="0.25">
      <c r="B613" s="18" t="str">
        <f>IFERROR(VLOOKUP(A613,REKAP[[#All],[ID
Barang]:[Stok Akhir]],2,FALSE), "")</f>
        <v/>
      </c>
      <c r="C613" s="18" t="str">
        <f>IFERROR(VLOOKUP(A613,REKAP[[#All],[ID
Barang]:[Stok Akhir]],4,FALSE), "")</f>
        <v/>
      </c>
      <c r="D613" s="66">
        <v>2</v>
      </c>
      <c r="E613" s="66">
        <v>0</v>
      </c>
      <c r="F613" s="66">
        <v>0</v>
      </c>
      <c r="G613" s="66">
        <v>2</v>
      </c>
      <c r="H613" s="66"/>
    </row>
    <row r="614" spans="2:8" x14ac:dyDescent="0.25">
      <c r="B614" s="18" t="str">
        <f>IFERROR(VLOOKUP(A614,REKAP[[#All],[ID
Barang]:[Stok Akhir]],2,FALSE), "")</f>
        <v/>
      </c>
      <c r="C614" s="18" t="str">
        <f>IFERROR(VLOOKUP(A614,REKAP[[#All],[ID
Barang]:[Stok Akhir]],4,FALSE), "")</f>
        <v/>
      </c>
      <c r="D614" s="66">
        <v>0</v>
      </c>
      <c r="E614" s="66">
        <v>0</v>
      </c>
      <c r="F614" s="66">
        <v>0</v>
      </c>
      <c r="G614" s="66">
        <v>0</v>
      </c>
      <c r="H614" s="66"/>
    </row>
    <row r="615" spans="2:8" x14ac:dyDescent="0.25">
      <c r="B615" s="18" t="str">
        <f>IFERROR(VLOOKUP(A615,REKAP[[#All],[ID
Barang]:[Stok Akhir]],2,FALSE), "")</f>
        <v/>
      </c>
      <c r="C615" s="18" t="str">
        <f>IFERROR(VLOOKUP(A615,REKAP[[#All],[ID
Barang]:[Stok Akhir]],4,FALSE), "")</f>
        <v/>
      </c>
      <c r="D615" s="66">
        <v>0</v>
      </c>
      <c r="E615" s="66">
        <v>0</v>
      </c>
      <c r="F615" s="66">
        <v>0</v>
      </c>
      <c r="G615" s="66">
        <v>0</v>
      </c>
      <c r="H615" s="66"/>
    </row>
    <row r="616" spans="2:8" x14ac:dyDescent="0.25">
      <c r="B616" s="18" t="str">
        <f>IFERROR(VLOOKUP(A616,REKAP[[#All],[ID
Barang]:[Stok Akhir]],2,FALSE), "")</f>
        <v/>
      </c>
      <c r="C616" s="18" t="str">
        <f>IFERROR(VLOOKUP(A616,REKAP[[#All],[ID
Barang]:[Stok Akhir]],4,FALSE), "")</f>
        <v/>
      </c>
      <c r="D616" s="66">
        <v>0</v>
      </c>
      <c r="E616" s="66">
        <v>0</v>
      </c>
      <c r="F616" s="66">
        <v>0</v>
      </c>
      <c r="G616" s="66">
        <v>0</v>
      </c>
      <c r="H616" s="66"/>
    </row>
    <row r="617" spans="2:8" x14ac:dyDescent="0.25">
      <c r="B617" s="18" t="str">
        <f>IFERROR(VLOOKUP(A617,REKAP[[#All],[ID
Barang]:[Stok Akhir]],2,FALSE), "")</f>
        <v/>
      </c>
      <c r="C617" s="18" t="str">
        <f>IFERROR(VLOOKUP(A617,REKAP[[#All],[ID
Barang]:[Stok Akhir]],4,FALSE), "")</f>
        <v/>
      </c>
      <c r="D617" s="66">
        <v>0</v>
      </c>
      <c r="E617" s="66">
        <v>0</v>
      </c>
      <c r="F617" s="66">
        <v>0</v>
      </c>
      <c r="G617" s="66">
        <v>0</v>
      </c>
      <c r="H617" s="66"/>
    </row>
    <row r="618" spans="2:8" x14ac:dyDescent="0.25">
      <c r="B618" s="18" t="str">
        <f>IFERROR(VLOOKUP(A618,REKAP[[#All],[ID
Barang]:[Stok Akhir]],2,FALSE), "")</f>
        <v/>
      </c>
      <c r="C618" s="18" t="str">
        <f>IFERROR(VLOOKUP(A618,REKAP[[#All],[ID
Barang]:[Stok Akhir]],4,FALSE), "")</f>
        <v/>
      </c>
      <c r="D618" s="66">
        <v>0</v>
      </c>
      <c r="E618" s="66">
        <v>0</v>
      </c>
      <c r="F618" s="66">
        <v>0</v>
      </c>
      <c r="G618" s="66">
        <v>0</v>
      </c>
      <c r="H618" s="66"/>
    </row>
    <row r="619" spans="2:8" x14ac:dyDescent="0.25">
      <c r="B619" s="18" t="str">
        <f>IFERROR(VLOOKUP(A619,REKAP[[#All],[ID
Barang]:[Stok Akhir]],2,FALSE), "")</f>
        <v/>
      </c>
      <c r="C619" s="18" t="str">
        <f>IFERROR(VLOOKUP(A619,REKAP[[#All],[ID
Barang]:[Stok Akhir]],4,FALSE), "")</f>
        <v/>
      </c>
      <c r="D619" s="66">
        <v>0</v>
      </c>
      <c r="E619" s="66">
        <v>0</v>
      </c>
      <c r="F619" s="66">
        <v>0</v>
      </c>
      <c r="G619" s="66">
        <v>0</v>
      </c>
      <c r="H619" s="66"/>
    </row>
    <row r="620" spans="2:8" x14ac:dyDescent="0.25">
      <c r="B620" s="18" t="str">
        <f>IFERROR(VLOOKUP(A620,REKAP[[#All],[ID
Barang]:[Stok Akhir]],2,FALSE), "")</f>
        <v/>
      </c>
      <c r="C620" s="18" t="str">
        <f>IFERROR(VLOOKUP(A620,REKAP[[#All],[ID
Barang]:[Stok Akhir]],4,FALSE), "")</f>
        <v/>
      </c>
      <c r="D620" s="66">
        <v>0</v>
      </c>
      <c r="E620" s="66">
        <v>0</v>
      </c>
      <c r="F620" s="66">
        <v>0</v>
      </c>
      <c r="G620" s="66">
        <v>0</v>
      </c>
      <c r="H620" s="66"/>
    </row>
    <row r="621" spans="2:8" x14ac:dyDescent="0.25">
      <c r="B621" s="18" t="str">
        <f>IFERROR(VLOOKUP(A621,REKAP[[#All],[ID
Barang]:[Stok Akhir]],2,FALSE), "")</f>
        <v/>
      </c>
      <c r="C621" s="18" t="str">
        <f>IFERROR(VLOOKUP(A621,REKAP[[#All],[ID
Barang]:[Stok Akhir]],4,FALSE), "")</f>
        <v/>
      </c>
      <c r="D621" s="66">
        <v>0</v>
      </c>
      <c r="E621" s="66">
        <v>12</v>
      </c>
      <c r="F621" s="66">
        <v>8</v>
      </c>
      <c r="G621" s="66">
        <v>4</v>
      </c>
      <c r="H621" s="66"/>
    </row>
    <row r="622" spans="2:8" x14ac:dyDescent="0.25">
      <c r="B622" s="18" t="str">
        <f>IFERROR(VLOOKUP(A622,REKAP[[#All],[ID
Barang]:[Stok Akhir]],2,FALSE), "")</f>
        <v/>
      </c>
      <c r="C622" s="18" t="str">
        <f>IFERROR(VLOOKUP(A622,REKAP[[#All],[ID
Barang]:[Stok Akhir]],4,FALSE), "")</f>
        <v/>
      </c>
      <c r="D622" s="66">
        <v>2</v>
      </c>
      <c r="E622" s="66">
        <v>0</v>
      </c>
      <c r="F622" s="66">
        <v>0</v>
      </c>
      <c r="G622" s="66">
        <v>2</v>
      </c>
      <c r="H622" s="66"/>
    </row>
    <row r="623" spans="2:8" x14ac:dyDescent="0.25">
      <c r="B623" s="18" t="str">
        <f>IFERROR(VLOOKUP(A623,REKAP[[#All],[ID
Barang]:[Stok Akhir]],2,FALSE), "")</f>
        <v/>
      </c>
      <c r="C623" s="18" t="str">
        <f>IFERROR(VLOOKUP(A623,REKAP[[#All],[ID
Barang]:[Stok Akhir]],4,FALSE), "")</f>
        <v/>
      </c>
      <c r="D623" s="66">
        <v>7</v>
      </c>
      <c r="E623" s="66">
        <v>29</v>
      </c>
      <c r="F623" s="66">
        <v>36</v>
      </c>
      <c r="G623" s="66">
        <v>0</v>
      </c>
      <c r="H623" s="66"/>
    </row>
    <row r="624" spans="2:8" x14ac:dyDescent="0.25">
      <c r="B624" s="18" t="str">
        <f>IFERROR(VLOOKUP(A624,REKAP[[#All],[ID
Barang]:[Stok Akhir]],2,FALSE), "")</f>
        <v/>
      </c>
      <c r="C624" s="18" t="str">
        <f>IFERROR(VLOOKUP(A624,REKAP[[#All],[ID
Barang]:[Stok Akhir]],4,FALSE), "")</f>
        <v/>
      </c>
      <c r="D624" s="66">
        <v>0</v>
      </c>
      <c r="E624" s="66">
        <v>0</v>
      </c>
      <c r="F624" s="66">
        <v>0</v>
      </c>
      <c r="G624" s="66">
        <v>0</v>
      </c>
      <c r="H624" s="66"/>
    </row>
    <row r="625" spans="2:8" x14ac:dyDescent="0.25">
      <c r="B625" s="18" t="str">
        <f>IFERROR(VLOOKUP(A625,REKAP[[#All],[ID
Barang]:[Stok Akhir]],2,FALSE), "")</f>
        <v/>
      </c>
      <c r="C625" s="18" t="str">
        <f>IFERROR(VLOOKUP(A625,REKAP[[#All],[ID
Barang]:[Stok Akhir]],4,FALSE), "")</f>
        <v/>
      </c>
      <c r="D625" s="66">
        <v>0</v>
      </c>
      <c r="E625" s="66">
        <v>0</v>
      </c>
      <c r="F625" s="66">
        <v>0</v>
      </c>
      <c r="G625" s="66">
        <v>0</v>
      </c>
      <c r="H625" s="66"/>
    </row>
    <row r="626" spans="2:8" x14ac:dyDescent="0.25">
      <c r="B626" s="18" t="str">
        <f>IFERROR(VLOOKUP(A626,REKAP[[#All],[ID
Barang]:[Stok Akhir]],2,FALSE), "")</f>
        <v/>
      </c>
      <c r="C626" s="18" t="str">
        <f>IFERROR(VLOOKUP(A626,REKAP[[#All],[ID
Barang]:[Stok Akhir]],4,FALSE), "")</f>
        <v/>
      </c>
      <c r="D626" s="66">
        <v>1</v>
      </c>
      <c r="E626" s="66">
        <v>8</v>
      </c>
      <c r="F626" s="66">
        <v>8</v>
      </c>
      <c r="G626" s="66">
        <v>1</v>
      </c>
      <c r="H626" s="66"/>
    </row>
    <row r="627" spans="2:8" x14ac:dyDescent="0.25">
      <c r="B627" s="18" t="str">
        <f>IFERROR(VLOOKUP(A627,REKAP[[#All],[ID
Barang]:[Stok Akhir]],2,FALSE), "")</f>
        <v/>
      </c>
      <c r="C627" s="18" t="str">
        <f>IFERROR(VLOOKUP(A627,REKAP[[#All],[ID
Barang]:[Stok Akhir]],4,FALSE), "")</f>
        <v/>
      </c>
      <c r="D627" s="66">
        <v>0</v>
      </c>
      <c r="E627" s="66">
        <v>0</v>
      </c>
      <c r="F627" s="66">
        <v>0</v>
      </c>
      <c r="G627" s="66">
        <v>0</v>
      </c>
      <c r="H627" s="66"/>
    </row>
    <row r="628" spans="2:8" x14ac:dyDescent="0.25">
      <c r="B628" s="18" t="str">
        <f>IFERROR(VLOOKUP(A628,REKAP[[#All],[ID
Barang]:[Stok Akhir]],2,FALSE), "")</f>
        <v/>
      </c>
      <c r="C628" s="18" t="str">
        <f>IFERROR(VLOOKUP(A628,REKAP[[#All],[ID
Barang]:[Stok Akhir]],4,FALSE), "")</f>
        <v/>
      </c>
      <c r="D628" s="66">
        <v>4</v>
      </c>
      <c r="E628" s="66">
        <v>0</v>
      </c>
      <c r="F628" s="66">
        <v>0</v>
      </c>
      <c r="G628" s="66">
        <v>4</v>
      </c>
      <c r="H628" s="66"/>
    </row>
    <row r="629" spans="2:8" x14ac:dyDescent="0.25">
      <c r="B629" s="18" t="str">
        <f>IFERROR(VLOOKUP(A629,REKAP[[#All],[ID
Barang]:[Stok Akhir]],2,FALSE), "")</f>
        <v/>
      </c>
      <c r="C629" s="18" t="str">
        <f>IFERROR(VLOOKUP(A629,REKAP[[#All],[ID
Barang]:[Stok Akhir]],4,FALSE), "")</f>
        <v/>
      </c>
      <c r="D629" s="66">
        <v>25</v>
      </c>
      <c r="E629" s="66">
        <v>0</v>
      </c>
      <c r="F629" s="66">
        <v>0</v>
      </c>
      <c r="G629" s="66">
        <v>25</v>
      </c>
      <c r="H629" s="66"/>
    </row>
    <row r="630" spans="2:8" x14ac:dyDescent="0.25">
      <c r="B630" s="18" t="str">
        <f>IFERROR(VLOOKUP(A630,REKAP[[#All],[ID
Barang]:[Stok Akhir]],2,FALSE), "")</f>
        <v/>
      </c>
      <c r="C630" s="18" t="str">
        <f>IFERROR(VLOOKUP(A630,REKAP[[#All],[ID
Barang]:[Stok Akhir]],4,FALSE), "")</f>
        <v/>
      </c>
      <c r="D630" s="66">
        <v>9</v>
      </c>
      <c r="E630" s="66">
        <v>0</v>
      </c>
      <c r="F630" s="66">
        <v>2</v>
      </c>
      <c r="G630" s="66">
        <v>7</v>
      </c>
      <c r="H630" s="66"/>
    </row>
    <row r="631" spans="2:8" x14ac:dyDescent="0.25">
      <c r="B631" s="18" t="str">
        <f>IFERROR(VLOOKUP(A631,REKAP[[#All],[ID
Barang]:[Stok Akhir]],2,FALSE), "")</f>
        <v/>
      </c>
      <c r="C631" s="18" t="str">
        <f>IFERROR(VLOOKUP(A631,REKAP[[#All],[ID
Barang]:[Stok Akhir]],4,FALSE), "")</f>
        <v/>
      </c>
      <c r="D631" s="66">
        <v>7</v>
      </c>
      <c r="E631" s="66">
        <v>0</v>
      </c>
      <c r="F631" s="66">
        <v>0</v>
      </c>
      <c r="G631" s="66">
        <v>7</v>
      </c>
      <c r="H631" s="66"/>
    </row>
    <row r="632" spans="2:8" x14ac:dyDescent="0.25">
      <c r="B632" s="18" t="str">
        <f>IFERROR(VLOOKUP(A632,REKAP[[#All],[ID
Barang]:[Stok Akhir]],2,FALSE), "")</f>
        <v/>
      </c>
      <c r="C632" s="18" t="str">
        <f>IFERROR(VLOOKUP(A632,REKAP[[#All],[ID
Barang]:[Stok Akhir]],4,FALSE), "")</f>
        <v/>
      </c>
      <c r="D632" s="66">
        <v>0</v>
      </c>
      <c r="E632" s="66">
        <v>8</v>
      </c>
      <c r="F632" s="66">
        <v>0</v>
      </c>
      <c r="G632" s="66">
        <v>8</v>
      </c>
      <c r="H632" s="66"/>
    </row>
    <row r="633" spans="2:8" x14ac:dyDescent="0.25">
      <c r="B633" s="18" t="str">
        <f>IFERROR(VLOOKUP(A633,REKAP[[#All],[ID
Barang]:[Stok Akhir]],2,FALSE), "")</f>
        <v/>
      </c>
      <c r="C633" s="18" t="str">
        <f>IFERROR(VLOOKUP(A633,REKAP[[#All],[ID
Barang]:[Stok Akhir]],4,FALSE), "")</f>
        <v/>
      </c>
      <c r="D633" s="66">
        <v>3</v>
      </c>
      <c r="E633" s="66">
        <v>32</v>
      </c>
      <c r="F633" s="66">
        <v>0</v>
      </c>
      <c r="G633" s="66">
        <v>35</v>
      </c>
      <c r="H633" s="66"/>
    </row>
    <row r="634" spans="2:8" x14ac:dyDescent="0.25">
      <c r="B634" s="18" t="str">
        <f>IFERROR(VLOOKUP(A634,REKAP[[#All],[ID
Barang]:[Stok Akhir]],2,FALSE), "")</f>
        <v/>
      </c>
      <c r="C634" s="18" t="str">
        <f>IFERROR(VLOOKUP(A634,REKAP[[#All],[ID
Barang]:[Stok Akhir]],4,FALSE), "")</f>
        <v/>
      </c>
      <c r="D634" s="66">
        <v>54</v>
      </c>
      <c r="E634" s="66">
        <v>112</v>
      </c>
      <c r="F634" s="66">
        <v>0</v>
      </c>
      <c r="G634" s="66">
        <v>166</v>
      </c>
      <c r="H634" s="66"/>
    </row>
    <row r="635" spans="2:8" x14ac:dyDescent="0.25">
      <c r="B635" s="18" t="str">
        <f>IFERROR(VLOOKUP(A635,REKAP[[#All],[ID
Barang]:[Stok Akhir]],2,FALSE), "")</f>
        <v/>
      </c>
      <c r="C635" s="18" t="str">
        <f>IFERROR(VLOOKUP(A635,REKAP[[#All],[ID
Barang]:[Stok Akhir]],4,FALSE), "")</f>
        <v/>
      </c>
      <c r="D635" s="66">
        <v>7</v>
      </c>
      <c r="E635" s="66">
        <v>0</v>
      </c>
      <c r="F635" s="66">
        <v>0</v>
      </c>
      <c r="G635" s="66">
        <v>7</v>
      </c>
      <c r="H635" s="66"/>
    </row>
    <row r="636" spans="2:8" x14ac:dyDescent="0.25">
      <c r="B636" s="18" t="str">
        <f>IFERROR(VLOOKUP(A636,REKAP[[#All],[ID
Barang]:[Stok Akhir]],2,FALSE), "")</f>
        <v/>
      </c>
      <c r="C636" s="18" t="str">
        <f>IFERROR(VLOOKUP(A636,REKAP[[#All],[ID
Barang]:[Stok Akhir]],4,FALSE), "")</f>
        <v/>
      </c>
      <c r="D636" s="66">
        <v>1</v>
      </c>
      <c r="E636" s="66">
        <v>0</v>
      </c>
      <c r="F636" s="66">
        <v>0</v>
      </c>
      <c r="G636" s="66">
        <v>1</v>
      </c>
      <c r="H636" s="66"/>
    </row>
    <row r="637" spans="2:8" x14ac:dyDescent="0.25">
      <c r="B637" s="18" t="str">
        <f>IFERROR(VLOOKUP(A637,REKAP[[#All],[ID
Barang]:[Stok Akhir]],2,FALSE), "")</f>
        <v/>
      </c>
      <c r="C637" s="18" t="str">
        <f>IFERROR(VLOOKUP(A637,REKAP[[#All],[ID
Barang]:[Stok Akhir]],4,FALSE), "")</f>
        <v/>
      </c>
      <c r="D637" s="66">
        <v>3</v>
      </c>
      <c r="E637" s="66">
        <v>0</v>
      </c>
      <c r="F637" s="66">
        <v>0</v>
      </c>
      <c r="G637" s="66">
        <v>3</v>
      </c>
      <c r="H637" s="66"/>
    </row>
    <row r="638" spans="2:8" x14ac:dyDescent="0.25">
      <c r="B638" s="18" t="str">
        <f>IFERROR(VLOOKUP(A638,REKAP[[#All],[ID
Barang]:[Stok Akhir]],2,FALSE), "")</f>
        <v/>
      </c>
      <c r="C638" s="18" t="str">
        <f>IFERROR(VLOOKUP(A638,REKAP[[#All],[ID
Barang]:[Stok Akhir]],4,FALSE), "")</f>
        <v/>
      </c>
      <c r="D638" s="66">
        <v>2</v>
      </c>
      <c r="E638" s="66">
        <v>26</v>
      </c>
      <c r="F638" s="66">
        <v>8</v>
      </c>
      <c r="G638" s="66">
        <v>20</v>
      </c>
      <c r="H638" s="66"/>
    </row>
    <row r="639" spans="2:8" x14ac:dyDescent="0.25">
      <c r="B639" s="18" t="str">
        <f>IFERROR(VLOOKUP(A639,REKAP[[#All],[ID
Barang]:[Stok Akhir]],2,FALSE), "")</f>
        <v/>
      </c>
      <c r="C639" s="18" t="str">
        <f>IFERROR(VLOOKUP(A639,REKAP[[#All],[ID
Barang]:[Stok Akhir]],4,FALSE), "")</f>
        <v/>
      </c>
      <c r="D639" s="66">
        <v>0</v>
      </c>
      <c r="E639" s="66">
        <v>4</v>
      </c>
      <c r="F639" s="66">
        <v>0</v>
      </c>
      <c r="G639" s="66">
        <v>4</v>
      </c>
      <c r="H639" s="66"/>
    </row>
    <row r="640" spans="2:8" x14ac:dyDescent="0.25">
      <c r="B640" s="18" t="str">
        <f>IFERROR(VLOOKUP(A640,REKAP[[#All],[ID
Barang]:[Stok Akhir]],2,FALSE), "")</f>
        <v/>
      </c>
      <c r="C640" s="18" t="str">
        <f>IFERROR(VLOOKUP(A640,REKAP[[#All],[ID
Barang]:[Stok Akhir]],4,FALSE), "")</f>
        <v/>
      </c>
      <c r="D640" s="66">
        <v>6</v>
      </c>
      <c r="E640" s="66">
        <v>24</v>
      </c>
      <c r="F640" s="66">
        <v>0</v>
      </c>
      <c r="G640" s="66">
        <v>30</v>
      </c>
      <c r="H640" s="66"/>
    </row>
    <row r="641" spans="2:8" x14ac:dyDescent="0.25">
      <c r="B641" s="18" t="str">
        <f>IFERROR(VLOOKUP(A641,REKAP[[#All],[ID
Barang]:[Stok Akhir]],2,FALSE), "")</f>
        <v/>
      </c>
      <c r="C641" s="18" t="str">
        <f>IFERROR(VLOOKUP(A641,REKAP[[#All],[ID
Barang]:[Stok Akhir]],4,FALSE), "")</f>
        <v/>
      </c>
      <c r="D641" s="66">
        <v>7</v>
      </c>
      <c r="E641" s="66">
        <v>0</v>
      </c>
      <c r="F641" s="66">
        <v>0</v>
      </c>
      <c r="G641" s="66">
        <v>7</v>
      </c>
      <c r="H641" s="66"/>
    </row>
    <row r="642" spans="2:8" x14ac:dyDescent="0.25">
      <c r="B642" s="18" t="str">
        <f>IFERROR(VLOOKUP(A642,REKAP[[#All],[ID
Barang]:[Stok Akhir]],2,FALSE), "")</f>
        <v/>
      </c>
      <c r="C642" s="18" t="str">
        <f>IFERROR(VLOOKUP(A642,REKAP[[#All],[ID
Barang]:[Stok Akhir]],4,FALSE), "")</f>
        <v/>
      </c>
      <c r="D642" s="66">
        <v>10</v>
      </c>
      <c r="E642" s="66">
        <v>0</v>
      </c>
      <c r="F642" s="66">
        <v>0</v>
      </c>
      <c r="G642" s="66">
        <v>10</v>
      </c>
      <c r="H642" s="66"/>
    </row>
    <row r="643" spans="2:8" x14ac:dyDescent="0.25">
      <c r="B643" s="18" t="str">
        <f>IFERROR(VLOOKUP(A643,REKAP[[#All],[ID
Barang]:[Stok Akhir]],2,FALSE), "")</f>
        <v/>
      </c>
      <c r="C643" s="18" t="str">
        <f>IFERROR(VLOOKUP(A643,REKAP[[#All],[ID
Barang]:[Stok Akhir]],4,FALSE), "")</f>
        <v/>
      </c>
      <c r="D643" s="66">
        <v>4</v>
      </c>
      <c r="E643" s="66">
        <v>0</v>
      </c>
      <c r="F643" s="66">
        <v>0</v>
      </c>
      <c r="G643" s="66">
        <v>4</v>
      </c>
      <c r="H643" s="66"/>
    </row>
    <row r="644" spans="2:8" x14ac:dyDescent="0.25">
      <c r="B644" s="18" t="str">
        <f>IFERROR(VLOOKUP(A644,REKAP[[#All],[ID
Barang]:[Stok Akhir]],2,FALSE), "")</f>
        <v/>
      </c>
      <c r="C644" s="18" t="str">
        <f>IFERROR(VLOOKUP(A644,REKAP[[#All],[ID
Barang]:[Stok Akhir]],4,FALSE), "")</f>
        <v/>
      </c>
      <c r="D644" s="66">
        <v>4</v>
      </c>
      <c r="E644" s="66">
        <v>0</v>
      </c>
      <c r="F644" s="66">
        <v>0</v>
      </c>
      <c r="G644" s="66">
        <v>4</v>
      </c>
      <c r="H644" s="66"/>
    </row>
    <row r="645" spans="2:8" x14ac:dyDescent="0.25">
      <c r="B645" s="18" t="str">
        <f>IFERROR(VLOOKUP(A645,REKAP[[#All],[ID
Barang]:[Stok Akhir]],2,FALSE), "")</f>
        <v/>
      </c>
      <c r="C645" s="18" t="str">
        <f>IFERROR(VLOOKUP(A645,REKAP[[#All],[ID
Barang]:[Stok Akhir]],4,FALSE), "")</f>
        <v/>
      </c>
      <c r="D645" s="66">
        <v>4</v>
      </c>
      <c r="E645" s="66">
        <v>4</v>
      </c>
      <c r="F645" s="66">
        <v>0</v>
      </c>
      <c r="G645" s="66">
        <v>8</v>
      </c>
      <c r="H645" s="66"/>
    </row>
    <row r="646" spans="2:8" x14ac:dyDescent="0.25">
      <c r="B646" s="18" t="str">
        <f>IFERROR(VLOOKUP(A646,REKAP[[#All],[ID
Barang]:[Stok Akhir]],2,FALSE), "")</f>
        <v/>
      </c>
      <c r="C646" s="18" t="str">
        <f>IFERROR(VLOOKUP(A646,REKAP[[#All],[ID
Barang]:[Stok Akhir]],4,FALSE), "")</f>
        <v/>
      </c>
      <c r="D646" s="66">
        <v>1</v>
      </c>
      <c r="E646" s="66">
        <v>4</v>
      </c>
      <c r="F646" s="66">
        <v>0</v>
      </c>
      <c r="G646" s="66">
        <v>5</v>
      </c>
      <c r="H646" s="66"/>
    </row>
    <row r="647" spans="2:8" x14ac:dyDescent="0.25">
      <c r="B647" s="18" t="str">
        <f>IFERROR(VLOOKUP(A647,REKAP[[#All],[ID
Barang]:[Stok Akhir]],2,FALSE), "")</f>
        <v/>
      </c>
      <c r="C647" s="18" t="str">
        <f>IFERROR(VLOOKUP(A647,REKAP[[#All],[ID
Barang]:[Stok Akhir]],4,FALSE), "")</f>
        <v/>
      </c>
      <c r="D647" s="66">
        <v>22</v>
      </c>
      <c r="E647" s="66">
        <v>0</v>
      </c>
      <c r="F647" s="66">
        <v>0</v>
      </c>
      <c r="G647" s="66">
        <v>22</v>
      </c>
      <c r="H647" s="66"/>
    </row>
    <row r="648" spans="2:8" x14ac:dyDescent="0.25">
      <c r="B648" s="18" t="str">
        <f>IFERROR(VLOOKUP(A648,REKAP[[#All],[ID
Barang]:[Stok Akhir]],2,FALSE), "")</f>
        <v/>
      </c>
      <c r="C648" s="18" t="str">
        <f>IFERROR(VLOOKUP(A648,REKAP[[#All],[ID
Barang]:[Stok Akhir]],4,FALSE), "")</f>
        <v/>
      </c>
      <c r="D648" s="66">
        <v>14</v>
      </c>
      <c r="E648" s="66">
        <v>0</v>
      </c>
      <c r="F648" s="66">
        <v>0</v>
      </c>
      <c r="G648" s="66">
        <v>14</v>
      </c>
      <c r="H648" s="66"/>
    </row>
    <row r="649" spans="2:8" x14ac:dyDescent="0.25">
      <c r="B649" s="18" t="str">
        <f>IFERROR(VLOOKUP(A649,REKAP[[#All],[ID
Barang]:[Stok Akhir]],2,FALSE), "")</f>
        <v/>
      </c>
      <c r="C649" s="18" t="str">
        <f>IFERROR(VLOOKUP(A649,REKAP[[#All],[ID
Barang]:[Stok Akhir]],4,FALSE), "")</f>
        <v/>
      </c>
      <c r="D649" s="66">
        <v>2</v>
      </c>
      <c r="E649" s="66">
        <v>0</v>
      </c>
      <c r="F649" s="66">
        <v>0</v>
      </c>
      <c r="G649" s="66">
        <v>2</v>
      </c>
      <c r="H649" s="66"/>
    </row>
    <row r="650" spans="2:8" x14ac:dyDescent="0.25">
      <c r="B650" s="18" t="str">
        <f>IFERROR(VLOOKUP(A650,REKAP[[#All],[ID
Barang]:[Stok Akhir]],2,FALSE), "")</f>
        <v/>
      </c>
      <c r="C650" s="18" t="str">
        <f>IFERROR(VLOOKUP(A650,REKAP[[#All],[ID
Barang]:[Stok Akhir]],4,FALSE), "")</f>
        <v/>
      </c>
      <c r="D650" s="66">
        <v>0</v>
      </c>
      <c r="E650" s="66">
        <v>0</v>
      </c>
      <c r="F650" s="66">
        <v>0</v>
      </c>
      <c r="G650" s="66">
        <v>0</v>
      </c>
      <c r="H650" s="66"/>
    </row>
    <row r="651" spans="2:8" x14ac:dyDescent="0.25">
      <c r="B651" s="18" t="str">
        <f>IFERROR(VLOOKUP(A651,REKAP[[#All],[ID
Barang]:[Stok Akhir]],2,FALSE), "")</f>
        <v/>
      </c>
      <c r="C651" s="18" t="str">
        <f>IFERROR(VLOOKUP(A651,REKAP[[#All],[ID
Barang]:[Stok Akhir]],4,FALSE), "")</f>
        <v/>
      </c>
      <c r="D651" s="66">
        <v>0</v>
      </c>
      <c r="E651" s="66">
        <v>0</v>
      </c>
      <c r="F651" s="66">
        <v>0</v>
      </c>
      <c r="G651" s="66">
        <v>0</v>
      </c>
      <c r="H651" s="66"/>
    </row>
    <row r="652" spans="2:8" x14ac:dyDescent="0.25">
      <c r="B652" s="18" t="str">
        <f>IFERROR(VLOOKUP(A652,REKAP[[#All],[ID
Barang]:[Stok Akhir]],2,FALSE), "")</f>
        <v/>
      </c>
      <c r="C652" s="18" t="str">
        <f>IFERROR(VLOOKUP(A652,REKAP[[#All],[ID
Barang]:[Stok Akhir]],4,FALSE), "")</f>
        <v/>
      </c>
      <c r="D652" s="66">
        <v>44</v>
      </c>
      <c r="E652" s="66">
        <v>0</v>
      </c>
      <c r="F652" s="66">
        <v>0</v>
      </c>
      <c r="G652" s="66">
        <v>44</v>
      </c>
      <c r="H652" s="66"/>
    </row>
    <row r="653" spans="2:8" x14ac:dyDescent="0.25">
      <c r="B653" s="18" t="str">
        <f>IFERROR(VLOOKUP(A653,REKAP[[#All],[ID
Barang]:[Stok Akhir]],2,FALSE), "")</f>
        <v/>
      </c>
      <c r="C653" s="18" t="str">
        <f>IFERROR(VLOOKUP(A653,REKAP[[#All],[ID
Barang]:[Stok Akhir]],4,FALSE), "")</f>
        <v/>
      </c>
      <c r="D653" s="66">
        <v>4</v>
      </c>
      <c r="E653" s="66">
        <v>0</v>
      </c>
      <c r="F653" s="66">
        <v>0</v>
      </c>
      <c r="G653" s="66">
        <v>4</v>
      </c>
      <c r="H653" s="66"/>
    </row>
    <row r="654" spans="2:8" x14ac:dyDescent="0.25">
      <c r="B654" s="18" t="str">
        <f>IFERROR(VLOOKUP(A654,REKAP[[#All],[ID
Barang]:[Stok Akhir]],2,FALSE), "")</f>
        <v/>
      </c>
      <c r="C654" s="18" t="str">
        <f>IFERROR(VLOOKUP(A654,REKAP[[#All],[ID
Barang]:[Stok Akhir]],4,FALSE), "")</f>
        <v/>
      </c>
      <c r="D654" s="66">
        <v>0</v>
      </c>
      <c r="E654" s="66">
        <v>0</v>
      </c>
      <c r="F654" s="66">
        <v>0</v>
      </c>
      <c r="G654" s="66">
        <v>0</v>
      </c>
      <c r="H654" s="66"/>
    </row>
    <row r="655" spans="2:8" x14ac:dyDescent="0.25">
      <c r="B655" s="18" t="str">
        <f>IFERROR(VLOOKUP(A655,REKAP[[#All],[ID
Barang]:[Stok Akhir]],2,FALSE), "")</f>
        <v/>
      </c>
      <c r="C655" s="18" t="str">
        <f>IFERROR(VLOOKUP(A655,REKAP[[#All],[ID
Barang]:[Stok Akhir]],4,FALSE), "")</f>
        <v/>
      </c>
      <c r="D655" s="66">
        <v>1</v>
      </c>
      <c r="E655" s="66">
        <v>24</v>
      </c>
      <c r="F655" s="66">
        <v>0</v>
      </c>
      <c r="G655" s="66">
        <v>25</v>
      </c>
      <c r="H655" s="66"/>
    </row>
    <row r="656" spans="2:8" x14ac:dyDescent="0.25">
      <c r="B656" s="18" t="str">
        <f>IFERROR(VLOOKUP(A656,REKAP[[#All],[ID
Barang]:[Stok Akhir]],2,FALSE), "")</f>
        <v/>
      </c>
      <c r="C656" s="18" t="str">
        <f>IFERROR(VLOOKUP(A656,REKAP[[#All],[ID
Barang]:[Stok Akhir]],4,FALSE), "")</f>
        <v/>
      </c>
      <c r="D656" s="66">
        <v>11</v>
      </c>
      <c r="E656" s="66">
        <v>0</v>
      </c>
      <c r="F656" s="66">
        <v>0</v>
      </c>
      <c r="G656" s="66">
        <v>11</v>
      </c>
      <c r="H656" s="66"/>
    </row>
    <row r="657" spans="2:8" x14ac:dyDescent="0.25">
      <c r="B657" s="18" t="str">
        <f>IFERROR(VLOOKUP(A657,REKAP[[#All],[ID
Barang]:[Stok Akhir]],2,FALSE), "")</f>
        <v/>
      </c>
      <c r="C657" s="18" t="str">
        <f>IFERROR(VLOOKUP(A657,REKAP[[#All],[ID
Barang]:[Stok Akhir]],4,FALSE), "")</f>
        <v/>
      </c>
      <c r="D657" s="66">
        <v>9</v>
      </c>
      <c r="E657" s="66">
        <v>0</v>
      </c>
      <c r="F657" s="66">
        <v>0</v>
      </c>
      <c r="G657" s="66">
        <v>9</v>
      </c>
      <c r="H657" s="66"/>
    </row>
    <row r="658" spans="2:8" x14ac:dyDescent="0.25">
      <c r="B658" s="18" t="str">
        <f>IFERROR(VLOOKUP(A658,REKAP[[#All],[ID
Barang]:[Stok Akhir]],2,FALSE), "")</f>
        <v/>
      </c>
      <c r="C658" s="18" t="str">
        <f>IFERROR(VLOOKUP(A658,REKAP[[#All],[ID
Barang]:[Stok Akhir]],4,FALSE), "")</f>
        <v/>
      </c>
      <c r="D658" s="66">
        <v>3</v>
      </c>
      <c r="E658" s="66">
        <v>0</v>
      </c>
      <c r="F658" s="66">
        <v>0</v>
      </c>
      <c r="G658" s="66">
        <v>3</v>
      </c>
      <c r="H658" s="66"/>
    </row>
    <row r="659" spans="2:8" x14ac:dyDescent="0.25">
      <c r="B659" s="18" t="str">
        <f>IFERROR(VLOOKUP(A659,REKAP[[#All],[ID
Barang]:[Stok Akhir]],2,FALSE), "")</f>
        <v/>
      </c>
      <c r="C659" s="18" t="str">
        <f>IFERROR(VLOOKUP(A659,REKAP[[#All],[ID
Barang]:[Stok Akhir]],4,FALSE), "")</f>
        <v/>
      </c>
      <c r="D659" s="66">
        <v>4</v>
      </c>
      <c r="E659" s="66">
        <v>0</v>
      </c>
      <c r="F659" s="66">
        <v>0</v>
      </c>
      <c r="G659" s="66">
        <v>4</v>
      </c>
      <c r="H659" s="66"/>
    </row>
    <row r="660" spans="2:8" x14ac:dyDescent="0.25">
      <c r="B660" s="18" t="str">
        <f>IFERROR(VLOOKUP(A660,REKAP[[#All],[ID
Barang]:[Stok Akhir]],2,FALSE), "")</f>
        <v/>
      </c>
      <c r="C660" s="18" t="str">
        <f>IFERROR(VLOOKUP(A660,REKAP[[#All],[ID
Barang]:[Stok Akhir]],4,FALSE), "")</f>
        <v/>
      </c>
      <c r="D660" s="66">
        <v>1</v>
      </c>
      <c r="E660" s="66">
        <v>8</v>
      </c>
      <c r="F660" s="66">
        <v>0</v>
      </c>
      <c r="G660" s="66">
        <v>9</v>
      </c>
      <c r="H660" s="66"/>
    </row>
    <row r="661" spans="2:8" x14ac:dyDescent="0.25">
      <c r="B661" s="18" t="str">
        <f>IFERROR(VLOOKUP(A661,REKAP[[#All],[ID
Barang]:[Stok Akhir]],2,FALSE), "")</f>
        <v/>
      </c>
      <c r="C661" s="18" t="str">
        <f>IFERROR(VLOOKUP(A661,REKAP[[#All],[ID
Barang]:[Stok Akhir]],4,FALSE), "")</f>
        <v/>
      </c>
      <c r="D661" s="66">
        <v>0</v>
      </c>
      <c r="E661" s="66">
        <v>8</v>
      </c>
      <c r="F661" s="66">
        <v>8</v>
      </c>
      <c r="G661" s="66">
        <v>0</v>
      </c>
      <c r="H661" s="66"/>
    </row>
    <row r="662" spans="2:8" x14ac:dyDescent="0.25">
      <c r="B662" s="18" t="str">
        <f>IFERROR(VLOOKUP(A662,REKAP[[#All],[ID
Barang]:[Stok Akhir]],2,FALSE), "")</f>
        <v/>
      </c>
      <c r="C662" s="18" t="str">
        <f>IFERROR(VLOOKUP(A662,REKAP[[#All],[ID
Barang]:[Stok Akhir]],4,FALSE), "")</f>
        <v/>
      </c>
      <c r="D662" s="66">
        <v>5</v>
      </c>
      <c r="E662" s="66">
        <v>0</v>
      </c>
      <c r="F662" s="66">
        <v>0</v>
      </c>
      <c r="G662" s="66">
        <v>5</v>
      </c>
      <c r="H662" s="66"/>
    </row>
    <row r="663" spans="2:8" x14ac:dyDescent="0.25">
      <c r="B663" s="18" t="str">
        <f>IFERROR(VLOOKUP(A663,REKAP[[#All],[ID
Barang]:[Stok Akhir]],2,FALSE), "")</f>
        <v/>
      </c>
      <c r="C663" s="18" t="str">
        <f>IFERROR(VLOOKUP(A663,REKAP[[#All],[ID
Barang]:[Stok Akhir]],4,FALSE), "")</f>
        <v/>
      </c>
      <c r="D663" s="66">
        <v>1</v>
      </c>
      <c r="E663" s="66">
        <v>0</v>
      </c>
      <c r="F663" s="66">
        <v>0</v>
      </c>
      <c r="G663" s="66">
        <v>1</v>
      </c>
      <c r="H663" s="66"/>
    </row>
    <row r="664" spans="2:8" x14ac:dyDescent="0.25">
      <c r="B664" s="18" t="str">
        <f>IFERROR(VLOOKUP(A664,REKAP[[#All],[ID
Barang]:[Stok Akhir]],2,FALSE), "")</f>
        <v/>
      </c>
      <c r="C664" s="18" t="str">
        <f>IFERROR(VLOOKUP(A664,REKAP[[#All],[ID
Barang]:[Stok Akhir]],4,FALSE), "")</f>
        <v/>
      </c>
      <c r="D664" s="66">
        <v>8</v>
      </c>
      <c r="E664" s="66">
        <v>0</v>
      </c>
      <c r="F664" s="66">
        <v>0</v>
      </c>
      <c r="G664" s="66">
        <v>8</v>
      </c>
      <c r="H664" s="66"/>
    </row>
    <row r="665" spans="2:8" x14ac:dyDescent="0.25">
      <c r="B665" s="18" t="str">
        <f>IFERROR(VLOOKUP(A665,REKAP[[#All],[ID
Barang]:[Stok Akhir]],2,FALSE), "")</f>
        <v/>
      </c>
      <c r="C665" s="18" t="str">
        <f>IFERROR(VLOOKUP(A665,REKAP[[#All],[ID
Barang]:[Stok Akhir]],4,FALSE), "")</f>
        <v/>
      </c>
      <c r="D665" s="66">
        <v>7</v>
      </c>
      <c r="E665" s="66">
        <v>16</v>
      </c>
      <c r="F665" s="66">
        <v>0</v>
      </c>
      <c r="G665" s="66">
        <v>23</v>
      </c>
      <c r="H665" s="66"/>
    </row>
    <row r="666" spans="2:8" x14ac:dyDescent="0.25">
      <c r="B666" s="18" t="str">
        <f>IFERROR(VLOOKUP(A666,REKAP[[#All],[ID
Barang]:[Stok Akhir]],2,FALSE), "")</f>
        <v/>
      </c>
      <c r="C666" s="18" t="str">
        <f>IFERROR(VLOOKUP(A666,REKAP[[#All],[ID
Barang]:[Stok Akhir]],4,FALSE), "")</f>
        <v/>
      </c>
      <c r="D666" s="66">
        <v>2</v>
      </c>
      <c r="E666" s="66">
        <v>0</v>
      </c>
      <c r="F666" s="66">
        <v>0</v>
      </c>
      <c r="G666" s="66">
        <v>2</v>
      </c>
      <c r="H666" s="66"/>
    </row>
    <row r="667" spans="2:8" x14ac:dyDescent="0.25">
      <c r="B667" s="18" t="str">
        <f>IFERROR(VLOOKUP(A667,REKAP[[#All],[ID
Barang]:[Stok Akhir]],2,FALSE), "")</f>
        <v/>
      </c>
      <c r="C667" s="18" t="str">
        <f>IFERROR(VLOOKUP(A667,REKAP[[#All],[ID
Barang]:[Stok Akhir]],4,FALSE), "")</f>
        <v/>
      </c>
      <c r="D667" s="66">
        <v>7</v>
      </c>
      <c r="E667" s="66">
        <v>0</v>
      </c>
      <c r="F667" s="66">
        <v>0</v>
      </c>
      <c r="G667" s="66">
        <v>7</v>
      </c>
      <c r="H667" s="66"/>
    </row>
    <row r="668" spans="2:8" x14ac:dyDescent="0.25">
      <c r="B668" s="18" t="str">
        <f>IFERROR(VLOOKUP(A668,REKAP[[#All],[ID
Barang]:[Stok Akhir]],2,FALSE), "")</f>
        <v/>
      </c>
      <c r="C668" s="18" t="str">
        <f>IFERROR(VLOOKUP(A668,REKAP[[#All],[ID
Barang]:[Stok Akhir]],4,FALSE), "")</f>
        <v/>
      </c>
      <c r="D668" s="66">
        <v>0</v>
      </c>
      <c r="E668" s="66">
        <v>0</v>
      </c>
      <c r="F668" s="66">
        <v>0</v>
      </c>
      <c r="G668" s="66">
        <v>0</v>
      </c>
      <c r="H668" s="66"/>
    </row>
    <row r="669" spans="2:8" x14ac:dyDescent="0.25">
      <c r="B669" s="18" t="str">
        <f>IFERROR(VLOOKUP(A669,REKAP[[#All],[ID
Barang]:[Stok Akhir]],2,FALSE), "")</f>
        <v/>
      </c>
      <c r="C669" s="18" t="str">
        <f>IFERROR(VLOOKUP(A669,REKAP[[#All],[ID
Barang]:[Stok Akhir]],4,FALSE), "")</f>
        <v/>
      </c>
      <c r="D669" s="66">
        <v>0</v>
      </c>
      <c r="E669" s="66">
        <v>0</v>
      </c>
      <c r="F669" s="66">
        <v>0</v>
      </c>
      <c r="G669" s="66">
        <v>0</v>
      </c>
      <c r="H669" s="66"/>
    </row>
    <row r="670" spans="2:8" x14ac:dyDescent="0.25">
      <c r="B670" s="18" t="str">
        <f>IFERROR(VLOOKUP(A670,REKAP[[#All],[ID
Barang]:[Stok Akhir]],2,FALSE), "")</f>
        <v/>
      </c>
      <c r="C670" s="18" t="str">
        <f>IFERROR(VLOOKUP(A670,REKAP[[#All],[ID
Barang]:[Stok Akhir]],4,FALSE), "")</f>
        <v/>
      </c>
      <c r="D670" s="66">
        <v>1</v>
      </c>
      <c r="E670" s="66">
        <v>0</v>
      </c>
      <c r="F670" s="66">
        <v>0</v>
      </c>
      <c r="G670" s="66">
        <v>1</v>
      </c>
      <c r="H670" s="66"/>
    </row>
    <row r="671" spans="2:8" x14ac:dyDescent="0.25">
      <c r="B671" s="18" t="str">
        <f>IFERROR(VLOOKUP(A671,REKAP[[#All],[ID
Barang]:[Stok Akhir]],2,FALSE), "")</f>
        <v/>
      </c>
      <c r="C671" s="18" t="str">
        <f>IFERROR(VLOOKUP(A671,REKAP[[#All],[ID
Barang]:[Stok Akhir]],4,FALSE), "")</f>
        <v/>
      </c>
      <c r="D671" s="66">
        <v>0</v>
      </c>
      <c r="E671" s="66">
        <v>16</v>
      </c>
      <c r="F671" s="66">
        <v>16</v>
      </c>
      <c r="G671" s="66">
        <v>0</v>
      </c>
      <c r="H671" s="66"/>
    </row>
    <row r="672" spans="2:8" x14ac:dyDescent="0.25">
      <c r="B672" s="18" t="str">
        <f>IFERROR(VLOOKUP(A672,REKAP[[#All],[ID
Barang]:[Stok Akhir]],2,FALSE), "")</f>
        <v/>
      </c>
      <c r="C672" s="18" t="str">
        <f>IFERROR(VLOOKUP(A672,REKAP[[#All],[ID
Barang]:[Stok Akhir]],4,FALSE), "")</f>
        <v/>
      </c>
      <c r="D672" s="66">
        <v>4</v>
      </c>
      <c r="E672" s="66">
        <v>0</v>
      </c>
      <c r="F672" s="66">
        <v>0</v>
      </c>
      <c r="G672" s="66">
        <v>4</v>
      </c>
      <c r="H672" s="66"/>
    </row>
    <row r="673" spans="2:8" x14ac:dyDescent="0.25">
      <c r="B673" s="18" t="str">
        <f>IFERROR(VLOOKUP(A673,REKAP[[#All],[ID
Barang]:[Stok Akhir]],2,FALSE), "")</f>
        <v/>
      </c>
      <c r="C673" s="18" t="str">
        <f>IFERROR(VLOOKUP(A673,REKAP[[#All],[ID
Barang]:[Stok Akhir]],4,FALSE), "")</f>
        <v/>
      </c>
      <c r="D673" s="66">
        <v>3</v>
      </c>
      <c r="E673" s="66">
        <v>0</v>
      </c>
      <c r="F673" s="66">
        <v>0</v>
      </c>
      <c r="G673" s="66">
        <v>3</v>
      </c>
      <c r="H673" s="66"/>
    </row>
    <row r="674" spans="2:8" x14ac:dyDescent="0.25">
      <c r="B674" s="18" t="str">
        <f>IFERROR(VLOOKUP(A674,REKAP[[#All],[ID
Barang]:[Stok Akhir]],2,FALSE), "")</f>
        <v/>
      </c>
      <c r="C674" s="18" t="str">
        <f>IFERROR(VLOOKUP(A674,REKAP[[#All],[ID
Barang]:[Stok Akhir]],4,FALSE), "")</f>
        <v/>
      </c>
      <c r="D674" s="66">
        <v>11</v>
      </c>
      <c r="E674" s="66">
        <v>0</v>
      </c>
      <c r="F674" s="66">
        <v>0</v>
      </c>
      <c r="G674" s="66">
        <v>11</v>
      </c>
      <c r="H674" s="66"/>
    </row>
    <row r="675" spans="2:8" x14ac:dyDescent="0.25">
      <c r="B675" s="18" t="str">
        <f>IFERROR(VLOOKUP(A675,REKAP[[#All],[ID
Barang]:[Stok Akhir]],2,FALSE), "")</f>
        <v/>
      </c>
      <c r="C675" s="18" t="str">
        <f>IFERROR(VLOOKUP(A675,REKAP[[#All],[ID
Barang]:[Stok Akhir]],4,FALSE), "")</f>
        <v/>
      </c>
      <c r="D675" s="66">
        <v>4</v>
      </c>
      <c r="E675" s="66">
        <v>0</v>
      </c>
      <c r="F675" s="66">
        <v>0</v>
      </c>
      <c r="G675" s="66">
        <v>4</v>
      </c>
      <c r="H675" s="66"/>
    </row>
    <row r="676" spans="2:8" x14ac:dyDescent="0.25">
      <c r="B676" s="18" t="str">
        <f>IFERROR(VLOOKUP(A676,REKAP[[#All],[ID
Barang]:[Stok Akhir]],2,FALSE), "")</f>
        <v/>
      </c>
      <c r="C676" s="18" t="str">
        <f>IFERROR(VLOOKUP(A676,REKAP[[#All],[ID
Barang]:[Stok Akhir]],4,FALSE), "")</f>
        <v/>
      </c>
      <c r="D676" s="66">
        <v>0</v>
      </c>
      <c r="E676" s="66">
        <v>0</v>
      </c>
      <c r="F676" s="66">
        <v>0</v>
      </c>
      <c r="G676" s="66">
        <v>0</v>
      </c>
      <c r="H676" s="66"/>
    </row>
    <row r="677" spans="2:8" x14ac:dyDescent="0.25">
      <c r="B677" s="18" t="str">
        <f>IFERROR(VLOOKUP(A677,REKAP[[#All],[ID
Barang]:[Stok Akhir]],2,FALSE), "")</f>
        <v/>
      </c>
      <c r="C677" s="18" t="str">
        <f>IFERROR(VLOOKUP(A677,REKAP[[#All],[ID
Barang]:[Stok Akhir]],4,FALSE), "")</f>
        <v/>
      </c>
      <c r="D677" s="66">
        <v>2</v>
      </c>
      <c r="E677" s="66">
        <v>0</v>
      </c>
      <c r="F677" s="66">
        <v>0</v>
      </c>
      <c r="G677" s="66">
        <v>2</v>
      </c>
      <c r="H677" s="66"/>
    </row>
    <row r="678" spans="2:8" x14ac:dyDescent="0.25">
      <c r="B678" s="18" t="str">
        <f>IFERROR(VLOOKUP(A678,REKAP[[#All],[ID
Barang]:[Stok Akhir]],2,FALSE), "")</f>
        <v/>
      </c>
      <c r="C678" s="18" t="str">
        <f>IFERROR(VLOOKUP(A678,REKAP[[#All],[ID
Barang]:[Stok Akhir]],4,FALSE), "")</f>
        <v/>
      </c>
      <c r="D678" s="66">
        <v>0</v>
      </c>
      <c r="E678" s="66">
        <v>0</v>
      </c>
      <c r="F678" s="66">
        <v>0</v>
      </c>
      <c r="G678" s="66">
        <v>0</v>
      </c>
      <c r="H678" s="66"/>
    </row>
    <row r="679" spans="2:8" x14ac:dyDescent="0.25">
      <c r="B679" s="18" t="str">
        <f>IFERROR(VLOOKUP(A679,REKAP[[#All],[ID
Barang]:[Stok Akhir]],2,FALSE), "")</f>
        <v/>
      </c>
      <c r="C679" s="18" t="str">
        <f>IFERROR(VLOOKUP(A679,REKAP[[#All],[ID
Barang]:[Stok Akhir]],4,FALSE), "")</f>
        <v/>
      </c>
      <c r="D679" s="66">
        <v>0</v>
      </c>
      <c r="E679" s="66">
        <v>0</v>
      </c>
      <c r="F679" s="66">
        <v>0</v>
      </c>
      <c r="G679" s="66">
        <v>0</v>
      </c>
      <c r="H679" s="66"/>
    </row>
    <row r="680" spans="2:8" x14ac:dyDescent="0.25">
      <c r="B680" s="18" t="str">
        <f>IFERROR(VLOOKUP(A680,REKAP[[#All],[ID
Barang]:[Stok Akhir]],2,FALSE), "")</f>
        <v/>
      </c>
      <c r="C680" s="18" t="str">
        <f>IFERROR(VLOOKUP(A680,REKAP[[#All],[ID
Barang]:[Stok Akhir]],4,FALSE), "")</f>
        <v/>
      </c>
      <c r="D680" s="66">
        <v>4</v>
      </c>
      <c r="E680" s="66">
        <v>0</v>
      </c>
      <c r="F680" s="66">
        <v>0</v>
      </c>
      <c r="G680" s="66">
        <v>4</v>
      </c>
      <c r="H680" s="66"/>
    </row>
    <row r="681" spans="2:8" x14ac:dyDescent="0.25">
      <c r="B681" s="18" t="str">
        <f>IFERROR(VLOOKUP(A681,REKAP[[#All],[ID
Barang]:[Stok Akhir]],2,FALSE), "")</f>
        <v/>
      </c>
      <c r="C681" s="18" t="str">
        <f>IFERROR(VLOOKUP(A681,REKAP[[#All],[ID
Barang]:[Stok Akhir]],4,FALSE), "")</f>
        <v/>
      </c>
      <c r="D681" s="66">
        <v>14</v>
      </c>
      <c r="E681" s="66">
        <v>0</v>
      </c>
      <c r="F681" s="66">
        <v>0</v>
      </c>
      <c r="G681" s="66">
        <v>14</v>
      </c>
      <c r="H681" s="66"/>
    </row>
    <row r="682" spans="2:8" x14ac:dyDescent="0.25">
      <c r="B682" s="18" t="str">
        <f>IFERROR(VLOOKUP(A682,REKAP[[#All],[ID
Barang]:[Stok Akhir]],2,FALSE), "")</f>
        <v/>
      </c>
      <c r="C682" s="18" t="str">
        <f>IFERROR(VLOOKUP(A682,REKAP[[#All],[ID
Barang]:[Stok Akhir]],4,FALSE), "")</f>
        <v/>
      </c>
      <c r="D682" s="66">
        <v>4</v>
      </c>
      <c r="E682" s="66">
        <v>0</v>
      </c>
      <c r="F682" s="66">
        <v>0</v>
      </c>
      <c r="G682" s="66">
        <v>4</v>
      </c>
      <c r="H682" s="66"/>
    </row>
    <row r="683" spans="2:8" x14ac:dyDescent="0.25">
      <c r="B683" s="18" t="str">
        <f>IFERROR(VLOOKUP(A683,REKAP[[#All],[ID
Barang]:[Stok Akhir]],2,FALSE), "")</f>
        <v/>
      </c>
      <c r="C683" s="18" t="str">
        <f>IFERROR(VLOOKUP(A683,REKAP[[#All],[ID
Barang]:[Stok Akhir]],4,FALSE), "")</f>
        <v/>
      </c>
      <c r="D683" s="66">
        <v>0</v>
      </c>
      <c r="E683" s="66">
        <v>0</v>
      </c>
      <c r="F683" s="66">
        <v>0</v>
      </c>
      <c r="G683" s="66">
        <v>0</v>
      </c>
      <c r="H683" s="66"/>
    </row>
    <row r="684" spans="2:8" x14ac:dyDescent="0.25">
      <c r="B684" s="18" t="str">
        <f>IFERROR(VLOOKUP(A684,REKAP[[#All],[ID
Barang]:[Stok Akhir]],2,FALSE), "")</f>
        <v/>
      </c>
      <c r="C684" s="18" t="str">
        <f>IFERROR(VLOOKUP(A684,REKAP[[#All],[ID
Barang]:[Stok Akhir]],4,FALSE), "")</f>
        <v/>
      </c>
      <c r="D684" s="66">
        <v>24</v>
      </c>
      <c r="E684" s="66">
        <v>0</v>
      </c>
      <c r="F684" s="66">
        <v>0</v>
      </c>
      <c r="G684" s="66">
        <v>24</v>
      </c>
      <c r="H684" s="66"/>
    </row>
    <row r="685" spans="2:8" x14ac:dyDescent="0.25">
      <c r="B685" s="18" t="str">
        <f>IFERROR(VLOOKUP(A685,REKAP[[#All],[ID
Barang]:[Stok Akhir]],2,FALSE), "")</f>
        <v/>
      </c>
      <c r="C685" s="18" t="str">
        <f>IFERROR(VLOOKUP(A685,REKAP[[#All],[ID
Barang]:[Stok Akhir]],4,FALSE), "")</f>
        <v/>
      </c>
      <c r="D685" s="66">
        <v>0</v>
      </c>
      <c r="E685" s="66">
        <v>6</v>
      </c>
      <c r="F685" s="66">
        <v>6</v>
      </c>
      <c r="G685" s="66">
        <v>0</v>
      </c>
      <c r="H685" s="66"/>
    </row>
    <row r="686" spans="2:8" x14ac:dyDescent="0.25">
      <c r="B686" s="18" t="str">
        <f>IFERROR(VLOOKUP(A686,REKAP[[#All],[ID
Barang]:[Stok Akhir]],2,FALSE), "")</f>
        <v/>
      </c>
      <c r="C686" s="18" t="str">
        <f>IFERROR(VLOOKUP(A686,REKAP[[#All],[ID
Barang]:[Stok Akhir]],4,FALSE), "")</f>
        <v/>
      </c>
      <c r="D686" s="66">
        <v>0</v>
      </c>
      <c r="E686" s="66">
        <v>0</v>
      </c>
      <c r="F686" s="66">
        <v>0</v>
      </c>
      <c r="G686" s="66">
        <v>0</v>
      </c>
      <c r="H686" s="66"/>
    </row>
    <row r="687" spans="2:8" x14ac:dyDescent="0.25">
      <c r="B687" s="18" t="str">
        <f>IFERROR(VLOOKUP(A687,REKAP[[#All],[ID
Barang]:[Stok Akhir]],2,FALSE), "")</f>
        <v/>
      </c>
      <c r="C687" s="18" t="str">
        <f>IFERROR(VLOOKUP(A687,REKAP[[#All],[ID
Barang]:[Stok Akhir]],4,FALSE), "")</f>
        <v/>
      </c>
      <c r="D687" s="66">
        <v>0</v>
      </c>
      <c r="E687" s="66">
        <v>0</v>
      </c>
      <c r="F687" s="66">
        <v>0</v>
      </c>
      <c r="G687" s="66">
        <v>0</v>
      </c>
      <c r="H687" s="66"/>
    </row>
    <row r="688" spans="2:8" x14ac:dyDescent="0.25">
      <c r="B688" s="18" t="str">
        <f>IFERROR(VLOOKUP(A688,REKAP[[#All],[ID
Barang]:[Stok Akhir]],2,FALSE), "")</f>
        <v/>
      </c>
      <c r="C688" s="18" t="str">
        <f>IFERROR(VLOOKUP(A688,REKAP[[#All],[ID
Barang]:[Stok Akhir]],4,FALSE), "")</f>
        <v/>
      </c>
      <c r="D688" s="66">
        <v>0</v>
      </c>
      <c r="E688" s="66">
        <v>0</v>
      </c>
      <c r="F688" s="66">
        <v>0</v>
      </c>
      <c r="G688" s="66">
        <v>0</v>
      </c>
      <c r="H688" s="66"/>
    </row>
    <row r="689" spans="2:8" x14ac:dyDescent="0.25">
      <c r="B689" s="18" t="str">
        <f>IFERROR(VLOOKUP(A689,REKAP[[#All],[ID
Barang]:[Stok Akhir]],2,FALSE), "")</f>
        <v/>
      </c>
      <c r="C689" s="18" t="str">
        <f>IFERROR(VLOOKUP(A689,REKAP[[#All],[ID
Barang]:[Stok Akhir]],4,FALSE), "")</f>
        <v/>
      </c>
      <c r="D689" s="66">
        <v>15</v>
      </c>
      <c r="E689" s="66">
        <v>0</v>
      </c>
      <c r="F689" s="66">
        <v>0</v>
      </c>
      <c r="G689" s="66">
        <v>15</v>
      </c>
      <c r="H689" s="66"/>
    </row>
    <row r="690" spans="2:8" x14ac:dyDescent="0.25">
      <c r="B690" s="18" t="str">
        <f>IFERROR(VLOOKUP(A690,REKAP[[#All],[ID
Barang]:[Stok Akhir]],2,FALSE), "")</f>
        <v/>
      </c>
      <c r="C690" s="18" t="str">
        <f>IFERROR(VLOOKUP(A690,REKAP[[#All],[ID
Barang]:[Stok Akhir]],4,FALSE), "")</f>
        <v/>
      </c>
      <c r="D690" s="66">
        <v>0</v>
      </c>
      <c r="E690" s="66">
        <v>0</v>
      </c>
      <c r="F690" s="66">
        <v>0</v>
      </c>
      <c r="G690" s="66">
        <v>0</v>
      </c>
      <c r="H690" s="66"/>
    </row>
    <row r="691" spans="2:8" x14ac:dyDescent="0.25">
      <c r="B691" s="18" t="str">
        <f>IFERROR(VLOOKUP(A691,REKAP[[#All],[ID
Barang]:[Stok Akhir]],2,FALSE), "")</f>
        <v/>
      </c>
      <c r="C691" s="18" t="str">
        <f>IFERROR(VLOOKUP(A691,REKAP[[#All],[ID
Barang]:[Stok Akhir]],4,FALSE), "")</f>
        <v/>
      </c>
      <c r="D691" s="66">
        <v>2</v>
      </c>
      <c r="E691" s="66">
        <v>0</v>
      </c>
      <c r="F691" s="66">
        <v>0</v>
      </c>
      <c r="G691" s="66">
        <v>2</v>
      </c>
      <c r="H691" s="66"/>
    </row>
    <row r="692" spans="2:8" x14ac:dyDescent="0.25">
      <c r="B692" s="18" t="str">
        <f>IFERROR(VLOOKUP(A692,REKAP[[#All],[ID
Barang]:[Stok Akhir]],2,FALSE), "")</f>
        <v/>
      </c>
      <c r="C692" s="18" t="str">
        <f>IFERROR(VLOOKUP(A692,REKAP[[#All],[ID
Barang]:[Stok Akhir]],4,FALSE), "")</f>
        <v/>
      </c>
      <c r="D692" s="66">
        <v>0</v>
      </c>
      <c r="E692" s="66">
        <v>15</v>
      </c>
      <c r="F692" s="66">
        <v>0</v>
      </c>
      <c r="G692" s="66">
        <v>15</v>
      </c>
      <c r="H692" s="66"/>
    </row>
    <row r="693" spans="2:8" x14ac:dyDescent="0.25">
      <c r="B693" s="18" t="str">
        <f>IFERROR(VLOOKUP(A693,REKAP[[#All],[ID
Barang]:[Stok Akhir]],2,FALSE), "")</f>
        <v/>
      </c>
      <c r="C693" s="18" t="str">
        <f>IFERROR(VLOOKUP(A693,REKAP[[#All],[ID
Barang]:[Stok Akhir]],4,FALSE), "")</f>
        <v/>
      </c>
      <c r="D693" s="66">
        <v>0</v>
      </c>
      <c r="E693" s="66">
        <v>0</v>
      </c>
      <c r="F693" s="66">
        <v>0</v>
      </c>
      <c r="G693" s="66">
        <v>0</v>
      </c>
      <c r="H693" s="66"/>
    </row>
    <row r="694" spans="2:8" x14ac:dyDescent="0.25">
      <c r="B694" s="18" t="str">
        <f>IFERROR(VLOOKUP(A694,REKAP[[#All],[ID
Barang]:[Stok Akhir]],2,FALSE), "")</f>
        <v/>
      </c>
      <c r="C694" s="18" t="str">
        <f>IFERROR(VLOOKUP(A694,REKAP[[#All],[ID
Barang]:[Stok Akhir]],4,FALSE), "")</f>
        <v/>
      </c>
      <c r="D694" s="66">
        <v>1</v>
      </c>
      <c r="E694" s="66">
        <v>0</v>
      </c>
      <c r="F694" s="66">
        <v>0</v>
      </c>
      <c r="G694" s="66">
        <v>1</v>
      </c>
      <c r="H694" s="66"/>
    </row>
    <row r="695" spans="2:8" x14ac:dyDescent="0.25">
      <c r="B695" s="18" t="str">
        <f>IFERROR(VLOOKUP(A695,REKAP[[#All],[ID
Barang]:[Stok Akhir]],2,FALSE), "")</f>
        <v/>
      </c>
      <c r="C695" s="18" t="str">
        <f>IFERROR(VLOOKUP(A695,REKAP[[#All],[ID
Barang]:[Stok Akhir]],4,FALSE), "")</f>
        <v/>
      </c>
      <c r="D695" s="66">
        <v>0</v>
      </c>
      <c r="E695" s="66">
        <v>0</v>
      </c>
      <c r="F695" s="66">
        <v>0</v>
      </c>
      <c r="G695" s="66">
        <v>0</v>
      </c>
      <c r="H695" s="66"/>
    </row>
    <row r="696" spans="2:8" x14ac:dyDescent="0.25">
      <c r="B696" s="18" t="str">
        <f>IFERROR(VLOOKUP(A696,REKAP[[#All],[ID
Barang]:[Stok Akhir]],2,FALSE), "")</f>
        <v/>
      </c>
      <c r="C696" s="18" t="str">
        <f>IFERROR(VLOOKUP(A696,REKAP[[#All],[ID
Barang]:[Stok Akhir]],4,FALSE), "")</f>
        <v/>
      </c>
      <c r="D696" s="66">
        <v>14</v>
      </c>
      <c r="E696" s="66">
        <v>0</v>
      </c>
      <c r="F696" s="66">
        <v>0</v>
      </c>
      <c r="G696" s="66">
        <v>14</v>
      </c>
      <c r="H696" s="66"/>
    </row>
    <row r="697" spans="2:8" x14ac:dyDescent="0.25">
      <c r="B697" s="18" t="str">
        <f>IFERROR(VLOOKUP(A697,REKAP[[#All],[ID
Barang]:[Stok Akhir]],2,FALSE), "")</f>
        <v/>
      </c>
      <c r="C697" s="18" t="str">
        <f>IFERROR(VLOOKUP(A697,REKAP[[#All],[ID
Barang]:[Stok Akhir]],4,FALSE), "")</f>
        <v/>
      </c>
      <c r="D697" s="66">
        <v>9</v>
      </c>
      <c r="E697" s="66">
        <v>0</v>
      </c>
      <c r="F697" s="66">
        <v>0</v>
      </c>
      <c r="G697" s="66">
        <v>9</v>
      </c>
      <c r="H697" s="66"/>
    </row>
    <row r="698" spans="2:8" x14ac:dyDescent="0.25">
      <c r="B698" s="18" t="str">
        <f>IFERROR(VLOOKUP(A698,REKAP[[#All],[ID
Barang]:[Stok Akhir]],2,FALSE), "")</f>
        <v/>
      </c>
      <c r="C698" s="18" t="str">
        <f>IFERROR(VLOOKUP(A698,REKAP[[#All],[ID
Barang]:[Stok Akhir]],4,FALSE), "")</f>
        <v/>
      </c>
      <c r="D698" s="66">
        <v>4</v>
      </c>
      <c r="E698" s="66">
        <v>0</v>
      </c>
      <c r="F698" s="66">
        <v>0</v>
      </c>
      <c r="G698" s="66">
        <v>4</v>
      </c>
      <c r="H698" s="66"/>
    </row>
    <row r="699" spans="2:8" x14ac:dyDescent="0.25">
      <c r="B699" s="18" t="str">
        <f>IFERROR(VLOOKUP(A699,REKAP[[#All],[ID
Barang]:[Stok Akhir]],2,FALSE), "")</f>
        <v/>
      </c>
      <c r="C699" s="18" t="str">
        <f>IFERROR(VLOOKUP(A699,REKAP[[#All],[ID
Barang]:[Stok Akhir]],4,FALSE), "")</f>
        <v/>
      </c>
      <c r="D699" s="66">
        <v>6</v>
      </c>
      <c r="E699" s="66">
        <v>0</v>
      </c>
      <c r="F699" s="66">
        <v>0</v>
      </c>
      <c r="G699" s="66">
        <v>6</v>
      </c>
      <c r="H699" s="66"/>
    </row>
    <row r="700" spans="2:8" x14ac:dyDescent="0.25">
      <c r="B700" s="18" t="str">
        <f>IFERROR(VLOOKUP(A700,REKAP[[#All],[ID
Barang]:[Stok Akhir]],2,FALSE), "")</f>
        <v/>
      </c>
      <c r="C700" s="18" t="str">
        <f>IFERROR(VLOOKUP(A700,REKAP[[#All],[ID
Barang]:[Stok Akhir]],4,FALSE), "")</f>
        <v/>
      </c>
      <c r="D700" s="66">
        <v>3</v>
      </c>
      <c r="E700" s="66">
        <v>0</v>
      </c>
      <c r="F700" s="66">
        <v>0</v>
      </c>
      <c r="G700" s="66">
        <v>3</v>
      </c>
      <c r="H700" s="66"/>
    </row>
    <row r="701" spans="2:8" x14ac:dyDescent="0.25">
      <c r="B701" s="18" t="str">
        <f>IFERROR(VLOOKUP(A701,REKAP[[#All],[ID
Barang]:[Stok Akhir]],2,FALSE), "")</f>
        <v/>
      </c>
      <c r="C701" s="18" t="str">
        <f>IFERROR(VLOOKUP(A701,REKAP[[#All],[ID
Barang]:[Stok Akhir]],4,FALSE), "")</f>
        <v/>
      </c>
      <c r="D701" s="66">
        <v>0</v>
      </c>
      <c r="E701" s="66">
        <v>0</v>
      </c>
      <c r="F701" s="66">
        <v>0</v>
      </c>
      <c r="G701" s="66">
        <v>0</v>
      </c>
      <c r="H701" s="66"/>
    </row>
    <row r="702" spans="2:8" x14ac:dyDescent="0.25">
      <c r="B702" s="18" t="str">
        <f>IFERROR(VLOOKUP(A702,REKAP[[#All],[ID
Barang]:[Stok Akhir]],2,FALSE), "")</f>
        <v/>
      </c>
      <c r="C702" s="18" t="str">
        <f>IFERROR(VLOOKUP(A702,REKAP[[#All],[ID
Barang]:[Stok Akhir]],4,FALSE), "")</f>
        <v/>
      </c>
      <c r="D702" s="66">
        <v>0</v>
      </c>
      <c r="E702" s="66">
        <v>0</v>
      </c>
      <c r="F702" s="66">
        <v>0</v>
      </c>
      <c r="G702" s="66">
        <v>0</v>
      </c>
      <c r="H702" s="66"/>
    </row>
    <row r="703" spans="2:8" x14ac:dyDescent="0.25">
      <c r="B703" s="18" t="str">
        <f>IFERROR(VLOOKUP(A703,REKAP[[#All],[ID
Barang]:[Stok Akhir]],2,FALSE), "")</f>
        <v/>
      </c>
      <c r="C703" s="18" t="str">
        <f>IFERROR(VLOOKUP(A703,REKAP[[#All],[ID
Barang]:[Stok Akhir]],4,FALSE), "")</f>
        <v/>
      </c>
      <c r="D703" s="66">
        <v>0</v>
      </c>
      <c r="E703" s="66">
        <v>8</v>
      </c>
      <c r="F703" s="66">
        <v>0</v>
      </c>
      <c r="G703" s="66">
        <v>8</v>
      </c>
      <c r="H703" s="66"/>
    </row>
    <row r="704" spans="2:8" x14ac:dyDescent="0.25">
      <c r="B704" s="18" t="str">
        <f>IFERROR(VLOOKUP(A704,REKAP[[#All],[ID
Barang]:[Stok Akhir]],2,FALSE), "")</f>
        <v/>
      </c>
      <c r="C704" s="18" t="str">
        <f>IFERROR(VLOOKUP(A704,REKAP[[#All],[ID
Barang]:[Stok Akhir]],4,FALSE), "")</f>
        <v/>
      </c>
      <c r="D704" s="66">
        <v>1</v>
      </c>
      <c r="E704" s="66">
        <v>0</v>
      </c>
      <c r="F704" s="66">
        <v>0</v>
      </c>
      <c r="G704" s="66">
        <v>1</v>
      </c>
      <c r="H704" s="66"/>
    </row>
    <row r="705" spans="2:8" x14ac:dyDescent="0.25">
      <c r="B705" s="18" t="str">
        <f>IFERROR(VLOOKUP(A705,REKAP[[#All],[ID
Barang]:[Stok Akhir]],2,FALSE), "")</f>
        <v/>
      </c>
      <c r="C705" s="18" t="str">
        <f>IFERROR(VLOOKUP(A705,REKAP[[#All],[ID
Barang]:[Stok Akhir]],4,FALSE), "")</f>
        <v/>
      </c>
      <c r="D705" s="66">
        <v>0</v>
      </c>
      <c r="E705" s="66">
        <v>0</v>
      </c>
      <c r="F705" s="66">
        <v>0</v>
      </c>
      <c r="G705" s="66">
        <v>0</v>
      </c>
      <c r="H705" s="66"/>
    </row>
    <row r="706" spans="2:8" x14ac:dyDescent="0.25">
      <c r="B706" s="18" t="str">
        <f>IFERROR(VLOOKUP(A706,REKAP[[#All],[ID
Barang]:[Stok Akhir]],2,FALSE), "")</f>
        <v/>
      </c>
      <c r="C706" s="18" t="str">
        <f>IFERROR(VLOOKUP(A706,REKAP[[#All],[ID
Barang]:[Stok Akhir]],4,FALSE), "")</f>
        <v/>
      </c>
      <c r="D706" s="66">
        <v>3</v>
      </c>
      <c r="E706" s="66">
        <v>0</v>
      </c>
      <c r="F706" s="66">
        <v>2</v>
      </c>
      <c r="G706" s="66">
        <v>1</v>
      </c>
      <c r="H706" s="66"/>
    </row>
    <row r="707" spans="2:8" x14ac:dyDescent="0.25">
      <c r="B707" s="18" t="str">
        <f>IFERROR(VLOOKUP(A707,REKAP[[#All],[ID
Barang]:[Stok Akhir]],2,FALSE), "")</f>
        <v/>
      </c>
      <c r="C707" s="18" t="str">
        <f>IFERROR(VLOOKUP(A707,REKAP[[#All],[ID
Barang]:[Stok Akhir]],4,FALSE), "")</f>
        <v/>
      </c>
      <c r="D707" s="66">
        <v>17</v>
      </c>
      <c r="E707" s="66">
        <v>0</v>
      </c>
      <c r="F707" s="66">
        <v>0</v>
      </c>
      <c r="G707" s="66">
        <v>17</v>
      </c>
      <c r="H707" s="66"/>
    </row>
    <row r="708" spans="2:8" x14ac:dyDescent="0.25">
      <c r="B708" s="18" t="str">
        <f>IFERROR(VLOOKUP(A708,REKAP[[#All],[ID
Barang]:[Stok Akhir]],2,FALSE), "")</f>
        <v/>
      </c>
      <c r="C708" s="18" t="str">
        <f>IFERROR(VLOOKUP(A708,REKAP[[#All],[ID
Barang]:[Stok Akhir]],4,FALSE), "")</f>
        <v/>
      </c>
      <c r="D708" s="66">
        <v>2</v>
      </c>
      <c r="E708" s="66">
        <v>0</v>
      </c>
      <c r="F708" s="66">
        <v>0</v>
      </c>
      <c r="G708" s="66">
        <v>2</v>
      </c>
      <c r="H708" s="66"/>
    </row>
    <row r="709" spans="2:8" x14ac:dyDescent="0.25">
      <c r="B709" s="18" t="str">
        <f>IFERROR(VLOOKUP(A709,REKAP[[#All],[ID
Barang]:[Stok Akhir]],2,FALSE), "")</f>
        <v/>
      </c>
      <c r="C709" s="18" t="str">
        <f>IFERROR(VLOOKUP(A709,REKAP[[#All],[ID
Barang]:[Stok Akhir]],4,FALSE), "")</f>
        <v/>
      </c>
      <c r="D709" s="66">
        <v>0</v>
      </c>
      <c r="E709" s="66">
        <v>3</v>
      </c>
      <c r="F709" s="66">
        <v>0</v>
      </c>
      <c r="G709" s="66">
        <v>3</v>
      </c>
      <c r="H709" s="66"/>
    </row>
    <row r="710" spans="2:8" x14ac:dyDescent="0.25">
      <c r="B710" s="18" t="str">
        <f>IFERROR(VLOOKUP(A710,REKAP[[#All],[ID
Barang]:[Stok Akhir]],2,FALSE), "")</f>
        <v/>
      </c>
      <c r="C710" s="18" t="str">
        <f>IFERROR(VLOOKUP(A710,REKAP[[#All],[ID
Barang]:[Stok Akhir]],4,FALSE), "")</f>
        <v/>
      </c>
      <c r="D710" s="66">
        <v>0</v>
      </c>
      <c r="E710" s="66">
        <v>0</v>
      </c>
      <c r="F710" s="66">
        <v>0</v>
      </c>
      <c r="G710" s="66">
        <v>0</v>
      </c>
      <c r="H710" s="66"/>
    </row>
    <row r="711" spans="2:8" x14ac:dyDescent="0.25">
      <c r="B711" s="18" t="str">
        <f>IFERROR(VLOOKUP(A711,REKAP[[#All],[ID
Barang]:[Stok Akhir]],2,FALSE), "")</f>
        <v/>
      </c>
      <c r="C711" s="18" t="str">
        <f>IFERROR(VLOOKUP(A711,REKAP[[#All],[ID
Barang]:[Stok Akhir]],4,FALSE), "")</f>
        <v/>
      </c>
      <c r="D711" s="66">
        <v>0</v>
      </c>
      <c r="E711" s="66">
        <v>0</v>
      </c>
      <c r="F711" s="66">
        <v>0</v>
      </c>
      <c r="G711" s="66">
        <v>0</v>
      </c>
      <c r="H711" s="66"/>
    </row>
    <row r="712" spans="2:8" x14ac:dyDescent="0.25">
      <c r="B712" s="18" t="str">
        <f>IFERROR(VLOOKUP(A712,REKAP[[#All],[ID
Barang]:[Stok Akhir]],2,FALSE), "")</f>
        <v/>
      </c>
      <c r="C712" s="18" t="str">
        <f>IFERROR(VLOOKUP(A712,REKAP[[#All],[ID
Barang]:[Stok Akhir]],4,FALSE), "")</f>
        <v/>
      </c>
      <c r="D712" s="66">
        <v>0</v>
      </c>
      <c r="E712" s="66">
        <v>0</v>
      </c>
      <c r="F712" s="66">
        <v>0</v>
      </c>
      <c r="G712" s="66">
        <v>0</v>
      </c>
      <c r="H712" s="66"/>
    </row>
    <row r="713" spans="2:8" x14ac:dyDescent="0.25">
      <c r="B713" s="18" t="str">
        <f>IFERROR(VLOOKUP(A713,REKAP[[#All],[ID
Barang]:[Stok Akhir]],2,FALSE), "")</f>
        <v/>
      </c>
      <c r="C713" s="18" t="str">
        <f>IFERROR(VLOOKUP(A713,REKAP[[#All],[ID
Barang]:[Stok Akhir]],4,FALSE), "")</f>
        <v/>
      </c>
      <c r="D713" s="66">
        <v>0</v>
      </c>
      <c r="E713" s="66">
        <v>40</v>
      </c>
      <c r="F713" s="66">
        <v>40</v>
      </c>
      <c r="G713" s="66">
        <v>0</v>
      </c>
      <c r="H713" s="66"/>
    </row>
    <row r="714" spans="2:8" x14ac:dyDescent="0.25">
      <c r="B714" s="18" t="str">
        <f>IFERROR(VLOOKUP(A714,REKAP[[#All],[ID
Barang]:[Stok Akhir]],2,FALSE), "")</f>
        <v/>
      </c>
      <c r="C714" s="18" t="str">
        <f>IFERROR(VLOOKUP(A714,REKAP[[#All],[ID
Barang]:[Stok Akhir]],4,FALSE), "")</f>
        <v/>
      </c>
      <c r="D714" s="66">
        <v>0</v>
      </c>
      <c r="E714" s="66">
        <v>0</v>
      </c>
      <c r="F714" s="66">
        <v>0</v>
      </c>
      <c r="G714" s="66">
        <v>0</v>
      </c>
      <c r="H714" s="66"/>
    </row>
    <row r="715" spans="2:8" x14ac:dyDescent="0.25">
      <c r="B715" s="18" t="str">
        <f>IFERROR(VLOOKUP(A715,REKAP[[#All],[ID
Barang]:[Stok Akhir]],2,FALSE), "")</f>
        <v/>
      </c>
      <c r="C715" s="18" t="str">
        <f>IFERROR(VLOOKUP(A715,REKAP[[#All],[ID
Barang]:[Stok Akhir]],4,FALSE), "")</f>
        <v/>
      </c>
      <c r="D715" s="66">
        <v>0</v>
      </c>
      <c r="E715" s="66">
        <v>0</v>
      </c>
      <c r="F715" s="66">
        <v>0</v>
      </c>
      <c r="G715" s="66">
        <v>0</v>
      </c>
      <c r="H715" s="66"/>
    </row>
    <row r="716" spans="2:8" x14ac:dyDescent="0.25">
      <c r="B716" s="18" t="str">
        <f>IFERROR(VLOOKUP(A716,REKAP[[#All],[ID
Barang]:[Stok Akhir]],2,FALSE), "")</f>
        <v/>
      </c>
      <c r="C716" s="18" t="str">
        <f>IFERROR(VLOOKUP(A716,REKAP[[#All],[ID
Barang]:[Stok Akhir]],4,FALSE), "")</f>
        <v/>
      </c>
      <c r="D716" s="66">
        <v>3</v>
      </c>
      <c r="E716" s="66">
        <v>0</v>
      </c>
      <c r="F716" s="66">
        <v>0</v>
      </c>
      <c r="G716" s="66">
        <v>3</v>
      </c>
      <c r="H716" s="66"/>
    </row>
    <row r="717" spans="2:8" x14ac:dyDescent="0.25">
      <c r="B717" s="18" t="str">
        <f>IFERROR(VLOOKUP(A717,REKAP[[#All],[ID
Barang]:[Stok Akhir]],2,FALSE), "")</f>
        <v/>
      </c>
      <c r="C717" s="18" t="str">
        <f>IFERROR(VLOOKUP(A717,REKAP[[#All],[ID
Barang]:[Stok Akhir]],4,FALSE), "")</f>
        <v/>
      </c>
      <c r="D717" s="66">
        <v>0</v>
      </c>
      <c r="E717" s="66">
        <v>0</v>
      </c>
      <c r="F717" s="66">
        <v>0</v>
      </c>
      <c r="G717" s="66">
        <v>0</v>
      </c>
      <c r="H717" s="66"/>
    </row>
    <row r="718" spans="2:8" x14ac:dyDescent="0.25">
      <c r="B718" s="18" t="str">
        <f>IFERROR(VLOOKUP(A718,REKAP[[#All],[ID
Barang]:[Stok Akhir]],2,FALSE), "")</f>
        <v/>
      </c>
      <c r="C718" s="18" t="str">
        <f>IFERROR(VLOOKUP(A718,REKAP[[#All],[ID
Barang]:[Stok Akhir]],4,FALSE), "")</f>
        <v/>
      </c>
      <c r="D718" s="66">
        <v>0</v>
      </c>
      <c r="E718" s="66">
        <v>0</v>
      </c>
      <c r="F718" s="66">
        <v>0</v>
      </c>
      <c r="G718" s="66">
        <v>0</v>
      </c>
      <c r="H718" s="66"/>
    </row>
    <row r="719" spans="2:8" x14ac:dyDescent="0.25">
      <c r="B719" s="18" t="str">
        <f>IFERROR(VLOOKUP(A719,REKAP[[#All],[ID
Barang]:[Stok Akhir]],2,FALSE), "")</f>
        <v/>
      </c>
      <c r="C719" s="18" t="str">
        <f>IFERROR(VLOOKUP(A719,REKAP[[#All],[ID
Barang]:[Stok Akhir]],4,FALSE), "")</f>
        <v/>
      </c>
      <c r="D719" s="66">
        <v>1</v>
      </c>
      <c r="E719" s="66">
        <v>0</v>
      </c>
      <c r="F719" s="66">
        <v>0</v>
      </c>
      <c r="G719" s="66">
        <v>1</v>
      </c>
      <c r="H719" s="66"/>
    </row>
    <row r="720" spans="2:8" x14ac:dyDescent="0.25">
      <c r="B720" s="18" t="str">
        <f>IFERROR(VLOOKUP(A720,REKAP[[#All],[ID
Barang]:[Stok Akhir]],2,FALSE), "")</f>
        <v/>
      </c>
      <c r="C720" s="18" t="str">
        <f>IFERROR(VLOOKUP(A720,REKAP[[#All],[ID
Barang]:[Stok Akhir]],4,FALSE), "")</f>
        <v/>
      </c>
      <c r="D720" s="66">
        <v>2</v>
      </c>
      <c r="E720" s="66">
        <v>0</v>
      </c>
      <c r="F720" s="66">
        <v>0</v>
      </c>
      <c r="G720" s="66">
        <v>2</v>
      </c>
      <c r="H720" s="66"/>
    </row>
    <row r="721" spans="2:8" x14ac:dyDescent="0.25">
      <c r="B721" s="18" t="str">
        <f>IFERROR(VLOOKUP(A721,REKAP[[#All],[ID
Barang]:[Stok Akhir]],2,FALSE), "")</f>
        <v/>
      </c>
      <c r="C721" s="18" t="str">
        <f>IFERROR(VLOOKUP(A721,REKAP[[#All],[ID
Barang]:[Stok Akhir]],4,FALSE), "")</f>
        <v/>
      </c>
      <c r="D721" s="66">
        <v>0</v>
      </c>
      <c r="E721" s="66">
        <v>2</v>
      </c>
      <c r="F721" s="66">
        <v>0</v>
      </c>
      <c r="G721" s="66">
        <v>2</v>
      </c>
      <c r="H721" s="66"/>
    </row>
    <row r="722" spans="2:8" x14ac:dyDescent="0.25">
      <c r="B722" s="18" t="str">
        <f>IFERROR(VLOOKUP(A722,REKAP[[#All],[ID
Barang]:[Stok Akhir]],2,FALSE), "")</f>
        <v/>
      </c>
      <c r="C722" s="18" t="str">
        <f>IFERROR(VLOOKUP(A722,REKAP[[#All],[ID
Barang]:[Stok Akhir]],4,FALSE), "")</f>
        <v/>
      </c>
      <c r="D722" s="66">
        <v>1</v>
      </c>
      <c r="E722" s="66">
        <v>0</v>
      </c>
      <c r="F722" s="66">
        <v>0</v>
      </c>
      <c r="G722" s="66">
        <v>1</v>
      </c>
      <c r="H722" s="66"/>
    </row>
    <row r="723" spans="2:8" x14ac:dyDescent="0.25">
      <c r="B723" s="18" t="str">
        <f>IFERROR(VLOOKUP(A723,REKAP[[#All],[ID
Barang]:[Stok Akhir]],2,FALSE), "")</f>
        <v/>
      </c>
      <c r="C723" s="18" t="str">
        <f>IFERROR(VLOOKUP(A723,REKAP[[#All],[ID
Barang]:[Stok Akhir]],4,FALSE), "")</f>
        <v/>
      </c>
      <c r="D723" s="66">
        <v>0</v>
      </c>
      <c r="E723" s="66">
        <v>0</v>
      </c>
      <c r="F723" s="66">
        <v>0</v>
      </c>
      <c r="G723" s="66">
        <v>0</v>
      </c>
      <c r="H723" s="66"/>
    </row>
    <row r="724" spans="2:8" x14ac:dyDescent="0.25">
      <c r="B724" s="18" t="str">
        <f>IFERROR(VLOOKUP(A724,REKAP[[#All],[ID
Barang]:[Stok Akhir]],2,FALSE), "")</f>
        <v/>
      </c>
      <c r="C724" s="18" t="str">
        <f>IFERROR(VLOOKUP(A724,REKAP[[#All],[ID
Barang]:[Stok Akhir]],4,FALSE), "")</f>
        <v/>
      </c>
      <c r="D724" s="66">
        <v>0</v>
      </c>
      <c r="E724" s="66">
        <v>24</v>
      </c>
      <c r="F724" s="66">
        <v>24</v>
      </c>
      <c r="G724" s="66">
        <v>0</v>
      </c>
      <c r="H724" s="66"/>
    </row>
    <row r="725" spans="2:8" x14ac:dyDescent="0.25">
      <c r="B725" s="18" t="str">
        <f>IFERROR(VLOOKUP(A725,REKAP[[#All],[ID
Barang]:[Stok Akhir]],2,FALSE), "")</f>
        <v/>
      </c>
      <c r="C725" s="18" t="str">
        <f>IFERROR(VLOOKUP(A725,REKAP[[#All],[ID
Barang]:[Stok Akhir]],4,FALSE), "")</f>
        <v/>
      </c>
      <c r="D725" s="66">
        <v>0</v>
      </c>
      <c r="E725" s="66">
        <v>0</v>
      </c>
      <c r="F725" s="66">
        <v>0</v>
      </c>
      <c r="G725" s="66">
        <v>0</v>
      </c>
      <c r="H725" s="66"/>
    </row>
    <row r="726" spans="2:8" x14ac:dyDescent="0.25">
      <c r="B726" s="18" t="str">
        <f>IFERROR(VLOOKUP(A726,REKAP[[#All],[ID
Barang]:[Stok Akhir]],2,FALSE), "")</f>
        <v/>
      </c>
      <c r="C726" s="18" t="str">
        <f>IFERROR(VLOOKUP(A726,REKAP[[#All],[ID
Barang]:[Stok Akhir]],4,FALSE), "")</f>
        <v/>
      </c>
      <c r="D726" s="66">
        <v>0</v>
      </c>
      <c r="E726" s="66">
        <v>0</v>
      </c>
      <c r="F726" s="66">
        <v>0</v>
      </c>
      <c r="G726" s="66">
        <v>0</v>
      </c>
      <c r="H726" s="66"/>
    </row>
    <row r="727" spans="2:8" x14ac:dyDescent="0.25">
      <c r="B727" s="18" t="str">
        <f>IFERROR(VLOOKUP(A727,REKAP[[#All],[ID
Barang]:[Stok Akhir]],2,FALSE), "")</f>
        <v/>
      </c>
      <c r="C727" s="18" t="str">
        <f>IFERROR(VLOOKUP(A727,REKAP[[#All],[ID
Barang]:[Stok Akhir]],4,FALSE), "")</f>
        <v/>
      </c>
      <c r="D727" s="66">
        <v>1</v>
      </c>
      <c r="E727" s="66">
        <v>0</v>
      </c>
      <c r="F727" s="66">
        <v>0</v>
      </c>
      <c r="G727" s="66">
        <v>1</v>
      </c>
      <c r="H727" s="66"/>
    </row>
    <row r="728" spans="2:8" x14ac:dyDescent="0.25">
      <c r="B728" s="18" t="str">
        <f>IFERROR(VLOOKUP(A728,REKAP[[#All],[ID
Barang]:[Stok Akhir]],2,FALSE), "")</f>
        <v/>
      </c>
      <c r="C728" s="18" t="str">
        <f>IFERROR(VLOOKUP(A728,REKAP[[#All],[ID
Barang]:[Stok Akhir]],4,FALSE), "")</f>
        <v/>
      </c>
      <c r="D728" s="66">
        <v>0</v>
      </c>
      <c r="E728" s="66">
        <v>0</v>
      </c>
      <c r="F728" s="66">
        <v>0</v>
      </c>
      <c r="G728" s="66">
        <v>0</v>
      </c>
      <c r="H728" s="66"/>
    </row>
    <row r="729" spans="2:8" x14ac:dyDescent="0.25">
      <c r="B729" s="18" t="str">
        <f>IFERROR(VLOOKUP(A729,REKAP[[#All],[ID
Barang]:[Stok Akhir]],2,FALSE), "")</f>
        <v/>
      </c>
      <c r="C729" s="18" t="str">
        <f>IFERROR(VLOOKUP(A729,REKAP[[#All],[ID
Barang]:[Stok Akhir]],4,FALSE), "")</f>
        <v/>
      </c>
      <c r="D729" s="66">
        <v>3</v>
      </c>
      <c r="E729" s="66">
        <v>0</v>
      </c>
      <c r="F729" s="66">
        <v>0</v>
      </c>
      <c r="G729" s="66">
        <v>3</v>
      </c>
      <c r="H729" s="66"/>
    </row>
    <row r="730" spans="2:8" x14ac:dyDescent="0.25">
      <c r="B730" s="18" t="str">
        <f>IFERROR(VLOOKUP(A730,REKAP[[#All],[ID
Barang]:[Stok Akhir]],2,FALSE), "")</f>
        <v/>
      </c>
      <c r="C730" s="18" t="str">
        <f>IFERROR(VLOOKUP(A730,REKAP[[#All],[ID
Barang]:[Stok Akhir]],4,FALSE), "")</f>
        <v/>
      </c>
      <c r="D730" s="66">
        <v>0</v>
      </c>
      <c r="E730" s="66">
        <v>0</v>
      </c>
      <c r="F730" s="66">
        <v>0</v>
      </c>
      <c r="G730" s="66">
        <v>0</v>
      </c>
      <c r="H730" s="66"/>
    </row>
    <row r="731" spans="2:8" x14ac:dyDescent="0.25">
      <c r="B731" s="18" t="str">
        <f>IFERROR(VLOOKUP(A731,REKAP[[#All],[ID
Barang]:[Stok Akhir]],2,FALSE), "")</f>
        <v/>
      </c>
      <c r="C731" s="18" t="str">
        <f>IFERROR(VLOOKUP(A731,REKAP[[#All],[ID
Barang]:[Stok Akhir]],4,FALSE), "")</f>
        <v/>
      </c>
      <c r="D731" s="66">
        <v>0</v>
      </c>
      <c r="E731" s="66">
        <v>0</v>
      </c>
      <c r="F731" s="66">
        <v>0</v>
      </c>
      <c r="G731" s="66">
        <v>0</v>
      </c>
      <c r="H731" s="66"/>
    </row>
    <row r="732" spans="2:8" x14ac:dyDescent="0.25">
      <c r="B732" s="18" t="str">
        <f>IFERROR(VLOOKUP(A732,REKAP[[#All],[ID
Barang]:[Stok Akhir]],2,FALSE), "")</f>
        <v/>
      </c>
      <c r="C732" s="18" t="str">
        <f>IFERROR(VLOOKUP(A732,REKAP[[#All],[ID
Barang]:[Stok Akhir]],4,FALSE), "")</f>
        <v/>
      </c>
      <c r="D732" s="66">
        <v>0</v>
      </c>
      <c r="E732" s="66">
        <v>0</v>
      </c>
      <c r="F732" s="66">
        <v>0</v>
      </c>
      <c r="G732" s="66">
        <v>0</v>
      </c>
      <c r="H732" s="66"/>
    </row>
    <row r="733" spans="2:8" x14ac:dyDescent="0.25">
      <c r="B733" s="18" t="str">
        <f>IFERROR(VLOOKUP(A733,REKAP[[#All],[ID
Barang]:[Stok Akhir]],2,FALSE), "")</f>
        <v/>
      </c>
      <c r="C733" s="18" t="str">
        <f>IFERROR(VLOOKUP(A733,REKAP[[#All],[ID
Barang]:[Stok Akhir]],4,FALSE), "")</f>
        <v/>
      </c>
      <c r="D733" s="66">
        <v>27</v>
      </c>
      <c r="E733" s="66">
        <v>0</v>
      </c>
      <c r="F733" s="66">
        <v>0</v>
      </c>
      <c r="G733" s="66">
        <v>27</v>
      </c>
      <c r="H733" s="66"/>
    </row>
    <row r="734" spans="2:8" x14ac:dyDescent="0.25">
      <c r="B734" s="18" t="str">
        <f>IFERROR(VLOOKUP(A734,REKAP[[#All],[ID
Barang]:[Stok Akhir]],2,FALSE), "")</f>
        <v/>
      </c>
      <c r="C734" s="18" t="str">
        <f>IFERROR(VLOOKUP(A734,REKAP[[#All],[ID
Barang]:[Stok Akhir]],4,FALSE), "")</f>
        <v/>
      </c>
      <c r="D734" s="66">
        <v>0</v>
      </c>
      <c r="E734" s="66">
        <v>0</v>
      </c>
      <c r="F734" s="66">
        <v>0</v>
      </c>
      <c r="G734" s="66">
        <v>0</v>
      </c>
      <c r="H734" s="66"/>
    </row>
    <row r="735" spans="2:8" x14ac:dyDescent="0.25">
      <c r="B735" s="18" t="str">
        <f>IFERROR(VLOOKUP(A735,REKAP[[#All],[ID
Barang]:[Stok Akhir]],2,FALSE), "")</f>
        <v/>
      </c>
      <c r="C735" s="18" t="str">
        <f>IFERROR(VLOOKUP(A735,REKAP[[#All],[ID
Barang]:[Stok Akhir]],4,FALSE), "")</f>
        <v/>
      </c>
      <c r="D735" s="66">
        <v>1</v>
      </c>
      <c r="E735" s="66">
        <v>0</v>
      </c>
      <c r="F735" s="66">
        <v>0</v>
      </c>
      <c r="G735" s="66">
        <v>1</v>
      </c>
      <c r="H735" s="66"/>
    </row>
    <row r="736" spans="2:8" x14ac:dyDescent="0.25">
      <c r="B736" s="18" t="str">
        <f>IFERROR(VLOOKUP(A736,REKAP[[#All],[ID
Barang]:[Stok Akhir]],2,FALSE), "")</f>
        <v/>
      </c>
      <c r="C736" s="18" t="str">
        <f>IFERROR(VLOOKUP(A736,REKAP[[#All],[ID
Barang]:[Stok Akhir]],4,FALSE), "")</f>
        <v/>
      </c>
      <c r="D736" s="66">
        <v>12</v>
      </c>
      <c r="E736" s="66">
        <v>0</v>
      </c>
      <c r="F736" s="66">
        <v>0</v>
      </c>
      <c r="G736" s="66">
        <v>12</v>
      </c>
      <c r="H736" s="66"/>
    </row>
    <row r="737" spans="2:8" x14ac:dyDescent="0.25">
      <c r="B737" s="18" t="str">
        <f>IFERROR(VLOOKUP(A737,REKAP[[#All],[ID
Barang]:[Stok Akhir]],2,FALSE), "")</f>
        <v/>
      </c>
      <c r="C737" s="18" t="str">
        <f>IFERROR(VLOOKUP(A737,REKAP[[#All],[ID
Barang]:[Stok Akhir]],4,FALSE), "")</f>
        <v/>
      </c>
      <c r="D737" s="66">
        <v>2</v>
      </c>
      <c r="E737" s="66">
        <v>0</v>
      </c>
      <c r="F737" s="66">
        <v>0</v>
      </c>
      <c r="G737" s="66">
        <v>2</v>
      </c>
      <c r="H737" s="66"/>
    </row>
    <row r="738" spans="2:8" x14ac:dyDescent="0.25">
      <c r="B738" s="18" t="str">
        <f>IFERROR(VLOOKUP(A738,REKAP[[#All],[ID
Barang]:[Stok Akhir]],2,FALSE), "")</f>
        <v/>
      </c>
      <c r="C738" s="18" t="str">
        <f>IFERROR(VLOOKUP(A738,REKAP[[#All],[ID
Barang]:[Stok Akhir]],4,FALSE), "")</f>
        <v/>
      </c>
      <c r="D738" s="66">
        <v>2</v>
      </c>
      <c r="E738" s="66">
        <v>0</v>
      </c>
      <c r="F738" s="66">
        <v>0</v>
      </c>
      <c r="G738" s="66">
        <v>2</v>
      </c>
      <c r="H738" s="66"/>
    </row>
    <row r="739" spans="2:8" x14ac:dyDescent="0.25">
      <c r="B739" s="18" t="str">
        <f>IFERROR(VLOOKUP(A739,REKAP[[#All],[ID
Barang]:[Stok Akhir]],2,FALSE), "")</f>
        <v/>
      </c>
      <c r="C739" s="18" t="str">
        <f>IFERROR(VLOOKUP(A739,REKAP[[#All],[ID
Barang]:[Stok Akhir]],4,FALSE), "")</f>
        <v/>
      </c>
      <c r="D739" s="66">
        <v>2</v>
      </c>
      <c r="E739" s="66">
        <v>0</v>
      </c>
      <c r="F739" s="66">
        <v>0</v>
      </c>
      <c r="G739" s="66">
        <v>2</v>
      </c>
      <c r="H739" s="66"/>
    </row>
    <row r="740" spans="2:8" x14ac:dyDescent="0.25">
      <c r="B740" s="18" t="str">
        <f>IFERROR(VLOOKUP(A740,REKAP[[#All],[ID
Barang]:[Stok Akhir]],2,FALSE), "")</f>
        <v/>
      </c>
      <c r="C740" s="18" t="str">
        <f>IFERROR(VLOOKUP(A740,REKAP[[#All],[ID
Barang]:[Stok Akhir]],4,FALSE), "")</f>
        <v/>
      </c>
      <c r="D740" s="66">
        <v>0</v>
      </c>
      <c r="E740" s="66">
        <v>0</v>
      </c>
      <c r="F740" s="66">
        <v>0</v>
      </c>
      <c r="G740" s="66">
        <v>0</v>
      </c>
      <c r="H740" s="66"/>
    </row>
    <row r="741" spans="2:8" x14ac:dyDescent="0.25">
      <c r="B741" s="18" t="str">
        <f>IFERROR(VLOOKUP(A741,REKAP[[#All],[ID
Barang]:[Stok Akhir]],2,FALSE), "")</f>
        <v/>
      </c>
      <c r="C741" s="18" t="str">
        <f>IFERROR(VLOOKUP(A741,REKAP[[#All],[ID
Barang]:[Stok Akhir]],4,FALSE), "")</f>
        <v/>
      </c>
      <c r="D741" s="66">
        <v>44</v>
      </c>
      <c r="E741" s="66">
        <v>0</v>
      </c>
      <c r="F741" s="66">
        <v>0</v>
      </c>
      <c r="G741" s="66">
        <v>44</v>
      </c>
      <c r="H741" s="66"/>
    </row>
    <row r="742" spans="2:8" x14ac:dyDescent="0.25">
      <c r="B742" s="18" t="str">
        <f>IFERROR(VLOOKUP(A742,REKAP[[#All],[ID
Barang]:[Stok Akhir]],2,FALSE), "")</f>
        <v/>
      </c>
      <c r="C742" s="18" t="str">
        <f>IFERROR(VLOOKUP(A742,REKAP[[#All],[ID
Barang]:[Stok Akhir]],4,FALSE), "")</f>
        <v/>
      </c>
      <c r="D742" s="66">
        <v>1</v>
      </c>
      <c r="E742" s="66">
        <v>0</v>
      </c>
      <c r="F742" s="66">
        <v>0</v>
      </c>
      <c r="G742" s="66">
        <v>1</v>
      </c>
      <c r="H742" s="66"/>
    </row>
    <row r="743" spans="2:8" x14ac:dyDescent="0.25">
      <c r="B743" s="18" t="str">
        <f>IFERROR(VLOOKUP(A743,REKAP[[#All],[ID
Barang]:[Stok Akhir]],2,FALSE), "")</f>
        <v/>
      </c>
      <c r="C743" s="18" t="str">
        <f>IFERROR(VLOOKUP(A743,REKAP[[#All],[ID
Barang]:[Stok Akhir]],4,FALSE), "")</f>
        <v/>
      </c>
      <c r="D743" s="66">
        <v>0</v>
      </c>
      <c r="E743" s="66">
        <v>0</v>
      </c>
      <c r="F743" s="66">
        <v>0</v>
      </c>
      <c r="G743" s="66">
        <v>0</v>
      </c>
      <c r="H743" s="66"/>
    </row>
    <row r="744" spans="2:8" x14ac:dyDescent="0.25">
      <c r="B744" s="18" t="str">
        <f>IFERROR(VLOOKUP(A744,REKAP[[#All],[ID
Barang]:[Stok Akhir]],2,FALSE), "")</f>
        <v/>
      </c>
      <c r="C744" s="18" t="str">
        <f>IFERROR(VLOOKUP(A744,REKAP[[#All],[ID
Barang]:[Stok Akhir]],4,FALSE), "")</f>
        <v/>
      </c>
      <c r="D744" s="66">
        <v>4</v>
      </c>
      <c r="E744" s="66">
        <v>0</v>
      </c>
      <c r="F744" s="66">
        <v>0</v>
      </c>
      <c r="G744" s="66">
        <v>4</v>
      </c>
      <c r="H744" s="66"/>
    </row>
    <row r="745" spans="2:8" x14ac:dyDescent="0.25">
      <c r="B745" s="18" t="str">
        <f>IFERROR(VLOOKUP(A745,REKAP[[#All],[ID
Barang]:[Stok Akhir]],2,FALSE), "")</f>
        <v/>
      </c>
      <c r="C745" s="18" t="str">
        <f>IFERROR(VLOOKUP(A745,REKAP[[#All],[ID
Barang]:[Stok Akhir]],4,FALSE), "")</f>
        <v/>
      </c>
      <c r="D745" s="66">
        <v>1</v>
      </c>
      <c r="E745" s="66">
        <v>48</v>
      </c>
      <c r="F745" s="66">
        <v>48</v>
      </c>
      <c r="G745" s="66">
        <v>1</v>
      </c>
      <c r="H745" s="66"/>
    </row>
    <row r="746" spans="2:8" x14ac:dyDescent="0.25">
      <c r="B746" s="18" t="str">
        <f>IFERROR(VLOOKUP(A746,REKAP[[#All],[ID
Barang]:[Stok Akhir]],2,FALSE), "")</f>
        <v/>
      </c>
      <c r="C746" s="18" t="str">
        <f>IFERROR(VLOOKUP(A746,REKAP[[#All],[ID
Barang]:[Stok Akhir]],4,FALSE), "")</f>
        <v/>
      </c>
      <c r="D746" s="66">
        <v>1</v>
      </c>
      <c r="E746" s="66">
        <v>0</v>
      </c>
      <c r="F746" s="66">
        <v>0</v>
      </c>
      <c r="G746" s="66">
        <v>1</v>
      </c>
      <c r="H746" s="66"/>
    </row>
    <row r="747" spans="2:8" x14ac:dyDescent="0.25">
      <c r="B747" s="18" t="str">
        <f>IFERROR(VLOOKUP(A747,REKAP[[#All],[ID
Barang]:[Stok Akhir]],2,FALSE), "")</f>
        <v/>
      </c>
      <c r="C747" s="18" t="str">
        <f>IFERROR(VLOOKUP(A747,REKAP[[#All],[ID
Barang]:[Stok Akhir]],4,FALSE), "")</f>
        <v/>
      </c>
      <c r="D747" s="66">
        <v>0</v>
      </c>
      <c r="E747" s="66">
        <v>0</v>
      </c>
      <c r="F747" s="66">
        <v>0</v>
      </c>
      <c r="G747" s="66">
        <v>0</v>
      </c>
      <c r="H747" s="66"/>
    </row>
    <row r="748" spans="2:8" x14ac:dyDescent="0.25">
      <c r="B748" s="18" t="str">
        <f>IFERROR(VLOOKUP(A748,REKAP[[#All],[ID
Barang]:[Stok Akhir]],2,FALSE), "")</f>
        <v/>
      </c>
      <c r="C748" s="18" t="str">
        <f>IFERROR(VLOOKUP(A748,REKAP[[#All],[ID
Barang]:[Stok Akhir]],4,FALSE), "")</f>
        <v/>
      </c>
      <c r="D748" s="66">
        <v>0</v>
      </c>
      <c r="E748" s="66">
        <v>0</v>
      </c>
      <c r="F748" s="66">
        <v>0</v>
      </c>
      <c r="G748" s="66">
        <v>0</v>
      </c>
      <c r="H748" s="66"/>
    </row>
    <row r="749" spans="2:8" x14ac:dyDescent="0.25">
      <c r="B749" s="18" t="str">
        <f>IFERROR(VLOOKUP(A749,REKAP[[#All],[ID
Barang]:[Stok Akhir]],2,FALSE), "")</f>
        <v/>
      </c>
      <c r="C749" s="18" t="str">
        <f>IFERROR(VLOOKUP(A749,REKAP[[#All],[ID
Barang]:[Stok Akhir]],4,FALSE), "")</f>
        <v/>
      </c>
      <c r="D749" s="66">
        <v>10</v>
      </c>
      <c r="E749" s="66">
        <v>0</v>
      </c>
      <c r="F749" s="66">
        <v>0</v>
      </c>
      <c r="G749" s="66">
        <v>10</v>
      </c>
      <c r="H749" s="66"/>
    </row>
    <row r="750" spans="2:8" x14ac:dyDescent="0.25">
      <c r="B750" s="18" t="str">
        <f>IFERROR(VLOOKUP(A750,REKAP[[#All],[ID
Barang]:[Stok Akhir]],2,FALSE), "")</f>
        <v/>
      </c>
      <c r="C750" s="18" t="str">
        <f>IFERROR(VLOOKUP(A750,REKAP[[#All],[ID
Barang]:[Stok Akhir]],4,FALSE), "")</f>
        <v/>
      </c>
      <c r="D750" s="66">
        <v>0</v>
      </c>
      <c r="E750" s="66">
        <v>0</v>
      </c>
      <c r="F750" s="66">
        <v>0</v>
      </c>
      <c r="G750" s="66">
        <v>0</v>
      </c>
      <c r="H750" s="66"/>
    </row>
    <row r="751" spans="2:8" x14ac:dyDescent="0.25">
      <c r="B751" s="18" t="str">
        <f>IFERROR(VLOOKUP(A751,REKAP[[#All],[ID
Barang]:[Stok Akhir]],2,FALSE), "")</f>
        <v/>
      </c>
      <c r="C751" s="18" t="str">
        <f>IFERROR(VLOOKUP(A751,REKAP[[#All],[ID
Barang]:[Stok Akhir]],4,FALSE), "")</f>
        <v/>
      </c>
      <c r="D751" s="66">
        <v>6</v>
      </c>
      <c r="E751" s="66">
        <v>0</v>
      </c>
      <c r="F751" s="66">
        <v>0</v>
      </c>
      <c r="G751" s="66">
        <v>6</v>
      </c>
      <c r="H751" s="66"/>
    </row>
    <row r="752" spans="2:8" x14ac:dyDescent="0.25">
      <c r="B752" s="18" t="str">
        <f>IFERROR(VLOOKUP(A752,REKAP[[#All],[ID
Barang]:[Stok Akhir]],2,FALSE), "")</f>
        <v/>
      </c>
      <c r="C752" s="18" t="str">
        <f>IFERROR(VLOOKUP(A752,REKAP[[#All],[ID
Barang]:[Stok Akhir]],4,FALSE), "")</f>
        <v/>
      </c>
      <c r="D752" s="66">
        <v>1</v>
      </c>
      <c r="E752" s="66">
        <v>0</v>
      </c>
      <c r="F752" s="66">
        <v>0</v>
      </c>
      <c r="G752" s="66">
        <v>1</v>
      </c>
      <c r="H752" s="66"/>
    </row>
    <row r="753" spans="2:8" x14ac:dyDescent="0.25">
      <c r="B753" s="18" t="str">
        <f>IFERROR(VLOOKUP(A753,REKAP[[#All],[ID
Barang]:[Stok Akhir]],2,FALSE), "")</f>
        <v/>
      </c>
      <c r="C753" s="18" t="str">
        <f>IFERROR(VLOOKUP(A753,REKAP[[#All],[ID
Barang]:[Stok Akhir]],4,FALSE), "")</f>
        <v/>
      </c>
      <c r="D753" s="66">
        <v>2</v>
      </c>
      <c r="E753" s="66">
        <v>0</v>
      </c>
      <c r="F753" s="66">
        <v>0</v>
      </c>
      <c r="G753" s="66">
        <v>2</v>
      </c>
      <c r="H753" s="66"/>
    </row>
    <row r="754" spans="2:8" x14ac:dyDescent="0.25">
      <c r="B754" s="18" t="str">
        <f>IFERROR(VLOOKUP(A754,REKAP[[#All],[ID
Barang]:[Stok Akhir]],2,FALSE), "")</f>
        <v/>
      </c>
      <c r="C754" s="18" t="str">
        <f>IFERROR(VLOOKUP(A754,REKAP[[#All],[ID
Barang]:[Stok Akhir]],4,FALSE), "")</f>
        <v/>
      </c>
      <c r="D754" s="66">
        <v>1</v>
      </c>
      <c r="E754" s="66">
        <v>0</v>
      </c>
      <c r="F754" s="66">
        <v>0</v>
      </c>
      <c r="G754" s="66">
        <v>1</v>
      </c>
      <c r="H754" s="66"/>
    </row>
    <row r="755" spans="2:8" x14ac:dyDescent="0.25">
      <c r="B755" s="18" t="str">
        <f>IFERROR(VLOOKUP(A755,REKAP[[#All],[ID
Barang]:[Stok Akhir]],2,FALSE), "")</f>
        <v/>
      </c>
      <c r="C755" s="18" t="str">
        <f>IFERROR(VLOOKUP(A755,REKAP[[#All],[ID
Barang]:[Stok Akhir]],4,FALSE), "")</f>
        <v/>
      </c>
      <c r="D755" s="66">
        <v>0</v>
      </c>
      <c r="E755" s="66">
        <v>0</v>
      </c>
      <c r="F755" s="66">
        <v>0</v>
      </c>
      <c r="G755" s="66">
        <v>0</v>
      </c>
      <c r="H755" s="66"/>
    </row>
    <row r="756" spans="2:8" x14ac:dyDescent="0.25">
      <c r="B756" s="18" t="str">
        <f>IFERROR(VLOOKUP(A756,REKAP[[#All],[ID
Barang]:[Stok Akhir]],2,FALSE), "")</f>
        <v/>
      </c>
      <c r="C756" s="18" t="str">
        <f>IFERROR(VLOOKUP(A756,REKAP[[#All],[ID
Barang]:[Stok Akhir]],4,FALSE), "")</f>
        <v/>
      </c>
      <c r="D756" s="66">
        <v>2</v>
      </c>
      <c r="E756" s="66">
        <v>0</v>
      </c>
      <c r="F756" s="66">
        <v>0</v>
      </c>
      <c r="G756" s="66">
        <v>2</v>
      </c>
      <c r="H756" s="66"/>
    </row>
    <row r="757" spans="2:8" x14ac:dyDescent="0.25">
      <c r="B757" s="18" t="str">
        <f>IFERROR(VLOOKUP(A757,REKAP[[#All],[ID
Barang]:[Stok Akhir]],2,FALSE), "")</f>
        <v/>
      </c>
      <c r="C757" s="18" t="str">
        <f>IFERROR(VLOOKUP(A757,REKAP[[#All],[ID
Barang]:[Stok Akhir]],4,FALSE), "")</f>
        <v/>
      </c>
      <c r="D757" s="66">
        <v>0</v>
      </c>
      <c r="E757" s="66">
        <v>0</v>
      </c>
      <c r="F757" s="66">
        <v>0</v>
      </c>
      <c r="G757" s="66">
        <v>0</v>
      </c>
      <c r="H757" s="66"/>
    </row>
    <row r="758" spans="2:8" x14ac:dyDescent="0.25">
      <c r="B758" s="18" t="str">
        <f>IFERROR(VLOOKUP(A758,REKAP[[#All],[ID
Barang]:[Stok Akhir]],2,FALSE), "")</f>
        <v/>
      </c>
      <c r="C758" s="18" t="str">
        <f>IFERROR(VLOOKUP(A758,REKAP[[#All],[ID
Barang]:[Stok Akhir]],4,FALSE), "")</f>
        <v/>
      </c>
      <c r="D758" s="66">
        <v>0</v>
      </c>
      <c r="E758" s="66">
        <v>0</v>
      </c>
      <c r="F758" s="66">
        <v>0</v>
      </c>
      <c r="G758" s="66">
        <v>0</v>
      </c>
      <c r="H758" s="66"/>
    </row>
    <row r="759" spans="2:8" x14ac:dyDescent="0.25">
      <c r="B759" s="18" t="str">
        <f>IFERROR(VLOOKUP(A759,REKAP[[#All],[ID
Barang]:[Stok Akhir]],2,FALSE), "")</f>
        <v/>
      </c>
      <c r="C759" s="18" t="str">
        <f>IFERROR(VLOOKUP(A759,REKAP[[#All],[ID
Barang]:[Stok Akhir]],4,FALSE), "")</f>
        <v/>
      </c>
      <c r="D759" s="66">
        <v>0</v>
      </c>
      <c r="E759" s="66">
        <v>0</v>
      </c>
      <c r="F759" s="66">
        <v>0</v>
      </c>
      <c r="G759" s="66">
        <v>0</v>
      </c>
      <c r="H759" s="66"/>
    </row>
    <row r="760" spans="2:8" x14ac:dyDescent="0.25">
      <c r="B760" s="18" t="str">
        <f>IFERROR(VLOOKUP(A760,REKAP[[#All],[ID
Barang]:[Stok Akhir]],2,FALSE), "")</f>
        <v/>
      </c>
      <c r="C760" s="18" t="str">
        <f>IFERROR(VLOOKUP(A760,REKAP[[#All],[ID
Barang]:[Stok Akhir]],4,FALSE), "")</f>
        <v/>
      </c>
      <c r="D760" s="66">
        <v>0</v>
      </c>
      <c r="E760" s="66">
        <v>0</v>
      </c>
      <c r="F760" s="66">
        <v>0</v>
      </c>
      <c r="G760" s="66">
        <v>0</v>
      </c>
      <c r="H760" s="66"/>
    </row>
    <row r="761" spans="2:8" x14ac:dyDescent="0.25">
      <c r="B761" s="18" t="str">
        <f>IFERROR(VLOOKUP(A761,REKAP[[#All],[ID
Barang]:[Stok Akhir]],2,FALSE), "")</f>
        <v/>
      </c>
      <c r="C761" s="18" t="str">
        <f>IFERROR(VLOOKUP(A761,REKAP[[#All],[ID
Barang]:[Stok Akhir]],4,FALSE), "")</f>
        <v/>
      </c>
      <c r="D761" s="66">
        <v>5</v>
      </c>
      <c r="E761" s="66">
        <v>0</v>
      </c>
      <c r="F761" s="66">
        <v>0</v>
      </c>
      <c r="G761" s="66">
        <v>5</v>
      </c>
      <c r="H761" s="66"/>
    </row>
    <row r="762" spans="2:8" x14ac:dyDescent="0.25">
      <c r="B762" s="18" t="str">
        <f>IFERROR(VLOOKUP(A762,REKAP[[#All],[ID
Barang]:[Stok Akhir]],2,FALSE), "")</f>
        <v/>
      </c>
      <c r="C762" s="18" t="str">
        <f>IFERROR(VLOOKUP(A762,REKAP[[#All],[ID
Barang]:[Stok Akhir]],4,FALSE), "")</f>
        <v/>
      </c>
      <c r="D762" s="66">
        <v>0</v>
      </c>
      <c r="E762" s="66">
        <v>0</v>
      </c>
      <c r="F762" s="66">
        <v>0</v>
      </c>
      <c r="G762" s="66">
        <v>0</v>
      </c>
      <c r="H762" s="66"/>
    </row>
    <row r="763" spans="2:8" x14ac:dyDescent="0.25">
      <c r="B763" s="18" t="str">
        <f>IFERROR(VLOOKUP(A763,REKAP[[#All],[ID
Barang]:[Stok Akhir]],2,FALSE), "")</f>
        <v/>
      </c>
      <c r="C763" s="18" t="str">
        <f>IFERROR(VLOOKUP(A763,REKAP[[#All],[ID
Barang]:[Stok Akhir]],4,FALSE), "")</f>
        <v/>
      </c>
      <c r="D763" s="66">
        <v>0</v>
      </c>
      <c r="E763" s="66">
        <v>0</v>
      </c>
      <c r="F763" s="66">
        <v>0</v>
      </c>
      <c r="G763" s="66">
        <v>0</v>
      </c>
      <c r="H763" s="66"/>
    </row>
    <row r="764" spans="2:8" x14ac:dyDescent="0.25">
      <c r="B764" s="18" t="str">
        <f>IFERROR(VLOOKUP(A764,REKAP[[#All],[ID
Barang]:[Stok Akhir]],2,FALSE), "")</f>
        <v/>
      </c>
      <c r="C764" s="18" t="str">
        <f>IFERROR(VLOOKUP(A764,REKAP[[#All],[ID
Barang]:[Stok Akhir]],4,FALSE), "")</f>
        <v/>
      </c>
      <c r="D764" s="66">
        <v>0</v>
      </c>
      <c r="E764" s="66">
        <v>0</v>
      </c>
      <c r="F764" s="66">
        <v>0</v>
      </c>
      <c r="G764" s="66">
        <v>0</v>
      </c>
      <c r="H764" s="66"/>
    </row>
    <row r="765" spans="2:8" x14ac:dyDescent="0.25">
      <c r="B765" s="18" t="str">
        <f>IFERROR(VLOOKUP(A765,REKAP[[#All],[ID
Barang]:[Stok Akhir]],2,FALSE), "")</f>
        <v/>
      </c>
      <c r="C765" s="18" t="str">
        <f>IFERROR(VLOOKUP(A765,REKAP[[#All],[ID
Barang]:[Stok Akhir]],4,FALSE), "")</f>
        <v/>
      </c>
      <c r="D765" s="66">
        <v>0</v>
      </c>
      <c r="E765" s="66">
        <v>0</v>
      </c>
      <c r="F765" s="66">
        <v>0</v>
      </c>
      <c r="G765" s="66">
        <v>0</v>
      </c>
      <c r="H765" s="66"/>
    </row>
    <row r="766" spans="2:8" x14ac:dyDescent="0.25">
      <c r="B766" s="18" t="str">
        <f>IFERROR(VLOOKUP(A766,REKAP[[#All],[ID
Barang]:[Stok Akhir]],2,FALSE), "")</f>
        <v/>
      </c>
      <c r="C766" s="18" t="str">
        <f>IFERROR(VLOOKUP(A766,REKAP[[#All],[ID
Barang]:[Stok Akhir]],4,FALSE), "")</f>
        <v/>
      </c>
      <c r="D766" s="66">
        <v>2</v>
      </c>
      <c r="E766" s="66">
        <v>0</v>
      </c>
      <c r="F766" s="66">
        <v>0</v>
      </c>
      <c r="G766" s="66">
        <v>2</v>
      </c>
      <c r="H766" s="66"/>
    </row>
    <row r="767" spans="2:8" x14ac:dyDescent="0.25">
      <c r="B767" s="18" t="str">
        <f>IFERROR(VLOOKUP(A767,REKAP[[#All],[ID
Barang]:[Stok Akhir]],2,FALSE), "")</f>
        <v/>
      </c>
      <c r="C767" s="18" t="str">
        <f>IFERROR(VLOOKUP(A767,REKAP[[#All],[ID
Barang]:[Stok Akhir]],4,FALSE), "")</f>
        <v/>
      </c>
      <c r="D767" s="66">
        <v>0</v>
      </c>
      <c r="E767" s="66">
        <v>0</v>
      </c>
      <c r="F767" s="66">
        <v>0</v>
      </c>
      <c r="G767" s="66">
        <v>0</v>
      </c>
      <c r="H767" s="66"/>
    </row>
    <row r="768" spans="2:8" x14ac:dyDescent="0.25">
      <c r="B768" s="18" t="str">
        <f>IFERROR(VLOOKUP(A768,REKAP[[#All],[ID
Barang]:[Stok Akhir]],2,FALSE), "")</f>
        <v/>
      </c>
      <c r="C768" s="18" t="str">
        <f>IFERROR(VLOOKUP(A768,REKAP[[#All],[ID
Barang]:[Stok Akhir]],4,FALSE), "")</f>
        <v/>
      </c>
      <c r="D768" s="66">
        <v>0</v>
      </c>
      <c r="E768" s="66">
        <v>0</v>
      </c>
      <c r="F768" s="66">
        <v>0</v>
      </c>
      <c r="G768" s="66">
        <v>0</v>
      </c>
      <c r="H768" s="66"/>
    </row>
    <row r="769" spans="2:8" x14ac:dyDescent="0.25">
      <c r="B769" s="18" t="str">
        <f>IFERROR(VLOOKUP(A769,REKAP[[#All],[ID
Barang]:[Stok Akhir]],2,FALSE), "")</f>
        <v/>
      </c>
      <c r="C769" s="18" t="str">
        <f>IFERROR(VLOOKUP(A769,REKAP[[#All],[ID
Barang]:[Stok Akhir]],4,FALSE), "")</f>
        <v/>
      </c>
      <c r="D769" s="66">
        <v>0</v>
      </c>
      <c r="E769" s="66">
        <v>0</v>
      </c>
      <c r="F769" s="66">
        <v>0</v>
      </c>
      <c r="G769" s="66">
        <v>0</v>
      </c>
      <c r="H769" s="66"/>
    </row>
    <row r="770" spans="2:8" x14ac:dyDescent="0.25">
      <c r="B770" s="18" t="str">
        <f>IFERROR(VLOOKUP(A770,REKAP[[#All],[ID
Barang]:[Stok Akhir]],2,FALSE), "")</f>
        <v/>
      </c>
      <c r="C770" s="18" t="str">
        <f>IFERROR(VLOOKUP(A770,REKAP[[#All],[ID
Barang]:[Stok Akhir]],4,FALSE), "")</f>
        <v/>
      </c>
      <c r="D770" s="66">
        <v>0</v>
      </c>
      <c r="E770" s="66">
        <v>0</v>
      </c>
      <c r="F770" s="66">
        <v>0</v>
      </c>
      <c r="G770" s="66">
        <v>0</v>
      </c>
      <c r="H770" s="66"/>
    </row>
    <row r="771" spans="2:8" x14ac:dyDescent="0.25">
      <c r="B771" s="18" t="str">
        <f>IFERROR(VLOOKUP(A771,REKAP[[#All],[ID
Barang]:[Stok Akhir]],2,FALSE), "")</f>
        <v/>
      </c>
      <c r="C771" s="18" t="str">
        <f>IFERROR(VLOOKUP(A771,REKAP[[#All],[ID
Barang]:[Stok Akhir]],4,FALSE), "")</f>
        <v/>
      </c>
      <c r="D771" s="66">
        <v>0</v>
      </c>
      <c r="E771" s="66">
        <v>0</v>
      </c>
      <c r="F771" s="66">
        <v>0</v>
      </c>
      <c r="G771" s="66">
        <v>0</v>
      </c>
      <c r="H771" s="66"/>
    </row>
    <row r="772" spans="2:8" x14ac:dyDescent="0.25">
      <c r="B772" s="18" t="str">
        <f>IFERROR(VLOOKUP(A772,REKAP[[#All],[ID
Barang]:[Stok Akhir]],2,FALSE), "")</f>
        <v/>
      </c>
      <c r="C772" s="18" t="str">
        <f>IFERROR(VLOOKUP(A772,REKAP[[#All],[ID
Barang]:[Stok Akhir]],4,FALSE), "")</f>
        <v/>
      </c>
      <c r="D772" s="66">
        <v>1</v>
      </c>
      <c r="E772" s="66">
        <v>0</v>
      </c>
      <c r="F772" s="66">
        <v>0</v>
      </c>
      <c r="G772" s="66">
        <v>1</v>
      </c>
      <c r="H772" s="66"/>
    </row>
    <row r="773" spans="2:8" x14ac:dyDescent="0.25">
      <c r="B773" s="18" t="str">
        <f>IFERROR(VLOOKUP(A773,REKAP[[#All],[ID
Barang]:[Stok Akhir]],2,FALSE), "")</f>
        <v/>
      </c>
      <c r="C773" s="18" t="str">
        <f>IFERROR(VLOOKUP(A773,REKAP[[#All],[ID
Barang]:[Stok Akhir]],4,FALSE), "")</f>
        <v/>
      </c>
      <c r="D773" s="66">
        <v>0</v>
      </c>
      <c r="E773" s="66">
        <v>0</v>
      </c>
      <c r="F773" s="66">
        <v>0</v>
      </c>
      <c r="G773" s="66">
        <v>0</v>
      </c>
      <c r="H773" s="66"/>
    </row>
    <row r="774" spans="2:8" x14ac:dyDescent="0.25">
      <c r="B774" s="18" t="str">
        <f>IFERROR(VLOOKUP(A774,REKAP[[#All],[ID
Barang]:[Stok Akhir]],2,FALSE), "")</f>
        <v/>
      </c>
      <c r="C774" s="18" t="str">
        <f>IFERROR(VLOOKUP(A774,REKAP[[#All],[ID
Barang]:[Stok Akhir]],4,FALSE), "")</f>
        <v/>
      </c>
      <c r="D774" s="66">
        <v>0</v>
      </c>
      <c r="E774" s="66">
        <v>0</v>
      </c>
      <c r="F774" s="66">
        <v>0</v>
      </c>
      <c r="G774" s="66">
        <v>0</v>
      </c>
      <c r="H774" s="66"/>
    </row>
    <row r="775" spans="2:8" x14ac:dyDescent="0.25">
      <c r="B775" s="18" t="str">
        <f>IFERROR(VLOOKUP(A775,REKAP[[#All],[ID
Barang]:[Stok Akhir]],2,FALSE), "")</f>
        <v/>
      </c>
      <c r="C775" s="18" t="str">
        <f>IFERROR(VLOOKUP(A775,REKAP[[#All],[ID
Barang]:[Stok Akhir]],4,FALSE), "")</f>
        <v/>
      </c>
      <c r="D775" s="66">
        <v>2</v>
      </c>
      <c r="E775" s="66">
        <v>0</v>
      </c>
      <c r="F775" s="66">
        <v>0</v>
      </c>
      <c r="G775" s="66">
        <v>2</v>
      </c>
      <c r="H775" s="66"/>
    </row>
    <row r="776" spans="2:8" x14ac:dyDescent="0.25">
      <c r="B776" s="18" t="str">
        <f>IFERROR(VLOOKUP(A776,REKAP[[#All],[ID
Barang]:[Stok Akhir]],2,FALSE), "")</f>
        <v/>
      </c>
      <c r="C776" s="18" t="str">
        <f>IFERROR(VLOOKUP(A776,REKAP[[#All],[ID
Barang]:[Stok Akhir]],4,FALSE), "")</f>
        <v/>
      </c>
      <c r="D776" s="66">
        <v>2</v>
      </c>
      <c r="E776" s="66">
        <v>0</v>
      </c>
      <c r="F776" s="66">
        <v>0</v>
      </c>
      <c r="G776" s="66">
        <v>2</v>
      </c>
      <c r="H776" s="66"/>
    </row>
    <row r="777" spans="2:8" x14ac:dyDescent="0.25">
      <c r="B777" s="18" t="str">
        <f>IFERROR(VLOOKUP(A777,REKAP[[#All],[ID
Barang]:[Stok Akhir]],2,FALSE), "")</f>
        <v/>
      </c>
      <c r="C777" s="18" t="str">
        <f>IFERROR(VLOOKUP(A777,REKAP[[#All],[ID
Barang]:[Stok Akhir]],4,FALSE), "")</f>
        <v/>
      </c>
      <c r="D777" s="66">
        <v>3</v>
      </c>
      <c r="E777" s="66">
        <v>0</v>
      </c>
      <c r="F777" s="66">
        <v>0</v>
      </c>
      <c r="G777" s="66">
        <v>3</v>
      </c>
      <c r="H777" s="66"/>
    </row>
    <row r="778" spans="2:8" x14ac:dyDescent="0.25">
      <c r="B778" s="18" t="str">
        <f>IFERROR(VLOOKUP(A778,REKAP[[#All],[ID
Barang]:[Stok Akhir]],2,FALSE), "")</f>
        <v/>
      </c>
      <c r="C778" s="18" t="str">
        <f>IFERROR(VLOOKUP(A778,REKAP[[#All],[ID
Barang]:[Stok Akhir]],4,FALSE), "")</f>
        <v/>
      </c>
      <c r="D778" s="66">
        <v>0</v>
      </c>
      <c r="E778" s="66">
        <v>0</v>
      </c>
      <c r="F778" s="66">
        <v>0</v>
      </c>
      <c r="G778" s="66">
        <v>0</v>
      </c>
      <c r="H778" s="66"/>
    </row>
    <row r="779" spans="2:8" x14ac:dyDescent="0.25">
      <c r="B779" s="18" t="str">
        <f>IFERROR(VLOOKUP(A779,REKAP[[#All],[ID
Barang]:[Stok Akhir]],2,FALSE), "")</f>
        <v/>
      </c>
      <c r="C779" s="18" t="str">
        <f>IFERROR(VLOOKUP(A779,REKAP[[#All],[ID
Barang]:[Stok Akhir]],4,FALSE), "")</f>
        <v/>
      </c>
      <c r="D779" s="66">
        <v>0</v>
      </c>
      <c r="E779" s="66">
        <v>0</v>
      </c>
      <c r="F779" s="66">
        <v>0</v>
      </c>
      <c r="G779" s="66">
        <v>0</v>
      </c>
      <c r="H779" s="66"/>
    </row>
    <row r="780" spans="2:8" x14ac:dyDescent="0.25">
      <c r="B780" s="18" t="str">
        <f>IFERROR(VLOOKUP(A780,REKAP[[#All],[ID
Barang]:[Stok Akhir]],2,FALSE), "")</f>
        <v/>
      </c>
      <c r="C780" s="18" t="str">
        <f>IFERROR(VLOOKUP(A780,REKAP[[#All],[ID
Barang]:[Stok Akhir]],4,FALSE), "")</f>
        <v/>
      </c>
      <c r="D780" s="66">
        <v>0</v>
      </c>
      <c r="E780" s="66">
        <v>0</v>
      </c>
      <c r="F780" s="66">
        <v>0</v>
      </c>
      <c r="G780" s="66">
        <v>0</v>
      </c>
      <c r="H780" s="66"/>
    </row>
    <row r="781" spans="2:8" x14ac:dyDescent="0.25">
      <c r="B781" s="18" t="str">
        <f>IFERROR(VLOOKUP(A781,REKAP[[#All],[ID
Barang]:[Stok Akhir]],2,FALSE), "")</f>
        <v/>
      </c>
      <c r="C781" s="18" t="str">
        <f>IFERROR(VLOOKUP(A781,REKAP[[#All],[ID
Barang]:[Stok Akhir]],4,FALSE), "")</f>
        <v/>
      </c>
      <c r="D781" s="66">
        <v>0</v>
      </c>
      <c r="E781" s="66">
        <v>0</v>
      </c>
      <c r="F781" s="66">
        <v>0</v>
      </c>
      <c r="G781" s="66">
        <v>0</v>
      </c>
      <c r="H781" s="66"/>
    </row>
    <row r="782" spans="2:8" x14ac:dyDescent="0.25">
      <c r="B782" s="18" t="str">
        <f>IFERROR(VLOOKUP(A782,REKAP[[#All],[ID
Barang]:[Stok Akhir]],2,FALSE), "")</f>
        <v/>
      </c>
      <c r="C782" s="18" t="str">
        <f>IFERROR(VLOOKUP(A782,REKAP[[#All],[ID
Barang]:[Stok Akhir]],4,FALSE), "")</f>
        <v/>
      </c>
      <c r="D782" s="66">
        <v>0</v>
      </c>
      <c r="E782" s="66">
        <v>0</v>
      </c>
      <c r="F782" s="66">
        <v>0</v>
      </c>
      <c r="G782" s="66">
        <v>0</v>
      </c>
      <c r="H782" s="66"/>
    </row>
    <row r="783" spans="2:8" x14ac:dyDescent="0.25">
      <c r="B783" s="18" t="str">
        <f>IFERROR(VLOOKUP(A783,REKAP[[#All],[ID
Barang]:[Stok Akhir]],2,FALSE), "")</f>
        <v/>
      </c>
      <c r="C783" s="18" t="str">
        <f>IFERROR(VLOOKUP(A783,REKAP[[#All],[ID
Barang]:[Stok Akhir]],4,FALSE), "")</f>
        <v/>
      </c>
      <c r="D783" s="66">
        <v>7</v>
      </c>
      <c r="E783" s="66">
        <v>0</v>
      </c>
      <c r="F783" s="66">
        <v>0</v>
      </c>
      <c r="G783" s="66">
        <v>7</v>
      </c>
      <c r="H783" s="66"/>
    </row>
    <row r="784" spans="2:8" x14ac:dyDescent="0.25">
      <c r="B784" s="18" t="str">
        <f>IFERROR(VLOOKUP(A784,REKAP[[#All],[ID
Barang]:[Stok Akhir]],2,FALSE), "")</f>
        <v/>
      </c>
      <c r="C784" s="18" t="str">
        <f>IFERROR(VLOOKUP(A784,REKAP[[#All],[ID
Barang]:[Stok Akhir]],4,FALSE), "")</f>
        <v/>
      </c>
      <c r="D784" s="66">
        <v>0</v>
      </c>
      <c r="E784" s="66">
        <v>0</v>
      </c>
      <c r="F784" s="66">
        <v>0</v>
      </c>
      <c r="G784" s="66">
        <v>0</v>
      </c>
      <c r="H784" s="66"/>
    </row>
    <row r="785" spans="2:8" x14ac:dyDescent="0.25">
      <c r="B785" s="18" t="str">
        <f>IFERROR(VLOOKUP(A785,REKAP[[#All],[ID
Barang]:[Stok Akhir]],2,FALSE), "")</f>
        <v/>
      </c>
      <c r="C785" s="18" t="str">
        <f>IFERROR(VLOOKUP(A785,REKAP[[#All],[ID
Barang]:[Stok Akhir]],4,FALSE), "")</f>
        <v/>
      </c>
      <c r="D785" s="66">
        <v>0</v>
      </c>
      <c r="E785" s="66">
        <v>0</v>
      </c>
      <c r="F785" s="66">
        <v>0</v>
      </c>
      <c r="G785" s="66">
        <v>0</v>
      </c>
      <c r="H785" s="66"/>
    </row>
    <row r="786" spans="2:8" x14ac:dyDescent="0.25">
      <c r="B786" s="18" t="str">
        <f>IFERROR(VLOOKUP(A786,REKAP[[#All],[ID
Barang]:[Stok Akhir]],2,FALSE), "")</f>
        <v/>
      </c>
      <c r="C786" s="18" t="str">
        <f>IFERROR(VLOOKUP(A786,REKAP[[#All],[ID
Barang]:[Stok Akhir]],4,FALSE), "")</f>
        <v/>
      </c>
      <c r="D786" s="66">
        <v>8</v>
      </c>
      <c r="E786" s="66">
        <v>0</v>
      </c>
      <c r="F786" s="66">
        <v>0</v>
      </c>
      <c r="G786" s="66">
        <v>8</v>
      </c>
      <c r="H786" s="66"/>
    </row>
    <row r="787" spans="2:8" x14ac:dyDescent="0.25">
      <c r="B787" s="18" t="str">
        <f>IFERROR(VLOOKUP(A787,REKAP[[#All],[ID
Barang]:[Stok Akhir]],2,FALSE), "")</f>
        <v/>
      </c>
      <c r="C787" s="18" t="str">
        <f>IFERROR(VLOOKUP(A787,REKAP[[#All],[ID
Barang]:[Stok Akhir]],4,FALSE), "")</f>
        <v/>
      </c>
      <c r="D787" s="66">
        <v>0</v>
      </c>
      <c r="E787" s="66">
        <v>0</v>
      </c>
      <c r="F787" s="66">
        <v>0</v>
      </c>
      <c r="G787" s="66">
        <v>0</v>
      </c>
      <c r="H787" s="66"/>
    </row>
    <row r="788" spans="2:8" x14ac:dyDescent="0.25">
      <c r="B788" s="18" t="str">
        <f>IFERROR(VLOOKUP(A788,REKAP[[#All],[ID
Barang]:[Stok Akhir]],2,FALSE), "")</f>
        <v/>
      </c>
      <c r="C788" s="18" t="str">
        <f>IFERROR(VLOOKUP(A788,REKAP[[#All],[ID
Barang]:[Stok Akhir]],4,FALSE), "")</f>
        <v/>
      </c>
      <c r="D788" s="66">
        <v>0</v>
      </c>
      <c r="E788" s="66">
        <v>0</v>
      </c>
      <c r="F788" s="66">
        <v>0</v>
      </c>
      <c r="G788" s="66">
        <v>0</v>
      </c>
      <c r="H788" s="66"/>
    </row>
    <row r="789" spans="2:8" x14ac:dyDescent="0.25">
      <c r="B789" s="18" t="str">
        <f>IFERROR(VLOOKUP(A789,REKAP[[#All],[ID
Barang]:[Stok Akhir]],2,FALSE), "")</f>
        <v/>
      </c>
      <c r="C789" s="18" t="str">
        <f>IFERROR(VLOOKUP(A789,REKAP[[#All],[ID
Barang]:[Stok Akhir]],4,FALSE), "")</f>
        <v/>
      </c>
      <c r="D789" s="66">
        <v>0</v>
      </c>
      <c r="E789" s="66">
        <v>0</v>
      </c>
      <c r="F789" s="66">
        <v>0</v>
      </c>
      <c r="G789" s="66">
        <v>0</v>
      </c>
      <c r="H789" s="66"/>
    </row>
    <row r="790" spans="2:8" x14ac:dyDescent="0.25">
      <c r="B790" s="18" t="str">
        <f>IFERROR(VLOOKUP(A790,REKAP[[#All],[ID
Barang]:[Stok Akhir]],2,FALSE), "")</f>
        <v/>
      </c>
      <c r="C790" s="18" t="str">
        <f>IFERROR(VLOOKUP(A790,REKAP[[#All],[ID
Barang]:[Stok Akhir]],4,FALSE), "")</f>
        <v/>
      </c>
      <c r="D790" s="66">
        <v>0</v>
      </c>
      <c r="E790" s="66">
        <v>0</v>
      </c>
      <c r="F790" s="66">
        <v>0</v>
      </c>
      <c r="G790" s="66">
        <v>0</v>
      </c>
      <c r="H790" s="66"/>
    </row>
    <row r="791" spans="2:8" x14ac:dyDescent="0.25">
      <c r="B791" s="18" t="str">
        <f>IFERROR(VLOOKUP(A791,REKAP[[#All],[ID
Barang]:[Stok Akhir]],2,FALSE), "")</f>
        <v/>
      </c>
      <c r="C791" s="18" t="str">
        <f>IFERROR(VLOOKUP(A791,REKAP[[#All],[ID
Barang]:[Stok Akhir]],4,FALSE), "")</f>
        <v/>
      </c>
      <c r="D791" s="66">
        <v>2</v>
      </c>
      <c r="E791" s="66">
        <v>0</v>
      </c>
      <c r="F791" s="66">
        <v>0</v>
      </c>
      <c r="G791" s="66">
        <v>2</v>
      </c>
      <c r="H791" s="66"/>
    </row>
    <row r="792" spans="2:8" x14ac:dyDescent="0.25">
      <c r="B792" s="18" t="str">
        <f>IFERROR(VLOOKUP(A792,REKAP[[#All],[ID
Barang]:[Stok Akhir]],2,FALSE), "")</f>
        <v/>
      </c>
      <c r="C792" s="18" t="str">
        <f>IFERROR(VLOOKUP(A792,REKAP[[#All],[ID
Barang]:[Stok Akhir]],4,FALSE), "")</f>
        <v/>
      </c>
      <c r="D792" s="66">
        <v>0</v>
      </c>
      <c r="E792" s="66">
        <v>0</v>
      </c>
      <c r="F792" s="66">
        <v>0</v>
      </c>
      <c r="G792" s="66">
        <v>0</v>
      </c>
      <c r="H792" s="66"/>
    </row>
    <row r="793" spans="2:8" x14ac:dyDescent="0.25">
      <c r="B793" s="18" t="str">
        <f>IFERROR(VLOOKUP(A793,REKAP[[#All],[ID
Barang]:[Stok Akhir]],2,FALSE), "")</f>
        <v/>
      </c>
      <c r="C793" s="18" t="str">
        <f>IFERROR(VLOOKUP(A793,REKAP[[#All],[ID
Barang]:[Stok Akhir]],4,FALSE), "")</f>
        <v/>
      </c>
      <c r="D793" s="66">
        <v>8</v>
      </c>
      <c r="E793" s="66">
        <v>0</v>
      </c>
      <c r="F793" s="66">
        <v>0</v>
      </c>
      <c r="G793" s="66">
        <v>8</v>
      </c>
      <c r="H793" s="66"/>
    </row>
    <row r="794" spans="2:8" x14ac:dyDescent="0.25">
      <c r="B794" s="18" t="str">
        <f>IFERROR(VLOOKUP(A794,REKAP[[#All],[ID
Barang]:[Stok Akhir]],2,FALSE), "")</f>
        <v/>
      </c>
      <c r="C794" s="18" t="str">
        <f>IFERROR(VLOOKUP(A794,REKAP[[#All],[ID
Barang]:[Stok Akhir]],4,FALSE), "")</f>
        <v/>
      </c>
      <c r="D794" s="66">
        <v>0</v>
      </c>
      <c r="E794" s="66">
        <v>0</v>
      </c>
      <c r="F794" s="66">
        <v>0</v>
      </c>
      <c r="G794" s="66">
        <v>0</v>
      </c>
      <c r="H794" s="66"/>
    </row>
    <row r="795" spans="2:8" x14ac:dyDescent="0.25">
      <c r="B795" s="18" t="str">
        <f>IFERROR(VLOOKUP(A795,REKAP[[#All],[ID
Barang]:[Stok Akhir]],2,FALSE), "")</f>
        <v/>
      </c>
      <c r="C795" s="18" t="str">
        <f>IFERROR(VLOOKUP(A795,REKAP[[#All],[ID
Barang]:[Stok Akhir]],4,FALSE), "")</f>
        <v/>
      </c>
      <c r="D795" s="66">
        <v>0</v>
      </c>
      <c r="E795" s="66">
        <v>0</v>
      </c>
      <c r="F795" s="66">
        <v>0</v>
      </c>
      <c r="G795" s="66">
        <v>0</v>
      </c>
      <c r="H795" s="66"/>
    </row>
    <row r="796" spans="2:8" x14ac:dyDescent="0.25">
      <c r="B796" s="18" t="str">
        <f>IFERROR(VLOOKUP(A796,REKAP[[#All],[ID
Barang]:[Stok Akhir]],2,FALSE), "")</f>
        <v/>
      </c>
      <c r="C796" s="18" t="str">
        <f>IFERROR(VLOOKUP(A796,REKAP[[#All],[ID
Barang]:[Stok Akhir]],4,FALSE), "")</f>
        <v/>
      </c>
      <c r="D796" s="66">
        <v>0</v>
      </c>
      <c r="E796" s="66">
        <v>0</v>
      </c>
      <c r="F796" s="66">
        <v>0</v>
      </c>
      <c r="G796" s="66">
        <v>0</v>
      </c>
      <c r="H796" s="66"/>
    </row>
    <row r="797" spans="2:8" x14ac:dyDescent="0.25">
      <c r="B797" s="18" t="str">
        <f>IFERROR(VLOOKUP(A797,REKAP[[#All],[ID
Barang]:[Stok Akhir]],2,FALSE), "")</f>
        <v/>
      </c>
      <c r="C797" s="18" t="str">
        <f>IFERROR(VLOOKUP(A797,REKAP[[#All],[ID
Barang]:[Stok Akhir]],4,FALSE), "")</f>
        <v/>
      </c>
      <c r="D797" s="66">
        <v>1</v>
      </c>
      <c r="E797" s="66">
        <v>0</v>
      </c>
      <c r="F797" s="66">
        <v>0</v>
      </c>
      <c r="G797" s="66">
        <v>1</v>
      </c>
      <c r="H797" s="66"/>
    </row>
    <row r="798" spans="2:8" x14ac:dyDescent="0.25">
      <c r="B798" s="18" t="str">
        <f>IFERROR(VLOOKUP(A798,REKAP[[#All],[ID
Barang]:[Stok Akhir]],2,FALSE), "")</f>
        <v/>
      </c>
      <c r="C798" s="18" t="str">
        <f>IFERROR(VLOOKUP(A798,REKAP[[#All],[ID
Barang]:[Stok Akhir]],4,FALSE), "")</f>
        <v/>
      </c>
      <c r="D798" s="66">
        <v>0</v>
      </c>
      <c r="E798" s="66">
        <v>0</v>
      </c>
      <c r="F798" s="66">
        <v>0</v>
      </c>
      <c r="G798" s="66">
        <v>0</v>
      </c>
      <c r="H798" s="66"/>
    </row>
    <row r="799" spans="2:8" x14ac:dyDescent="0.25">
      <c r="B799" s="18" t="str">
        <f>IFERROR(VLOOKUP(A799,REKAP[[#All],[ID
Barang]:[Stok Akhir]],2,FALSE), "")</f>
        <v/>
      </c>
      <c r="C799" s="18" t="str">
        <f>IFERROR(VLOOKUP(A799,REKAP[[#All],[ID
Barang]:[Stok Akhir]],4,FALSE), "")</f>
        <v/>
      </c>
      <c r="D799" s="66">
        <v>1</v>
      </c>
      <c r="E799" s="66">
        <v>0</v>
      </c>
      <c r="F799" s="66">
        <v>0</v>
      </c>
      <c r="G799" s="66">
        <v>1</v>
      </c>
      <c r="H799" s="66"/>
    </row>
    <row r="800" spans="2:8" x14ac:dyDescent="0.25">
      <c r="B800" s="18" t="str">
        <f>IFERROR(VLOOKUP(A800,REKAP[[#All],[ID
Barang]:[Stok Akhir]],2,FALSE), "")</f>
        <v/>
      </c>
      <c r="C800" s="18" t="str">
        <f>IFERROR(VLOOKUP(A800,REKAP[[#All],[ID
Barang]:[Stok Akhir]],4,FALSE), "")</f>
        <v/>
      </c>
      <c r="D800" s="66">
        <v>0</v>
      </c>
      <c r="E800" s="66">
        <v>0</v>
      </c>
      <c r="F800" s="66">
        <v>0</v>
      </c>
      <c r="G800" s="66">
        <v>0</v>
      </c>
      <c r="H800" s="66"/>
    </row>
    <row r="801" spans="2:8" x14ac:dyDescent="0.25">
      <c r="B801" s="18" t="str">
        <f>IFERROR(VLOOKUP(A801,REKAP[[#All],[ID
Barang]:[Stok Akhir]],2,FALSE), "")</f>
        <v/>
      </c>
      <c r="C801" s="18" t="str">
        <f>IFERROR(VLOOKUP(A801,REKAP[[#All],[ID
Barang]:[Stok Akhir]],4,FALSE), "")</f>
        <v/>
      </c>
      <c r="D801" s="66">
        <v>0</v>
      </c>
      <c r="E801" s="66">
        <v>0</v>
      </c>
      <c r="F801" s="66">
        <v>0</v>
      </c>
      <c r="G801" s="66">
        <v>0</v>
      </c>
      <c r="H801" s="66"/>
    </row>
    <row r="802" spans="2:8" x14ac:dyDescent="0.25">
      <c r="B802" s="18" t="str">
        <f>IFERROR(VLOOKUP(A802,REKAP[[#All],[ID
Barang]:[Stok Akhir]],2,FALSE), "")</f>
        <v/>
      </c>
      <c r="C802" s="18" t="str">
        <f>IFERROR(VLOOKUP(A802,REKAP[[#All],[ID
Barang]:[Stok Akhir]],4,FALSE), "")</f>
        <v/>
      </c>
      <c r="D802" s="66">
        <v>0</v>
      </c>
      <c r="E802" s="66">
        <v>0</v>
      </c>
      <c r="F802" s="66">
        <v>0</v>
      </c>
      <c r="G802" s="66">
        <v>0</v>
      </c>
      <c r="H802" s="66"/>
    </row>
    <row r="803" spans="2:8" x14ac:dyDescent="0.25">
      <c r="B803" s="18" t="str">
        <f>IFERROR(VLOOKUP(A803,REKAP[[#All],[ID
Barang]:[Stok Akhir]],2,FALSE), "")</f>
        <v/>
      </c>
      <c r="C803" s="18" t="str">
        <f>IFERROR(VLOOKUP(A803,REKAP[[#All],[ID
Barang]:[Stok Akhir]],4,FALSE), "")</f>
        <v/>
      </c>
      <c r="D803" s="66">
        <v>0</v>
      </c>
      <c r="E803" s="66">
        <v>0</v>
      </c>
      <c r="F803" s="66">
        <v>0</v>
      </c>
      <c r="G803" s="66">
        <v>0</v>
      </c>
      <c r="H803" s="66"/>
    </row>
    <row r="804" spans="2:8" x14ac:dyDescent="0.25">
      <c r="B804" s="18" t="str">
        <f>IFERROR(VLOOKUP(A804,REKAP[[#All],[ID
Barang]:[Stok Akhir]],2,FALSE), "")</f>
        <v/>
      </c>
      <c r="C804" s="18" t="str">
        <f>IFERROR(VLOOKUP(A804,REKAP[[#All],[ID
Barang]:[Stok Akhir]],4,FALSE), "")</f>
        <v/>
      </c>
      <c r="D804" s="66">
        <v>0</v>
      </c>
      <c r="E804" s="66">
        <v>0</v>
      </c>
      <c r="F804" s="66">
        <v>0</v>
      </c>
      <c r="G804" s="66">
        <v>0</v>
      </c>
      <c r="H804" s="66"/>
    </row>
    <row r="805" spans="2:8" x14ac:dyDescent="0.25">
      <c r="B805" s="18" t="str">
        <f>IFERROR(VLOOKUP(A805,REKAP[[#All],[ID
Barang]:[Stok Akhir]],2,FALSE), "")</f>
        <v/>
      </c>
      <c r="C805" s="18" t="str">
        <f>IFERROR(VLOOKUP(A805,REKAP[[#All],[ID
Barang]:[Stok Akhir]],4,FALSE), "")</f>
        <v/>
      </c>
      <c r="D805" s="66">
        <v>8</v>
      </c>
      <c r="E805" s="66">
        <v>0</v>
      </c>
      <c r="F805" s="66">
        <v>0</v>
      </c>
      <c r="G805" s="66">
        <v>8</v>
      </c>
      <c r="H805" s="66"/>
    </row>
    <row r="806" spans="2:8" x14ac:dyDescent="0.25">
      <c r="B806" s="18" t="str">
        <f>IFERROR(VLOOKUP(A806,REKAP[[#All],[ID
Barang]:[Stok Akhir]],2,FALSE), "")</f>
        <v/>
      </c>
      <c r="C806" s="18" t="str">
        <f>IFERROR(VLOOKUP(A806,REKAP[[#All],[ID
Barang]:[Stok Akhir]],4,FALSE), "")</f>
        <v/>
      </c>
      <c r="D806" s="66">
        <v>0</v>
      </c>
      <c r="E806" s="66">
        <v>0</v>
      </c>
      <c r="F806" s="66">
        <v>0</v>
      </c>
      <c r="G806" s="66">
        <v>0</v>
      </c>
      <c r="H806" s="66"/>
    </row>
    <row r="807" spans="2:8" x14ac:dyDescent="0.25">
      <c r="B807" s="18" t="str">
        <f>IFERROR(VLOOKUP(A807,REKAP[[#All],[ID
Barang]:[Stok Akhir]],2,FALSE), "")</f>
        <v/>
      </c>
      <c r="C807" s="18" t="str">
        <f>IFERROR(VLOOKUP(A807,REKAP[[#All],[ID
Barang]:[Stok Akhir]],4,FALSE), "")</f>
        <v/>
      </c>
      <c r="D807" s="66">
        <v>0</v>
      </c>
      <c r="E807" s="66">
        <v>0</v>
      </c>
      <c r="F807" s="66">
        <v>0</v>
      </c>
      <c r="G807" s="66">
        <v>0</v>
      </c>
      <c r="H807" s="66"/>
    </row>
    <row r="808" spans="2:8" x14ac:dyDescent="0.25">
      <c r="B808" s="18" t="str">
        <f>IFERROR(VLOOKUP(A808,REKAP[[#All],[ID
Barang]:[Stok Akhir]],2,FALSE), "")</f>
        <v/>
      </c>
      <c r="C808" s="18" t="str">
        <f>IFERROR(VLOOKUP(A808,REKAP[[#All],[ID
Barang]:[Stok Akhir]],4,FALSE), "")</f>
        <v/>
      </c>
      <c r="D808" s="66">
        <v>0</v>
      </c>
      <c r="E808" s="66">
        <v>8</v>
      </c>
      <c r="F808" s="66">
        <v>0</v>
      </c>
      <c r="G808" s="66">
        <v>8</v>
      </c>
      <c r="H808" s="66"/>
    </row>
    <row r="809" spans="2:8" x14ac:dyDescent="0.25">
      <c r="B809" s="18" t="str">
        <f>IFERROR(VLOOKUP(A809,REKAP[[#All],[ID
Barang]:[Stok Akhir]],2,FALSE), "")</f>
        <v/>
      </c>
      <c r="C809" s="18" t="str">
        <f>IFERROR(VLOOKUP(A809,REKAP[[#All],[ID
Barang]:[Stok Akhir]],4,FALSE), "")</f>
        <v/>
      </c>
      <c r="D809" s="66">
        <v>0</v>
      </c>
      <c r="E809" s="66">
        <v>0</v>
      </c>
      <c r="F809" s="66">
        <v>0</v>
      </c>
      <c r="G809" s="66">
        <v>0</v>
      </c>
      <c r="H809" s="66"/>
    </row>
    <row r="810" spans="2:8" x14ac:dyDescent="0.25">
      <c r="B810" s="18" t="str">
        <f>IFERROR(VLOOKUP(A810,REKAP[[#All],[ID
Barang]:[Stok Akhir]],2,FALSE), "")</f>
        <v/>
      </c>
      <c r="C810" s="18" t="str">
        <f>IFERROR(VLOOKUP(A810,REKAP[[#All],[ID
Barang]:[Stok Akhir]],4,FALSE), "")</f>
        <v/>
      </c>
      <c r="D810" s="66">
        <v>0</v>
      </c>
      <c r="E810" s="66">
        <v>0</v>
      </c>
      <c r="F810" s="66">
        <v>0</v>
      </c>
      <c r="G810" s="66">
        <v>0</v>
      </c>
      <c r="H810" s="66"/>
    </row>
    <row r="811" spans="2:8" x14ac:dyDescent="0.25">
      <c r="B811" s="18" t="str">
        <f>IFERROR(VLOOKUP(A811,REKAP[[#All],[ID
Barang]:[Stok Akhir]],2,FALSE), "")</f>
        <v/>
      </c>
      <c r="C811" s="18" t="str">
        <f>IFERROR(VLOOKUP(A811,REKAP[[#All],[ID
Barang]:[Stok Akhir]],4,FALSE), "")</f>
        <v/>
      </c>
      <c r="D811" s="66">
        <v>0</v>
      </c>
      <c r="E811" s="66">
        <v>0</v>
      </c>
      <c r="F811" s="66">
        <v>0</v>
      </c>
      <c r="G811" s="66">
        <v>0</v>
      </c>
      <c r="H811" s="66"/>
    </row>
    <row r="812" spans="2:8" x14ac:dyDescent="0.25">
      <c r="B812" s="18" t="str">
        <f>IFERROR(VLOOKUP(A812,REKAP[[#All],[ID
Barang]:[Stok Akhir]],2,FALSE), "")</f>
        <v/>
      </c>
      <c r="C812" s="18" t="str">
        <f>IFERROR(VLOOKUP(A812,REKAP[[#All],[ID
Barang]:[Stok Akhir]],4,FALSE), "")</f>
        <v/>
      </c>
      <c r="D812" s="66">
        <v>0</v>
      </c>
      <c r="E812" s="66">
        <v>0</v>
      </c>
      <c r="F812" s="66">
        <v>0</v>
      </c>
      <c r="G812" s="66">
        <v>0</v>
      </c>
      <c r="H812" s="66"/>
    </row>
    <row r="813" spans="2:8" x14ac:dyDescent="0.25">
      <c r="B813" s="18" t="str">
        <f>IFERROR(VLOOKUP(A813,REKAP[[#All],[ID
Barang]:[Stok Akhir]],2,FALSE), "")</f>
        <v/>
      </c>
      <c r="C813" s="18" t="str">
        <f>IFERROR(VLOOKUP(A813,REKAP[[#All],[ID
Barang]:[Stok Akhir]],4,FALSE), "")</f>
        <v/>
      </c>
      <c r="D813" s="66">
        <v>0</v>
      </c>
      <c r="E813" s="66">
        <v>0</v>
      </c>
      <c r="F813" s="66">
        <v>0</v>
      </c>
      <c r="G813" s="66">
        <v>0</v>
      </c>
      <c r="H813" s="66"/>
    </row>
    <row r="814" spans="2:8" x14ac:dyDescent="0.25">
      <c r="B814" s="18" t="str">
        <f>IFERROR(VLOOKUP(A814,REKAP[[#All],[ID
Barang]:[Stok Akhir]],2,FALSE), "")</f>
        <v/>
      </c>
      <c r="C814" s="18" t="str">
        <f>IFERROR(VLOOKUP(A814,REKAP[[#All],[ID
Barang]:[Stok Akhir]],4,FALSE), "")</f>
        <v/>
      </c>
      <c r="D814" s="66">
        <v>0</v>
      </c>
      <c r="E814" s="66">
        <v>0</v>
      </c>
      <c r="F814" s="66">
        <v>0</v>
      </c>
      <c r="G814" s="66">
        <v>0</v>
      </c>
      <c r="H814" s="66"/>
    </row>
    <row r="815" spans="2:8" x14ac:dyDescent="0.25">
      <c r="B815" s="18" t="str">
        <f>IFERROR(VLOOKUP(A815,REKAP[[#All],[ID
Barang]:[Stok Akhir]],2,FALSE), "")</f>
        <v/>
      </c>
      <c r="C815" s="18" t="str">
        <f>IFERROR(VLOOKUP(A815,REKAP[[#All],[ID
Barang]:[Stok Akhir]],4,FALSE), "")</f>
        <v/>
      </c>
      <c r="D815" s="66">
        <v>0</v>
      </c>
      <c r="E815" s="66">
        <v>0</v>
      </c>
      <c r="F815" s="66">
        <v>0</v>
      </c>
      <c r="G815" s="66">
        <v>0</v>
      </c>
      <c r="H815" s="66"/>
    </row>
    <row r="816" spans="2:8" x14ac:dyDescent="0.25">
      <c r="B816" s="18" t="str">
        <f>IFERROR(VLOOKUP(A816,REKAP[[#All],[ID
Barang]:[Stok Akhir]],2,FALSE), "")</f>
        <v/>
      </c>
      <c r="C816" s="18" t="str">
        <f>IFERROR(VLOOKUP(A816,REKAP[[#All],[ID
Barang]:[Stok Akhir]],4,FALSE), "")</f>
        <v/>
      </c>
      <c r="D816" s="66">
        <v>1</v>
      </c>
      <c r="E816" s="66">
        <v>12</v>
      </c>
      <c r="F816" s="66">
        <v>0</v>
      </c>
      <c r="G816" s="66">
        <v>13</v>
      </c>
      <c r="H816" s="66"/>
    </row>
    <row r="817" spans="2:8" x14ac:dyDescent="0.25">
      <c r="B817" s="18" t="str">
        <f>IFERROR(VLOOKUP(A817,REKAP[[#All],[ID
Barang]:[Stok Akhir]],2,FALSE), "")</f>
        <v/>
      </c>
      <c r="C817" s="18" t="str">
        <f>IFERROR(VLOOKUP(A817,REKAP[[#All],[ID
Barang]:[Stok Akhir]],4,FALSE), "")</f>
        <v/>
      </c>
      <c r="D817" s="66">
        <v>1</v>
      </c>
      <c r="E817" s="66">
        <v>0</v>
      </c>
      <c r="F817" s="66">
        <v>0</v>
      </c>
      <c r="G817" s="66">
        <v>1</v>
      </c>
      <c r="H817" s="66"/>
    </row>
    <row r="818" spans="2:8" x14ac:dyDescent="0.25">
      <c r="B818" s="18" t="str">
        <f>IFERROR(VLOOKUP(A818,REKAP[[#All],[ID
Barang]:[Stok Akhir]],2,FALSE), "")</f>
        <v/>
      </c>
      <c r="C818" s="18" t="str">
        <f>IFERROR(VLOOKUP(A818,REKAP[[#All],[ID
Barang]:[Stok Akhir]],4,FALSE), "")</f>
        <v/>
      </c>
      <c r="D818" s="66">
        <v>0</v>
      </c>
      <c r="E818" s="66">
        <v>0</v>
      </c>
      <c r="F818" s="66">
        <v>0</v>
      </c>
      <c r="G818" s="66">
        <v>0</v>
      </c>
      <c r="H818" s="66"/>
    </row>
    <row r="819" spans="2:8" x14ac:dyDescent="0.25">
      <c r="B819" s="18" t="str">
        <f>IFERROR(VLOOKUP(A819,REKAP[[#All],[ID
Barang]:[Stok Akhir]],2,FALSE), "")</f>
        <v/>
      </c>
      <c r="C819" s="18" t="str">
        <f>IFERROR(VLOOKUP(A819,REKAP[[#All],[ID
Barang]:[Stok Akhir]],4,FALSE), "")</f>
        <v/>
      </c>
      <c r="D819" s="66">
        <v>0</v>
      </c>
      <c r="E819" s="66">
        <v>0</v>
      </c>
      <c r="F819" s="66">
        <v>0</v>
      </c>
      <c r="G819" s="66">
        <v>0</v>
      </c>
      <c r="H819" s="66"/>
    </row>
    <row r="820" spans="2:8" x14ac:dyDescent="0.25">
      <c r="B820" s="18" t="str">
        <f>IFERROR(VLOOKUP(A820,REKAP[[#All],[ID
Barang]:[Stok Akhir]],2,FALSE), "")</f>
        <v/>
      </c>
      <c r="C820" s="18" t="str">
        <f>IFERROR(VLOOKUP(A820,REKAP[[#All],[ID
Barang]:[Stok Akhir]],4,FALSE), "")</f>
        <v/>
      </c>
      <c r="D820" s="66">
        <v>0</v>
      </c>
      <c r="E820" s="66">
        <v>0</v>
      </c>
      <c r="F820" s="66">
        <v>0</v>
      </c>
      <c r="G820" s="66">
        <v>0</v>
      </c>
      <c r="H820" s="66"/>
    </row>
    <row r="821" spans="2:8" x14ac:dyDescent="0.25">
      <c r="B821" s="18" t="str">
        <f>IFERROR(VLOOKUP(A821,REKAP[[#All],[ID
Barang]:[Stok Akhir]],2,FALSE), "")</f>
        <v/>
      </c>
      <c r="C821" s="18" t="str">
        <f>IFERROR(VLOOKUP(A821,REKAP[[#All],[ID
Barang]:[Stok Akhir]],4,FALSE), "")</f>
        <v/>
      </c>
      <c r="D821" s="66">
        <v>0</v>
      </c>
      <c r="E821" s="66">
        <v>0</v>
      </c>
      <c r="F821" s="66">
        <v>0</v>
      </c>
      <c r="G821" s="66">
        <v>0</v>
      </c>
      <c r="H821" s="66"/>
    </row>
    <row r="822" spans="2:8" x14ac:dyDescent="0.25">
      <c r="B822" s="18" t="str">
        <f>IFERROR(VLOOKUP(A822,REKAP[[#All],[ID
Barang]:[Stok Akhir]],2,FALSE), "")</f>
        <v/>
      </c>
      <c r="C822" s="18" t="str">
        <f>IFERROR(VLOOKUP(A822,REKAP[[#All],[ID
Barang]:[Stok Akhir]],4,FALSE), "")</f>
        <v/>
      </c>
      <c r="D822" s="66">
        <v>10</v>
      </c>
      <c r="E822" s="66">
        <v>0</v>
      </c>
      <c r="F822" s="66">
        <v>0</v>
      </c>
      <c r="G822" s="66">
        <v>10</v>
      </c>
      <c r="H822" s="66"/>
    </row>
    <row r="823" spans="2:8" x14ac:dyDescent="0.25">
      <c r="B823" s="18" t="str">
        <f>IFERROR(VLOOKUP(A823,REKAP[[#All],[ID
Barang]:[Stok Akhir]],2,FALSE), "")</f>
        <v/>
      </c>
      <c r="C823" s="18" t="str">
        <f>IFERROR(VLOOKUP(A823,REKAP[[#All],[ID
Barang]:[Stok Akhir]],4,FALSE), "")</f>
        <v/>
      </c>
      <c r="D823" s="66">
        <v>0</v>
      </c>
      <c r="E823" s="66">
        <v>0</v>
      </c>
      <c r="F823" s="66">
        <v>0</v>
      </c>
      <c r="G823" s="66">
        <v>0</v>
      </c>
      <c r="H823" s="66"/>
    </row>
    <row r="824" spans="2:8" x14ac:dyDescent="0.25">
      <c r="B824" s="18" t="str">
        <f>IFERROR(VLOOKUP(A824,REKAP[[#All],[ID
Barang]:[Stok Akhir]],2,FALSE), "")</f>
        <v/>
      </c>
      <c r="C824" s="18" t="str">
        <f>IFERROR(VLOOKUP(A824,REKAP[[#All],[ID
Barang]:[Stok Akhir]],4,FALSE), "")</f>
        <v/>
      </c>
      <c r="D824" s="66">
        <v>5</v>
      </c>
      <c r="E824" s="66">
        <v>0</v>
      </c>
      <c r="F824" s="66">
        <v>0</v>
      </c>
      <c r="G824" s="66">
        <v>5</v>
      </c>
      <c r="H824" s="66"/>
    </row>
    <row r="825" spans="2:8" x14ac:dyDescent="0.25">
      <c r="B825" s="18" t="str">
        <f>IFERROR(VLOOKUP(A825,REKAP[[#All],[ID
Barang]:[Stok Akhir]],2,FALSE), "")</f>
        <v/>
      </c>
      <c r="C825" s="18" t="str">
        <f>IFERROR(VLOOKUP(A825,REKAP[[#All],[ID
Barang]:[Stok Akhir]],4,FALSE), "")</f>
        <v/>
      </c>
      <c r="D825" s="66">
        <v>0</v>
      </c>
      <c r="E825" s="66">
        <v>0</v>
      </c>
      <c r="F825" s="66">
        <v>0</v>
      </c>
      <c r="G825" s="66">
        <v>0</v>
      </c>
      <c r="H825" s="66"/>
    </row>
    <row r="826" spans="2:8" x14ac:dyDescent="0.25">
      <c r="B826" s="18" t="str">
        <f>IFERROR(VLOOKUP(A826,REKAP[[#All],[ID
Barang]:[Stok Akhir]],2,FALSE), "")</f>
        <v/>
      </c>
      <c r="C826" s="18" t="str">
        <f>IFERROR(VLOOKUP(A826,REKAP[[#All],[ID
Barang]:[Stok Akhir]],4,FALSE), "")</f>
        <v/>
      </c>
      <c r="D826" s="66">
        <v>0</v>
      </c>
      <c r="E826" s="66">
        <v>0</v>
      </c>
      <c r="F826" s="66">
        <v>0</v>
      </c>
      <c r="G826" s="66">
        <v>0</v>
      </c>
      <c r="H826" s="66"/>
    </row>
    <row r="827" spans="2:8" x14ac:dyDescent="0.25">
      <c r="B827" s="18" t="str">
        <f>IFERROR(VLOOKUP(A827,REKAP[[#All],[ID
Barang]:[Stok Akhir]],2,FALSE), "")</f>
        <v/>
      </c>
      <c r="C827" s="18" t="str">
        <f>IFERROR(VLOOKUP(A827,REKAP[[#All],[ID
Barang]:[Stok Akhir]],4,FALSE), "")</f>
        <v/>
      </c>
      <c r="D827" s="66">
        <v>0</v>
      </c>
      <c r="E827" s="66">
        <v>0</v>
      </c>
      <c r="F827" s="66">
        <v>0</v>
      </c>
      <c r="G827" s="66">
        <v>0</v>
      </c>
      <c r="H827" s="66"/>
    </row>
    <row r="828" spans="2:8" x14ac:dyDescent="0.25">
      <c r="B828" s="18" t="str">
        <f>IFERROR(VLOOKUP(A828,REKAP[[#All],[ID
Barang]:[Stok Akhir]],2,FALSE), "")</f>
        <v/>
      </c>
      <c r="C828" s="18" t="str">
        <f>IFERROR(VLOOKUP(A828,REKAP[[#All],[ID
Barang]:[Stok Akhir]],4,FALSE), "")</f>
        <v/>
      </c>
      <c r="D828" s="66">
        <v>0</v>
      </c>
      <c r="E828" s="66">
        <v>0</v>
      </c>
      <c r="F828" s="66">
        <v>0</v>
      </c>
      <c r="G828" s="66">
        <v>0</v>
      </c>
      <c r="H828" s="66"/>
    </row>
    <row r="829" spans="2:8" x14ac:dyDescent="0.25">
      <c r="B829" s="18" t="str">
        <f>IFERROR(VLOOKUP(A829,REKAP[[#All],[ID
Barang]:[Stok Akhir]],2,FALSE), "")</f>
        <v/>
      </c>
      <c r="C829" s="18" t="str">
        <f>IFERROR(VLOOKUP(A829,REKAP[[#All],[ID
Barang]:[Stok Akhir]],4,FALSE), "")</f>
        <v/>
      </c>
      <c r="D829" s="66">
        <v>0</v>
      </c>
      <c r="E829" s="66">
        <v>0</v>
      </c>
      <c r="F829" s="66">
        <v>0</v>
      </c>
      <c r="G829" s="66">
        <v>0</v>
      </c>
      <c r="H829" s="66"/>
    </row>
    <row r="830" spans="2:8" x14ac:dyDescent="0.25">
      <c r="B830" s="18" t="str">
        <f>IFERROR(VLOOKUP(A830,REKAP[[#All],[ID
Barang]:[Stok Akhir]],2,FALSE), "")</f>
        <v/>
      </c>
      <c r="C830" s="18" t="str">
        <f>IFERROR(VLOOKUP(A830,REKAP[[#All],[ID
Barang]:[Stok Akhir]],4,FALSE), "")</f>
        <v/>
      </c>
      <c r="D830" s="66">
        <v>0</v>
      </c>
      <c r="E830" s="66">
        <v>0</v>
      </c>
      <c r="F830" s="66">
        <v>0</v>
      </c>
      <c r="G830" s="66">
        <v>0</v>
      </c>
      <c r="H830" s="66"/>
    </row>
    <row r="831" spans="2:8" x14ac:dyDescent="0.25">
      <c r="B831" s="18" t="str">
        <f>IFERROR(VLOOKUP(A831,REKAP[[#All],[ID
Barang]:[Stok Akhir]],2,FALSE), "")</f>
        <v/>
      </c>
      <c r="C831" s="18" t="str">
        <f>IFERROR(VLOOKUP(A831,REKAP[[#All],[ID
Barang]:[Stok Akhir]],4,FALSE), "")</f>
        <v/>
      </c>
      <c r="D831" s="66">
        <v>0</v>
      </c>
      <c r="E831" s="66">
        <v>0</v>
      </c>
      <c r="F831" s="66">
        <v>0</v>
      </c>
      <c r="G831" s="66">
        <v>0</v>
      </c>
      <c r="H831" s="66"/>
    </row>
    <row r="832" spans="2:8" x14ac:dyDescent="0.25">
      <c r="B832" s="18" t="str">
        <f>IFERROR(VLOOKUP(A832,REKAP[[#All],[ID
Barang]:[Stok Akhir]],2,FALSE), "")</f>
        <v/>
      </c>
      <c r="C832" s="18" t="str">
        <f>IFERROR(VLOOKUP(A832,REKAP[[#All],[ID
Barang]:[Stok Akhir]],4,FALSE), "")</f>
        <v/>
      </c>
      <c r="D832" s="66">
        <v>0</v>
      </c>
      <c r="E832" s="66">
        <v>0</v>
      </c>
      <c r="F832" s="66">
        <v>0</v>
      </c>
      <c r="G832" s="66">
        <v>0</v>
      </c>
      <c r="H832" s="66"/>
    </row>
    <row r="833" spans="2:8" x14ac:dyDescent="0.25">
      <c r="B833" s="18" t="str">
        <f>IFERROR(VLOOKUP(A833,REKAP[[#All],[ID
Barang]:[Stok Akhir]],2,FALSE), "")</f>
        <v/>
      </c>
      <c r="C833" s="18" t="str">
        <f>IFERROR(VLOOKUP(A833,REKAP[[#All],[ID
Barang]:[Stok Akhir]],4,FALSE), "")</f>
        <v/>
      </c>
      <c r="D833" s="66">
        <v>0</v>
      </c>
      <c r="E833" s="66">
        <v>0</v>
      </c>
      <c r="F833" s="66">
        <v>0</v>
      </c>
      <c r="G833" s="66">
        <v>0</v>
      </c>
      <c r="H833" s="66"/>
    </row>
    <row r="834" spans="2:8" x14ac:dyDescent="0.25">
      <c r="B834" s="18" t="str">
        <f>IFERROR(VLOOKUP(A834,REKAP[[#All],[ID
Barang]:[Stok Akhir]],2,FALSE), "")</f>
        <v/>
      </c>
      <c r="C834" s="18" t="str">
        <f>IFERROR(VLOOKUP(A834,REKAP[[#All],[ID
Barang]:[Stok Akhir]],4,FALSE), "")</f>
        <v/>
      </c>
      <c r="D834" s="66">
        <v>0</v>
      </c>
      <c r="E834" s="66">
        <v>0</v>
      </c>
      <c r="F834" s="66">
        <v>0</v>
      </c>
      <c r="G834" s="66">
        <v>0</v>
      </c>
      <c r="H834" s="66"/>
    </row>
    <row r="835" spans="2:8" x14ac:dyDescent="0.25">
      <c r="B835" s="18" t="str">
        <f>IFERROR(VLOOKUP(A835,REKAP[[#All],[ID
Barang]:[Stok Akhir]],2,FALSE), "")</f>
        <v/>
      </c>
      <c r="C835" s="18" t="str">
        <f>IFERROR(VLOOKUP(A835,REKAP[[#All],[ID
Barang]:[Stok Akhir]],4,FALSE), "")</f>
        <v/>
      </c>
      <c r="D835" s="66">
        <v>20</v>
      </c>
      <c r="E835" s="66">
        <v>0</v>
      </c>
      <c r="F835" s="66">
        <v>0</v>
      </c>
      <c r="G835" s="66">
        <v>20</v>
      </c>
      <c r="H835" s="66"/>
    </row>
    <row r="836" spans="2:8" x14ac:dyDescent="0.25">
      <c r="B836" s="18" t="str">
        <f>IFERROR(VLOOKUP(A836,REKAP[[#All],[ID
Barang]:[Stok Akhir]],2,FALSE), "")</f>
        <v/>
      </c>
      <c r="C836" s="18" t="str">
        <f>IFERROR(VLOOKUP(A836,REKAP[[#All],[ID
Barang]:[Stok Akhir]],4,FALSE), "")</f>
        <v/>
      </c>
      <c r="D836" s="66">
        <v>0</v>
      </c>
      <c r="E836" s="66">
        <v>0</v>
      </c>
      <c r="F836" s="66">
        <v>0</v>
      </c>
      <c r="G836" s="66">
        <v>0</v>
      </c>
      <c r="H836" s="66"/>
    </row>
    <row r="837" spans="2:8" x14ac:dyDescent="0.25">
      <c r="B837" s="18" t="str">
        <f>IFERROR(VLOOKUP(A837,REKAP[[#All],[ID
Barang]:[Stok Akhir]],2,FALSE), "")</f>
        <v/>
      </c>
      <c r="C837" s="18" t="str">
        <f>IFERROR(VLOOKUP(A837,REKAP[[#All],[ID
Barang]:[Stok Akhir]],4,FALSE), "")</f>
        <v/>
      </c>
      <c r="D837" s="66">
        <v>0</v>
      </c>
      <c r="E837" s="66">
        <v>0</v>
      </c>
      <c r="F837" s="66">
        <v>0</v>
      </c>
      <c r="G837" s="66">
        <v>0</v>
      </c>
      <c r="H837" s="66"/>
    </row>
    <row r="838" spans="2:8" x14ac:dyDescent="0.25">
      <c r="B838" s="18" t="str">
        <f>IFERROR(VLOOKUP(A838,REKAP[[#All],[ID
Barang]:[Stok Akhir]],2,FALSE), "")</f>
        <v/>
      </c>
      <c r="C838" s="18" t="str">
        <f>IFERROR(VLOOKUP(A838,REKAP[[#All],[ID
Barang]:[Stok Akhir]],4,FALSE), "")</f>
        <v/>
      </c>
      <c r="D838" s="66">
        <v>0</v>
      </c>
      <c r="E838" s="66">
        <v>0</v>
      </c>
      <c r="F838" s="66">
        <v>0</v>
      </c>
      <c r="G838" s="66">
        <v>0</v>
      </c>
      <c r="H838" s="66"/>
    </row>
    <row r="839" spans="2:8" x14ac:dyDescent="0.25">
      <c r="B839" s="18" t="str">
        <f>IFERROR(VLOOKUP(A839,REKAP[[#All],[ID
Barang]:[Stok Akhir]],2,FALSE), "")</f>
        <v/>
      </c>
      <c r="C839" s="18" t="str">
        <f>IFERROR(VLOOKUP(A839,REKAP[[#All],[ID
Barang]:[Stok Akhir]],4,FALSE), "")</f>
        <v/>
      </c>
      <c r="D839" s="66">
        <v>0</v>
      </c>
      <c r="E839" s="66">
        <v>0</v>
      </c>
      <c r="F839" s="66">
        <v>0</v>
      </c>
      <c r="G839" s="66">
        <v>0</v>
      </c>
      <c r="H839" s="66"/>
    </row>
    <row r="840" spans="2:8" x14ac:dyDescent="0.25">
      <c r="B840" s="18" t="str">
        <f>IFERROR(VLOOKUP(A840,REKAP[[#All],[ID
Barang]:[Stok Akhir]],2,FALSE), "")</f>
        <v/>
      </c>
      <c r="C840" s="18" t="str">
        <f>IFERROR(VLOOKUP(A840,REKAP[[#All],[ID
Barang]:[Stok Akhir]],4,FALSE), "")</f>
        <v/>
      </c>
      <c r="D840" s="66">
        <v>0</v>
      </c>
      <c r="E840" s="66">
        <v>0</v>
      </c>
      <c r="F840" s="66">
        <v>0</v>
      </c>
      <c r="G840" s="66">
        <v>0</v>
      </c>
      <c r="H840" s="66"/>
    </row>
    <row r="841" spans="2:8" x14ac:dyDescent="0.25">
      <c r="B841" s="18" t="str">
        <f>IFERROR(VLOOKUP(A841,REKAP[[#All],[ID
Barang]:[Stok Akhir]],2,FALSE), "")</f>
        <v/>
      </c>
      <c r="C841" s="18" t="str">
        <f>IFERROR(VLOOKUP(A841,REKAP[[#All],[ID
Barang]:[Stok Akhir]],4,FALSE), "")</f>
        <v/>
      </c>
      <c r="D841" s="66">
        <v>0</v>
      </c>
      <c r="E841" s="66">
        <v>0</v>
      </c>
      <c r="F841" s="66">
        <v>0</v>
      </c>
      <c r="G841" s="66">
        <v>0</v>
      </c>
      <c r="H841" s="66"/>
    </row>
    <row r="842" spans="2:8" x14ac:dyDescent="0.25">
      <c r="B842" s="18" t="str">
        <f>IFERROR(VLOOKUP(A842,REKAP[[#All],[ID
Barang]:[Stok Akhir]],2,FALSE), "")</f>
        <v/>
      </c>
      <c r="C842" s="18" t="str">
        <f>IFERROR(VLOOKUP(A842,REKAP[[#All],[ID
Barang]:[Stok Akhir]],4,FALSE), "")</f>
        <v/>
      </c>
      <c r="D842" s="66">
        <v>0</v>
      </c>
      <c r="E842" s="66">
        <v>0</v>
      </c>
      <c r="F842" s="66">
        <v>0</v>
      </c>
      <c r="G842" s="66">
        <v>0</v>
      </c>
      <c r="H842" s="66"/>
    </row>
    <row r="843" spans="2:8" x14ac:dyDescent="0.25">
      <c r="B843" s="18" t="str">
        <f>IFERROR(VLOOKUP(A843,REKAP[[#All],[ID
Barang]:[Stok Akhir]],2,FALSE), "")</f>
        <v/>
      </c>
      <c r="C843" s="18" t="str">
        <f>IFERROR(VLOOKUP(A843,REKAP[[#All],[ID
Barang]:[Stok Akhir]],4,FALSE), "")</f>
        <v/>
      </c>
      <c r="D843" s="66">
        <v>20</v>
      </c>
      <c r="E843" s="66">
        <v>0</v>
      </c>
      <c r="F843" s="66">
        <v>0</v>
      </c>
      <c r="G843" s="66">
        <v>20</v>
      </c>
      <c r="H843" s="66"/>
    </row>
    <row r="844" spans="2:8" x14ac:dyDescent="0.25">
      <c r="B844" s="18" t="str">
        <f>IFERROR(VLOOKUP(A844,REKAP[[#All],[ID
Barang]:[Stok Akhir]],2,FALSE), "")</f>
        <v/>
      </c>
      <c r="C844" s="18" t="str">
        <f>IFERROR(VLOOKUP(A844,REKAP[[#All],[ID
Barang]:[Stok Akhir]],4,FALSE), "")</f>
        <v/>
      </c>
      <c r="D844" s="66">
        <v>0</v>
      </c>
      <c r="E844" s="66">
        <v>0</v>
      </c>
      <c r="F844" s="66">
        <v>0</v>
      </c>
      <c r="G844" s="66">
        <v>0</v>
      </c>
      <c r="H844" s="66"/>
    </row>
    <row r="845" spans="2:8" x14ac:dyDescent="0.25">
      <c r="B845" s="18" t="str">
        <f>IFERROR(VLOOKUP(A845,REKAP[[#All],[ID
Barang]:[Stok Akhir]],2,FALSE), "")</f>
        <v/>
      </c>
      <c r="C845" s="18" t="str">
        <f>IFERROR(VLOOKUP(A845,REKAP[[#All],[ID
Barang]:[Stok Akhir]],4,FALSE), "")</f>
        <v/>
      </c>
      <c r="D845" s="66">
        <v>25</v>
      </c>
      <c r="E845" s="66">
        <v>0</v>
      </c>
      <c r="F845" s="66">
        <v>0</v>
      </c>
      <c r="G845" s="66">
        <v>25</v>
      </c>
      <c r="H845" s="66"/>
    </row>
    <row r="846" spans="2:8" x14ac:dyDescent="0.25">
      <c r="B846" s="18" t="str">
        <f>IFERROR(VLOOKUP(A846,REKAP[[#All],[ID
Barang]:[Stok Akhir]],2,FALSE), "")</f>
        <v/>
      </c>
      <c r="C846" s="18" t="str">
        <f>IFERROR(VLOOKUP(A846,REKAP[[#All],[ID
Barang]:[Stok Akhir]],4,FALSE), "")</f>
        <v/>
      </c>
      <c r="D846" s="66">
        <v>0</v>
      </c>
      <c r="E846" s="66">
        <v>0</v>
      </c>
      <c r="F846" s="66">
        <v>0</v>
      </c>
      <c r="G846" s="66">
        <v>0</v>
      </c>
      <c r="H846" s="66"/>
    </row>
    <row r="847" spans="2:8" x14ac:dyDescent="0.25">
      <c r="B847" s="18" t="str">
        <f>IFERROR(VLOOKUP(A847,REKAP[[#All],[ID
Barang]:[Stok Akhir]],2,FALSE), "")</f>
        <v/>
      </c>
      <c r="C847" s="18" t="str">
        <f>IFERROR(VLOOKUP(A847,REKAP[[#All],[ID
Barang]:[Stok Akhir]],4,FALSE), "")</f>
        <v/>
      </c>
      <c r="D847" s="66">
        <v>0</v>
      </c>
      <c r="E847" s="66">
        <v>0</v>
      </c>
      <c r="F847" s="66">
        <v>0</v>
      </c>
      <c r="G847" s="66">
        <v>0</v>
      </c>
      <c r="H847" s="66"/>
    </row>
    <row r="848" spans="2:8" x14ac:dyDescent="0.25">
      <c r="B848" s="18" t="str">
        <f>IFERROR(VLOOKUP(A848,REKAP[[#All],[ID
Barang]:[Stok Akhir]],2,FALSE), "")</f>
        <v/>
      </c>
      <c r="C848" s="18" t="str">
        <f>IFERROR(VLOOKUP(A848,REKAP[[#All],[ID
Barang]:[Stok Akhir]],4,FALSE), "")</f>
        <v/>
      </c>
      <c r="D848" s="66">
        <v>9</v>
      </c>
      <c r="E848" s="66">
        <v>0</v>
      </c>
      <c r="F848" s="66">
        <v>0</v>
      </c>
      <c r="G848" s="66">
        <v>9</v>
      </c>
      <c r="H848" s="66"/>
    </row>
    <row r="849" spans="2:8" x14ac:dyDescent="0.25">
      <c r="B849" s="18" t="str">
        <f>IFERROR(VLOOKUP(A849,REKAP[[#All],[ID
Barang]:[Stok Akhir]],2,FALSE), "")</f>
        <v/>
      </c>
      <c r="C849" s="18" t="str">
        <f>IFERROR(VLOOKUP(A849,REKAP[[#All],[ID
Barang]:[Stok Akhir]],4,FALSE), "")</f>
        <v/>
      </c>
      <c r="D849" s="66">
        <v>0</v>
      </c>
      <c r="E849" s="66">
        <v>0</v>
      </c>
      <c r="F849" s="66">
        <v>0</v>
      </c>
      <c r="G849" s="66">
        <v>0</v>
      </c>
      <c r="H849" s="66"/>
    </row>
    <row r="850" spans="2:8" x14ac:dyDescent="0.25">
      <c r="B850" s="18" t="str">
        <f>IFERROR(VLOOKUP(A850,REKAP[[#All],[ID
Barang]:[Stok Akhir]],2,FALSE), "")</f>
        <v/>
      </c>
      <c r="C850" s="18" t="str">
        <f>IFERROR(VLOOKUP(A850,REKAP[[#All],[ID
Barang]:[Stok Akhir]],4,FALSE), "")</f>
        <v/>
      </c>
      <c r="D850" s="66">
        <v>0</v>
      </c>
      <c r="E850" s="66">
        <v>0</v>
      </c>
      <c r="F850" s="66">
        <v>0</v>
      </c>
      <c r="G850" s="66">
        <v>0</v>
      </c>
      <c r="H850" s="66"/>
    </row>
    <row r="851" spans="2:8" x14ac:dyDescent="0.25">
      <c r="B851" s="18" t="str">
        <f>IFERROR(VLOOKUP(A851,REKAP[[#All],[ID
Barang]:[Stok Akhir]],2,FALSE), "")</f>
        <v/>
      </c>
      <c r="C851" s="18" t="str">
        <f>IFERROR(VLOOKUP(A851,REKAP[[#All],[ID
Barang]:[Stok Akhir]],4,FALSE), "")</f>
        <v/>
      </c>
      <c r="D851" s="66">
        <v>0</v>
      </c>
      <c r="E851" s="66">
        <v>0</v>
      </c>
      <c r="F851" s="66">
        <v>0</v>
      </c>
      <c r="G851" s="66">
        <v>0</v>
      </c>
      <c r="H851" s="66"/>
    </row>
    <row r="852" spans="2:8" x14ac:dyDescent="0.25">
      <c r="B852" s="18" t="str">
        <f>IFERROR(VLOOKUP(A852,REKAP[[#All],[ID
Barang]:[Stok Akhir]],2,FALSE), "")</f>
        <v/>
      </c>
      <c r="C852" s="18" t="str">
        <f>IFERROR(VLOOKUP(A852,REKAP[[#All],[ID
Barang]:[Stok Akhir]],4,FALSE), "")</f>
        <v/>
      </c>
      <c r="D852" s="66">
        <v>10</v>
      </c>
      <c r="E852" s="66">
        <v>0</v>
      </c>
      <c r="F852" s="66">
        <v>0</v>
      </c>
      <c r="G852" s="66">
        <v>10</v>
      </c>
      <c r="H852" s="66"/>
    </row>
    <row r="853" spans="2:8" x14ac:dyDescent="0.25">
      <c r="B853" s="18" t="str">
        <f>IFERROR(VLOOKUP(A853,REKAP[[#All],[ID
Barang]:[Stok Akhir]],2,FALSE), "")</f>
        <v/>
      </c>
      <c r="C853" s="18" t="str">
        <f>IFERROR(VLOOKUP(A853,REKAP[[#All],[ID
Barang]:[Stok Akhir]],4,FALSE), "")</f>
        <v/>
      </c>
      <c r="D853" s="66">
        <v>1</v>
      </c>
      <c r="E853" s="66">
        <v>0</v>
      </c>
      <c r="F853" s="66">
        <v>0</v>
      </c>
      <c r="G853" s="66">
        <v>1</v>
      </c>
      <c r="H853" s="66"/>
    </row>
    <row r="854" spans="2:8" x14ac:dyDescent="0.25">
      <c r="B854" s="18" t="str">
        <f>IFERROR(VLOOKUP(A854,REKAP[[#All],[ID
Barang]:[Stok Akhir]],2,FALSE), "")</f>
        <v/>
      </c>
      <c r="C854" s="18" t="str">
        <f>IFERROR(VLOOKUP(A854,REKAP[[#All],[ID
Barang]:[Stok Akhir]],4,FALSE), "")</f>
        <v/>
      </c>
      <c r="D854" s="66">
        <v>6</v>
      </c>
      <c r="E854" s="66">
        <v>7</v>
      </c>
      <c r="F854" s="66">
        <v>7</v>
      </c>
      <c r="G854" s="66">
        <v>6</v>
      </c>
      <c r="H854" s="66"/>
    </row>
    <row r="855" spans="2:8" x14ac:dyDescent="0.25">
      <c r="B855" s="18" t="str">
        <f>IFERROR(VLOOKUP(A855,REKAP[[#All],[ID
Barang]:[Stok Akhir]],2,FALSE), "")</f>
        <v/>
      </c>
      <c r="C855" s="18" t="str">
        <f>IFERROR(VLOOKUP(A855,REKAP[[#All],[ID
Barang]:[Stok Akhir]],4,FALSE), "")</f>
        <v/>
      </c>
      <c r="D855" s="66">
        <v>0</v>
      </c>
      <c r="E855" s="66">
        <v>0</v>
      </c>
      <c r="F855" s="66">
        <v>0</v>
      </c>
      <c r="G855" s="66">
        <v>0</v>
      </c>
      <c r="H855" s="66"/>
    </row>
    <row r="856" spans="2:8" x14ac:dyDescent="0.25">
      <c r="B856" s="18" t="str">
        <f>IFERROR(VLOOKUP(A856,REKAP[[#All],[ID
Barang]:[Stok Akhir]],2,FALSE), "")</f>
        <v/>
      </c>
      <c r="C856" s="18" t="str">
        <f>IFERROR(VLOOKUP(A856,REKAP[[#All],[ID
Barang]:[Stok Akhir]],4,FALSE), "")</f>
        <v/>
      </c>
      <c r="D856" s="66">
        <v>2</v>
      </c>
      <c r="E856" s="66">
        <v>0</v>
      </c>
      <c r="F856" s="66">
        <v>0</v>
      </c>
      <c r="G856" s="66">
        <v>2</v>
      </c>
      <c r="H856" s="66"/>
    </row>
    <row r="857" spans="2:8" x14ac:dyDescent="0.25">
      <c r="B857" s="18" t="str">
        <f>IFERROR(VLOOKUP(A857,REKAP[[#All],[ID
Barang]:[Stok Akhir]],2,FALSE), "")</f>
        <v/>
      </c>
      <c r="C857" s="18" t="str">
        <f>IFERROR(VLOOKUP(A857,REKAP[[#All],[ID
Barang]:[Stok Akhir]],4,FALSE), "")</f>
        <v/>
      </c>
      <c r="D857" s="66">
        <v>6</v>
      </c>
      <c r="E857" s="66">
        <v>0</v>
      </c>
      <c r="F857" s="66">
        <v>0</v>
      </c>
      <c r="G857" s="66">
        <v>6</v>
      </c>
      <c r="H857" s="66"/>
    </row>
    <row r="858" spans="2:8" x14ac:dyDescent="0.25">
      <c r="B858" s="18" t="str">
        <f>IFERROR(VLOOKUP(A858,REKAP[[#All],[ID
Barang]:[Stok Akhir]],2,FALSE), "")</f>
        <v/>
      </c>
      <c r="C858" s="18" t="str">
        <f>IFERROR(VLOOKUP(A858,REKAP[[#All],[ID
Barang]:[Stok Akhir]],4,FALSE), "")</f>
        <v/>
      </c>
      <c r="D858" s="66">
        <v>2</v>
      </c>
      <c r="E858" s="66">
        <v>0</v>
      </c>
      <c r="F858" s="66">
        <v>0</v>
      </c>
      <c r="G858" s="66">
        <v>2</v>
      </c>
      <c r="H858" s="66"/>
    </row>
    <row r="859" spans="2:8" x14ac:dyDescent="0.25">
      <c r="B859" s="18" t="str">
        <f>IFERROR(VLOOKUP(A859,REKAP[[#All],[ID
Barang]:[Stok Akhir]],2,FALSE), "")</f>
        <v/>
      </c>
      <c r="C859" s="18" t="str">
        <f>IFERROR(VLOOKUP(A859,REKAP[[#All],[ID
Barang]:[Stok Akhir]],4,FALSE), "")</f>
        <v/>
      </c>
      <c r="D859" s="66">
        <v>0</v>
      </c>
      <c r="E859" s="66">
        <v>0</v>
      </c>
      <c r="F859" s="66">
        <v>0</v>
      </c>
      <c r="G859" s="66">
        <v>0</v>
      </c>
      <c r="H859" s="66"/>
    </row>
    <row r="860" spans="2:8" x14ac:dyDescent="0.25">
      <c r="B860" s="18" t="str">
        <f>IFERROR(VLOOKUP(A860,REKAP[[#All],[ID
Barang]:[Stok Akhir]],2,FALSE), "")</f>
        <v/>
      </c>
      <c r="C860" s="18" t="str">
        <f>IFERROR(VLOOKUP(A860,REKAP[[#All],[ID
Barang]:[Stok Akhir]],4,FALSE), "")</f>
        <v/>
      </c>
      <c r="D860" s="66">
        <v>2</v>
      </c>
      <c r="E860" s="66">
        <v>0</v>
      </c>
      <c r="F860" s="66">
        <v>0</v>
      </c>
      <c r="G860" s="66">
        <v>2</v>
      </c>
      <c r="H860" s="66"/>
    </row>
    <row r="861" spans="2:8" x14ac:dyDescent="0.25">
      <c r="B861" s="18" t="str">
        <f>IFERROR(VLOOKUP(A861,REKAP[[#All],[ID
Barang]:[Stok Akhir]],2,FALSE), "")</f>
        <v/>
      </c>
      <c r="C861" s="18" t="str">
        <f>IFERROR(VLOOKUP(A861,REKAP[[#All],[ID
Barang]:[Stok Akhir]],4,FALSE), "")</f>
        <v/>
      </c>
      <c r="D861" s="66">
        <v>0</v>
      </c>
      <c r="E861" s="66">
        <v>0</v>
      </c>
      <c r="F861" s="66">
        <v>0</v>
      </c>
      <c r="G861" s="66">
        <v>0</v>
      </c>
      <c r="H861" s="66"/>
    </row>
    <row r="862" spans="2:8" x14ac:dyDescent="0.25">
      <c r="B862" s="18" t="str">
        <f>IFERROR(VLOOKUP(A862,REKAP[[#All],[ID
Barang]:[Stok Akhir]],2,FALSE), "")</f>
        <v/>
      </c>
      <c r="C862" s="18" t="str">
        <f>IFERROR(VLOOKUP(A862,REKAP[[#All],[ID
Barang]:[Stok Akhir]],4,FALSE), "")</f>
        <v/>
      </c>
      <c r="D862" s="66">
        <v>2</v>
      </c>
      <c r="E862" s="66">
        <v>0</v>
      </c>
      <c r="F862" s="66">
        <v>0</v>
      </c>
      <c r="G862" s="66">
        <v>2</v>
      </c>
      <c r="H862" s="66"/>
    </row>
    <row r="863" spans="2:8" x14ac:dyDescent="0.25">
      <c r="B863" s="18" t="str">
        <f>IFERROR(VLOOKUP(A863,REKAP[[#All],[ID
Barang]:[Stok Akhir]],2,FALSE), "")</f>
        <v/>
      </c>
      <c r="C863" s="18" t="str">
        <f>IFERROR(VLOOKUP(A863,REKAP[[#All],[ID
Barang]:[Stok Akhir]],4,FALSE), "")</f>
        <v/>
      </c>
      <c r="D863" s="66">
        <v>2</v>
      </c>
      <c r="E863" s="66">
        <v>0</v>
      </c>
      <c r="F863" s="66">
        <v>0</v>
      </c>
      <c r="G863" s="66">
        <v>2</v>
      </c>
      <c r="H863" s="66"/>
    </row>
    <row r="864" spans="2:8" x14ac:dyDescent="0.25">
      <c r="B864" s="18" t="str">
        <f>IFERROR(VLOOKUP(A864,REKAP[[#All],[ID
Barang]:[Stok Akhir]],2,FALSE), "")</f>
        <v/>
      </c>
      <c r="C864" s="18" t="str">
        <f>IFERROR(VLOOKUP(A864,REKAP[[#All],[ID
Barang]:[Stok Akhir]],4,FALSE), "")</f>
        <v/>
      </c>
      <c r="D864" s="66">
        <v>0</v>
      </c>
      <c r="E864" s="66">
        <v>0</v>
      </c>
      <c r="F864" s="66">
        <v>0</v>
      </c>
      <c r="G864" s="66">
        <v>0</v>
      </c>
      <c r="H864" s="66"/>
    </row>
    <row r="865" spans="2:8" x14ac:dyDescent="0.25">
      <c r="B865" s="18" t="str">
        <f>IFERROR(VLOOKUP(A865,REKAP[[#All],[ID
Barang]:[Stok Akhir]],2,FALSE), "")</f>
        <v/>
      </c>
      <c r="C865" s="18" t="str">
        <f>IFERROR(VLOOKUP(A865,REKAP[[#All],[ID
Barang]:[Stok Akhir]],4,FALSE), "")</f>
        <v/>
      </c>
      <c r="D865" s="66">
        <v>0</v>
      </c>
      <c r="E865" s="66">
        <v>0</v>
      </c>
      <c r="F865" s="66">
        <v>0</v>
      </c>
      <c r="G865" s="66">
        <v>0</v>
      </c>
      <c r="H865" s="66"/>
    </row>
    <row r="866" spans="2:8" x14ac:dyDescent="0.25">
      <c r="B866" s="18" t="str">
        <f>IFERROR(VLOOKUP(A866,REKAP[[#All],[ID
Barang]:[Stok Akhir]],2,FALSE), "")</f>
        <v/>
      </c>
      <c r="C866" s="18" t="str">
        <f>IFERROR(VLOOKUP(A866,REKAP[[#All],[ID
Barang]:[Stok Akhir]],4,FALSE), "")</f>
        <v/>
      </c>
      <c r="D866" s="66">
        <v>1</v>
      </c>
      <c r="E866" s="66">
        <v>0</v>
      </c>
      <c r="F866" s="66">
        <v>0</v>
      </c>
      <c r="G866" s="66">
        <v>1</v>
      </c>
      <c r="H866" s="66"/>
    </row>
    <row r="867" spans="2:8" x14ac:dyDescent="0.25">
      <c r="B867" s="18" t="str">
        <f>IFERROR(VLOOKUP(A867,REKAP[[#All],[ID
Barang]:[Stok Akhir]],2,FALSE), "")</f>
        <v/>
      </c>
      <c r="C867" s="18" t="str">
        <f>IFERROR(VLOOKUP(A867,REKAP[[#All],[ID
Barang]:[Stok Akhir]],4,FALSE), "")</f>
        <v/>
      </c>
      <c r="D867" s="66">
        <v>0</v>
      </c>
      <c r="E867" s="66">
        <v>0</v>
      </c>
      <c r="F867" s="66">
        <v>0</v>
      </c>
      <c r="G867" s="66">
        <v>0</v>
      </c>
      <c r="H867" s="66"/>
    </row>
    <row r="868" spans="2:8" x14ac:dyDescent="0.25">
      <c r="B868" s="18" t="str">
        <f>IFERROR(VLOOKUP(A868,REKAP[[#All],[ID
Barang]:[Stok Akhir]],2,FALSE), "")</f>
        <v/>
      </c>
      <c r="C868" s="18" t="str">
        <f>IFERROR(VLOOKUP(A868,REKAP[[#All],[ID
Barang]:[Stok Akhir]],4,FALSE), "")</f>
        <v/>
      </c>
      <c r="D868" s="66">
        <v>0</v>
      </c>
      <c r="E868" s="66">
        <v>0</v>
      </c>
      <c r="F868" s="66">
        <v>0</v>
      </c>
      <c r="G868" s="66">
        <v>0</v>
      </c>
      <c r="H868" s="66"/>
    </row>
    <row r="869" spans="2:8" x14ac:dyDescent="0.25">
      <c r="B869" s="18" t="str">
        <f>IFERROR(VLOOKUP(A869,REKAP[[#All],[ID
Barang]:[Stok Akhir]],2,FALSE), "")</f>
        <v/>
      </c>
      <c r="C869" s="18" t="str">
        <f>IFERROR(VLOOKUP(A869,REKAP[[#All],[ID
Barang]:[Stok Akhir]],4,FALSE), "")</f>
        <v/>
      </c>
      <c r="D869" s="66">
        <v>2</v>
      </c>
      <c r="E869" s="66">
        <v>0</v>
      </c>
      <c r="F869" s="66">
        <v>0</v>
      </c>
      <c r="G869" s="66">
        <v>2</v>
      </c>
      <c r="H869" s="66"/>
    </row>
    <row r="870" spans="2:8" x14ac:dyDescent="0.25">
      <c r="B870" s="18" t="str">
        <f>IFERROR(VLOOKUP(A870,REKAP[[#All],[ID
Barang]:[Stok Akhir]],2,FALSE), "")</f>
        <v/>
      </c>
      <c r="C870" s="18" t="str">
        <f>IFERROR(VLOOKUP(A870,REKAP[[#All],[ID
Barang]:[Stok Akhir]],4,FALSE), "")</f>
        <v/>
      </c>
      <c r="D870" s="66">
        <v>0</v>
      </c>
      <c r="E870" s="66">
        <v>2</v>
      </c>
      <c r="F870" s="66">
        <v>0</v>
      </c>
      <c r="G870" s="66">
        <v>2</v>
      </c>
      <c r="H870" s="66"/>
    </row>
    <row r="871" spans="2:8" x14ac:dyDescent="0.25">
      <c r="B871" s="18" t="str">
        <f>IFERROR(VLOOKUP(A871,REKAP[[#All],[ID
Barang]:[Stok Akhir]],2,FALSE), "")</f>
        <v/>
      </c>
      <c r="C871" s="18" t="str">
        <f>IFERROR(VLOOKUP(A871,REKAP[[#All],[ID
Barang]:[Stok Akhir]],4,FALSE), "")</f>
        <v/>
      </c>
      <c r="D871" s="66">
        <v>0</v>
      </c>
      <c r="E871" s="66">
        <v>4</v>
      </c>
      <c r="F871" s="66">
        <v>2</v>
      </c>
      <c r="G871" s="66">
        <v>2</v>
      </c>
      <c r="H871" s="66"/>
    </row>
    <row r="872" spans="2:8" x14ac:dyDescent="0.25">
      <c r="B872" s="18" t="str">
        <f>IFERROR(VLOOKUP(A872,REKAP[[#All],[ID
Barang]:[Stok Akhir]],2,FALSE), "")</f>
        <v/>
      </c>
      <c r="C872" s="18" t="str">
        <f>IFERROR(VLOOKUP(A872,REKAP[[#All],[ID
Barang]:[Stok Akhir]],4,FALSE), "")</f>
        <v/>
      </c>
      <c r="D872" s="66">
        <v>1</v>
      </c>
      <c r="E872" s="66">
        <v>18</v>
      </c>
      <c r="F872" s="66">
        <v>0</v>
      </c>
      <c r="G872" s="66">
        <v>19</v>
      </c>
      <c r="H872" s="66"/>
    </row>
    <row r="873" spans="2:8" x14ac:dyDescent="0.25">
      <c r="B873" s="18" t="str">
        <f>IFERROR(VLOOKUP(A873,REKAP[[#All],[ID
Barang]:[Stok Akhir]],2,FALSE), "")</f>
        <v/>
      </c>
      <c r="C873" s="18" t="str">
        <f>IFERROR(VLOOKUP(A873,REKAP[[#All],[ID
Barang]:[Stok Akhir]],4,FALSE), "")</f>
        <v/>
      </c>
      <c r="D873" s="66">
        <v>0</v>
      </c>
      <c r="E873" s="66">
        <v>4</v>
      </c>
      <c r="F873" s="66">
        <v>2</v>
      </c>
      <c r="G873" s="66">
        <v>2</v>
      </c>
      <c r="H873" s="66"/>
    </row>
    <row r="874" spans="2:8" x14ac:dyDescent="0.25">
      <c r="B874" s="18" t="str">
        <f>IFERROR(VLOOKUP(A874,REKAP[[#All],[ID
Barang]:[Stok Akhir]],2,FALSE), "")</f>
        <v/>
      </c>
      <c r="C874" s="18" t="str">
        <f>IFERROR(VLOOKUP(A874,REKAP[[#All],[ID
Barang]:[Stok Akhir]],4,FALSE), "")</f>
        <v/>
      </c>
      <c r="D874" s="66">
        <v>0</v>
      </c>
      <c r="E874" s="66">
        <v>0</v>
      </c>
      <c r="F874" s="66">
        <v>0</v>
      </c>
      <c r="G874" s="66">
        <v>0</v>
      </c>
      <c r="H874" s="66"/>
    </row>
    <row r="875" spans="2:8" x14ac:dyDescent="0.25">
      <c r="B875" s="18" t="str">
        <f>IFERROR(VLOOKUP(A875,REKAP[[#All],[ID
Barang]:[Stok Akhir]],2,FALSE), "")</f>
        <v/>
      </c>
      <c r="C875" s="18" t="str">
        <f>IFERROR(VLOOKUP(A875,REKAP[[#All],[ID
Barang]:[Stok Akhir]],4,FALSE), "")</f>
        <v/>
      </c>
      <c r="D875" s="66">
        <v>4</v>
      </c>
      <c r="E875" s="66">
        <v>0</v>
      </c>
      <c r="F875" s="66">
        <v>0</v>
      </c>
      <c r="G875" s="66">
        <v>4</v>
      </c>
      <c r="H875" s="66"/>
    </row>
    <row r="876" spans="2:8" x14ac:dyDescent="0.25">
      <c r="B876" s="18" t="str">
        <f>IFERROR(VLOOKUP(A876,REKAP[[#All],[ID
Barang]:[Stok Akhir]],2,FALSE), "")</f>
        <v/>
      </c>
      <c r="C876" s="18" t="str">
        <f>IFERROR(VLOOKUP(A876,REKAP[[#All],[ID
Barang]:[Stok Akhir]],4,FALSE), "")</f>
        <v/>
      </c>
      <c r="D876" s="66">
        <v>0</v>
      </c>
      <c r="E876" s="66">
        <v>19</v>
      </c>
      <c r="F876" s="66">
        <v>0</v>
      </c>
      <c r="G876" s="66">
        <v>19</v>
      </c>
      <c r="H876" s="66"/>
    </row>
    <row r="877" spans="2:8" x14ac:dyDescent="0.25">
      <c r="B877" s="18" t="str">
        <f>IFERROR(VLOOKUP(A877,REKAP[[#All],[ID
Barang]:[Stok Akhir]],2,FALSE), "")</f>
        <v/>
      </c>
      <c r="C877" s="18" t="str">
        <f>IFERROR(VLOOKUP(A877,REKAP[[#All],[ID
Barang]:[Stok Akhir]],4,FALSE), "")</f>
        <v/>
      </c>
      <c r="D877" s="66">
        <v>0</v>
      </c>
      <c r="E877" s="66">
        <v>0</v>
      </c>
      <c r="F877" s="66">
        <v>0</v>
      </c>
      <c r="G877" s="66">
        <v>0</v>
      </c>
      <c r="H877" s="66"/>
    </row>
    <row r="878" spans="2:8" x14ac:dyDescent="0.25">
      <c r="B878" s="18" t="str">
        <f>IFERROR(VLOOKUP(A878,REKAP[[#All],[ID
Barang]:[Stok Akhir]],2,FALSE), "")</f>
        <v/>
      </c>
      <c r="C878" s="18" t="str">
        <f>IFERROR(VLOOKUP(A878,REKAP[[#All],[ID
Barang]:[Stok Akhir]],4,FALSE), "")</f>
        <v/>
      </c>
      <c r="D878" s="66">
        <v>0</v>
      </c>
      <c r="E878" s="66">
        <v>0</v>
      </c>
      <c r="F878" s="66">
        <v>0</v>
      </c>
      <c r="G878" s="66">
        <v>0</v>
      </c>
      <c r="H878" s="66"/>
    </row>
    <row r="879" spans="2:8" x14ac:dyDescent="0.25">
      <c r="B879" s="18" t="str">
        <f>IFERROR(VLOOKUP(A879,REKAP[[#All],[ID
Barang]:[Stok Akhir]],2,FALSE), "")</f>
        <v/>
      </c>
      <c r="C879" s="18" t="str">
        <f>IFERROR(VLOOKUP(A879,REKAP[[#All],[ID
Barang]:[Stok Akhir]],4,FALSE), "")</f>
        <v/>
      </c>
      <c r="D879" s="66">
        <v>0</v>
      </c>
      <c r="E879" s="66">
        <v>0</v>
      </c>
      <c r="F879" s="66">
        <v>0</v>
      </c>
      <c r="G879" s="66">
        <v>0</v>
      </c>
      <c r="H879" s="66"/>
    </row>
    <row r="880" spans="2:8" x14ac:dyDescent="0.25">
      <c r="B880" s="18" t="str">
        <f>IFERROR(VLOOKUP(A880,REKAP[[#All],[ID
Barang]:[Stok Akhir]],2,FALSE), "")</f>
        <v/>
      </c>
      <c r="C880" s="18" t="str">
        <f>IFERROR(VLOOKUP(A880,REKAP[[#All],[ID
Barang]:[Stok Akhir]],4,FALSE), "")</f>
        <v/>
      </c>
      <c r="D880" s="66">
        <v>0</v>
      </c>
      <c r="E880" s="66">
        <v>2</v>
      </c>
      <c r="F880" s="66">
        <v>0</v>
      </c>
      <c r="G880" s="66">
        <v>2</v>
      </c>
      <c r="H880" s="66"/>
    </row>
    <row r="881" spans="2:8" x14ac:dyDescent="0.25">
      <c r="B881" s="18" t="str">
        <f>IFERROR(VLOOKUP(A881,REKAP[[#All],[ID
Barang]:[Stok Akhir]],2,FALSE), "")</f>
        <v/>
      </c>
      <c r="C881" s="18" t="str">
        <f>IFERROR(VLOOKUP(A881,REKAP[[#All],[ID
Barang]:[Stok Akhir]],4,FALSE), "")</f>
        <v/>
      </c>
      <c r="D881" s="66">
        <v>2</v>
      </c>
      <c r="E881" s="66">
        <v>0</v>
      </c>
      <c r="F881" s="66">
        <v>0</v>
      </c>
      <c r="G881" s="66">
        <v>2</v>
      </c>
      <c r="H881" s="66"/>
    </row>
    <row r="882" spans="2:8" x14ac:dyDescent="0.25">
      <c r="B882" s="18" t="str">
        <f>IFERROR(VLOOKUP(A882,REKAP[[#All],[ID
Barang]:[Stok Akhir]],2,FALSE), "")</f>
        <v/>
      </c>
      <c r="C882" s="18" t="str">
        <f>IFERROR(VLOOKUP(A882,REKAP[[#All],[ID
Barang]:[Stok Akhir]],4,FALSE), "")</f>
        <v/>
      </c>
      <c r="D882" s="66">
        <v>0</v>
      </c>
      <c r="E882" s="66">
        <v>0</v>
      </c>
      <c r="F882" s="66">
        <v>0</v>
      </c>
      <c r="G882" s="66">
        <v>0</v>
      </c>
      <c r="H882" s="66"/>
    </row>
    <row r="883" spans="2:8" x14ac:dyDescent="0.25">
      <c r="B883" s="18" t="str">
        <f>IFERROR(VLOOKUP(A883,REKAP[[#All],[ID
Barang]:[Stok Akhir]],2,FALSE), "")</f>
        <v/>
      </c>
      <c r="C883" s="18" t="str">
        <f>IFERROR(VLOOKUP(A883,REKAP[[#All],[ID
Barang]:[Stok Akhir]],4,FALSE), "")</f>
        <v/>
      </c>
      <c r="D883" s="66">
        <v>0</v>
      </c>
      <c r="E883" s="66">
        <v>0</v>
      </c>
      <c r="F883" s="66">
        <v>0</v>
      </c>
      <c r="G883" s="66">
        <v>0</v>
      </c>
      <c r="H883" s="66"/>
    </row>
    <row r="884" spans="2:8" x14ac:dyDescent="0.25">
      <c r="B884" s="18" t="str">
        <f>IFERROR(VLOOKUP(A884,REKAP[[#All],[ID
Barang]:[Stok Akhir]],2,FALSE), "")</f>
        <v/>
      </c>
      <c r="C884" s="18" t="str">
        <f>IFERROR(VLOOKUP(A884,REKAP[[#All],[ID
Barang]:[Stok Akhir]],4,FALSE), "")</f>
        <v/>
      </c>
      <c r="D884" s="66">
        <v>0</v>
      </c>
      <c r="E884" s="66">
        <v>4</v>
      </c>
      <c r="F884" s="66">
        <v>4</v>
      </c>
      <c r="G884" s="66">
        <v>0</v>
      </c>
      <c r="H884" s="66"/>
    </row>
    <row r="885" spans="2:8" x14ac:dyDescent="0.25">
      <c r="B885" s="18" t="str">
        <f>IFERROR(VLOOKUP(A885,REKAP[[#All],[ID
Barang]:[Stok Akhir]],2,FALSE), "")</f>
        <v/>
      </c>
      <c r="C885" s="18" t="str">
        <f>IFERROR(VLOOKUP(A885,REKAP[[#All],[ID
Barang]:[Stok Akhir]],4,FALSE), "")</f>
        <v/>
      </c>
      <c r="D885" s="66">
        <v>2</v>
      </c>
      <c r="E885" s="66">
        <v>0</v>
      </c>
      <c r="F885" s="66">
        <v>0</v>
      </c>
      <c r="G885" s="66">
        <v>2</v>
      </c>
      <c r="H885" s="66"/>
    </row>
    <row r="886" spans="2:8" x14ac:dyDescent="0.25">
      <c r="B886" s="18" t="str">
        <f>IFERROR(VLOOKUP(A886,REKAP[[#All],[ID
Barang]:[Stok Akhir]],2,FALSE), "")</f>
        <v/>
      </c>
      <c r="C886" s="18" t="str">
        <f>IFERROR(VLOOKUP(A886,REKAP[[#All],[ID
Barang]:[Stok Akhir]],4,FALSE), "")</f>
        <v/>
      </c>
      <c r="D886" s="66">
        <v>4</v>
      </c>
      <c r="E886" s="66">
        <v>0</v>
      </c>
      <c r="F886" s="66">
        <v>0</v>
      </c>
      <c r="G886" s="66">
        <v>4</v>
      </c>
      <c r="H886" s="66"/>
    </row>
    <row r="887" spans="2:8" x14ac:dyDescent="0.25">
      <c r="B887" s="18" t="str">
        <f>IFERROR(VLOOKUP(A887,REKAP[[#All],[ID
Barang]:[Stok Akhir]],2,FALSE), "")</f>
        <v/>
      </c>
      <c r="C887" s="18" t="str">
        <f>IFERROR(VLOOKUP(A887,REKAP[[#All],[ID
Barang]:[Stok Akhir]],4,FALSE), "")</f>
        <v/>
      </c>
      <c r="D887" s="66">
        <v>0</v>
      </c>
      <c r="E887" s="66">
        <v>0</v>
      </c>
      <c r="F887" s="66">
        <v>0</v>
      </c>
      <c r="G887" s="66">
        <v>0</v>
      </c>
      <c r="H887" s="66"/>
    </row>
    <row r="888" spans="2:8" x14ac:dyDescent="0.25">
      <c r="B888" s="18" t="str">
        <f>IFERROR(VLOOKUP(A888,REKAP[[#All],[ID
Barang]:[Stok Akhir]],2,FALSE), "")</f>
        <v/>
      </c>
      <c r="C888" s="18" t="str">
        <f>IFERROR(VLOOKUP(A888,REKAP[[#All],[ID
Barang]:[Stok Akhir]],4,FALSE), "")</f>
        <v/>
      </c>
      <c r="D888" s="66">
        <v>1</v>
      </c>
      <c r="E888" s="66">
        <v>0</v>
      </c>
      <c r="F888" s="66">
        <v>0</v>
      </c>
      <c r="G888" s="66">
        <v>1</v>
      </c>
      <c r="H888" s="66"/>
    </row>
    <row r="889" spans="2:8" x14ac:dyDescent="0.25">
      <c r="B889" s="18" t="str">
        <f>IFERROR(VLOOKUP(A889,REKAP[[#All],[ID
Barang]:[Stok Akhir]],2,FALSE), "")</f>
        <v/>
      </c>
      <c r="C889" s="18" t="str">
        <f>IFERROR(VLOOKUP(A889,REKAP[[#All],[ID
Barang]:[Stok Akhir]],4,FALSE), "")</f>
        <v/>
      </c>
      <c r="D889" s="66">
        <v>0</v>
      </c>
      <c r="E889" s="66">
        <v>0</v>
      </c>
      <c r="F889" s="66">
        <v>0</v>
      </c>
      <c r="G889" s="66">
        <v>0</v>
      </c>
      <c r="H889" s="66"/>
    </row>
    <row r="890" spans="2:8" x14ac:dyDescent="0.25">
      <c r="B890" s="18" t="str">
        <f>IFERROR(VLOOKUP(A890,REKAP[[#All],[ID
Barang]:[Stok Akhir]],2,FALSE), "")</f>
        <v/>
      </c>
      <c r="C890" s="18" t="str">
        <f>IFERROR(VLOOKUP(A890,REKAP[[#All],[ID
Barang]:[Stok Akhir]],4,FALSE), "")</f>
        <v/>
      </c>
      <c r="D890" s="66">
        <v>0</v>
      </c>
      <c r="E890" s="66">
        <v>0</v>
      </c>
      <c r="F890" s="66">
        <v>0</v>
      </c>
      <c r="G890" s="66">
        <v>0</v>
      </c>
      <c r="H890" s="66"/>
    </row>
    <row r="891" spans="2:8" x14ac:dyDescent="0.25">
      <c r="B891" s="18" t="str">
        <f>IFERROR(VLOOKUP(A891,REKAP[[#All],[ID
Barang]:[Stok Akhir]],2,FALSE), "")</f>
        <v/>
      </c>
      <c r="C891" s="18" t="str">
        <f>IFERROR(VLOOKUP(A891,REKAP[[#All],[ID
Barang]:[Stok Akhir]],4,FALSE), "")</f>
        <v/>
      </c>
      <c r="D891" s="66">
        <v>4</v>
      </c>
      <c r="E891" s="66">
        <v>0</v>
      </c>
      <c r="F891" s="66">
        <v>0</v>
      </c>
      <c r="G891" s="66">
        <v>4</v>
      </c>
      <c r="H891" s="66"/>
    </row>
    <row r="892" spans="2:8" x14ac:dyDescent="0.25">
      <c r="B892" s="18" t="str">
        <f>IFERROR(VLOOKUP(A892,REKAP[[#All],[ID
Barang]:[Stok Akhir]],2,FALSE), "")</f>
        <v/>
      </c>
      <c r="C892" s="18" t="str">
        <f>IFERROR(VLOOKUP(A892,REKAP[[#All],[ID
Barang]:[Stok Akhir]],4,FALSE), "")</f>
        <v/>
      </c>
      <c r="D892" s="66">
        <v>0</v>
      </c>
      <c r="E892" s="66">
        <v>0</v>
      </c>
      <c r="F892" s="66">
        <v>0</v>
      </c>
      <c r="G892" s="66">
        <v>0</v>
      </c>
      <c r="H892" s="66"/>
    </row>
    <row r="893" spans="2:8" x14ac:dyDescent="0.25">
      <c r="B893" s="18" t="str">
        <f>IFERROR(VLOOKUP(A893,REKAP[[#All],[ID
Barang]:[Stok Akhir]],2,FALSE), "")</f>
        <v/>
      </c>
      <c r="C893" s="18" t="str">
        <f>IFERROR(VLOOKUP(A893,REKAP[[#All],[ID
Barang]:[Stok Akhir]],4,FALSE), "")</f>
        <v/>
      </c>
      <c r="D893" s="66">
        <v>0</v>
      </c>
      <c r="E893" s="66">
        <v>0</v>
      </c>
      <c r="F893" s="66">
        <v>0</v>
      </c>
      <c r="G893" s="66">
        <v>0</v>
      </c>
      <c r="H893" s="66"/>
    </row>
    <row r="894" spans="2:8" x14ac:dyDescent="0.25">
      <c r="B894" s="18" t="str">
        <f>IFERROR(VLOOKUP(A894,REKAP[[#All],[ID
Barang]:[Stok Akhir]],2,FALSE), "")</f>
        <v/>
      </c>
      <c r="C894" s="18" t="str">
        <f>IFERROR(VLOOKUP(A894,REKAP[[#All],[ID
Barang]:[Stok Akhir]],4,FALSE), "")</f>
        <v/>
      </c>
      <c r="D894" s="66">
        <v>0</v>
      </c>
      <c r="E894" s="66">
        <v>0</v>
      </c>
      <c r="F894" s="66">
        <v>0</v>
      </c>
      <c r="G894" s="66">
        <v>0</v>
      </c>
      <c r="H894" s="66"/>
    </row>
    <row r="895" spans="2:8" x14ac:dyDescent="0.25">
      <c r="B895" s="18" t="str">
        <f>IFERROR(VLOOKUP(A895,REKAP[[#All],[ID
Barang]:[Stok Akhir]],2,FALSE), "")</f>
        <v/>
      </c>
      <c r="C895" s="18" t="str">
        <f>IFERROR(VLOOKUP(A895,REKAP[[#All],[ID
Barang]:[Stok Akhir]],4,FALSE), "")</f>
        <v/>
      </c>
      <c r="D895" s="66">
        <v>0</v>
      </c>
      <c r="E895" s="66">
        <v>0</v>
      </c>
      <c r="F895" s="66">
        <v>0</v>
      </c>
      <c r="G895" s="66">
        <v>0</v>
      </c>
      <c r="H895" s="66"/>
    </row>
    <row r="896" spans="2:8" x14ac:dyDescent="0.25">
      <c r="B896" s="18" t="str">
        <f>IFERROR(VLOOKUP(A896,REKAP[[#All],[ID
Barang]:[Stok Akhir]],2,FALSE), "")</f>
        <v/>
      </c>
      <c r="C896" s="18" t="str">
        <f>IFERROR(VLOOKUP(A896,REKAP[[#All],[ID
Barang]:[Stok Akhir]],4,FALSE), "")</f>
        <v/>
      </c>
      <c r="D896" s="66">
        <v>4</v>
      </c>
      <c r="E896" s="66">
        <v>0</v>
      </c>
      <c r="F896" s="66">
        <v>0</v>
      </c>
      <c r="G896" s="66">
        <v>4</v>
      </c>
      <c r="H896" s="66"/>
    </row>
    <row r="897" spans="2:8" x14ac:dyDescent="0.25">
      <c r="B897" s="18" t="str">
        <f>IFERROR(VLOOKUP(A897,REKAP[[#All],[ID
Barang]:[Stok Akhir]],2,FALSE), "")</f>
        <v/>
      </c>
      <c r="C897" s="18" t="str">
        <f>IFERROR(VLOOKUP(A897,REKAP[[#All],[ID
Barang]:[Stok Akhir]],4,FALSE), "")</f>
        <v/>
      </c>
      <c r="D897" s="66">
        <v>0</v>
      </c>
      <c r="E897" s="66">
        <v>0</v>
      </c>
      <c r="F897" s="66">
        <v>0</v>
      </c>
      <c r="G897" s="66">
        <v>0</v>
      </c>
      <c r="H897" s="66"/>
    </row>
    <row r="898" spans="2:8" x14ac:dyDescent="0.25">
      <c r="B898" s="18" t="str">
        <f>IFERROR(VLOOKUP(A898,REKAP[[#All],[ID
Barang]:[Stok Akhir]],2,FALSE), "")</f>
        <v/>
      </c>
      <c r="C898" s="18" t="str">
        <f>IFERROR(VLOOKUP(A898,REKAP[[#All],[ID
Barang]:[Stok Akhir]],4,FALSE), "")</f>
        <v/>
      </c>
      <c r="D898" s="66">
        <v>0</v>
      </c>
      <c r="E898" s="66">
        <v>0</v>
      </c>
      <c r="F898" s="66">
        <v>0</v>
      </c>
      <c r="G898" s="66">
        <v>0</v>
      </c>
      <c r="H898" s="66"/>
    </row>
    <row r="899" spans="2:8" x14ac:dyDescent="0.25">
      <c r="B899" s="18" t="str">
        <f>IFERROR(VLOOKUP(A899,REKAP[[#All],[ID
Barang]:[Stok Akhir]],2,FALSE), "")</f>
        <v/>
      </c>
      <c r="C899" s="18" t="str">
        <f>IFERROR(VLOOKUP(A899,REKAP[[#All],[ID
Barang]:[Stok Akhir]],4,FALSE), "")</f>
        <v/>
      </c>
      <c r="D899" s="66">
        <v>1</v>
      </c>
      <c r="E899" s="66">
        <v>0</v>
      </c>
      <c r="F899" s="66">
        <v>0</v>
      </c>
      <c r="G899" s="66">
        <v>1</v>
      </c>
      <c r="H899" s="66"/>
    </row>
    <row r="900" spans="2:8" x14ac:dyDescent="0.25">
      <c r="B900" s="18" t="str">
        <f>IFERROR(VLOOKUP(A900,REKAP[[#All],[ID
Barang]:[Stok Akhir]],2,FALSE), "")</f>
        <v/>
      </c>
      <c r="C900" s="18" t="str">
        <f>IFERROR(VLOOKUP(A900,REKAP[[#All],[ID
Barang]:[Stok Akhir]],4,FALSE), "")</f>
        <v/>
      </c>
      <c r="D900" s="66">
        <v>0</v>
      </c>
      <c r="E900" s="66">
        <v>0</v>
      </c>
      <c r="F900" s="66">
        <v>0</v>
      </c>
      <c r="G900" s="66">
        <v>0</v>
      </c>
      <c r="H900" s="66"/>
    </row>
    <row r="901" spans="2:8" x14ac:dyDescent="0.25">
      <c r="B901" s="18" t="str">
        <f>IFERROR(VLOOKUP(A901,REKAP[[#All],[ID
Barang]:[Stok Akhir]],2,FALSE), "")</f>
        <v/>
      </c>
      <c r="C901" s="18" t="str">
        <f>IFERROR(VLOOKUP(A901,REKAP[[#All],[ID
Barang]:[Stok Akhir]],4,FALSE), "")</f>
        <v/>
      </c>
      <c r="D901" s="66">
        <v>0</v>
      </c>
      <c r="E901" s="66">
        <v>0</v>
      </c>
      <c r="F901" s="66">
        <v>0</v>
      </c>
      <c r="G901" s="66">
        <v>0</v>
      </c>
      <c r="H901" s="66"/>
    </row>
    <row r="902" spans="2:8" x14ac:dyDescent="0.25">
      <c r="B902" s="18" t="str">
        <f>IFERROR(VLOOKUP(A902,REKAP[[#All],[ID
Barang]:[Stok Akhir]],2,FALSE), "")</f>
        <v/>
      </c>
      <c r="C902" s="18" t="str">
        <f>IFERROR(VLOOKUP(A902,REKAP[[#All],[ID
Barang]:[Stok Akhir]],4,FALSE), "")</f>
        <v/>
      </c>
      <c r="D902" s="66">
        <v>0</v>
      </c>
      <c r="E902" s="66">
        <v>0</v>
      </c>
      <c r="F902" s="66">
        <v>0</v>
      </c>
      <c r="G902" s="66">
        <v>0</v>
      </c>
      <c r="H902" s="66"/>
    </row>
    <row r="903" spans="2:8" x14ac:dyDescent="0.25">
      <c r="B903" s="18" t="str">
        <f>IFERROR(VLOOKUP(A903,REKAP[[#All],[ID
Barang]:[Stok Akhir]],2,FALSE), "")</f>
        <v/>
      </c>
      <c r="C903" s="18" t="str">
        <f>IFERROR(VLOOKUP(A903,REKAP[[#All],[ID
Barang]:[Stok Akhir]],4,FALSE), "")</f>
        <v/>
      </c>
      <c r="D903" s="66">
        <v>5</v>
      </c>
      <c r="E903" s="66">
        <v>4</v>
      </c>
      <c r="F903" s="66">
        <v>4</v>
      </c>
      <c r="G903" s="66">
        <v>5</v>
      </c>
      <c r="H903" s="66"/>
    </row>
    <row r="904" spans="2:8" x14ac:dyDescent="0.25">
      <c r="B904" s="18" t="str">
        <f>IFERROR(VLOOKUP(A904,REKAP[[#All],[ID
Barang]:[Stok Akhir]],2,FALSE), "")</f>
        <v/>
      </c>
      <c r="C904" s="18" t="str">
        <f>IFERROR(VLOOKUP(A904,REKAP[[#All],[ID
Barang]:[Stok Akhir]],4,FALSE), "")</f>
        <v/>
      </c>
      <c r="D904" s="66">
        <v>0</v>
      </c>
      <c r="E904" s="66">
        <v>0</v>
      </c>
      <c r="F904" s="66">
        <v>0</v>
      </c>
      <c r="G904" s="66">
        <v>0</v>
      </c>
      <c r="H904" s="66"/>
    </row>
    <row r="905" spans="2:8" x14ac:dyDescent="0.25">
      <c r="B905" s="18" t="str">
        <f>IFERROR(VLOOKUP(A905,REKAP[[#All],[ID
Barang]:[Stok Akhir]],2,FALSE), "")</f>
        <v/>
      </c>
      <c r="C905" s="18" t="str">
        <f>IFERROR(VLOOKUP(A905,REKAP[[#All],[ID
Barang]:[Stok Akhir]],4,FALSE), "")</f>
        <v/>
      </c>
      <c r="D905" s="66">
        <v>0</v>
      </c>
      <c r="E905" s="66">
        <v>0</v>
      </c>
      <c r="F905" s="66">
        <v>0</v>
      </c>
      <c r="G905" s="66">
        <v>0</v>
      </c>
      <c r="H905" s="66"/>
    </row>
    <row r="906" spans="2:8" x14ac:dyDescent="0.25">
      <c r="B906" s="18" t="str">
        <f>IFERROR(VLOOKUP(A906,REKAP[[#All],[ID
Barang]:[Stok Akhir]],2,FALSE), "")</f>
        <v/>
      </c>
      <c r="C906" s="18" t="str">
        <f>IFERROR(VLOOKUP(A906,REKAP[[#All],[ID
Barang]:[Stok Akhir]],4,FALSE), "")</f>
        <v/>
      </c>
      <c r="D906" s="66">
        <v>3</v>
      </c>
      <c r="E906" s="66">
        <v>0</v>
      </c>
      <c r="F906" s="66">
        <v>0</v>
      </c>
      <c r="G906" s="66">
        <v>3</v>
      </c>
      <c r="H906" s="66"/>
    </row>
    <row r="907" spans="2:8" x14ac:dyDescent="0.25">
      <c r="B907" s="18" t="str">
        <f>IFERROR(VLOOKUP(A907,REKAP[[#All],[ID
Barang]:[Stok Akhir]],2,FALSE), "")</f>
        <v/>
      </c>
      <c r="C907" s="18" t="str">
        <f>IFERROR(VLOOKUP(A907,REKAP[[#All],[ID
Barang]:[Stok Akhir]],4,FALSE), "")</f>
        <v/>
      </c>
      <c r="D907" s="66">
        <v>0</v>
      </c>
      <c r="E907" s="66">
        <v>0</v>
      </c>
      <c r="F907" s="66">
        <v>0</v>
      </c>
      <c r="G907" s="66">
        <v>0</v>
      </c>
      <c r="H907" s="66"/>
    </row>
    <row r="908" spans="2:8" x14ac:dyDescent="0.25">
      <c r="B908" s="18" t="str">
        <f>IFERROR(VLOOKUP(A908,REKAP[[#All],[ID
Barang]:[Stok Akhir]],2,FALSE), "")</f>
        <v/>
      </c>
      <c r="C908" s="18" t="str">
        <f>IFERROR(VLOOKUP(A908,REKAP[[#All],[ID
Barang]:[Stok Akhir]],4,FALSE), "")</f>
        <v/>
      </c>
      <c r="D908" s="66">
        <v>4</v>
      </c>
      <c r="E908" s="66">
        <v>0</v>
      </c>
      <c r="F908" s="66">
        <v>0</v>
      </c>
      <c r="G908" s="66">
        <v>4</v>
      </c>
      <c r="H908" s="66"/>
    </row>
    <row r="909" spans="2:8" x14ac:dyDescent="0.25">
      <c r="B909" s="18" t="str">
        <f>IFERROR(VLOOKUP(A909,REKAP[[#All],[ID
Barang]:[Stok Akhir]],2,FALSE), "")</f>
        <v/>
      </c>
      <c r="C909" s="18" t="str">
        <f>IFERROR(VLOOKUP(A909,REKAP[[#All],[ID
Barang]:[Stok Akhir]],4,FALSE), "")</f>
        <v/>
      </c>
      <c r="D909" s="66">
        <v>0</v>
      </c>
      <c r="E909" s="66">
        <v>0</v>
      </c>
      <c r="F909" s="66">
        <v>0</v>
      </c>
      <c r="G909" s="66">
        <v>0</v>
      </c>
      <c r="H909" s="66"/>
    </row>
    <row r="910" spans="2:8" x14ac:dyDescent="0.25">
      <c r="B910" s="18" t="str">
        <f>IFERROR(VLOOKUP(A910,REKAP[[#All],[ID
Barang]:[Stok Akhir]],2,FALSE), "")</f>
        <v/>
      </c>
      <c r="C910" s="18" t="str">
        <f>IFERROR(VLOOKUP(A910,REKAP[[#All],[ID
Barang]:[Stok Akhir]],4,FALSE), "")</f>
        <v/>
      </c>
      <c r="D910" s="66">
        <v>0</v>
      </c>
      <c r="E910" s="66">
        <v>0</v>
      </c>
      <c r="F910" s="66">
        <v>0</v>
      </c>
      <c r="G910" s="66">
        <v>0</v>
      </c>
      <c r="H910" s="66"/>
    </row>
    <row r="911" spans="2:8" x14ac:dyDescent="0.25">
      <c r="B911" s="18" t="str">
        <f>IFERROR(VLOOKUP(A911,REKAP[[#All],[ID
Barang]:[Stok Akhir]],2,FALSE), "")</f>
        <v/>
      </c>
      <c r="C911" s="18" t="str">
        <f>IFERROR(VLOOKUP(A911,REKAP[[#All],[ID
Barang]:[Stok Akhir]],4,FALSE), "")</f>
        <v/>
      </c>
      <c r="D911" s="66">
        <v>0</v>
      </c>
      <c r="E911" s="66">
        <v>0</v>
      </c>
      <c r="F911" s="66">
        <v>0</v>
      </c>
      <c r="G911" s="66">
        <v>0</v>
      </c>
      <c r="H911" s="66"/>
    </row>
    <row r="912" spans="2:8" x14ac:dyDescent="0.25">
      <c r="B912" s="18" t="str">
        <f>IFERROR(VLOOKUP(A912,REKAP[[#All],[ID
Barang]:[Stok Akhir]],2,FALSE), "")</f>
        <v/>
      </c>
      <c r="C912" s="18" t="str">
        <f>IFERROR(VLOOKUP(A912,REKAP[[#All],[ID
Barang]:[Stok Akhir]],4,FALSE), "")</f>
        <v/>
      </c>
      <c r="D912" s="66">
        <v>0</v>
      </c>
      <c r="E912" s="66">
        <v>0</v>
      </c>
      <c r="F912" s="66">
        <v>0</v>
      </c>
      <c r="G912" s="66">
        <v>0</v>
      </c>
      <c r="H912" s="66"/>
    </row>
    <row r="913" spans="2:8" x14ac:dyDescent="0.25">
      <c r="B913" s="18" t="str">
        <f>IFERROR(VLOOKUP(A913,REKAP[[#All],[ID
Barang]:[Stok Akhir]],2,FALSE), "")</f>
        <v/>
      </c>
      <c r="C913" s="18" t="str">
        <f>IFERROR(VLOOKUP(A913,REKAP[[#All],[ID
Barang]:[Stok Akhir]],4,FALSE), "")</f>
        <v/>
      </c>
      <c r="D913" s="66">
        <v>0</v>
      </c>
      <c r="E913" s="66">
        <v>0</v>
      </c>
      <c r="F913" s="66">
        <v>0</v>
      </c>
      <c r="G913" s="66">
        <v>0</v>
      </c>
      <c r="H913" s="66"/>
    </row>
    <row r="914" spans="2:8" x14ac:dyDescent="0.25">
      <c r="B914" s="18" t="str">
        <f>IFERROR(VLOOKUP(A914,REKAP[[#All],[ID
Barang]:[Stok Akhir]],2,FALSE), "")</f>
        <v/>
      </c>
      <c r="C914" s="18" t="str">
        <f>IFERROR(VLOOKUP(A914,REKAP[[#All],[ID
Barang]:[Stok Akhir]],4,FALSE), "")</f>
        <v/>
      </c>
      <c r="D914" s="66">
        <v>4</v>
      </c>
      <c r="E914" s="66">
        <v>0</v>
      </c>
      <c r="F914" s="66">
        <v>0</v>
      </c>
      <c r="G914" s="66">
        <v>4</v>
      </c>
      <c r="H914" s="66"/>
    </row>
    <row r="915" spans="2:8" x14ac:dyDescent="0.25">
      <c r="B915" s="18" t="str">
        <f>IFERROR(VLOOKUP(A915,REKAP[[#All],[ID
Barang]:[Stok Akhir]],2,FALSE), "")</f>
        <v/>
      </c>
      <c r="C915" s="18" t="str">
        <f>IFERROR(VLOOKUP(A915,REKAP[[#All],[ID
Barang]:[Stok Akhir]],4,FALSE), "")</f>
        <v/>
      </c>
      <c r="D915" s="66">
        <v>4</v>
      </c>
      <c r="E915" s="66">
        <v>0</v>
      </c>
      <c r="F915" s="66">
        <v>0</v>
      </c>
      <c r="G915" s="66">
        <v>4</v>
      </c>
      <c r="H915" s="66"/>
    </row>
    <row r="916" spans="2:8" x14ac:dyDescent="0.25">
      <c r="B916" s="18" t="str">
        <f>IFERROR(VLOOKUP(A916,REKAP[[#All],[ID
Barang]:[Stok Akhir]],2,FALSE), "")</f>
        <v/>
      </c>
      <c r="C916" s="18" t="str">
        <f>IFERROR(VLOOKUP(A916,REKAP[[#All],[ID
Barang]:[Stok Akhir]],4,FALSE), "")</f>
        <v/>
      </c>
      <c r="D916" s="66">
        <v>0</v>
      </c>
      <c r="E916" s="66">
        <v>0</v>
      </c>
      <c r="F916" s="66">
        <v>0</v>
      </c>
      <c r="G916" s="66">
        <v>0</v>
      </c>
      <c r="H916" s="66"/>
    </row>
    <row r="917" spans="2:8" x14ac:dyDescent="0.25">
      <c r="B917" s="18" t="str">
        <f>IFERROR(VLOOKUP(A917,REKAP[[#All],[ID
Barang]:[Stok Akhir]],2,FALSE), "")</f>
        <v/>
      </c>
      <c r="C917" s="18" t="str">
        <f>IFERROR(VLOOKUP(A917,REKAP[[#All],[ID
Barang]:[Stok Akhir]],4,FALSE), "")</f>
        <v/>
      </c>
      <c r="D917" s="66">
        <v>0</v>
      </c>
      <c r="E917" s="66">
        <v>0</v>
      </c>
      <c r="F917" s="66">
        <v>0</v>
      </c>
      <c r="G917" s="66">
        <v>0</v>
      </c>
      <c r="H917" s="66"/>
    </row>
    <row r="918" spans="2:8" x14ac:dyDescent="0.25">
      <c r="B918" s="18" t="str">
        <f>IFERROR(VLOOKUP(A918,REKAP[[#All],[ID
Barang]:[Stok Akhir]],2,FALSE), "")</f>
        <v/>
      </c>
      <c r="C918" s="18" t="str">
        <f>IFERROR(VLOOKUP(A918,REKAP[[#All],[ID
Barang]:[Stok Akhir]],4,FALSE), "")</f>
        <v/>
      </c>
      <c r="D918" s="66">
        <v>1</v>
      </c>
      <c r="E918" s="66">
        <v>0</v>
      </c>
      <c r="F918" s="66">
        <v>0</v>
      </c>
      <c r="G918" s="66">
        <v>1</v>
      </c>
      <c r="H918" s="66"/>
    </row>
    <row r="919" spans="2:8" x14ac:dyDescent="0.25">
      <c r="B919" s="18" t="str">
        <f>IFERROR(VLOOKUP(A919,REKAP[[#All],[ID
Barang]:[Stok Akhir]],2,FALSE), "")</f>
        <v/>
      </c>
      <c r="C919" s="18" t="str">
        <f>IFERROR(VLOOKUP(A919,REKAP[[#All],[ID
Barang]:[Stok Akhir]],4,FALSE), "")</f>
        <v/>
      </c>
      <c r="D919" s="66">
        <v>1</v>
      </c>
      <c r="E919" s="66">
        <v>0</v>
      </c>
      <c r="F919" s="66">
        <v>0</v>
      </c>
      <c r="G919" s="66">
        <v>1</v>
      </c>
      <c r="H919" s="66"/>
    </row>
    <row r="920" spans="2:8" x14ac:dyDescent="0.25">
      <c r="B920" s="18" t="str">
        <f>IFERROR(VLOOKUP(A920,REKAP[[#All],[ID
Barang]:[Stok Akhir]],2,FALSE), "")</f>
        <v/>
      </c>
      <c r="C920" s="18" t="str">
        <f>IFERROR(VLOOKUP(A920,REKAP[[#All],[ID
Barang]:[Stok Akhir]],4,FALSE), "")</f>
        <v/>
      </c>
      <c r="D920" s="66">
        <v>0</v>
      </c>
      <c r="E920" s="66">
        <v>0</v>
      </c>
      <c r="F920" s="66">
        <v>0</v>
      </c>
      <c r="G920" s="66">
        <v>0</v>
      </c>
      <c r="H920" s="66"/>
    </row>
    <row r="921" spans="2:8" x14ac:dyDescent="0.25">
      <c r="B921" s="18" t="str">
        <f>IFERROR(VLOOKUP(A921,REKAP[[#All],[ID
Barang]:[Stok Akhir]],2,FALSE), "")</f>
        <v/>
      </c>
      <c r="C921" s="18" t="str">
        <f>IFERROR(VLOOKUP(A921,REKAP[[#All],[ID
Barang]:[Stok Akhir]],4,FALSE), "")</f>
        <v/>
      </c>
      <c r="D921" s="66">
        <v>0</v>
      </c>
      <c r="E921" s="66">
        <v>0</v>
      </c>
      <c r="F921" s="66">
        <v>0</v>
      </c>
      <c r="G921" s="66">
        <v>0</v>
      </c>
      <c r="H921" s="66"/>
    </row>
    <row r="922" spans="2:8" x14ac:dyDescent="0.25">
      <c r="B922" s="18" t="str">
        <f>IFERROR(VLOOKUP(A922,REKAP[[#All],[ID
Barang]:[Stok Akhir]],2,FALSE), "")</f>
        <v/>
      </c>
      <c r="C922" s="18" t="str">
        <f>IFERROR(VLOOKUP(A922,REKAP[[#All],[ID
Barang]:[Stok Akhir]],4,FALSE), "")</f>
        <v/>
      </c>
      <c r="D922" s="66">
        <v>2</v>
      </c>
      <c r="E922" s="66">
        <v>4</v>
      </c>
      <c r="F922" s="66">
        <v>4</v>
      </c>
      <c r="G922" s="66">
        <v>2</v>
      </c>
      <c r="H922" s="66"/>
    </row>
    <row r="923" spans="2:8" x14ac:dyDescent="0.25">
      <c r="B923" s="18" t="str">
        <f>IFERROR(VLOOKUP(A923,REKAP[[#All],[ID
Barang]:[Stok Akhir]],2,FALSE), "")</f>
        <v/>
      </c>
      <c r="C923" s="18" t="str">
        <f>IFERROR(VLOOKUP(A923,REKAP[[#All],[ID
Barang]:[Stok Akhir]],4,FALSE), "")</f>
        <v/>
      </c>
      <c r="D923" s="66">
        <v>0</v>
      </c>
      <c r="E923" s="66">
        <v>0</v>
      </c>
      <c r="F923" s="66">
        <v>0</v>
      </c>
      <c r="G923" s="66">
        <v>0</v>
      </c>
      <c r="H923" s="66"/>
    </row>
    <row r="924" spans="2:8" x14ac:dyDescent="0.25">
      <c r="B924" s="18" t="str">
        <f>IFERROR(VLOOKUP(A924,REKAP[[#All],[ID
Barang]:[Stok Akhir]],2,FALSE), "")</f>
        <v/>
      </c>
      <c r="C924" s="18" t="str">
        <f>IFERROR(VLOOKUP(A924,REKAP[[#All],[ID
Barang]:[Stok Akhir]],4,FALSE), "")</f>
        <v/>
      </c>
      <c r="D924" s="66">
        <v>0</v>
      </c>
      <c r="E924" s="66">
        <v>0</v>
      </c>
      <c r="F924" s="66">
        <v>0</v>
      </c>
      <c r="G924" s="66">
        <v>0</v>
      </c>
      <c r="H924" s="66"/>
    </row>
    <row r="925" spans="2:8" x14ac:dyDescent="0.25">
      <c r="B925" s="18" t="str">
        <f>IFERROR(VLOOKUP(A925,REKAP[[#All],[ID
Barang]:[Stok Akhir]],2,FALSE), "")</f>
        <v/>
      </c>
      <c r="C925" s="18" t="str">
        <f>IFERROR(VLOOKUP(A925,REKAP[[#All],[ID
Barang]:[Stok Akhir]],4,FALSE), "")</f>
        <v/>
      </c>
      <c r="D925" s="66">
        <v>0</v>
      </c>
      <c r="E925" s="66">
        <v>0</v>
      </c>
      <c r="F925" s="66">
        <v>0</v>
      </c>
      <c r="G925" s="66">
        <v>0</v>
      </c>
      <c r="H925" s="66"/>
    </row>
    <row r="926" spans="2:8" x14ac:dyDescent="0.25">
      <c r="B926" s="18" t="str">
        <f>IFERROR(VLOOKUP(A926,REKAP[[#All],[ID
Barang]:[Stok Akhir]],2,FALSE), "")</f>
        <v/>
      </c>
      <c r="C926" s="18" t="str">
        <f>IFERROR(VLOOKUP(A926,REKAP[[#All],[ID
Barang]:[Stok Akhir]],4,FALSE), "")</f>
        <v/>
      </c>
      <c r="D926" s="66">
        <v>0</v>
      </c>
      <c r="E926" s="66">
        <v>0</v>
      </c>
      <c r="F926" s="66">
        <v>0</v>
      </c>
      <c r="G926" s="66">
        <v>0</v>
      </c>
      <c r="H926" s="66"/>
    </row>
    <row r="927" spans="2:8" x14ac:dyDescent="0.25">
      <c r="B927" s="18" t="str">
        <f>IFERROR(VLOOKUP(A927,REKAP[[#All],[ID
Barang]:[Stok Akhir]],2,FALSE), "")</f>
        <v/>
      </c>
      <c r="C927" s="18" t="str">
        <f>IFERROR(VLOOKUP(A927,REKAP[[#All],[ID
Barang]:[Stok Akhir]],4,FALSE), "")</f>
        <v/>
      </c>
      <c r="D927" s="66">
        <v>1</v>
      </c>
      <c r="E927" s="66">
        <v>0</v>
      </c>
      <c r="F927" s="66">
        <v>0</v>
      </c>
      <c r="G927" s="66">
        <v>1</v>
      </c>
      <c r="H927" s="66"/>
    </row>
    <row r="928" spans="2:8" x14ac:dyDescent="0.25">
      <c r="B928" s="18" t="str">
        <f>IFERROR(VLOOKUP(A928,REKAP[[#All],[ID
Barang]:[Stok Akhir]],2,FALSE), "")</f>
        <v/>
      </c>
      <c r="C928" s="18" t="str">
        <f>IFERROR(VLOOKUP(A928,REKAP[[#All],[ID
Barang]:[Stok Akhir]],4,FALSE), "")</f>
        <v/>
      </c>
      <c r="D928" s="66">
        <v>2</v>
      </c>
      <c r="E928" s="66">
        <v>0</v>
      </c>
      <c r="F928" s="66">
        <v>0</v>
      </c>
      <c r="G928" s="66">
        <v>2</v>
      </c>
      <c r="H928" s="66"/>
    </row>
    <row r="929" spans="2:8" x14ac:dyDescent="0.25">
      <c r="B929" s="18" t="str">
        <f>IFERROR(VLOOKUP(A929,REKAP[[#All],[ID
Barang]:[Stok Akhir]],2,FALSE), "")</f>
        <v/>
      </c>
      <c r="C929" s="18" t="str">
        <f>IFERROR(VLOOKUP(A929,REKAP[[#All],[ID
Barang]:[Stok Akhir]],4,FALSE), "")</f>
        <v/>
      </c>
      <c r="D929" s="66">
        <v>2</v>
      </c>
      <c r="E929" s="66">
        <v>0</v>
      </c>
      <c r="F929" s="66">
        <v>0</v>
      </c>
      <c r="G929" s="66">
        <v>2</v>
      </c>
      <c r="H929" s="66"/>
    </row>
    <row r="930" spans="2:8" x14ac:dyDescent="0.25">
      <c r="B930" s="18" t="str">
        <f>IFERROR(VLOOKUP(A930,REKAP[[#All],[ID
Barang]:[Stok Akhir]],2,FALSE), "")</f>
        <v/>
      </c>
      <c r="C930" s="18" t="str">
        <f>IFERROR(VLOOKUP(A930,REKAP[[#All],[ID
Barang]:[Stok Akhir]],4,FALSE), "")</f>
        <v/>
      </c>
      <c r="D930" s="66">
        <v>0</v>
      </c>
      <c r="E930" s="66">
        <v>0</v>
      </c>
      <c r="F930" s="66">
        <v>0</v>
      </c>
      <c r="G930" s="66">
        <v>0</v>
      </c>
      <c r="H930" s="66"/>
    </row>
    <row r="931" spans="2:8" x14ac:dyDescent="0.25">
      <c r="B931" s="18" t="str">
        <f>IFERROR(VLOOKUP(A931,REKAP[[#All],[ID
Barang]:[Stok Akhir]],2,FALSE), "")</f>
        <v/>
      </c>
      <c r="C931" s="18" t="str">
        <f>IFERROR(VLOOKUP(A931,REKAP[[#All],[ID
Barang]:[Stok Akhir]],4,FALSE), "")</f>
        <v/>
      </c>
      <c r="D931" s="66">
        <v>0</v>
      </c>
      <c r="E931" s="66">
        <v>0</v>
      </c>
      <c r="F931" s="66">
        <v>0</v>
      </c>
      <c r="G931" s="66">
        <v>0</v>
      </c>
      <c r="H931" s="66"/>
    </row>
    <row r="932" spans="2:8" x14ac:dyDescent="0.25">
      <c r="B932" s="18" t="str">
        <f>IFERROR(VLOOKUP(A932,REKAP[[#All],[ID
Barang]:[Stok Akhir]],2,FALSE), "")</f>
        <v/>
      </c>
      <c r="C932" s="18" t="str">
        <f>IFERROR(VLOOKUP(A932,REKAP[[#All],[ID
Barang]:[Stok Akhir]],4,FALSE), "")</f>
        <v/>
      </c>
      <c r="D932" s="66">
        <v>2</v>
      </c>
      <c r="E932" s="66">
        <v>0</v>
      </c>
      <c r="F932" s="66">
        <v>0</v>
      </c>
      <c r="G932" s="66">
        <v>2</v>
      </c>
      <c r="H932" s="66"/>
    </row>
    <row r="933" spans="2:8" x14ac:dyDescent="0.25">
      <c r="B933" s="18" t="str">
        <f>IFERROR(VLOOKUP(A933,REKAP[[#All],[ID
Barang]:[Stok Akhir]],2,FALSE), "")</f>
        <v/>
      </c>
      <c r="C933" s="18" t="str">
        <f>IFERROR(VLOOKUP(A933,REKAP[[#All],[ID
Barang]:[Stok Akhir]],4,FALSE), "")</f>
        <v/>
      </c>
      <c r="D933" s="66">
        <v>4</v>
      </c>
      <c r="E933" s="66">
        <v>0</v>
      </c>
      <c r="F933" s="66">
        <v>0</v>
      </c>
      <c r="G933" s="66">
        <v>4</v>
      </c>
      <c r="H933" s="66"/>
    </row>
    <row r="934" spans="2:8" x14ac:dyDescent="0.25">
      <c r="B934" s="18" t="str">
        <f>IFERROR(VLOOKUP(A934,REKAP[[#All],[ID
Barang]:[Stok Akhir]],2,FALSE), "")</f>
        <v/>
      </c>
      <c r="C934" s="18" t="str">
        <f>IFERROR(VLOOKUP(A934,REKAP[[#All],[ID
Barang]:[Stok Akhir]],4,FALSE), "")</f>
        <v/>
      </c>
      <c r="D934" s="66">
        <v>0</v>
      </c>
      <c r="E934" s="66">
        <v>0</v>
      </c>
      <c r="F934" s="66">
        <v>0</v>
      </c>
      <c r="G934" s="66">
        <v>0</v>
      </c>
      <c r="H934" s="66"/>
    </row>
    <row r="935" spans="2:8" x14ac:dyDescent="0.25">
      <c r="B935" s="18" t="str">
        <f>IFERROR(VLOOKUP(A935,REKAP[[#All],[ID
Barang]:[Stok Akhir]],2,FALSE), "")</f>
        <v/>
      </c>
      <c r="C935" s="18" t="str">
        <f>IFERROR(VLOOKUP(A935,REKAP[[#All],[ID
Barang]:[Stok Akhir]],4,FALSE), "")</f>
        <v/>
      </c>
      <c r="D935" s="66">
        <v>2</v>
      </c>
      <c r="E935" s="66">
        <v>0</v>
      </c>
      <c r="F935" s="66">
        <v>0</v>
      </c>
      <c r="G935" s="66">
        <v>2</v>
      </c>
      <c r="H935" s="66"/>
    </row>
    <row r="936" spans="2:8" x14ac:dyDescent="0.25">
      <c r="B936" s="18" t="str">
        <f>IFERROR(VLOOKUP(A936,REKAP[[#All],[ID
Barang]:[Stok Akhir]],2,FALSE), "")</f>
        <v/>
      </c>
      <c r="C936" s="18" t="str">
        <f>IFERROR(VLOOKUP(A936,REKAP[[#All],[ID
Barang]:[Stok Akhir]],4,FALSE), "")</f>
        <v/>
      </c>
      <c r="D936" s="66">
        <v>2</v>
      </c>
      <c r="E936" s="66">
        <v>0</v>
      </c>
      <c r="F936" s="66">
        <v>0</v>
      </c>
      <c r="G936" s="66">
        <v>2</v>
      </c>
      <c r="H936" s="66"/>
    </row>
    <row r="937" spans="2:8" x14ac:dyDescent="0.25">
      <c r="B937" s="18" t="str">
        <f>IFERROR(VLOOKUP(A937,REKAP[[#All],[ID
Barang]:[Stok Akhir]],2,FALSE), "")</f>
        <v/>
      </c>
      <c r="C937" s="18" t="str">
        <f>IFERROR(VLOOKUP(A937,REKAP[[#All],[ID
Barang]:[Stok Akhir]],4,FALSE), "")</f>
        <v/>
      </c>
      <c r="D937" s="66">
        <v>0</v>
      </c>
      <c r="E937" s="66">
        <v>0</v>
      </c>
      <c r="F937" s="66">
        <v>0</v>
      </c>
      <c r="G937" s="66">
        <v>0</v>
      </c>
      <c r="H937" s="66"/>
    </row>
    <row r="938" spans="2:8" x14ac:dyDescent="0.25">
      <c r="B938" s="18" t="str">
        <f>IFERROR(VLOOKUP(A938,REKAP[[#All],[ID
Barang]:[Stok Akhir]],2,FALSE), "")</f>
        <v/>
      </c>
      <c r="C938" s="18" t="str">
        <f>IFERROR(VLOOKUP(A938,REKAP[[#All],[ID
Barang]:[Stok Akhir]],4,FALSE), "")</f>
        <v/>
      </c>
      <c r="D938" s="66">
        <v>2</v>
      </c>
      <c r="E938" s="66">
        <v>0</v>
      </c>
      <c r="F938" s="66">
        <v>0</v>
      </c>
      <c r="G938" s="66">
        <v>2</v>
      </c>
      <c r="H938" s="66"/>
    </row>
    <row r="939" spans="2:8" x14ac:dyDescent="0.25">
      <c r="B939" s="18" t="str">
        <f>IFERROR(VLOOKUP(A939,REKAP[[#All],[ID
Barang]:[Stok Akhir]],2,FALSE), "")</f>
        <v/>
      </c>
      <c r="C939" s="18" t="str">
        <f>IFERROR(VLOOKUP(A939,REKAP[[#All],[ID
Barang]:[Stok Akhir]],4,FALSE), "")</f>
        <v/>
      </c>
      <c r="D939" s="66">
        <v>0</v>
      </c>
      <c r="E939" s="66">
        <v>0</v>
      </c>
      <c r="F939" s="66">
        <v>0</v>
      </c>
      <c r="G939" s="66">
        <v>0</v>
      </c>
      <c r="H939" s="66"/>
    </row>
    <row r="940" spans="2:8" x14ac:dyDescent="0.25">
      <c r="B940" s="18" t="str">
        <f>IFERROR(VLOOKUP(A940,REKAP[[#All],[ID
Barang]:[Stok Akhir]],2,FALSE), "")</f>
        <v/>
      </c>
      <c r="C940" s="18" t="str">
        <f>IFERROR(VLOOKUP(A940,REKAP[[#All],[ID
Barang]:[Stok Akhir]],4,FALSE), "")</f>
        <v/>
      </c>
      <c r="D940" s="66">
        <v>0</v>
      </c>
      <c r="E940" s="66">
        <v>2</v>
      </c>
      <c r="F940" s="66">
        <v>2</v>
      </c>
      <c r="G940" s="66">
        <v>0</v>
      </c>
      <c r="H940" s="66"/>
    </row>
    <row r="941" spans="2:8" x14ac:dyDescent="0.25">
      <c r="B941" s="18" t="str">
        <f>IFERROR(VLOOKUP(A941,REKAP[[#All],[ID
Barang]:[Stok Akhir]],2,FALSE), "")</f>
        <v/>
      </c>
      <c r="C941" s="18" t="str">
        <f>IFERROR(VLOOKUP(A941,REKAP[[#All],[ID
Barang]:[Stok Akhir]],4,FALSE), "")</f>
        <v/>
      </c>
      <c r="D941" s="66">
        <v>0</v>
      </c>
      <c r="E941" s="66">
        <v>0</v>
      </c>
      <c r="F941" s="66">
        <v>0</v>
      </c>
      <c r="G941" s="66">
        <v>0</v>
      </c>
      <c r="H941" s="66"/>
    </row>
    <row r="942" spans="2:8" x14ac:dyDescent="0.25">
      <c r="B942" s="18" t="str">
        <f>IFERROR(VLOOKUP(A942,REKAP[[#All],[ID
Barang]:[Stok Akhir]],2,FALSE), "")</f>
        <v/>
      </c>
      <c r="C942" s="18" t="str">
        <f>IFERROR(VLOOKUP(A942,REKAP[[#All],[ID
Barang]:[Stok Akhir]],4,FALSE), "")</f>
        <v/>
      </c>
      <c r="D942" s="66">
        <v>0</v>
      </c>
      <c r="E942" s="66">
        <v>0</v>
      </c>
      <c r="F942" s="66">
        <v>0</v>
      </c>
      <c r="G942" s="66">
        <v>0</v>
      </c>
      <c r="H942" s="66"/>
    </row>
    <row r="943" spans="2:8" x14ac:dyDescent="0.25">
      <c r="B943" s="18" t="str">
        <f>IFERROR(VLOOKUP(A943,REKAP[[#All],[ID
Barang]:[Stok Akhir]],2,FALSE), "")</f>
        <v/>
      </c>
      <c r="C943" s="18" t="str">
        <f>IFERROR(VLOOKUP(A943,REKAP[[#All],[ID
Barang]:[Stok Akhir]],4,FALSE), "")</f>
        <v/>
      </c>
      <c r="D943" s="66">
        <v>8</v>
      </c>
      <c r="E943" s="66">
        <v>0</v>
      </c>
      <c r="F943" s="66">
        <v>0</v>
      </c>
      <c r="G943" s="66">
        <v>8</v>
      </c>
      <c r="H943" s="66"/>
    </row>
    <row r="944" spans="2:8" x14ac:dyDescent="0.25">
      <c r="B944" s="18" t="str">
        <f>IFERROR(VLOOKUP(A944,REKAP[[#All],[ID
Barang]:[Stok Akhir]],2,FALSE), "")</f>
        <v/>
      </c>
      <c r="C944" s="18" t="str">
        <f>IFERROR(VLOOKUP(A944,REKAP[[#All],[ID
Barang]:[Stok Akhir]],4,FALSE), "")</f>
        <v/>
      </c>
      <c r="D944" s="66">
        <v>3</v>
      </c>
      <c r="E944" s="66">
        <v>0</v>
      </c>
      <c r="F944" s="66">
        <v>0</v>
      </c>
      <c r="G944" s="66">
        <v>3</v>
      </c>
      <c r="H944" s="66"/>
    </row>
    <row r="945" spans="2:8" x14ac:dyDescent="0.25">
      <c r="B945" s="18" t="str">
        <f>IFERROR(VLOOKUP(A945,REKAP[[#All],[ID
Barang]:[Stok Akhir]],2,FALSE), "")</f>
        <v/>
      </c>
      <c r="C945" s="18" t="str">
        <f>IFERROR(VLOOKUP(A945,REKAP[[#All],[ID
Barang]:[Stok Akhir]],4,FALSE), "")</f>
        <v/>
      </c>
      <c r="D945" s="66">
        <v>6</v>
      </c>
      <c r="E945" s="66">
        <v>0</v>
      </c>
      <c r="F945" s="66">
        <v>0</v>
      </c>
      <c r="G945" s="66">
        <v>6</v>
      </c>
      <c r="H945" s="66"/>
    </row>
    <row r="946" spans="2:8" x14ac:dyDescent="0.25">
      <c r="B946" s="18" t="str">
        <f>IFERROR(VLOOKUP(A946,REKAP[[#All],[ID
Barang]:[Stok Akhir]],2,FALSE), "")</f>
        <v/>
      </c>
      <c r="C946" s="18" t="str">
        <f>IFERROR(VLOOKUP(A946,REKAP[[#All],[ID
Barang]:[Stok Akhir]],4,FALSE), "")</f>
        <v/>
      </c>
      <c r="D946" s="66">
        <v>1</v>
      </c>
      <c r="E946" s="66">
        <v>0</v>
      </c>
      <c r="F946" s="66">
        <v>0</v>
      </c>
      <c r="G946" s="66">
        <v>1</v>
      </c>
      <c r="H946" s="66"/>
    </row>
    <row r="947" spans="2:8" x14ac:dyDescent="0.25">
      <c r="B947" s="18" t="str">
        <f>IFERROR(VLOOKUP(A947,REKAP[[#All],[ID
Barang]:[Stok Akhir]],2,FALSE), "")</f>
        <v/>
      </c>
      <c r="C947" s="18" t="str">
        <f>IFERROR(VLOOKUP(A947,REKAP[[#All],[ID
Barang]:[Stok Akhir]],4,FALSE), "")</f>
        <v/>
      </c>
      <c r="D947" s="66">
        <v>1</v>
      </c>
      <c r="E947" s="66">
        <v>0</v>
      </c>
      <c r="F947" s="66">
        <v>0</v>
      </c>
      <c r="G947" s="66">
        <v>1</v>
      </c>
      <c r="H947" s="66"/>
    </row>
    <row r="948" spans="2:8" x14ac:dyDescent="0.25">
      <c r="B948" s="18" t="str">
        <f>IFERROR(VLOOKUP(A948,REKAP[[#All],[ID
Barang]:[Stok Akhir]],2,FALSE), "")</f>
        <v/>
      </c>
      <c r="C948" s="18" t="str">
        <f>IFERROR(VLOOKUP(A948,REKAP[[#All],[ID
Barang]:[Stok Akhir]],4,FALSE), "")</f>
        <v/>
      </c>
      <c r="D948" s="66">
        <v>2</v>
      </c>
      <c r="E948" s="66">
        <v>2</v>
      </c>
      <c r="F948" s="66">
        <v>1</v>
      </c>
      <c r="G948" s="66">
        <v>3</v>
      </c>
      <c r="H948" s="66"/>
    </row>
    <row r="949" spans="2:8" x14ac:dyDescent="0.25">
      <c r="B949" s="18" t="str">
        <f>IFERROR(VLOOKUP(A949,REKAP[[#All],[ID
Barang]:[Stok Akhir]],2,FALSE), "")</f>
        <v/>
      </c>
      <c r="C949" s="18" t="str">
        <f>IFERROR(VLOOKUP(A949,REKAP[[#All],[ID
Barang]:[Stok Akhir]],4,FALSE), "")</f>
        <v/>
      </c>
      <c r="D949" s="66">
        <v>0</v>
      </c>
      <c r="E949" s="66">
        <v>0</v>
      </c>
      <c r="F949" s="66">
        <v>0</v>
      </c>
      <c r="G949" s="66">
        <v>0</v>
      </c>
      <c r="H949" s="66"/>
    </row>
    <row r="950" spans="2:8" x14ac:dyDescent="0.25">
      <c r="B950" s="18" t="str">
        <f>IFERROR(VLOOKUP(A950,REKAP[[#All],[ID
Barang]:[Stok Akhir]],2,FALSE), "")</f>
        <v/>
      </c>
      <c r="C950" s="18" t="str">
        <f>IFERROR(VLOOKUP(A950,REKAP[[#All],[ID
Barang]:[Stok Akhir]],4,FALSE), "")</f>
        <v/>
      </c>
      <c r="D950" s="66">
        <v>0</v>
      </c>
      <c r="E950" s="66">
        <v>0</v>
      </c>
      <c r="F950" s="66">
        <v>0</v>
      </c>
      <c r="G950" s="66">
        <v>0</v>
      </c>
      <c r="H950" s="66"/>
    </row>
    <row r="951" spans="2:8" x14ac:dyDescent="0.25">
      <c r="B951" s="18" t="str">
        <f>IFERROR(VLOOKUP(A951,REKAP[[#All],[ID
Barang]:[Stok Akhir]],2,FALSE), "")</f>
        <v/>
      </c>
      <c r="C951" s="18" t="str">
        <f>IFERROR(VLOOKUP(A951,REKAP[[#All],[ID
Barang]:[Stok Akhir]],4,FALSE), "")</f>
        <v/>
      </c>
      <c r="D951" s="66">
        <v>4</v>
      </c>
      <c r="E951" s="66">
        <v>0</v>
      </c>
      <c r="F951" s="66">
        <v>0</v>
      </c>
      <c r="G951" s="66">
        <v>4</v>
      </c>
      <c r="H951" s="66"/>
    </row>
    <row r="952" spans="2:8" x14ac:dyDescent="0.25">
      <c r="B952" s="18" t="str">
        <f>IFERROR(VLOOKUP(A952,REKAP[[#All],[ID
Barang]:[Stok Akhir]],2,FALSE), "")</f>
        <v/>
      </c>
      <c r="C952" s="18" t="str">
        <f>IFERROR(VLOOKUP(A952,REKAP[[#All],[ID
Barang]:[Stok Akhir]],4,FALSE), "")</f>
        <v/>
      </c>
      <c r="D952" s="66">
        <v>2</v>
      </c>
      <c r="E952" s="66">
        <v>0</v>
      </c>
      <c r="F952" s="66">
        <v>0</v>
      </c>
      <c r="G952" s="66">
        <v>2</v>
      </c>
      <c r="H952" s="66"/>
    </row>
    <row r="953" spans="2:8" x14ac:dyDescent="0.25">
      <c r="B953" s="18" t="str">
        <f>IFERROR(VLOOKUP(A953,REKAP[[#All],[ID
Barang]:[Stok Akhir]],2,FALSE), "")</f>
        <v/>
      </c>
      <c r="C953" s="18" t="str">
        <f>IFERROR(VLOOKUP(A953,REKAP[[#All],[ID
Barang]:[Stok Akhir]],4,FALSE), "")</f>
        <v/>
      </c>
      <c r="D953" s="66">
        <v>0</v>
      </c>
      <c r="E953" s="66">
        <v>0</v>
      </c>
      <c r="F953" s="66">
        <v>0</v>
      </c>
      <c r="G953" s="66">
        <v>0</v>
      </c>
      <c r="H953" s="66"/>
    </row>
    <row r="954" spans="2:8" x14ac:dyDescent="0.25">
      <c r="B954" s="18" t="str">
        <f>IFERROR(VLOOKUP(A954,REKAP[[#All],[ID
Barang]:[Stok Akhir]],2,FALSE), "")</f>
        <v/>
      </c>
      <c r="C954" s="18" t="str">
        <f>IFERROR(VLOOKUP(A954,REKAP[[#All],[ID
Barang]:[Stok Akhir]],4,FALSE), "")</f>
        <v/>
      </c>
      <c r="D954" s="66">
        <v>0</v>
      </c>
      <c r="E954" s="66">
        <v>0</v>
      </c>
      <c r="F954" s="66">
        <v>0</v>
      </c>
      <c r="G954" s="66">
        <v>0</v>
      </c>
      <c r="H954" s="66"/>
    </row>
    <row r="955" spans="2:8" x14ac:dyDescent="0.25">
      <c r="B955" s="18" t="str">
        <f>IFERROR(VLOOKUP(A955,REKAP[[#All],[ID
Barang]:[Stok Akhir]],2,FALSE), "")</f>
        <v/>
      </c>
      <c r="C955" s="18" t="str">
        <f>IFERROR(VLOOKUP(A955,REKAP[[#All],[ID
Barang]:[Stok Akhir]],4,FALSE), "")</f>
        <v/>
      </c>
      <c r="D955" s="66">
        <v>0</v>
      </c>
      <c r="E955" s="66">
        <v>0</v>
      </c>
      <c r="F955" s="66">
        <v>0</v>
      </c>
      <c r="G955" s="66">
        <v>0</v>
      </c>
      <c r="H955" s="66"/>
    </row>
    <row r="956" spans="2:8" x14ac:dyDescent="0.25">
      <c r="B956" s="18" t="str">
        <f>IFERROR(VLOOKUP(A956,REKAP[[#All],[ID
Barang]:[Stok Akhir]],2,FALSE), "")</f>
        <v/>
      </c>
      <c r="C956" s="18" t="str">
        <f>IFERROR(VLOOKUP(A956,REKAP[[#All],[ID
Barang]:[Stok Akhir]],4,FALSE), "")</f>
        <v/>
      </c>
      <c r="D956" s="66">
        <v>1</v>
      </c>
      <c r="E956" s="66">
        <v>0</v>
      </c>
      <c r="F956" s="66">
        <v>0</v>
      </c>
      <c r="G956" s="66">
        <v>1</v>
      </c>
      <c r="H956" s="66"/>
    </row>
    <row r="957" spans="2:8" x14ac:dyDescent="0.25">
      <c r="B957" s="18" t="str">
        <f>IFERROR(VLOOKUP(A957,REKAP[[#All],[ID
Barang]:[Stok Akhir]],2,FALSE), "")</f>
        <v/>
      </c>
      <c r="C957" s="18" t="str">
        <f>IFERROR(VLOOKUP(A957,REKAP[[#All],[ID
Barang]:[Stok Akhir]],4,FALSE), "")</f>
        <v/>
      </c>
      <c r="D957" s="66">
        <v>1</v>
      </c>
      <c r="E957" s="66">
        <v>0</v>
      </c>
      <c r="F957" s="66">
        <v>0</v>
      </c>
      <c r="G957" s="66">
        <v>1</v>
      </c>
      <c r="H957" s="66"/>
    </row>
    <row r="958" spans="2:8" x14ac:dyDescent="0.25">
      <c r="B958" s="18" t="str">
        <f>IFERROR(VLOOKUP(A958,REKAP[[#All],[ID
Barang]:[Stok Akhir]],2,FALSE), "")</f>
        <v/>
      </c>
      <c r="C958" s="18" t="str">
        <f>IFERROR(VLOOKUP(A958,REKAP[[#All],[ID
Barang]:[Stok Akhir]],4,FALSE), "")</f>
        <v/>
      </c>
      <c r="D958" s="66">
        <v>12</v>
      </c>
      <c r="E958" s="66">
        <v>0</v>
      </c>
      <c r="F958" s="66">
        <v>0</v>
      </c>
      <c r="G958" s="66">
        <v>12</v>
      </c>
      <c r="H958" s="66"/>
    </row>
    <row r="959" spans="2:8" x14ac:dyDescent="0.25">
      <c r="B959" s="18" t="str">
        <f>IFERROR(VLOOKUP(A959,REKAP[[#All],[ID
Barang]:[Stok Akhir]],2,FALSE), "")</f>
        <v/>
      </c>
      <c r="C959" s="18" t="str">
        <f>IFERROR(VLOOKUP(A959,REKAP[[#All],[ID
Barang]:[Stok Akhir]],4,FALSE), "")</f>
        <v/>
      </c>
      <c r="D959" s="66">
        <v>43</v>
      </c>
      <c r="E959" s="66">
        <v>0</v>
      </c>
      <c r="F959" s="66">
        <v>0</v>
      </c>
      <c r="G959" s="66">
        <v>43</v>
      </c>
      <c r="H959" s="66"/>
    </row>
    <row r="960" spans="2:8" x14ac:dyDescent="0.25">
      <c r="B960" s="18" t="str">
        <f>IFERROR(VLOOKUP(A960,REKAP[[#All],[ID
Barang]:[Stok Akhir]],2,FALSE), "")</f>
        <v/>
      </c>
      <c r="C960" s="18" t="str">
        <f>IFERROR(VLOOKUP(A960,REKAP[[#All],[ID
Barang]:[Stok Akhir]],4,FALSE), "")</f>
        <v/>
      </c>
      <c r="D960" s="66">
        <v>2</v>
      </c>
      <c r="E960" s="66">
        <v>0</v>
      </c>
      <c r="F960" s="66">
        <v>0</v>
      </c>
      <c r="G960" s="66">
        <v>2</v>
      </c>
      <c r="H960" s="66"/>
    </row>
    <row r="961" spans="2:8" x14ac:dyDescent="0.25">
      <c r="B961" s="18" t="str">
        <f>IFERROR(VLOOKUP(A961,REKAP[[#All],[ID
Barang]:[Stok Akhir]],2,FALSE), "")</f>
        <v/>
      </c>
      <c r="C961" s="18" t="str">
        <f>IFERROR(VLOOKUP(A961,REKAP[[#All],[ID
Barang]:[Stok Akhir]],4,FALSE), "")</f>
        <v/>
      </c>
      <c r="D961" s="66">
        <v>0</v>
      </c>
      <c r="E961" s="66">
        <v>0</v>
      </c>
      <c r="F961" s="66">
        <v>0</v>
      </c>
      <c r="G961" s="66">
        <v>0</v>
      </c>
      <c r="H961" s="66"/>
    </row>
    <row r="962" spans="2:8" x14ac:dyDescent="0.25">
      <c r="B962" s="18" t="str">
        <f>IFERROR(VLOOKUP(A962,REKAP[[#All],[ID
Barang]:[Stok Akhir]],2,FALSE), "")</f>
        <v/>
      </c>
      <c r="C962" s="18" t="str">
        <f>IFERROR(VLOOKUP(A962,REKAP[[#All],[ID
Barang]:[Stok Akhir]],4,FALSE), "")</f>
        <v/>
      </c>
      <c r="D962" s="66">
        <v>25</v>
      </c>
      <c r="E962" s="66">
        <v>0</v>
      </c>
      <c r="F962" s="66">
        <v>0</v>
      </c>
      <c r="G962" s="66">
        <v>25</v>
      </c>
      <c r="H962" s="66"/>
    </row>
    <row r="963" spans="2:8" x14ac:dyDescent="0.25">
      <c r="B963" s="18" t="str">
        <f>IFERROR(VLOOKUP(A963,REKAP[[#All],[ID
Barang]:[Stok Akhir]],2,FALSE), "")</f>
        <v/>
      </c>
      <c r="C963" s="18" t="str">
        <f>IFERROR(VLOOKUP(A963,REKAP[[#All],[ID
Barang]:[Stok Akhir]],4,FALSE), "")</f>
        <v/>
      </c>
      <c r="D963" s="66">
        <v>0</v>
      </c>
      <c r="E963" s="66">
        <v>0</v>
      </c>
      <c r="F963" s="66">
        <v>0</v>
      </c>
      <c r="G963" s="66">
        <v>0</v>
      </c>
      <c r="H963" s="66"/>
    </row>
    <row r="964" spans="2:8" x14ac:dyDescent="0.25">
      <c r="B964" s="18" t="str">
        <f>IFERROR(VLOOKUP(A964,REKAP[[#All],[ID
Barang]:[Stok Akhir]],2,FALSE), "")</f>
        <v/>
      </c>
      <c r="C964" s="18" t="str">
        <f>IFERROR(VLOOKUP(A964,REKAP[[#All],[ID
Barang]:[Stok Akhir]],4,FALSE), "")</f>
        <v/>
      </c>
      <c r="D964" s="66">
        <v>0</v>
      </c>
      <c r="E964" s="66">
        <v>0</v>
      </c>
      <c r="F964" s="66">
        <v>0</v>
      </c>
      <c r="G964" s="66">
        <v>0</v>
      </c>
      <c r="H964" s="66"/>
    </row>
    <row r="965" spans="2:8" x14ac:dyDescent="0.25">
      <c r="B965" s="18" t="str">
        <f>IFERROR(VLOOKUP(A965,REKAP[[#All],[ID
Barang]:[Stok Akhir]],2,FALSE), "")</f>
        <v/>
      </c>
      <c r="C965" s="18" t="str">
        <f>IFERROR(VLOOKUP(A965,REKAP[[#All],[ID
Barang]:[Stok Akhir]],4,FALSE), "")</f>
        <v/>
      </c>
      <c r="D965" s="66">
        <v>2</v>
      </c>
      <c r="E965" s="66">
        <v>0</v>
      </c>
      <c r="F965" s="66">
        <v>0</v>
      </c>
      <c r="G965" s="66">
        <v>2</v>
      </c>
      <c r="H965" s="66"/>
    </row>
    <row r="966" spans="2:8" x14ac:dyDescent="0.25">
      <c r="B966" s="18" t="str">
        <f>IFERROR(VLOOKUP(A966,REKAP[[#All],[ID
Barang]:[Stok Akhir]],2,FALSE), "")</f>
        <v/>
      </c>
      <c r="C966" s="18" t="str">
        <f>IFERROR(VLOOKUP(A966,REKAP[[#All],[ID
Barang]:[Stok Akhir]],4,FALSE), "")</f>
        <v/>
      </c>
      <c r="D966" s="66">
        <v>0</v>
      </c>
      <c r="E966" s="66">
        <v>0</v>
      </c>
      <c r="F966" s="66">
        <v>0</v>
      </c>
      <c r="G966" s="66">
        <v>0</v>
      </c>
      <c r="H966" s="66"/>
    </row>
    <row r="967" spans="2:8" x14ac:dyDescent="0.25">
      <c r="B967" s="18" t="str">
        <f>IFERROR(VLOOKUP(A967,REKAP[[#All],[ID
Barang]:[Stok Akhir]],2,FALSE), "")</f>
        <v/>
      </c>
      <c r="C967" s="18" t="str">
        <f>IFERROR(VLOOKUP(A967,REKAP[[#All],[ID
Barang]:[Stok Akhir]],4,FALSE), "")</f>
        <v/>
      </c>
      <c r="D967" s="66">
        <v>0</v>
      </c>
      <c r="E967" s="66">
        <v>0</v>
      </c>
      <c r="F967" s="66">
        <v>0</v>
      </c>
      <c r="G967" s="66">
        <v>0</v>
      </c>
      <c r="H967" s="66"/>
    </row>
    <row r="968" spans="2:8" x14ac:dyDescent="0.25">
      <c r="B968" s="18" t="str">
        <f>IFERROR(VLOOKUP(A968,REKAP[[#All],[ID
Barang]:[Stok Akhir]],2,FALSE), "")</f>
        <v/>
      </c>
      <c r="C968" s="18" t="str">
        <f>IFERROR(VLOOKUP(A968,REKAP[[#All],[ID
Barang]:[Stok Akhir]],4,FALSE), "")</f>
        <v/>
      </c>
      <c r="D968" s="66">
        <v>0</v>
      </c>
      <c r="E968" s="66">
        <v>3</v>
      </c>
      <c r="F968" s="66">
        <v>0</v>
      </c>
      <c r="G968" s="66">
        <v>3</v>
      </c>
      <c r="H968" s="66"/>
    </row>
    <row r="969" spans="2:8" x14ac:dyDescent="0.25">
      <c r="B969" s="18" t="str">
        <f>IFERROR(VLOOKUP(A969,REKAP[[#All],[ID
Barang]:[Stok Akhir]],2,FALSE), "")</f>
        <v/>
      </c>
      <c r="C969" s="18" t="str">
        <f>IFERROR(VLOOKUP(A969,REKAP[[#All],[ID
Barang]:[Stok Akhir]],4,FALSE), "")</f>
        <v/>
      </c>
      <c r="D969" s="66">
        <v>0</v>
      </c>
      <c r="E969" s="66">
        <v>3</v>
      </c>
      <c r="F969" s="66">
        <v>0</v>
      </c>
      <c r="G969" s="66">
        <v>3</v>
      </c>
      <c r="H969" s="66"/>
    </row>
    <row r="970" spans="2:8" x14ac:dyDescent="0.25">
      <c r="B970" s="18" t="str">
        <f>IFERROR(VLOOKUP(A970,REKAP[[#All],[ID
Barang]:[Stok Akhir]],2,FALSE), "")</f>
        <v/>
      </c>
      <c r="C970" s="18" t="str">
        <f>IFERROR(VLOOKUP(A970,REKAP[[#All],[ID
Barang]:[Stok Akhir]],4,FALSE), "")</f>
        <v/>
      </c>
      <c r="D970" s="66">
        <v>0</v>
      </c>
      <c r="E970" s="66">
        <v>8</v>
      </c>
      <c r="F970" s="66">
        <v>4</v>
      </c>
      <c r="G970" s="66">
        <v>4</v>
      </c>
      <c r="H970" s="66"/>
    </row>
    <row r="971" spans="2:8" x14ac:dyDescent="0.25">
      <c r="B971" s="18" t="str">
        <f>IFERROR(VLOOKUP(A971,REKAP[[#All],[ID
Barang]:[Stok Akhir]],2,FALSE), "")</f>
        <v/>
      </c>
      <c r="C971" s="18" t="str">
        <f>IFERROR(VLOOKUP(A971,REKAP[[#All],[ID
Barang]:[Stok Akhir]],4,FALSE), "")</f>
        <v/>
      </c>
      <c r="D971" s="66">
        <v>0</v>
      </c>
      <c r="E971" s="66">
        <v>0</v>
      </c>
      <c r="F971" s="66">
        <v>0</v>
      </c>
      <c r="G971" s="66">
        <v>0</v>
      </c>
      <c r="H971" s="66"/>
    </row>
    <row r="972" spans="2:8" x14ac:dyDescent="0.25">
      <c r="B972" s="18" t="str">
        <f>IFERROR(VLOOKUP(A972,REKAP[[#All],[ID
Barang]:[Stok Akhir]],2,FALSE), "")</f>
        <v/>
      </c>
      <c r="C972" s="18" t="str">
        <f>IFERROR(VLOOKUP(A972,REKAP[[#All],[ID
Barang]:[Stok Akhir]],4,FALSE), "")</f>
        <v/>
      </c>
      <c r="D972" s="66">
        <v>0</v>
      </c>
      <c r="E972" s="66">
        <v>0</v>
      </c>
      <c r="F972" s="66">
        <v>0</v>
      </c>
      <c r="G972" s="66">
        <v>0</v>
      </c>
      <c r="H972" s="66"/>
    </row>
    <row r="973" spans="2:8" x14ac:dyDescent="0.25">
      <c r="B973" s="18" t="str">
        <f>IFERROR(VLOOKUP(A973,REKAP[[#All],[ID
Barang]:[Stok Akhir]],2,FALSE), "")</f>
        <v/>
      </c>
      <c r="C973" s="18" t="str">
        <f>IFERROR(VLOOKUP(A973,REKAP[[#All],[ID
Barang]:[Stok Akhir]],4,FALSE), "")</f>
        <v/>
      </c>
      <c r="D973" s="66">
        <v>0</v>
      </c>
      <c r="E973" s="66">
        <v>0</v>
      </c>
      <c r="F973" s="66">
        <v>0</v>
      </c>
      <c r="G973" s="66">
        <v>0</v>
      </c>
      <c r="H973" s="66"/>
    </row>
    <row r="974" spans="2:8" x14ac:dyDescent="0.25">
      <c r="B974" s="18" t="str">
        <f>IFERROR(VLOOKUP(A974,REKAP[[#All],[ID
Barang]:[Stok Akhir]],2,FALSE), "")</f>
        <v/>
      </c>
      <c r="C974" s="18" t="str">
        <f>IFERROR(VLOOKUP(A974,REKAP[[#All],[ID
Barang]:[Stok Akhir]],4,FALSE), "")</f>
        <v/>
      </c>
      <c r="D974" s="66">
        <v>2</v>
      </c>
      <c r="E974" s="66">
        <v>0</v>
      </c>
      <c r="F974" s="66">
        <v>0</v>
      </c>
      <c r="G974" s="66">
        <v>2</v>
      </c>
      <c r="H974" s="66"/>
    </row>
    <row r="975" spans="2:8" x14ac:dyDescent="0.25">
      <c r="B975" s="18" t="str">
        <f>IFERROR(VLOOKUP(A975,REKAP[[#All],[ID
Barang]:[Stok Akhir]],2,FALSE), "")</f>
        <v/>
      </c>
      <c r="C975" s="18" t="str">
        <f>IFERROR(VLOOKUP(A975,REKAP[[#All],[ID
Barang]:[Stok Akhir]],4,FALSE), "")</f>
        <v/>
      </c>
      <c r="D975" s="66">
        <v>4</v>
      </c>
      <c r="E975" s="66">
        <v>0</v>
      </c>
      <c r="F975" s="66">
        <v>0</v>
      </c>
      <c r="G975" s="66">
        <v>4</v>
      </c>
      <c r="H975" s="66"/>
    </row>
    <row r="976" spans="2:8" x14ac:dyDescent="0.25">
      <c r="B976" s="18" t="str">
        <f>IFERROR(VLOOKUP(A976,REKAP[[#All],[ID
Barang]:[Stok Akhir]],2,FALSE), "")</f>
        <v/>
      </c>
      <c r="C976" s="18" t="str">
        <f>IFERROR(VLOOKUP(A976,REKAP[[#All],[ID
Barang]:[Stok Akhir]],4,FALSE), "")</f>
        <v/>
      </c>
      <c r="D976" s="66">
        <v>1</v>
      </c>
      <c r="E976" s="66">
        <v>0</v>
      </c>
      <c r="F976" s="66">
        <v>0</v>
      </c>
      <c r="G976" s="66">
        <v>1</v>
      </c>
      <c r="H976" s="66"/>
    </row>
    <row r="977" spans="2:8" x14ac:dyDescent="0.25">
      <c r="B977" s="18" t="str">
        <f>IFERROR(VLOOKUP(A977,REKAP[[#All],[ID
Barang]:[Stok Akhir]],2,FALSE), "")</f>
        <v/>
      </c>
      <c r="C977" s="18" t="str">
        <f>IFERROR(VLOOKUP(A977,REKAP[[#All],[ID
Barang]:[Stok Akhir]],4,FALSE), "")</f>
        <v/>
      </c>
      <c r="D977" s="66">
        <v>1</v>
      </c>
      <c r="E977" s="66">
        <v>0</v>
      </c>
      <c r="F977" s="66">
        <v>0</v>
      </c>
      <c r="G977" s="66">
        <v>1</v>
      </c>
      <c r="H977" s="66"/>
    </row>
    <row r="978" spans="2:8" x14ac:dyDescent="0.25">
      <c r="B978" s="18" t="str">
        <f>IFERROR(VLOOKUP(A978,REKAP[[#All],[ID
Barang]:[Stok Akhir]],2,FALSE), "")</f>
        <v/>
      </c>
      <c r="C978" s="18" t="str">
        <f>IFERROR(VLOOKUP(A978,REKAP[[#All],[ID
Barang]:[Stok Akhir]],4,FALSE), "")</f>
        <v/>
      </c>
      <c r="D978" s="66">
        <v>1</v>
      </c>
      <c r="E978" s="66">
        <v>38</v>
      </c>
      <c r="F978" s="66">
        <v>10</v>
      </c>
      <c r="G978" s="66">
        <v>29</v>
      </c>
      <c r="H978" s="66"/>
    </row>
    <row r="979" spans="2:8" x14ac:dyDescent="0.25">
      <c r="B979" s="18" t="str">
        <f>IFERROR(VLOOKUP(A979,REKAP[[#All],[ID
Barang]:[Stok Akhir]],2,FALSE), "")</f>
        <v/>
      </c>
      <c r="C979" s="18" t="str">
        <f>IFERROR(VLOOKUP(A979,REKAP[[#All],[ID
Barang]:[Stok Akhir]],4,FALSE), "")</f>
        <v/>
      </c>
      <c r="D979" s="66">
        <v>14</v>
      </c>
      <c r="E979" s="66">
        <v>0</v>
      </c>
      <c r="F979" s="66">
        <v>0</v>
      </c>
      <c r="G979" s="66">
        <v>14</v>
      </c>
      <c r="H979" s="66"/>
    </row>
    <row r="980" spans="2:8" x14ac:dyDescent="0.25">
      <c r="B980" s="18" t="str">
        <f>IFERROR(VLOOKUP(A980,REKAP[[#All],[ID
Barang]:[Stok Akhir]],2,FALSE), "")</f>
        <v/>
      </c>
      <c r="C980" s="18" t="str">
        <f>IFERROR(VLOOKUP(A980,REKAP[[#All],[ID
Barang]:[Stok Akhir]],4,FALSE), "")</f>
        <v/>
      </c>
      <c r="D980" s="66">
        <v>0</v>
      </c>
      <c r="E980" s="66">
        <v>0</v>
      </c>
      <c r="F980" s="66">
        <v>0</v>
      </c>
      <c r="G980" s="66">
        <v>0</v>
      </c>
      <c r="H980" s="66"/>
    </row>
    <row r="981" spans="2:8" x14ac:dyDescent="0.25">
      <c r="B981" s="18" t="str">
        <f>IFERROR(VLOOKUP(A981,REKAP[[#All],[ID
Barang]:[Stok Akhir]],2,FALSE), "")</f>
        <v/>
      </c>
      <c r="C981" s="18" t="str">
        <f>IFERROR(VLOOKUP(A981,REKAP[[#All],[ID
Barang]:[Stok Akhir]],4,FALSE), "")</f>
        <v/>
      </c>
      <c r="D981" s="66">
        <v>4</v>
      </c>
      <c r="E981" s="66">
        <v>0</v>
      </c>
      <c r="F981" s="66">
        <v>0</v>
      </c>
      <c r="G981" s="66">
        <v>4</v>
      </c>
      <c r="H981" s="66"/>
    </row>
    <row r="982" spans="2:8" x14ac:dyDescent="0.25">
      <c r="B982" s="18" t="str">
        <f>IFERROR(VLOOKUP(A982,REKAP[[#All],[ID
Barang]:[Stok Akhir]],2,FALSE), "")</f>
        <v/>
      </c>
      <c r="C982" s="18" t="str">
        <f>IFERROR(VLOOKUP(A982,REKAP[[#All],[ID
Barang]:[Stok Akhir]],4,FALSE), "")</f>
        <v/>
      </c>
      <c r="D982" s="66">
        <v>1</v>
      </c>
      <c r="E982" s="66">
        <v>0</v>
      </c>
      <c r="F982" s="66">
        <v>0</v>
      </c>
      <c r="G982" s="66">
        <v>1</v>
      </c>
      <c r="H982" s="66"/>
    </row>
    <row r="983" spans="2:8" x14ac:dyDescent="0.25">
      <c r="B983" s="18" t="str">
        <f>IFERROR(VLOOKUP(A983,REKAP[[#All],[ID
Barang]:[Stok Akhir]],2,FALSE), "")</f>
        <v/>
      </c>
      <c r="C983" s="18" t="str">
        <f>IFERROR(VLOOKUP(A983,REKAP[[#All],[ID
Barang]:[Stok Akhir]],4,FALSE), "")</f>
        <v/>
      </c>
      <c r="D983" s="66">
        <v>0</v>
      </c>
      <c r="E983" s="66">
        <v>0</v>
      </c>
      <c r="F983" s="66">
        <v>0</v>
      </c>
      <c r="G983" s="66">
        <v>0</v>
      </c>
      <c r="H983" s="66"/>
    </row>
    <row r="984" spans="2:8" x14ac:dyDescent="0.25">
      <c r="B984" s="18" t="str">
        <f>IFERROR(VLOOKUP(A984,REKAP[[#All],[ID
Barang]:[Stok Akhir]],2,FALSE), "")</f>
        <v/>
      </c>
      <c r="C984" s="18" t="str">
        <f>IFERROR(VLOOKUP(A984,REKAP[[#All],[ID
Barang]:[Stok Akhir]],4,FALSE), "")</f>
        <v/>
      </c>
      <c r="D984" s="66">
        <v>3</v>
      </c>
      <c r="E984" s="66">
        <v>0</v>
      </c>
      <c r="F984" s="66">
        <v>0</v>
      </c>
      <c r="G984" s="66">
        <v>3</v>
      </c>
      <c r="H984" s="66"/>
    </row>
    <row r="985" spans="2:8" x14ac:dyDescent="0.25">
      <c r="B985" s="18" t="str">
        <f>IFERROR(VLOOKUP(A985,REKAP[[#All],[ID
Barang]:[Stok Akhir]],2,FALSE), "")</f>
        <v/>
      </c>
      <c r="C985" s="18" t="str">
        <f>IFERROR(VLOOKUP(A985,REKAP[[#All],[ID
Barang]:[Stok Akhir]],4,FALSE), "")</f>
        <v/>
      </c>
      <c r="D985" s="66">
        <v>2</v>
      </c>
      <c r="E985" s="66">
        <v>0</v>
      </c>
      <c r="F985" s="66">
        <v>0</v>
      </c>
      <c r="G985" s="66">
        <v>2</v>
      </c>
      <c r="H985" s="66"/>
    </row>
    <row r="986" spans="2:8" x14ac:dyDescent="0.25">
      <c r="B986" s="18" t="str">
        <f>IFERROR(VLOOKUP(A986,REKAP[[#All],[ID
Barang]:[Stok Akhir]],2,FALSE), "")</f>
        <v/>
      </c>
      <c r="C986" s="18" t="str">
        <f>IFERROR(VLOOKUP(A986,REKAP[[#All],[ID
Barang]:[Stok Akhir]],4,FALSE), "")</f>
        <v/>
      </c>
      <c r="D986" s="66">
        <v>1</v>
      </c>
      <c r="E986" s="66">
        <v>0</v>
      </c>
      <c r="F986" s="66">
        <v>0</v>
      </c>
      <c r="G986" s="66">
        <v>1</v>
      </c>
      <c r="H986" s="66"/>
    </row>
    <row r="987" spans="2:8" x14ac:dyDescent="0.25">
      <c r="B987" s="18" t="str">
        <f>IFERROR(VLOOKUP(A987,REKAP[[#All],[ID
Barang]:[Stok Akhir]],2,FALSE), "")</f>
        <v/>
      </c>
      <c r="C987" s="18" t="str">
        <f>IFERROR(VLOOKUP(A987,REKAP[[#All],[ID
Barang]:[Stok Akhir]],4,FALSE), "")</f>
        <v/>
      </c>
      <c r="D987" s="66">
        <v>13</v>
      </c>
      <c r="E987" s="66">
        <v>16</v>
      </c>
      <c r="F987" s="66">
        <v>16</v>
      </c>
      <c r="G987" s="66">
        <v>13</v>
      </c>
      <c r="H987" s="66"/>
    </row>
    <row r="988" spans="2:8" x14ac:dyDescent="0.25">
      <c r="B988" s="18" t="str">
        <f>IFERROR(VLOOKUP(A988,REKAP[[#All],[ID
Barang]:[Stok Akhir]],2,FALSE), "")</f>
        <v/>
      </c>
      <c r="C988" s="18" t="str">
        <f>IFERROR(VLOOKUP(A988,REKAP[[#All],[ID
Barang]:[Stok Akhir]],4,FALSE), "")</f>
        <v/>
      </c>
      <c r="D988" s="66">
        <v>2</v>
      </c>
      <c r="E988" s="66">
        <v>24</v>
      </c>
      <c r="F988" s="66">
        <v>24</v>
      </c>
      <c r="G988" s="66">
        <v>2</v>
      </c>
      <c r="H988" s="66"/>
    </row>
    <row r="989" spans="2:8" x14ac:dyDescent="0.25">
      <c r="B989" s="18" t="str">
        <f>IFERROR(VLOOKUP(A989,REKAP[[#All],[ID
Barang]:[Stok Akhir]],2,FALSE), "")</f>
        <v/>
      </c>
      <c r="C989" s="18" t="str">
        <f>IFERROR(VLOOKUP(A989,REKAP[[#All],[ID
Barang]:[Stok Akhir]],4,FALSE), "")</f>
        <v/>
      </c>
      <c r="D989" s="66">
        <v>0</v>
      </c>
      <c r="E989" s="66">
        <v>0</v>
      </c>
      <c r="F989" s="66">
        <v>0</v>
      </c>
      <c r="G989" s="66">
        <v>0</v>
      </c>
      <c r="H989" s="66"/>
    </row>
    <row r="990" spans="2:8" x14ac:dyDescent="0.25">
      <c r="B990" s="18" t="str">
        <f>IFERROR(VLOOKUP(A990,REKAP[[#All],[ID
Barang]:[Stok Akhir]],2,FALSE), "")</f>
        <v/>
      </c>
      <c r="C990" s="18" t="str">
        <f>IFERROR(VLOOKUP(A990,REKAP[[#All],[ID
Barang]:[Stok Akhir]],4,FALSE), "")</f>
        <v/>
      </c>
      <c r="D990" s="66">
        <v>2</v>
      </c>
      <c r="E990" s="66">
        <v>0</v>
      </c>
      <c r="F990" s="66">
        <v>0</v>
      </c>
      <c r="G990" s="66">
        <v>2</v>
      </c>
      <c r="H990" s="66"/>
    </row>
    <row r="991" spans="2:8" x14ac:dyDescent="0.25">
      <c r="B991" s="18" t="str">
        <f>IFERROR(VLOOKUP(A991,REKAP[[#All],[ID
Barang]:[Stok Akhir]],2,FALSE), "")</f>
        <v/>
      </c>
      <c r="C991" s="18" t="str">
        <f>IFERROR(VLOOKUP(A991,REKAP[[#All],[ID
Barang]:[Stok Akhir]],4,FALSE), "")</f>
        <v/>
      </c>
      <c r="D991" s="66">
        <v>0</v>
      </c>
      <c r="E991" s="66">
        <v>4</v>
      </c>
      <c r="F991" s="66">
        <v>4</v>
      </c>
      <c r="G991" s="66">
        <v>0</v>
      </c>
      <c r="H991" s="66"/>
    </row>
    <row r="992" spans="2:8" x14ac:dyDescent="0.25">
      <c r="B992" s="18" t="str">
        <f>IFERROR(VLOOKUP(A992,REKAP[[#All],[ID
Barang]:[Stok Akhir]],2,FALSE), "")</f>
        <v/>
      </c>
      <c r="C992" s="18" t="str">
        <f>IFERROR(VLOOKUP(A992,REKAP[[#All],[ID
Barang]:[Stok Akhir]],4,FALSE), "")</f>
        <v/>
      </c>
      <c r="D992" s="66">
        <v>4</v>
      </c>
      <c r="E992" s="66">
        <v>0</v>
      </c>
      <c r="F992" s="66">
        <v>0</v>
      </c>
      <c r="G992" s="66">
        <v>4</v>
      </c>
      <c r="H992" s="66"/>
    </row>
    <row r="993" spans="2:8" x14ac:dyDescent="0.25">
      <c r="B993" s="18" t="str">
        <f>IFERROR(VLOOKUP(A993,REKAP[[#All],[ID
Barang]:[Stok Akhir]],2,FALSE), "")</f>
        <v/>
      </c>
      <c r="C993" s="18" t="str">
        <f>IFERROR(VLOOKUP(A993,REKAP[[#All],[ID
Barang]:[Stok Akhir]],4,FALSE), "")</f>
        <v/>
      </c>
      <c r="D993" s="66">
        <v>34</v>
      </c>
      <c r="E993" s="66">
        <v>0</v>
      </c>
      <c r="F993" s="66">
        <v>0</v>
      </c>
      <c r="G993" s="66">
        <v>34</v>
      </c>
      <c r="H993" s="66"/>
    </row>
    <row r="994" spans="2:8" x14ac:dyDescent="0.25">
      <c r="B994" s="18" t="str">
        <f>IFERROR(VLOOKUP(A994,REKAP[[#All],[ID
Barang]:[Stok Akhir]],2,FALSE), "")</f>
        <v/>
      </c>
      <c r="C994" s="18" t="str">
        <f>IFERROR(VLOOKUP(A994,REKAP[[#All],[ID
Barang]:[Stok Akhir]],4,FALSE), "")</f>
        <v/>
      </c>
      <c r="D994" s="66">
        <v>20</v>
      </c>
      <c r="E994" s="66">
        <v>0</v>
      </c>
      <c r="F994" s="66">
        <v>0</v>
      </c>
      <c r="G994" s="66">
        <v>20</v>
      </c>
      <c r="H994" s="66"/>
    </row>
    <row r="995" spans="2:8" x14ac:dyDescent="0.25">
      <c r="B995" s="18" t="str">
        <f>IFERROR(VLOOKUP(A995,REKAP[[#All],[ID
Barang]:[Stok Akhir]],2,FALSE), "")</f>
        <v/>
      </c>
      <c r="C995" s="18" t="str">
        <f>IFERROR(VLOOKUP(A995,REKAP[[#All],[ID
Barang]:[Stok Akhir]],4,FALSE), "")</f>
        <v/>
      </c>
      <c r="D995" s="66">
        <v>6</v>
      </c>
      <c r="E995" s="66">
        <v>0</v>
      </c>
      <c r="F995" s="66">
        <v>0</v>
      </c>
      <c r="G995" s="66">
        <v>6</v>
      </c>
      <c r="H995" s="66"/>
    </row>
    <row r="996" spans="2:8" x14ac:dyDescent="0.25">
      <c r="B996" s="18" t="str">
        <f>IFERROR(VLOOKUP(A996,REKAP[[#All],[ID
Barang]:[Stok Akhir]],2,FALSE), "")</f>
        <v/>
      </c>
      <c r="C996" s="18" t="str">
        <f>IFERROR(VLOOKUP(A996,REKAP[[#All],[ID
Barang]:[Stok Akhir]],4,FALSE), "")</f>
        <v/>
      </c>
      <c r="D996" s="66">
        <v>0</v>
      </c>
      <c r="E996" s="66">
        <v>0</v>
      </c>
      <c r="F996" s="66">
        <v>0</v>
      </c>
      <c r="G996" s="66">
        <v>0</v>
      </c>
      <c r="H996" s="66"/>
    </row>
    <row r="997" spans="2:8" x14ac:dyDescent="0.25">
      <c r="B997" s="18" t="str">
        <f>IFERROR(VLOOKUP(A997,REKAP[[#All],[ID
Barang]:[Stok Akhir]],2,FALSE), "")</f>
        <v/>
      </c>
      <c r="C997" s="18" t="str">
        <f>IFERROR(VLOOKUP(A997,REKAP[[#All],[ID
Barang]:[Stok Akhir]],4,FALSE), "")</f>
        <v/>
      </c>
      <c r="D997" s="66">
        <v>4</v>
      </c>
      <c r="E997" s="66">
        <v>0</v>
      </c>
      <c r="F997" s="66">
        <v>0</v>
      </c>
      <c r="G997" s="66">
        <v>4</v>
      </c>
      <c r="H997" s="66"/>
    </row>
    <row r="998" spans="2:8" x14ac:dyDescent="0.25">
      <c r="B998" s="18" t="str">
        <f>IFERROR(VLOOKUP(A998,REKAP[[#All],[ID
Barang]:[Stok Akhir]],2,FALSE), "")</f>
        <v/>
      </c>
      <c r="C998" s="18" t="str">
        <f>IFERROR(VLOOKUP(A998,REKAP[[#All],[ID
Barang]:[Stok Akhir]],4,FALSE), "")</f>
        <v/>
      </c>
      <c r="D998" s="66">
        <v>1</v>
      </c>
      <c r="E998" s="66">
        <v>0</v>
      </c>
      <c r="F998" s="66">
        <v>0</v>
      </c>
      <c r="G998" s="66">
        <v>1</v>
      </c>
      <c r="H998" s="66"/>
    </row>
    <row r="999" spans="2:8" x14ac:dyDescent="0.25">
      <c r="B999" s="18" t="str">
        <f>IFERROR(VLOOKUP(A999,REKAP[[#All],[ID
Barang]:[Stok Akhir]],2,FALSE), "")</f>
        <v/>
      </c>
      <c r="C999" s="18" t="str">
        <f>IFERROR(VLOOKUP(A999,REKAP[[#All],[ID
Barang]:[Stok Akhir]],4,FALSE), "")</f>
        <v/>
      </c>
      <c r="D999" s="66">
        <v>0</v>
      </c>
      <c r="E999" s="66">
        <v>0</v>
      </c>
      <c r="F999" s="66">
        <v>0</v>
      </c>
      <c r="G999" s="66">
        <v>0</v>
      </c>
      <c r="H999" s="66"/>
    </row>
    <row r="1000" spans="2:8" x14ac:dyDescent="0.25">
      <c r="B1000" s="18" t="str">
        <f>IFERROR(VLOOKUP(A1000,REKAP[[#All],[ID
Barang]:[Stok Akhir]],2,FALSE), "")</f>
        <v/>
      </c>
      <c r="C1000" s="18" t="str">
        <f>IFERROR(VLOOKUP(A1000,REKAP[[#All],[ID
Barang]:[Stok Akhir]],4,FALSE), "")</f>
        <v/>
      </c>
      <c r="D1000" s="66">
        <v>0</v>
      </c>
      <c r="E1000" s="66">
        <v>0</v>
      </c>
      <c r="F1000" s="66">
        <v>0</v>
      </c>
      <c r="G1000" s="66">
        <v>0</v>
      </c>
      <c r="H1000" s="66"/>
    </row>
    <row r="1001" spans="2:8" x14ac:dyDescent="0.25">
      <c r="B1001" s="18" t="str">
        <f>IFERROR(VLOOKUP(A1001,REKAP[[#All],[ID
Barang]:[Stok Akhir]],2,FALSE), "")</f>
        <v/>
      </c>
      <c r="C1001" s="18" t="str">
        <f>IFERROR(VLOOKUP(A1001,REKAP[[#All],[ID
Barang]:[Stok Akhir]],4,FALSE), "")</f>
        <v/>
      </c>
      <c r="D1001" s="66">
        <v>1</v>
      </c>
      <c r="E1001" s="66">
        <v>0</v>
      </c>
      <c r="F1001" s="66">
        <v>0</v>
      </c>
      <c r="G1001" s="66">
        <v>1</v>
      </c>
      <c r="H1001" s="66"/>
    </row>
    <row r="1002" spans="2:8" x14ac:dyDescent="0.25">
      <c r="B1002" s="18" t="str">
        <f>IFERROR(VLOOKUP(A1002,REKAP[[#All],[ID
Barang]:[Stok Akhir]],2,FALSE), "")</f>
        <v/>
      </c>
      <c r="C1002" s="18" t="str">
        <f>IFERROR(VLOOKUP(A1002,REKAP[[#All],[ID
Barang]:[Stok Akhir]],4,FALSE), "")</f>
        <v/>
      </c>
      <c r="D1002" s="66">
        <v>0</v>
      </c>
      <c r="E1002" s="66">
        <v>0</v>
      </c>
      <c r="F1002" s="66">
        <v>0</v>
      </c>
      <c r="G1002" s="66">
        <v>0</v>
      </c>
      <c r="H1002" s="66"/>
    </row>
    <row r="1003" spans="2:8" x14ac:dyDescent="0.25">
      <c r="B1003" s="18" t="str">
        <f>IFERROR(VLOOKUP(A1003,REKAP[[#All],[ID
Barang]:[Stok Akhir]],2,FALSE), "")</f>
        <v/>
      </c>
      <c r="C1003" s="18" t="str">
        <f>IFERROR(VLOOKUP(A1003,REKAP[[#All],[ID
Barang]:[Stok Akhir]],4,FALSE), "")</f>
        <v/>
      </c>
      <c r="D1003" s="66">
        <v>0</v>
      </c>
      <c r="E1003" s="66">
        <v>2</v>
      </c>
      <c r="F1003" s="66">
        <v>0</v>
      </c>
      <c r="G1003" s="66">
        <v>2</v>
      </c>
      <c r="H1003" s="66"/>
    </row>
    <row r="1004" spans="2:8" x14ac:dyDescent="0.25">
      <c r="B1004" s="18" t="str">
        <f>IFERROR(VLOOKUP(A1004,REKAP[[#All],[ID
Barang]:[Stok Akhir]],2,FALSE), "")</f>
        <v/>
      </c>
      <c r="C1004" s="18" t="str">
        <f>IFERROR(VLOOKUP(A1004,REKAP[[#All],[ID
Barang]:[Stok Akhir]],4,FALSE), "")</f>
        <v/>
      </c>
      <c r="D1004" s="66">
        <v>0</v>
      </c>
      <c r="E1004" s="66">
        <v>0</v>
      </c>
      <c r="F1004" s="66">
        <v>0</v>
      </c>
      <c r="G1004" s="66">
        <v>0</v>
      </c>
      <c r="H1004" s="66"/>
    </row>
    <row r="1005" spans="2:8" x14ac:dyDescent="0.25">
      <c r="B1005" s="18" t="str">
        <f>IFERROR(VLOOKUP(A1005,REKAP[[#All],[ID
Barang]:[Stok Akhir]],2,FALSE), "")</f>
        <v/>
      </c>
      <c r="C1005" s="18" t="str">
        <f>IFERROR(VLOOKUP(A1005,REKAP[[#All],[ID
Barang]:[Stok Akhir]],4,FALSE), "")</f>
        <v/>
      </c>
      <c r="D1005" s="66">
        <v>0</v>
      </c>
      <c r="E1005" s="66">
        <v>0</v>
      </c>
      <c r="F1005" s="66">
        <v>0</v>
      </c>
      <c r="G1005" s="66">
        <v>0</v>
      </c>
      <c r="H1005" s="66"/>
    </row>
    <row r="1006" spans="2:8" x14ac:dyDescent="0.25">
      <c r="B1006" s="18" t="str">
        <f>IFERROR(VLOOKUP(A1006,REKAP[[#All],[ID
Barang]:[Stok Akhir]],2,FALSE), "")</f>
        <v/>
      </c>
      <c r="C1006" s="18" t="str">
        <f>IFERROR(VLOOKUP(A1006,REKAP[[#All],[ID
Barang]:[Stok Akhir]],4,FALSE), "")</f>
        <v/>
      </c>
      <c r="D1006" s="66">
        <v>0</v>
      </c>
      <c r="E1006" s="66">
        <v>0</v>
      </c>
      <c r="F1006" s="66">
        <v>0</v>
      </c>
      <c r="G1006" s="66">
        <v>0</v>
      </c>
      <c r="H1006" s="66"/>
    </row>
    <row r="1007" spans="2:8" x14ac:dyDescent="0.25">
      <c r="B1007" s="18" t="str">
        <f>IFERROR(VLOOKUP(A1007,REKAP[[#All],[ID
Barang]:[Stok Akhir]],2,FALSE), "")</f>
        <v/>
      </c>
      <c r="C1007" s="18" t="str">
        <f>IFERROR(VLOOKUP(A1007,REKAP[[#All],[ID
Barang]:[Stok Akhir]],4,FALSE), "")</f>
        <v/>
      </c>
      <c r="D1007" s="66">
        <v>8</v>
      </c>
      <c r="E1007" s="66">
        <v>0</v>
      </c>
      <c r="F1007" s="66">
        <v>0</v>
      </c>
      <c r="G1007" s="66">
        <v>8</v>
      </c>
      <c r="H1007" s="66"/>
    </row>
    <row r="1008" spans="2:8" x14ac:dyDescent="0.25">
      <c r="B1008" s="18" t="str">
        <f>IFERROR(VLOOKUP(A1008,REKAP[[#All],[ID
Barang]:[Stok Akhir]],2,FALSE), "")</f>
        <v/>
      </c>
      <c r="C1008" s="18" t="str">
        <f>IFERROR(VLOOKUP(A1008,REKAP[[#All],[ID
Barang]:[Stok Akhir]],4,FALSE), "")</f>
        <v/>
      </c>
      <c r="D1008" s="66">
        <v>0</v>
      </c>
      <c r="E1008" s="66">
        <v>0</v>
      </c>
      <c r="F1008" s="66">
        <v>0</v>
      </c>
      <c r="G1008" s="66">
        <v>0</v>
      </c>
      <c r="H1008" s="66"/>
    </row>
    <row r="1009" spans="2:8" x14ac:dyDescent="0.25">
      <c r="B1009" s="18" t="str">
        <f>IFERROR(VLOOKUP(A1009,REKAP[[#All],[ID
Barang]:[Stok Akhir]],2,FALSE), "")</f>
        <v/>
      </c>
      <c r="C1009" s="18" t="str">
        <f>IFERROR(VLOOKUP(A1009,REKAP[[#All],[ID
Barang]:[Stok Akhir]],4,FALSE), "")</f>
        <v/>
      </c>
      <c r="D1009" s="66">
        <v>0</v>
      </c>
      <c r="E1009" s="66">
        <v>3</v>
      </c>
      <c r="F1009" s="66">
        <v>0</v>
      </c>
      <c r="G1009" s="66">
        <v>3</v>
      </c>
      <c r="H1009" s="66"/>
    </row>
    <row r="1010" spans="2:8" x14ac:dyDescent="0.25">
      <c r="B1010" s="18" t="str">
        <f>IFERROR(VLOOKUP(A1010,REKAP[[#All],[ID
Barang]:[Stok Akhir]],2,FALSE), "")</f>
        <v/>
      </c>
      <c r="C1010" s="18" t="str">
        <f>IFERROR(VLOOKUP(A1010,REKAP[[#All],[ID
Barang]:[Stok Akhir]],4,FALSE), "")</f>
        <v/>
      </c>
      <c r="D1010" s="66">
        <v>0</v>
      </c>
      <c r="E1010" s="66">
        <v>0</v>
      </c>
      <c r="F1010" s="66">
        <v>0</v>
      </c>
      <c r="G1010" s="66">
        <v>0</v>
      </c>
      <c r="H1010" s="66"/>
    </row>
    <row r="1011" spans="2:8" x14ac:dyDescent="0.25">
      <c r="B1011" s="18" t="str">
        <f>IFERROR(VLOOKUP(A1011,REKAP[[#All],[ID
Barang]:[Stok Akhir]],2,FALSE), "")</f>
        <v/>
      </c>
      <c r="C1011" s="18" t="str">
        <f>IFERROR(VLOOKUP(A1011,REKAP[[#All],[ID
Barang]:[Stok Akhir]],4,FALSE), "")</f>
        <v/>
      </c>
      <c r="D1011" s="66">
        <v>0</v>
      </c>
      <c r="E1011" s="66">
        <v>4</v>
      </c>
      <c r="F1011" s="66">
        <v>0</v>
      </c>
      <c r="G1011" s="66">
        <v>4</v>
      </c>
      <c r="H1011" s="66"/>
    </row>
    <row r="1012" spans="2:8" x14ac:dyDescent="0.25">
      <c r="B1012" s="18" t="str">
        <f>IFERROR(VLOOKUP(A1012,REKAP[[#All],[ID
Barang]:[Stok Akhir]],2,FALSE), "")</f>
        <v/>
      </c>
      <c r="C1012" s="18" t="str">
        <f>IFERROR(VLOOKUP(A1012,REKAP[[#All],[ID
Barang]:[Stok Akhir]],4,FALSE), "")</f>
        <v/>
      </c>
      <c r="D1012" s="66">
        <v>3</v>
      </c>
      <c r="E1012" s="66">
        <v>0</v>
      </c>
      <c r="F1012" s="66">
        <v>0</v>
      </c>
      <c r="G1012" s="66">
        <v>3</v>
      </c>
      <c r="H1012" s="66"/>
    </row>
    <row r="1013" spans="2:8" x14ac:dyDescent="0.25">
      <c r="B1013" s="18" t="str">
        <f>IFERROR(VLOOKUP(A1013,REKAP[[#All],[ID
Barang]:[Stok Akhir]],2,FALSE), "")</f>
        <v/>
      </c>
      <c r="C1013" s="18" t="str">
        <f>IFERROR(VLOOKUP(A1013,REKAP[[#All],[ID
Barang]:[Stok Akhir]],4,FALSE), "")</f>
        <v/>
      </c>
      <c r="D1013" s="66">
        <v>0</v>
      </c>
      <c r="E1013" s="66">
        <v>0</v>
      </c>
      <c r="F1013" s="66">
        <v>0</v>
      </c>
      <c r="G1013" s="66">
        <v>0</v>
      </c>
      <c r="H1013" s="66"/>
    </row>
    <row r="1014" spans="2:8" x14ac:dyDescent="0.25">
      <c r="B1014" s="18" t="str">
        <f>IFERROR(VLOOKUP(A1014,REKAP[[#All],[ID
Barang]:[Stok Akhir]],2,FALSE), "")</f>
        <v/>
      </c>
      <c r="C1014" s="18" t="str">
        <f>IFERROR(VLOOKUP(A1014,REKAP[[#All],[ID
Barang]:[Stok Akhir]],4,FALSE), "")</f>
        <v/>
      </c>
      <c r="D1014" s="66">
        <v>0</v>
      </c>
      <c r="E1014" s="66">
        <v>0</v>
      </c>
      <c r="F1014" s="66">
        <v>0</v>
      </c>
      <c r="G1014" s="66">
        <v>0</v>
      </c>
      <c r="H1014" s="66"/>
    </row>
    <row r="1015" spans="2:8" x14ac:dyDescent="0.25">
      <c r="B1015" s="18" t="str">
        <f>IFERROR(VLOOKUP(A1015,REKAP[[#All],[ID
Barang]:[Stok Akhir]],2,FALSE), "")</f>
        <v/>
      </c>
      <c r="C1015" s="18" t="str">
        <f>IFERROR(VLOOKUP(A1015,REKAP[[#All],[ID
Barang]:[Stok Akhir]],4,FALSE), "")</f>
        <v/>
      </c>
      <c r="D1015" s="66">
        <v>4</v>
      </c>
      <c r="E1015" s="66">
        <v>0</v>
      </c>
      <c r="F1015" s="66">
        <v>0</v>
      </c>
      <c r="G1015" s="66">
        <v>4</v>
      </c>
      <c r="H1015" s="66"/>
    </row>
    <row r="1016" spans="2:8" x14ac:dyDescent="0.25">
      <c r="B1016" s="18" t="str">
        <f>IFERROR(VLOOKUP(A1016,REKAP[[#All],[ID
Barang]:[Stok Akhir]],2,FALSE), "")</f>
        <v/>
      </c>
      <c r="C1016" s="18" t="str">
        <f>IFERROR(VLOOKUP(A1016,REKAP[[#All],[ID
Barang]:[Stok Akhir]],4,FALSE), "")</f>
        <v/>
      </c>
      <c r="D1016" s="66">
        <v>4</v>
      </c>
      <c r="E1016" s="66">
        <v>0</v>
      </c>
      <c r="F1016" s="66">
        <v>0</v>
      </c>
      <c r="G1016" s="66">
        <v>4</v>
      </c>
      <c r="H1016" s="66"/>
    </row>
    <row r="1017" spans="2:8" x14ac:dyDescent="0.25">
      <c r="B1017" s="18" t="str">
        <f>IFERROR(VLOOKUP(A1017,REKAP[[#All],[ID
Barang]:[Stok Akhir]],2,FALSE), "")</f>
        <v/>
      </c>
      <c r="C1017" s="18" t="str">
        <f>IFERROR(VLOOKUP(A1017,REKAP[[#All],[ID
Barang]:[Stok Akhir]],4,FALSE), "")</f>
        <v/>
      </c>
      <c r="D1017" s="66">
        <v>0</v>
      </c>
      <c r="E1017" s="66">
        <v>0</v>
      </c>
      <c r="F1017" s="66">
        <v>0</v>
      </c>
      <c r="G1017" s="66">
        <v>0</v>
      </c>
      <c r="H1017" s="66"/>
    </row>
    <row r="1018" spans="2:8" x14ac:dyDescent="0.25">
      <c r="B1018" s="18" t="str">
        <f>IFERROR(VLOOKUP(A1018,REKAP[[#All],[ID
Barang]:[Stok Akhir]],2,FALSE), "")</f>
        <v/>
      </c>
      <c r="C1018" s="18" t="str">
        <f>IFERROR(VLOOKUP(A1018,REKAP[[#All],[ID
Barang]:[Stok Akhir]],4,FALSE), "")</f>
        <v/>
      </c>
      <c r="D1018" s="66">
        <v>0</v>
      </c>
      <c r="E1018" s="66">
        <v>0</v>
      </c>
      <c r="F1018" s="66">
        <v>0</v>
      </c>
      <c r="G1018" s="66">
        <v>0</v>
      </c>
      <c r="H1018" s="66"/>
    </row>
    <row r="1019" spans="2:8" x14ac:dyDescent="0.25">
      <c r="B1019" s="18" t="str">
        <f>IFERROR(VLOOKUP(A1019,REKAP[[#All],[ID
Barang]:[Stok Akhir]],2,FALSE), "")</f>
        <v/>
      </c>
      <c r="C1019" s="18" t="str">
        <f>IFERROR(VLOOKUP(A1019,REKAP[[#All],[ID
Barang]:[Stok Akhir]],4,FALSE), "")</f>
        <v/>
      </c>
      <c r="D1019" s="66">
        <v>0</v>
      </c>
      <c r="E1019" s="66">
        <v>0</v>
      </c>
      <c r="F1019" s="66">
        <v>0</v>
      </c>
      <c r="G1019" s="66">
        <v>0</v>
      </c>
      <c r="H1019" s="66"/>
    </row>
    <row r="1020" spans="2:8" x14ac:dyDescent="0.25">
      <c r="B1020" s="18" t="str">
        <f>IFERROR(VLOOKUP(A1020,REKAP[[#All],[ID
Barang]:[Stok Akhir]],2,FALSE), "")</f>
        <v/>
      </c>
      <c r="C1020" s="18" t="str">
        <f>IFERROR(VLOOKUP(A1020,REKAP[[#All],[ID
Barang]:[Stok Akhir]],4,FALSE), "")</f>
        <v/>
      </c>
      <c r="D1020" s="66">
        <v>0</v>
      </c>
      <c r="E1020" s="66">
        <v>0</v>
      </c>
      <c r="F1020" s="66">
        <v>0</v>
      </c>
      <c r="G1020" s="66">
        <v>0</v>
      </c>
      <c r="H1020" s="66"/>
    </row>
    <row r="1021" spans="2:8" x14ac:dyDescent="0.25">
      <c r="B1021" s="18" t="str">
        <f>IFERROR(VLOOKUP(A1021,REKAP[[#All],[ID
Barang]:[Stok Akhir]],2,FALSE), "")</f>
        <v/>
      </c>
      <c r="C1021" s="18" t="str">
        <f>IFERROR(VLOOKUP(A1021,REKAP[[#All],[ID
Barang]:[Stok Akhir]],4,FALSE), "")</f>
        <v/>
      </c>
      <c r="D1021" s="66">
        <v>0</v>
      </c>
      <c r="E1021" s="66">
        <v>0</v>
      </c>
      <c r="F1021" s="66">
        <v>0</v>
      </c>
      <c r="G1021" s="66">
        <v>0</v>
      </c>
      <c r="H1021" s="66"/>
    </row>
    <row r="1022" spans="2:8" x14ac:dyDescent="0.25">
      <c r="B1022" s="18" t="str">
        <f>IFERROR(VLOOKUP(A1022,REKAP[[#All],[ID
Barang]:[Stok Akhir]],2,FALSE), "")</f>
        <v/>
      </c>
      <c r="C1022" s="18" t="str">
        <f>IFERROR(VLOOKUP(A1022,REKAP[[#All],[ID
Barang]:[Stok Akhir]],4,FALSE), "")</f>
        <v/>
      </c>
      <c r="D1022" s="66">
        <v>0</v>
      </c>
      <c r="E1022" s="66">
        <v>0</v>
      </c>
      <c r="F1022" s="66">
        <v>0</v>
      </c>
      <c r="G1022" s="66">
        <v>0</v>
      </c>
      <c r="H1022" s="66"/>
    </row>
    <row r="1023" spans="2:8" x14ac:dyDescent="0.25">
      <c r="B1023" s="18" t="str">
        <f>IFERROR(VLOOKUP(A1023,REKAP[[#All],[ID
Barang]:[Stok Akhir]],2,FALSE), "")</f>
        <v/>
      </c>
      <c r="C1023" s="18" t="str">
        <f>IFERROR(VLOOKUP(A1023,REKAP[[#All],[ID
Barang]:[Stok Akhir]],4,FALSE), "")</f>
        <v/>
      </c>
      <c r="D1023" s="66">
        <v>0</v>
      </c>
      <c r="E1023" s="66">
        <v>8</v>
      </c>
      <c r="F1023" s="66">
        <v>4</v>
      </c>
      <c r="G1023" s="66">
        <v>4</v>
      </c>
      <c r="H1023" s="66"/>
    </row>
    <row r="1024" spans="2:8" x14ac:dyDescent="0.25">
      <c r="B1024" s="18" t="str">
        <f>IFERROR(VLOOKUP(A1024,REKAP[[#All],[ID
Barang]:[Stok Akhir]],2,FALSE), "")</f>
        <v/>
      </c>
      <c r="C1024" s="18" t="str">
        <f>IFERROR(VLOOKUP(A1024,REKAP[[#All],[ID
Barang]:[Stok Akhir]],4,FALSE), "")</f>
        <v/>
      </c>
      <c r="D1024" s="66">
        <v>0</v>
      </c>
      <c r="E1024" s="66">
        <v>0</v>
      </c>
      <c r="F1024" s="66">
        <v>0</v>
      </c>
      <c r="G1024" s="66">
        <v>0</v>
      </c>
      <c r="H1024" s="66"/>
    </row>
    <row r="1025" spans="2:8" x14ac:dyDescent="0.25">
      <c r="B1025" s="18" t="str">
        <f>IFERROR(VLOOKUP(A1025,REKAP[[#All],[ID
Barang]:[Stok Akhir]],2,FALSE), "")</f>
        <v/>
      </c>
      <c r="C1025" s="18" t="str">
        <f>IFERROR(VLOOKUP(A1025,REKAP[[#All],[ID
Barang]:[Stok Akhir]],4,FALSE), "")</f>
        <v/>
      </c>
      <c r="D1025" s="66">
        <v>1</v>
      </c>
      <c r="E1025" s="66">
        <v>0</v>
      </c>
      <c r="F1025" s="66">
        <v>0</v>
      </c>
      <c r="G1025" s="66">
        <v>1</v>
      </c>
      <c r="H1025" s="66"/>
    </row>
    <row r="1026" spans="2:8" x14ac:dyDescent="0.25">
      <c r="B1026" s="18" t="str">
        <f>IFERROR(VLOOKUP(A1026,REKAP[[#All],[ID
Barang]:[Stok Akhir]],2,FALSE), "")</f>
        <v/>
      </c>
      <c r="C1026" s="18" t="str">
        <f>IFERROR(VLOOKUP(A1026,REKAP[[#All],[ID
Barang]:[Stok Akhir]],4,FALSE), "")</f>
        <v/>
      </c>
      <c r="D1026" s="66">
        <v>0</v>
      </c>
      <c r="E1026" s="66">
        <v>0</v>
      </c>
      <c r="F1026" s="66">
        <v>0</v>
      </c>
      <c r="G1026" s="66">
        <v>0</v>
      </c>
      <c r="H1026" s="66"/>
    </row>
    <row r="1027" spans="2:8" x14ac:dyDescent="0.25">
      <c r="B1027" s="18" t="str">
        <f>IFERROR(VLOOKUP(A1027,REKAP[[#All],[ID
Barang]:[Stok Akhir]],2,FALSE), "")</f>
        <v/>
      </c>
      <c r="C1027" s="18" t="str">
        <f>IFERROR(VLOOKUP(A1027,REKAP[[#All],[ID
Barang]:[Stok Akhir]],4,FALSE), "")</f>
        <v/>
      </c>
      <c r="D1027" s="66">
        <v>2</v>
      </c>
      <c r="E1027" s="66">
        <v>0</v>
      </c>
      <c r="F1027" s="66">
        <v>0</v>
      </c>
      <c r="G1027" s="66">
        <v>2</v>
      </c>
      <c r="H1027" s="66"/>
    </row>
    <row r="1028" spans="2:8" x14ac:dyDescent="0.25">
      <c r="B1028" s="18" t="str">
        <f>IFERROR(VLOOKUP(A1028,REKAP[[#All],[ID
Barang]:[Stok Akhir]],2,FALSE), "")</f>
        <v/>
      </c>
      <c r="C1028" s="18" t="str">
        <f>IFERROR(VLOOKUP(A1028,REKAP[[#All],[ID
Barang]:[Stok Akhir]],4,FALSE), "")</f>
        <v/>
      </c>
      <c r="D1028" s="66">
        <v>0</v>
      </c>
      <c r="E1028" s="66">
        <v>0</v>
      </c>
      <c r="F1028" s="66">
        <v>0</v>
      </c>
      <c r="G1028" s="66">
        <v>0</v>
      </c>
      <c r="H1028" s="66"/>
    </row>
    <row r="1029" spans="2:8" x14ac:dyDescent="0.25">
      <c r="B1029" s="18" t="str">
        <f>IFERROR(VLOOKUP(A1029,REKAP[[#All],[ID
Barang]:[Stok Akhir]],2,FALSE), "")</f>
        <v/>
      </c>
      <c r="C1029" s="18" t="str">
        <f>IFERROR(VLOOKUP(A1029,REKAP[[#All],[ID
Barang]:[Stok Akhir]],4,FALSE), "")</f>
        <v/>
      </c>
      <c r="D1029" s="66">
        <v>0</v>
      </c>
      <c r="E1029" s="66">
        <v>0</v>
      </c>
      <c r="F1029" s="66">
        <v>0</v>
      </c>
      <c r="G1029" s="66">
        <v>0</v>
      </c>
      <c r="H1029" s="66"/>
    </row>
    <row r="1030" spans="2:8" x14ac:dyDescent="0.25">
      <c r="B1030" s="18" t="str">
        <f>IFERROR(VLOOKUP(A1030,REKAP[[#All],[ID
Barang]:[Stok Akhir]],2,FALSE), "")</f>
        <v/>
      </c>
      <c r="C1030" s="18" t="str">
        <f>IFERROR(VLOOKUP(A1030,REKAP[[#All],[ID
Barang]:[Stok Akhir]],4,FALSE), "")</f>
        <v/>
      </c>
      <c r="D1030" s="66">
        <v>0</v>
      </c>
      <c r="E1030" s="66">
        <v>0</v>
      </c>
      <c r="F1030" s="66">
        <v>0</v>
      </c>
      <c r="G1030" s="66">
        <v>0</v>
      </c>
      <c r="H1030" s="66"/>
    </row>
    <row r="1031" spans="2:8" x14ac:dyDescent="0.25">
      <c r="B1031" s="18" t="str">
        <f>IFERROR(VLOOKUP(A1031,REKAP[[#All],[ID
Barang]:[Stok Akhir]],2,FALSE), "")</f>
        <v/>
      </c>
      <c r="C1031" s="18" t="str">
        <f>IFERROR(VLOOKUP(A1031,REKAP[[#All],[ID
Barang]:[Stok Akhir]],4,FALSE), "")</f>
        <v/>
      </c>
      <c r="D1031" s="66">
        <v>0</v>
      </c>
      <c r="E1031" s="66">
        <v>0</v>
      </c>
      <c r="F1031" s="66">
        <v>0</v>
      </c>
      <c r="G1031" s="66">
        <v>0</v>
      </c>
      <c r="H1031" s="66"/>
    </row>
    <row r="1032" spans="2:8" x14ac:dyDescent="0.25">
      <c r="B1032" s="18" t="str">
        <f>IFERROR(VLOOKUP(A1032,REKAP[[#All],[ID
Barang]:[Stok Akhir]],2,FALSE), "")</f>
        <v/>
      </c>
      <c r="C1032" s="18" t="str">
        <f>IFERROR(VLOOKUP(A1032,REKAP[[#All],[ID
Barang]:[Stok Akhir]],4,FALSE), "")</f>
        <v/>
      </c>
      <c r="D1032" s="66">
        <v>0</v>
      </c>
      <c r="E1032" s="66">
        <v>0</v>
      </c>
      <c r="F1032" s="66">
        <v>0</v>
      </c>
      <c r="G1032" s="66">
        <v>0</v>
      </c>
      <c r="H1032" s="66"/>
    </row>
    <row r="1033" spans="2:8" x14ac:dyDescent="0.25">
      <c r="B1033" s="18" t="str">
        <f>IFERROR(VLOOKUP(A1033,REKAP[[#All],[ID
Barang]:[Stok Akhir]],2,FALSE), "")</f>
        <v/>
      </c>
      <c r="C1033" s="18" t="str">
        <f>IFERROR(VLOOKUP(A1033,REKAP[[#All],[ID
Barang]:[Stok Akhir]],4,FALSE), "")</f>
        <v/>
      </c>
      <c r="D1033" s="66">
        <v>0</v>
      </c>
      <c r="E1033" s="66">
        <v>0</v>
      </c>
      <c r="F1033" s="66">
        <v>0</v>
      </c>
      <c r="G1033" s="66">
        <v>0</v>
      </c>
      <c r="H1033" s="66"/>
    </row>
    <row r="1034" spans="2:8" x14ac:dyDescent="0.25">
      <c r="B1034" s="18" t="str">
        <f>IFERROR(VLOOKUP(A1034,REKAP[[#All],[ID
Barang]:[Stok Akhir]],2,FALSE), "")</f>
        <v/>
      </c>
      <c r="C1034" s="18" t="str">
        <f>IFERROR(VLOOKUP(A1034,REKAP[[#All],[ID
Barang]:[Stok Akhir]],4,FALSE), "")</f>
        <v/>
      </c>
      <c r="D1034" s="66">
        <v>3</v>
      </c>
      <c r="E1034" s="66">
        <v>0</v>
      </c>
      <c r="F1034" s="66">
        <v>0</v>
      </c>
      <c r="G1034" s="66">
        <v>3</v>
      </c>
      <c r="H1034" s="66"/>
    </row>
    <row r="1035" spans="2:8" x14ac:dyDescent="0.25">
      <c r="B1035" s="18" t="str">
        <f>IFERROR(VLOOKUP(A1035,REKAP[[#All],[ID
Barang]:[Stok Akhir]],2,FALSE), "")</f>
        <v/>
      </c>
      <c r="C1035" s="18" t="str">
        <f>IFERROR(VLOOKUP(A1035,REKAP[[#All],[ID
Barang]:[Stok Akhir]],4,FALSE), "")</f>
        <v/>
      </c>
      <c r="D1035" s="66">
        <v>0</v>
      </c>
      <c r="E1035" s="66">
        <v>0</v>
      </c>
      <c r="F1035" s="66">
        <v>0</v>
      </c>
      <c r="G1035" s="66">
        <v>0</v>
      </c>
      <c r="H1035" s="66"/>
    </row>
    <row r="1036" spans="2:8" x14ac:dyDescent="0.25">
      <c r="B1036" s="18" t="str">
        <f>IFERROR(VLOOKUP(A1036,REKAP[[#All],[ID
Barang]:[Stok Akhir]],2,FALSE), "")</f>
        <v/>
      </c>
      <c r="C1036" s="18" t="str">
        <f>IFERROR(VLOOKUP(A1036,REKAP[[#All],[ID
Barang]:[Stok Akhir]],4,FALSE), "")</f>
        <v/>
      </c>
      <c r="D1036" s="66">
        <v>2</v>
      </c>
      <c r="E1036" s="66">
        <v>0</v>
      </c>
      <c r="F1036" s="66">
        <v>0</v>
      </c>
      <c r="G1036" s="66">
        <v>2</v>
      </c>
      <c r="H1036" s="66"/>
    </row>
    <row r="1037" spans="2:8" x14ac:dyDescent="0.25">
      <c r="B1037" s="18" t="str">
        <f>IFERROR(VLOOKUP(A1037,REKAP[[#All],[ID
Barang]:[Stok Akhir]],2,FALSE), "")</f>
        <v/>
      </c>
      <c r="C1037" s="18" t="str">
        <f>IFERROR(VLOOKUP(A1037,REKAP[[#All],[ID
Barang]:[Stok Akhir]],4,FALSE), "")</f>
        <v/>
      </c>
      <c r="D1037" s="66">
        <v>0</v>
      </c>
      <c r="E1037" s="66">
        <v>4</v>
      </c>
      <c r="F1037" s="66">
        <v>0</v>
      </c>
      <c r="G1037" s="66">
        <v>4</v>
      </c>
      <c r="H1037" s="66"/>
    </row>
    <row r="1038" spans="2:8" x14ac:dyDescent="0.25">
      <c r="B1038" s="18" t="str">
        <f>IFERROR(VLOOKUP(A1038,REKAP[[#All],[ID
Barang]:[Stok Akhir]],2,FALSE), "")</f>
        <v/>
      </c>
      <c r="C1038" s="18" t="str">
        <f>IFERROR(VLOOKUP(A1038,REKAP[[#All],[ID
Barang]:[Stok Akhir]],4,FALSE), "")</f>
        <v/>
      </c>
      <c r="D1038" s="66">
        <v>1</v>
      </c>
      <c r="E1038" s="66">
        <v>0</v>
      </c>
      <c r="F1038" s="66">
        <v>0</v>
      </c>
      <c r="G1038" s="66">
        <v>1</v>
      </c>
      <c r="H1038" s="66"/>
    </row>
    <row r="1039" spans="2:8" x14ac:dyDescent="0.25">
      <c r="B1039" s="18" t="str">
        <f>IFERROR(VLOOKUP(A1039,REKAP[[#All],[ID
Barang]:[Stok Akhir]],2,FALSE), "")</f>
        <v/>
      </c>
      <c r="C1039" s="18" t="str">
        <f>IFERROR(VLOOKUP(A1039,REKAP[[#All],[ID
Barang]:[Stok Akhir]],4,FALSE), "")</f>
        <v/>
      </c>
      <c r="D1039" s="66">
        <v>1</v>
      </c>
      <c r="E1039" s="66">
        <v>0</v>
      </c>
      <c r="F1039" s="66">
        <v>0</v>
      </c>
      <c r="G1039" s="66">
        <v>1</v>
      </c>
      <c r="H1039" s="66"/>
    </row>
    <row r="1040" spans="2:8" x14ac:dyDescent="0.25">
      <c r="B1040" s="18" t="str">
        <f>IFERROR(VLOOKUP(A1040,REKAP[[#All],[ID
Barang]:[Stok Akhir]],2,FALSE), "")</f>
        <v/>
      </c>
      <c r="C1040" s="18" t="str">
        <f>IFERROR(VLOOKUP(A1040,REKAP[[#All],[ID
Barang]:[Stok Akhir]],4,FALSE), "")</f>
        <v/>
      </c>
      <c r="D1040" s="66">
        <v>1</v>
      </c>
      <c r="E1040" s="66">
        <v>0</v>
      </c>
      <c r="F1040" s="66">
        <v>0</v>
      </c>
      <c r="G1040" s="66">
        <v>1</v>
      </c>
      <c r="H1040" s="66"/>
    </row>
    <row r="1041" spans="2:8" x14ac:dyDescent="0.25">
      <c r="B1041" s="18" t="str">
        <f>IFERROR(VLOOKUP(A1041,REKAP[[#All],[ID
Barang]:[Stok Akhir]],2,FALSE), "")</f>
        <v/>
      </c>
      <c r="C1041" s="18" t="str">
        <f>IFERROR(VLOOKUP(A1041,REKAP[[#All],[ID
Barang]:[Stok Akhir]],4,FALSE), "")</f>
        <v/>
      </c>
      <c r="D1041" s="66">
        <v>1</v>
      </c>
      <c r="E1041" s="66">
        <v>0</v>
      </c>
      <c r="F1041" s="66">
        <v>0</v>
      </c>
      <c r="G1041" s="66">
        <v>1</v>
      </c>
      <c r="H1041" s="66"/>
    </row>
    <row r="1042" spans="2:8" x14ac:dyDescent="0.25">
      <c r="B1042" s="18" t="str">
        <f>IFERROR(VLOOKUP(A1042,REKAP[[#All],[ID
Barang]:[Stok Akhir]],2,FALSE), "")</f>
        <v/>
      </c>
      <c r="C1042" s="18" t="str">
        <f>IFERROR(VLOOKUP(A1042,REKAP[[#All],[ID
Barang]:[Stok Akhir]],4,FALSE), "")</f>
        <v/>
      </c>
      <c r="D1042" s="66">
        <v>1</v>
      </c>
      <c r="E1042" s="66">
        <v>0</v>
      </c>
      <c r="F1042" s="66">
        <v>0</v>
      </c>
      <c r="G1042" s="66">
        <v>1</v>
      </c>
      <c r="H1042" s="66"/>
    </row>
    <row r="1043" spans="2:8" x14ac:dyDescent="0.25">
      <c r="B1043" s="18" t="str">
        <f>IFERROR(VLOOKUP(A1043,REKAP[[#All],[ID
Barang]:[Stok Akhir]],2,FALSE), "")</f>
        <v/>
      </c>
      <c r="C1043" s="18" t="str">
        <f>IFERROR(VLOOKUP(A1043,REKAP[[#All],[ID
Barang]:[Stok Akhir]],4,FALSE), "")</f>
        <v/>
      </c>
      <c r="D1043" s="66">
        <v>1</v>
      </c>
      <c r="E1043" s="66">
        <v>0</v>
      </c>
      <c r="F1043" s="66">
        <v>0</v>
      </c>
      <c r="G1043" s="66">
        <v>1</v>
      </c>
      <c r="H1043" s="66"/>
    </row>
    <row r="1044" spans="2:8" x14ac:dyDescent="0.25">
      <c r="B1044" s="18" t="str">
        <f>IFERROR(VLOOKUP(A1044,REKAP[[#All],[ID
Barang]:[Stok Akhir]],2,FALSE), "")</f>
        <v/>
      </c>
      <c r="C1044" s="18" t="str">
        <f>IFERROR(VLOOKUP(A1044,REKAP[[#All],[ID
Barang]:[Stok Akhir]],4,FALSE), "")</f>
        <v/>
      </c>
      <c r="D1044" s="66">
        <v>0</v>
      </c>
      <c r="E1044" s="66">
        <v>0</v>
      </c>
      <c r="F1044" s="66">
        <v>0</v>
      </c>
      <c r="G1044" s="66">
        <v>0</v>
      </c>
      <c r="H1044" s="66"/>
    </row>
    <row r="1045" spans="2:8" x14ac:dyDescent="0.25">
      <c r="B1045" s="18" t="str">
        <f>IFERROR(VLOOKUP(A1045,REKAP[[#All],[ID
Barang]:[Stok Akhir]],2,FALSE), "")</f>
        <v/>
      </c>
      <c r="C1045" s="18" t="str">
        <f>IFERROR(VLOOKUP(A1045,REKAP[[#All],[ID
Barang]:[Stok Akhir]],4,FALSE), "")</f>
        <v/>
      </c>
      <c r="D1045" s="66">
        <v>2</v>
      </c>
      <c r="E1045" s="66">
        <v>0</v>
      </c>
      <c r="F1045" s="66">
        <v>0</v>
      </c>
      <c r="G1045" s="66">
        <v>2</v>
      </c>
      <c r="H1045" s="66"/>
    </row>
    <row r="1046" spans="2:8" x14ac:dyDescent="0.25">
      <c r="B1046" s="18" t="str">
        <f>IFERROR(VLOOKUP(A1046,REKAP[[#All],[ID
Barang]:[Stok Akhir]],2,FALSE), "")</f>
        <v/>
      </c>
      <c r="C1046" s="18" t="str">
        <f>IFERROR(VLOOKUP(A1046,REKAP[[#All],[ID
Barang]:[Stok Akhir]],4,FALSE), "")</f>
        <v/>
      </c>
      <c r="D1046" s="66">
        <v>0</v>
      </c>
      <c r="E1046" s="66">
        <v>0</v>
      </c>
      <c r="F1046" s="66">
        <v>0</v>
      </c>
      <c r="G1046" s="66">
        <v>0</v>
      </c>
      <c r="H1046" s="66"/>
    </row>
    <row r="1047" spans="2:8" x14ac:dyDescent="0.25">
      <c r="B1047" s="18" t="str">
        <f>IFERROR(VLOOKUP(A1047,REKAP[[#All],[ID
Barang]:[Stok Akhir]],2,FALSE), "")</f>
        <v/>
      </c>
      <c r="C1047" s="18" t="str">
        <f>IFERROR(VLOOKUP(A1047,REKAP[[#All],[ID
Barang]:[Stok Akhir]],4,FALSE), "")</f>
        <v/>
      </c>
      <c r="D1047" s="66">
        <v>3</v>
      </c>
      <c r="E1047" s="66">
        <v>0</v>
      </c>
      <c r="F1047" s="66">
        <v>0</v>
      </c>
      <c r="G1047" s="66">
        <v>3</v>
      </c>
      <c r="H1047" s="66"/>
    </row>
    <row r="1048" spans="2:8" x14ac:dyDescent="0.25">
      <c r="B1048" s="18" t="str">
        <f>IFERROR(VLOOKUP(A1048,REKAP[[#All],[ID
Barang]:[Stok Akhir]],2,FALSE), "")</f>
        <v/>
      </c>
      <c r="C1048" s="18" t="str">
        <f>IFERROR(VLOOKUP(A1048,REKAP[[#All],[ID
Barang]:[Stok Akhir]],4,FALSE), "")</f>
        <v/>
      </c>
      <c r="D1048" s="66">
        <v>0</v>
      </c>
      <c r="E1048" s="66">
        <v>0</v>
      </c>
      <c r="F1048" s="66">
        <v>0</v>
      </c>
      <c r="G1048" s="66">
        <v>0</v>
      </c>
      <c r="H1048" s="66"/>
    </row>
    <row r="1049" spans="2:8" x14ac:dyDescent="0.25">
      <c r="B1049" s="18" t="str">
        <f>IFERROR(VLOOKUP(A1049,REKAP[[#All],[ID
Barang]:[Stok Akhir]],2,FALSE), "")</f>
        <v/>
      </c>
      <c r="C1049" s="18" t="str">
        <f>IFERROR(VLOOKUP(A1049,REKAP[[#All],[ID
Barang]:[Stok Akhir]],4,FALSE), "")</f>
        <v/>
      </c>
      <c r="D1049" s="66">
        <v>0</v>
      </c>
      <c r="E1049" s="66">
        <v>0</v>
      </c>
      <c r="F1049" s="66">
        <v>0</v>
      </c>
      <c r="G1049" s="66">
        <v>0</v>
      </c>
      <c r="H1049" s="66"/>
    </row>
    <row r="1050" spans="2:8" x14ac:dyDescent="0.25">
      <c r="B1050" s="18" t="str">
        <f>IFERROR(VLOOKUP(A1050,REKAP[[#All],[ID
Barang]:[Stok Akhir]],2,FALSE), "")</f>
        <v/>
      </c>
      <c r="C1050" s="18" t="str">
        <f>IFERROR(VLOOKUP(A1050,REKAP[[#All],[ID
Barang]:[Stok Akhir]],4,FALSE), "")</f>
        <v/>
      </c>
      <c r="D1050" s="66">
        <v>4</v>
      </c>
      <c r="E1050" s="66">
        <v>0</v>
      </c>
      <c r="F1050" s="66">
        <v>0</v>
      </c>
      <c r="G1050" s="66">
        <v>4</v>
      </c>
      <c r="H1050" s="66"/>
    </row>
    <row r="1051" spans="2:8" x14ac:dyDescent="0.25">
      <c r="B1051" s="18" t="str">
        <f>IFERROR(VLOOKUP(A1051,REKAP[[#All],[ID
Barang]:[Stok Akhir]],2,FALSE), "")</f>
        <v/>
      </c>
      <c r="C1051" s="18" t="str">
        <f>IFERROR(VLOOKUP(A1051,REKAP[[#All],[ID
Barang]:[Stok Akhir]],4,FALSE), "")</f>
        <v/>
      </c>
      <c r="D1051" s="66">
        <v>5</v>
      </c>
      <c r="E1051" s="66">
        <v>0</v>
      </c>
      <c r="F1051" s="66">
        <v>0</v>
      </c>
      <c r="G1051" s="66">
        <v>5</v>
      </c>
      <c r="H1051" s="66"/>
    </row>
    <row r="1052" spans="2:8" x14ac:dyDescent="0.25">
      <c r="B1052" s="18" t="str">
        <f>IFERROR(VLOOKUP(A1052,REKAP[[#All],[ID
Barang]:[Stok Akhir]],2,FALSE), "")</f>
        <v/>
      </c>
      <c r="C1052" s="18" t="str">
        <f>IFERROR(VLOOKUP(A1052,REKAP[[#All],[ID
Barang]:[Stok Akhir]],4,FALSE), "")</f>
        <v/>
      </c>
      <c r="D1052" s="66">
        <v>0</v>
      </c>
      <c r="E1052" s="66">
        <v>0</v>
      </c>
      <c r="F1052" s="66">
        <v>0</v>
      </c>
      <c r="G1052" s="66">
        <v>0</v>
      </c>
      <c r="H1052" s="66"/>
    </row>
    <row r="1053" spans="2:8" x14ac:dyDescent="0.25">
      <c r="B1053" s="18" t="str">
        <f>IFERROR(VLOOKUP(A1053,REKAP[[#All],[ID
Barang]:[Stok Akhir]],2,FALSE), "")</f>
        <v/>
      </c>
      <c r="C1053" s="18" t="str">
        <f>IFERROR(VLOOKUP(A1053,REKAP[[#All],[ID
Barang]:[Stok Akhir]],4,FALSE), "")</f>
        <v/>
      </c>
      <c r="D1053" s="66">
        <v>2</v>
      </c>
      <c r="E1053" s="66">
        <v>0</v>
      </c>
      <c r="F1053" s="66">
        <v>0</v>
      </c>
      <c r="G1053" s="66">
        <v>2</v>
      </c>
      <c r="H1053" s="66"/>
    </row>
    <row r="1054" spans="2:8" x14ac:dyDescent="0.25">
      <c r="B1054" s="18" t="str">
        <f>IFERROR(VLOOKUP(A1054,REKAP[[#All],[ID
Barang]:[Stok Akhir]],2,FALSE), "")</f>
        <v/>
      </c>
      <c r="C1054" s="18" t="str">
        <f>IFERROR(VLOOKUP(A1054,REKAP[[#All],[ID
Barang]:[Stok Akhir]],4,FALSE), "")</f>
        <v/>
      </c>
      <c r="D1054" s="66">
        <v>0</v>
      </c>
      <c r="E1054" s="66">
        <v>0</v>
      </c>
      <c r="F1054" s="66">
        <v>0</v>
      </c>
      <c r="G1054" s="66">
        <v>0</v>
      </c>
      <c r="H1054" s="66"/>
    </row>
    <row r="1055" spans="2:8" x14ac:dyDescent="0.25">
      <c r="B1055" s="18" t="str">
        <f>IFERROR(VLOOKUP(A1055,REKAP[[#All],[ID
Barang]:[Stok Akhir]],2,FALSE), "")</f>
        <v/>
      </c>
      <c r="C1055" s="18" t="str">
        <f>IFERROR(VLOOKUP(A1055,REKAP[[#All],[ID
Barang]:[Stok Akhir]],4,FALSE), "")</f>
        <v/>
      </c>
      <c r="D1055" s="66">
        <v>0</v>
      </c>
      <c r="E1055" s="66">
        <v>0</v>
      </c>
      <c r="F1055" s="66">
        <v>0</v>
      </c>
      <c r="G1055" s="66">
        <v>0</v>
      </c>
      <c r="H1055" s="66"/>
    </row>
    <row r="1056" spans="2:8" x14ac:dyDescent="0.25">
      <c r="B1056" s="18" t="str">
        <f>IFERROR(VLOOKUP(A1056,REKAP[[#All],[ID
Barang]:[Stok Akhir]],2,FALSE), "")</f>
        <v/>
      </c>
      <c r="C1056" s="18" t="str">
        <f>IFERROR(VLOOKUP(A1056,REKAP[[#All],[ID
Barang]:[Stok Akhir]],4,FALSE), "")</f>
        <v/>
      </c>
      <c r="D1056" s="66">
        <v>5</v>
      </c>
      <c r="E1056" s="66">
        <v>0</v>
      </c>
      <c r="F1056" s="66">
        <v>0</v>
      </c>
      <c r="G1056" s="66">
        <v>5</v>
      </c>
      <c r="H1056" s="66"/>
    </row>
    <row r="1057" spans="2:8" x14ac:dyDescent="0.25">
      <c r="B1057" s="18" t="str">
        <f>IFERROR(VLOOKUP(A1057,REKAP[[#All],[ID
Barang]:[Stok Akhir]],2,FALSE), "")</f>
        <v/>
      </c>
      <c r="C1057" s="18" t="str">
        <f>IFERROR(VLOOKUP(A1057,REKAP[[#All],[ID
Barang]:[Stok Akhir]],4,FALSE), "")</f>
        <v/>
      </c>
      <c r="D1057" s="66">
        <v>0</v>
      </c>
      <c r="E1057" s="66">
        <v>0</v>
      </c>
      <c r="F1057" s="66">
        <v>0</v>
      </c>
      <c r="G1057" s="66">
        <v>0</v>
      </c>
      <c r="H1057" s="66"/>
    </row>
    <row r="1058" spans="2:8" x14ac:dyDescent="0.25">
      <c r="B1058" s="18" t="str">
        <f>IFERROR(VLOOKUP(A1058,REKAP[[#All],[ID
Barang]:[Stok Akhir]],2,FALSE), "")</f>
        <v/>
      </c>
      <c r="C1058" s="18" t="str">
        <f>IFERROR(VLOOKUP(A1058,REKAP[[#All],[ID
Barang]:[Stok Akhir]],4,FALSE), "")</f>
        <v/>
      </c>
      <c r="D1058" s="66">
        <v>2</v>
      </c>
      <c r="E1058" s="66">
        <v>0</v>
      </c>
      <c r="F1058" s="66">
        <v>0</v>
      </c>
      <c r="G1058" s="66">
        <v>2</v>
      </c>
      <c r="H1058" s="66"/>
    </row>
    <row r="1059" spans="2:8" x14ac:dyDescent="0.25">
      <c r="B1059" s="18" t="str">
        <f>IFERROR(VLOOKUP(A1059,REKAP[[#All],[ID
Barang]:[Stok Akhir]],2,FALSE), "")</f>
        <v/>
      </c>
      <c r="C1059" s="18" t="str">
        <f>IFERROR(VLOOKUP(A1059,REKAP[[#All],[ID
Barang]:[Stok Akhir]],4,FALSE), "")</f>
        <v/>
      </c>
      <c r="D1059" s="66">
        <v>2</v>
      </c>
      <c r="E1059" s="66">
        <v>0</v>
      </c>
      <c r="F1059" s="66">
        <v>0</v>
      </c>
      <c r="G1059" s="66">
        <v>2</v>
      </c>
      <c r="H1059" s="66"/>
    </row>
    <row r="1060" spans="2:8" x14ac:dyDescent="0.25">
      <c r="B1060" s="18" t="str">
        <f>IFERROR(VLOOKUP(A1060,REKAP[[#All],[ID
Barang]:[Stok Akhir]],2,FALSE), "")</f>
        <v/>
      </c>
      <c r="C1060" s="18" t="str">
        <f>IFERROR(VLOOKUP(A1060,REKAP[[#All],[ID
Barang]:[Stok Akhir]],4,FALSE), "")</f>
        <v/>
      </c>
      <c r="D1060" s="66">
        <v>2</v>
      </c>
      <c r="E1060" s="66">
        <v>0</v>
      </c>
      <c r="F1060" s="66">
        <v>0</v>
      </c>
      <c r="G1060" s="66">
        <v>2</v>
      </c>
      <c r="H1060" s="66"/>
    </row>
    <row r="1061" spans="2:8" x14ac:dyDescent="0.25">
      <c r="B1061" s="18" t="str">
        <f>IFERROR(VLOOKUP(A1061,REKAP[[#All],[ID
Barang]:[Stok Akhir]],2,FALSE), "")</f>
        <v/>
      </c>
      <c r="C1061" s="18" t="str">
        <f>IFERROR(VLOOKUP(A1061,REKAP[[#All],[ID
Barang]:[Stok Akhir]],4,FALSE), "")</f>
        <v/>
      </c>
      <c r="D1061" s="66">
        <v>0</v>
      </c>
      <c r="E1061" s="66">
        <v>0</v>
      </c>
      <c r="F1061" s="66">
        <v>0</v>
      </c>
      <c r="G1061" s="66">
        <v>0</v>
      </c>
      <c r="H1061" s="66"/>
    </row>
    <row r="1062" spans="2:8" x14ac:dyDescent="0.25">
      <c r="B1062" s="18" t="str">
        <f>IFERROR(VLOOKUP(A1062,REKAP[[#All],[ID
Barang]:[Stok Akhir]],2,FALSE), "")</f>
        <v/>
      </c>
      <c r="C1062" s="18" t="str">
        <f>IFERROR(VLOOKUP(A1062,REKAP[[#All],[ID
Barang]:[Stok Akhir]],4,FALSE), "")</f>
        <v/>
      </c>
      <c r="D1062" s="66">
        <v>0</v>
      </c>
      <c r="E1062" s="66">
        <v>0</v>
      </c>
      <c r="F1062" s="66">
        <v>0</v>
      </c>
      <c r="G1062" s="66">
        <v>0</v>
      </c>
      <c r="H1062" s="66"/>
    </row>
    <row r="1063" spans="2:8" x14ac:dyDescent="0.25">
      <c r="B1063" s="18" t="str">
        <f>IFERROR(VLOOKUP(A1063,REKAP[[#All],[ID
Barang]:[Stok Akhir]],2,FALSE), "")</f>
        <v/>
      </c>
      <c r="C1063" s="18" t="str">
        <f>IFERROR(VLOOKUP(A1063,REKAP[[#All],[ID
Barang]:[Stok Akhir]],4,FALSE), "")</f>
        <v/>
      </c>
      <c r="D1063" s="66">
        <v>4</v>
      </c>
      <c r="E1063" s="66">
        <v>0</v>
      </c>
      <c r="F1063" s="66">
        <v>0</v>
      </c>
      <c r="G1063" s="66">
        <v>4</v>
      </c>
      <c r="H1063" s="66"/>
    </row>
    <row r="1064" spans="2:8" x14ac:dyDescent="0.25">
      <c r="B1064" s="18" t="str">
        <f>IFERROR(VLOOKUP(A1064,REKAP[[#All],[ID
Barang]:[Stok Akhir]],2,FALSE), "")</f>
        <v/>
      </c>
      <c r="C1064" s="18" t="str">
        <f>IFERROR(VLOOKUP(A1064,REKAP[[#All],[ID
Barang]:[Stok Akhir]],4,FALSE), "")</f>
        <v/>
      </c>
      <c r="D1064" s="66">
        <v>0</v>
      </c>
      <c r="E1064" s="66">
        <v>0</v>
      </c>
      <c r="F1064" s="66">
        <v>0</v>
      </c>
      <c r="G1064" s="66">
        <v>0</v>
      </c>
      <c r="H1064" s="66"/>
    </row>
    <row r="1065" spans="2:8" x14ac:dyDescent="0.25">
      <c r="B1065" s="18" t="str">
        <f>IFERROR(VLOOKUP(A1065,REKAP[[#All],[ID
Barang]:[Stok Akhir]],2,FALSE), "")</f>
        <v/>
      </c>
      <c r="C1065" s="18" t="str">
        <f>IFERROR(VLOOKUP(A1065,REKAP[[#All],[ID
Barang]:[Stok Akhir]],4,FALSE), "")</f>
        <v/>
      </c>
      <c r="D1065" s="66">
        <v>12</v>
      </c>
      <c r="E1065" s="66">
        <v>0</v>
      </c>
      <c r="F1065" s="66">
        <v>0</v>
      </c>
      <c r="G1065" s="66">
        <v>12</v>
      </c>
      <c r="H1065" s="66"/>
    </row>
    <row r="1066" spans="2:8" x14ac:dyDescent="0.25">
      <c r="B1066" s="18" t="str">
        <f>IFERROR(VLOOKUP(A1066,REKAP[[#All],[ID
Barang]:[Stok Akhir]],2,FALSE), "")</f>
        <v/>
      </c>
      <c r="C1066" s="18" t="str">
        <f>IFERROR(VLOOKUP(A1066,REKAP[[#All],[ID
Barang]:[Stok Akhir]],4,FALSE), "")</f>
        <v/>
      </c>
      <c r="D1066" s="66">
        <v>8</v>
      </c>
      <c r="E1066" s="66">
        <v>0</v>
      </c>
      <c r="F1066" s="66">
        <v>0</v>
      </c>
      <c r="G1066" s="66">
        <v>8</v>
      </c>
      <c r="H1066" s="66"/>
    </row>
    <row r="1067" spans="2:8" x14ac:dyDescent="0.25">
      <c r="B1067" s="18" t="str">
        <f>IFERROR(VLOOKUP(A1067,REKAP[[#All],[ID
Barang]:[Stok Akhir]],2,FALSE), "")</f>
        <v/>
      </c>
      <c r="C1067" s="18" t="str">
        <f>IFERROR(VLOOKUP(A1067,REKAP[[#All],[ID
Barang]:[Stok Akhir]],4,FALSE), "")</f>
        <v/>
      </c>
      <c r="D1067" s="66">
        <v>0</v>
      </c>
      <c r="E1067" s="66">
        <v>0</v>
      </c>
      <c r="F1067" s="66">
        <v>0</v>
      </c>
      <c r="G1067" s="66">
        <v>0</v>
      </c>
      <c r="H1067" s="66"/>
    </row>
    <row r="1068" spans="2:8" x14ac:dyDescent="0.25">
      <c r="B1068" s="18" t="str">
        <f>IFERROR(VLOOKUP(A1068,REKAP[[#All],[ID
Barang]:[Stok Akhir]],2,FALSE), "")</f>
        <v/>
      </c>
      <c r="C1068" s="18" t="str">
        <f>IFERROR(VLOOKUP(A1068,REKAP[[#All],[ID
Barang]:[Stok Akhir]],4,FALSE), "")</f>
        <v/>
      </c>
      <c r="D1068" s="66">
        <v>3</v>
      </c>
      <c r="E1068" s="66">
        <v>0</v>
      </c>
      <c r="F1068" s="66">
        <v>0</v>
      </c>
      <c r="G1068" s="66">
        <v>3</v>
      </c>
      <c r="H1068" s="66"/>
    </row>
    <row r="1069" spans="2:8" x14ac:dyDescent="0.25">
      <c r="B1069" s="18" t="str">
        <f>IFERROR(VLOOKUP(A1069,REKAP[[#All],[ID
Barang]:[Stok Akhir]],2,FALSE), "")</f>
        <v/>
      </c>
      <c r="C1069" s="18" t="str">
        <f>IFERROR(VLOOKUP(A1069,REKAP[[#All],[ID
Barang]:[Stok Akhir]],4,FALSE), "")</f>
        <v/>
      </c>
      <c r="D1069" s="66">
        <v>0</v>
      </c>
      <c r="E1069" s="66">
        <v>0</v>
      </c>
      <c r="F1069" s="66">
        <v>0</v>
      </c>
      <c r="G1069" s="66">
        <v>0</v>
      </c>
      <c r="H1069" s="66"/>
    </row>
    <row r="1070" spans="2:8" x14ac:dyDescent="0.25">
      <c r="B1070" s="18" t="str">
        <f>IFERROR(VLOOKUP(A1070,REKAP[[#All],[ID
Barang]:[Stok Akhir]],2,FALSE), "")</f>
        <v/>
      </c>
      <c r="C1070" s="18" t="str">
        <f>IFERROR(VLOOKUP(A1070,REKAP[[#All],[ID
Barang]:[Stok Akhir]],4,FALSE), "")</f>
        <v/>
      </c>
      <c r="D1070" s="66">
        <v>12</v>
      </c>
      <c r="E1070" s="66">
        <v>0</v>
      </c>
      <c r="F1070" s="66">
        <v>0</v>
      </c>
      <c r="G1070" s="66">
        <v>12</v>
      </c>
      <c r="H1070" s="66"/>
    </row>
    <row r="1071" spans="2:8" x14ac:dyDescent="0.25">
      <c r="B1071" s="18" t="str">
        <f>IFERROR(VLOOKUP(A1071,REKAP[[#All],[ID
Barang]:[Stok Akhir]],2,FALSE), "")</f>
        <v/>
      </c>
      <c r="C1071" s="18" t="str">
        <f>IFERROR(VLOOKUP(A1071,REKAP[[#All],[ID
Barang]:[Stok Akhir]],4,FALSE), "")</f>
        <v/>
      </c>
      <c r="D1071" s="66">
        <v>2</v>
      </c>
      <c r="E1071" s="66">
        <v>0</v>
      </c>
      <c r="F1071" s="66">
        <v>0</v>
      </c>
      <c r="G1071" s="66">
        <v>2</v>
      </c>
      <c r="H1071" s="66"/>
    </row>
    <row r="1072" spans="2:8" x14ac:dyDescent="0.25">
      <c r="B1072" s="18" t="str">
        <f>IFERROR(VLOOKUP(A1072,REKAP[[#All],[ID
Barang]:[Stok Akhir]],2,FALSE), "")</f>
        <v/>
      </c>
      <c r="C1072" s="18" t="str">
        <f>IFERROR(VLOOKUP(A1072,REKAP[[#All],[ID
Barang]:[Stok Akhir]],4,FALSE), "")</f>
        <v/>
      </c>
      <c r="D1072" s="66">
        <v>8</v>
      </c>
      <c r="E1072" s="66">
        <v>0</v>
      </c>
      <c r="F1072" s="66">
        <v>0</v>
      </c>
      <c r="G1072" s="66">
        <v>8</v>
      </c>
      <c r="H1072" s="66"/>
    </row>
    <row r="1073" spans="2:8" x14ac:dyDescent="0.25">
      <c r="B1073" s="18" t="str">
        <f>IFERROR(VLOOKUP(A1073,REKAP[[#All],[ID
Barang]:[Stok Akhir]],2,FALSE), "")</f>
        <v/>
      </c>
      <c r="C1073" s="18" t="str">
        <f>IFERROR(VLOOKUP(A1073,REKAP[[#All],[ID
Barang]:[Stok Akhir]],4,FALSE), "")</f>
        <v/>
      </c>
      <c r="D1073" s="66">
        <v>10</v>
      </c>
      <c r="E1073" s="66">
        <v>0</v>
      </c>
      <c r="F1073" s="66">
        <v>0</v>
      </c>
      <c r="G1073" s="66">
        <v>10</v>
      </c>
      <c r="H1073" s="66"/>
    </row>
    <row r="1074" spans="2:8" x14ac:dyDescent="0.25">
      <c r="B1074" s="18" t="str">
        <f>IFERROR(VLOOKUP(A1074,REKAP[[#All],[ID
Barang]:[Stok Akhir]],2,FALSE), "")</f>
        <v/>
      </c>
      <c r="C1074" s="18" t="str">
        <f>IFERROR(VLOOKUP(A1074,REKAP[[#All],[ID
Barang]:[Stok Akhir]],4,FALSE), "")</f>
        <v/>
      </c>
      <c r="D1074" s="66">
        <v>40</v>
      </c>
      <c r="E1074" s="66">
        <v>0</v>
      </c>
      <c r="F1074" s="66">
        <v>0</v>
      </c>
      <c r="G1074" s="66">
        <v>40</v>
      </c>
      <c r="H1074" s="66"/>
    </row>
    <row r="1075" spans="2:8" x14ac:dyDescent="0.25">
      <c r="B1075" s="18" t="str">
        <f>IFERROR(VLOOKUP(A1075,REKAP[[#All],[ID
Barang]:[Stok Akhir]],2,FALSE), "")</f>
        <v/>
      </c>
      <c r="C1075" s="18" t="str">
        <f>IFERROR(VLOOKUP(A1075,REKAP[[#All],[ID
Barang]:[Stok Akhir]],4,FALSE), "")</f>
        <v/>
      </c>
      <c r="D1075" s="66">
        <v>0</v>
      </c>
      <c r="E1075" s="66">
        <v>0</v>
      </c>
      <c r="F1075" s="66">
        <v>0</v>
      </c>
      <c r="G1075" s="66">
        <v>0</v>
      </c>
      <c r="H1075" s="66"/>
    </row>
    <row r="1076" spans="2:8" x14ac:dyDescent="0.25">
      <c r="B1076" s="18" t="str">
        <f>IFERROR(VLOOKUP(A1076,REKAP[[#All],[ID
Barang]:[Stok Akhir]],2,FALSE), "")</f>
        <v/>
      </c>
      <c r="C1076" s="18" t="str">
        <f>IFERROR(VLOOKUP(A1076,REKAP[[#All],[ID
Barang]:[Stok Akhir]],4,FALSE), "")</f>
        <v/>
      </c>
      <c r="D1076" s="66">
        <v>0</v>
      </c>
      <c r="E1076" s="66">
        <v>0</v>
      </c>
      <c r="F1076" s="66">
        <v>0</v>
      </c>
      <c r="G1076" s="66">
        <v>0</v>
      </c>
      <c r="H1076" s="66"/>
    </row>
    <row r="1077" spans="2:8" x14ac:dyDescent="0.25">
      <c r="B1077" s="18" t="str">
        <f>IFERROR(VLOOKUP(A1077,REKAP[[#All],[ID
Barang]:[Stok Akhir]],2,FALSE), "")</f>
        <v/>
      </c>
      <c r="C1077" s="18" t="str">
        <f>IFERROR(VLOOKUP(A1077,REKAP[[#All],[ID
Barang]:[Stok Akhir]],4,FALSE), "")</f>
        <v/>
      </c>
      <c r="D1077" s="66">
        <v>4</v>
      </c>
      <c r="E1077" s="66">
        <v>0</v>
      </c>
      <c r="F1077" s="66">
        <v>0</v>
      </c>
      <c r="G1077" s="66">
        <v>4</v>
      </c>
      <c r="H1077" s="66"/>
    </row>
    <row r="1078" spans="2:8" x14ac:dyDescent="0.25">
      <c r="B1078" s="18" t="str">
        <f>IFERROR(VLOOKUP(A1078,REKAP[[#All],[ID
Barang]:[Stok Akhir]],2,FALSE), "")</f>
        <v/>
      </c>
      <c r="C1078" s="18" t="str">
        <f>IFERROR(VLOOKUP(A1078,REKAP[[#All],[ID
Barang]:[Stok Akhir]],4,FALSE), "")</f>
        <v/>
      </c>
      <c r="D1078" s="66">
        <v>0</v>
      </c>
      <c r="E1078" s="66">
        <v>0</v>
      </c>
      <c r="F1078" s="66">
        <v>0</v>
      </c>
      <c r="G1078" s="66">
        <v>0</v>
      </c>
      <c r="H1078" s="66"/>
    </row>
    <row r="1079" spans="2:8" x14ac:dyDescent="0.25">
      <c r="B1079" s="18" t="str">
        <f>IFERROR(VLOOKUP(A1079,REKAP[[#All],[ID
Barang]:[Stok Akhir]],2,FALSE), "")</f>
        <v/>
      </c>
      <c r="C1079" s="18" t="str">
        <f>IFERROR(VLOOKUP(A1079,REKAP[[#All],[ID
Barang]:[Stok Akhir]],4,FALSE), "")</f>
        <v/>
      </c>
      <c r="D1079" s="66">
        <v>0</v>
      </c>
      <c r="E1079" s="66">
        <v>0</v>
      </c>
      <c r="F1079" s="66">
        <v>0</v>
      </c>
      <c r="G1079" s="66">
        <v>0</v>
      </c>
      <c r="H1079" s="66"/>
    </row>
    <row r="1080" spans="2:8" x14ac:dyDescent="0.25">
      <c r="B1080" s="18" t="str">
        <f>IFERROR(VLOOKUP(A1080,REKAP[[#All],[ID
Barang]:[Stok Akhir]],2,FALSE), "")</f>
        <v/>
      </c>
      <c r="C1080" s="18" t="str">
        <f>IFERROR(VLOOKUP(A1080,REKAP[[#All],[ID
Barang]:[Stok Akhir]],4,FALSE), "")</f>
        <v/>
      </c>
      <c r="D1080" s="66">
        <v>0</v>
      </c>
      <c r="E1080" s="66">
        <v>0</v>
      </c>
      <c r="F1080" s="66">
        <v>0</v>
      </c>
      <c r="G1080" s="66">
        <v>0</v>
      </c>
      <c r="H1080" s="66"/>
    </row>
    <row r="1081" spans="2:8" x14ac:dyDescent="0.25">
      <c r="B1081" s="18" t="str">
        <f>IFERROR(VLOOKUP(A1081,REKAP[[#All],[ID
Barang]:[Stok Akhir]],2,FALSE), "")</f>
        <v/>
      </c>
      <c r="C1081" s="18" t="str">
        <f>IFERROR(VLOOKUP(A1081,REKAP[[#All],[ID
Barang]:[Stok Akhir]],4,FALSE), "")</f>
        <v/>
      </c>
      <c r="D1081" s="66">
        <v>0</v>
      </c>
      <c r="E1081" s="66">
        <v>0</v>
      </c>
      <c r="F1081" s="66">
        <v>0</v>
      </c>
      <c r="G1081" s="66">
        <v>0</v>
      </c>
      <c r="H1081" s="66"/>
    </row>
    <row r="1082" spans="2:8" x14ac:dyDescent="0.25">
      <c r="B1082" s="18" t="str">
        <f>IFERROR(VLOOKUP(A1082,REKAP[[#All],[ID
Barang]:[Stok Akhir]],2,FALSE), "")</f>
        <v/>
      </c>
      <c r="C1082" s="18" t="str">
        <f>IFERROR(VLOOKUP(A1082,REKAP[[#All],[ID
Barang]:[Stok Akhir]],4,FALSE), "")</f>
        <v/>
      </c>
      <c r="D1082" s="66">
        <v>0</v>
      </c>
      <c r="E1082" s="66">
        <v>0</v>
      </c>
      <c r="F1082" s="66">
        <v>0</v>
      </c>
      <c r="G1082" s="66">
        <v>0</v>
      </c>
      <c r="H1082" s="66"/>
    </row>
    <row r="1083" spans="2:8" x14ac:dyDescent="0.25">
      <c r="B1083" s="18" t="str">
        <f>IFERROR(VLOOKUP(A1083,REKAP[[#All],[ID
Barang]:[Stok Akhir]],2,FALSE), "")</f>
        <v/>
      </c>
      <c r="C1083" s="18" t="str">
        <f>IFERROR(VLOOKUP(A1083,REKAP[[#All],[ID
Barang]:[Stok Akhir]],4,FALSE), "")</f>
        <v/>
      </c>
      <c r="D1083" s="66">
        <v>0</v>
      </c>
      <c r="E1083" s="66">
        <v>0</v>
      </c>
      <c r="F1083" s="66">
        <v>0</v>
      </c>
      <c r="G1083" s="66">
        <v>0</v>
      </c>
      <c r="H1083" s="66"/>
    </row>
    <row r="1084" spans="2:8" x14ac:dyDescent="0.25">
      <c r="B1084" s="18" t="str">
        <f>IFERROR(VLOOKUP(A1084,REKAP[[#All],[ID
Barang]:[Stok Akhir]],2,FALSE), "")</f>
        <v/>
      </c>
      <c r="C1084" s="18" t="str">
        <f>IFERROR(VLOOKUP(A1084,REKAP[[#All],[ID
Barang]:[Stok Akhir]],4,FALSE), "")</f>
        <v/>
      </c>
      <c r="D1084" s="66">
        <v>4</v>
      </c>
      <c r="E1084" s="66">
        <v>0</v>
      </c>
      <c r="F1084" s="66">
        <v>0</v>
      </c>
      <c r="G1084" s="66">
        <v>4</v>
      </c>
      <c r="H1084" s="66"/>
    </row>
    <row r="1085" spans="2:8" x14ac:dyDescent="0.25">
      <c r="B1085" s="18" t="str">
        <f>IFERROR(VLOOKUP(A1085,REKAP[[#All],[ID
Barang]:[Stok Akhir]],2,FALSE), "")</f>
        <v/>
      </c>
      <c r="C1085" s="18" t="str">
        <f>IFERROR(VLOOKUP(A1085,REKAP[[#All],[ID
Barang]:[Stok Akhir]],4,FALSE), "")</f>
        <v/>
      </c>
      <c r="D1085" s="66">
        <v>0</v>
      </c>
      <c r="E1085" s="66">
        <v>0</v>
      </c>
      <c r="F1085" s="66">
        <v>0</v>
      </c>
      <c r="G1085" s="66">
        <v>0</v>
      </c>
      <c r="H1085" s="66"/>
    </row>
    <row r="1086" spans="2:8" x14ac:dyDescent="0.25">
      <c r="B1086" s="18" t="str">
        <f>IFERROR(VLOOKUP(A1086,REKAP[[#All],[ID
Barang]:[Stok Akhir]],2,FALSE), "")</f>
        <v/>
      </c>
      <c r="C1086" s="18" t="str">
        <f>IFERROR(VLOOKUP(A1086,REKAP[[#All],[ID
Barang]:[Stok Akhir]],4,FALSE), "")</f>
        <v/>
      </c>
      <c r="D1086" s="66">
        <v>0</v>
      </c>
      <c r="E1086" s="66">
        <v>0</v>
      </c>
      <c r="F1086" s="66">
        <v>0</v>
      </c>
      <c r="G1086" s="66">
        <v>0</v>
      </c>
      <c r="H1086" s="66"/>
    </row>
    <row r="1087" spans="2:8" x14ac:dyDescent="0.25">
      <c r="B1087" s="18" t="str">
        <f>IFERROR(VLOOKUP(A1087,REKAP[[#All],[ID
Barang]:[Stok Akhir]],2,FALSE), "")</f>
        <v/>
      </c>
      <c r="C1087" s="18" t="str">
        <f>IFERROR(VLOOKUP(A1087,REKAP[[#All],[ID
Barang]:[Stok Akhir]],4,FALSE), "")</f>
        <v/>
      </c>
      <c r="D1087" s="66">
        <v>0</v>
      </c>
      <c r="E1087" s="66">
        <v>0</v>
      </c>
      <c r="F1087" s="66">
        <v>0</v>
      </c>
      <c r="G1087" s="66">
        <v>0</v>
      </c>
      <c r="H1087" s="66"/>
    </row>
    <row r="1088" spans="2:8" x14ac:dyDescent="0.25">
      <c r="B1088" s="18" t="str">
        <f>IFERROR(VLOOKUP(A1088,REKAP[[#All],[ID
Barang]:[Stok Akhir]],2,FALSE), "")</f>
        <v/>
      </c>
      <c r="C1088" s="18" t="str">
        <f>IFERROR(VLOOKUP(A1088,REKAP[[#All],[ID
Barang]:[Stok Akhir]],4,FALSE), "")</f>
        <v/>
      </c>
      <c r="D1088" s="66">
        <v>0</v>
      </c>
      <c r="E1088" s="66">
        <v>0</v>
      </c>
      <c r="F1088" s="66">
        <v>0</v>
      </c>
      <c r="G1088" s="66">
        <v>0</v>
      </c>
      <c r="H1088" s="66"/>
    </row>
    <row r="1089" spans="2:8" x14ac:dyDescent="0.25">
      <c r="B1089" s="18" t="str">
        <f>IFERROR(VLOOKUP(A1089,REKAP[[#All],[ID
Barang]:[Stok Akhir]],2,FALSE), "")</f>
        <v/>
      </c>
      <c r="C1089" s="18" t="str">
        <f>IFERROR(VLOOKUP(A1089,REKAP[[#All],[ID
Barang]:[Stok Akhir]],4,FALSE), "")</f>
        <v/>
      </c>
      <c r="D1089" s="66">
        <v>0</v>
      </c>
      <c r="E1089" s="66">
        <v>0</v>
      </c>
      <c r="F1089" s="66">
        <v>0</v>
      </c>
      <c r="G1089" s="66">
        <v>0</v>
      </c>
      <c r="H1089" s="66"/>
    </row>
    <row r="1090" spans="2:8" x14ac:dyDescent="0.25">
      <c r="B1090" s="18" t="str">
        <f>IFERROR(VLOOKUP(A1090,REKAP[[#All],[ID
Barang]:[Stok Akhir]],2,FALSE), "")</f>
        <v/>
      </c>
      <c r="C1090" s="18" t="str">
        <f>IFERROR(VLOOKUP(A1090,REKAP[[#All],[ID
Barang]:[Stok Akhir]],4,FALSE), "")</f>
        <v/>
      </c>
      <c r="D1090" s="66">
        <v>0</v>
      </c>
      <c r="E1090" s="66">
        <v>0</v>
      </c>
      <c r="F1090" s="66">
        <v>0</v>
      </c>
      <c r="G1090" s="66">
        <v>0</v>
      </c>
      <c r="H1090" s="66"/>
    </row>
    <row r="1091" spans="2:8" x14ac:dyDescent="0.25">
      <c r="B1091" s="18" t="str">
        <f>IFERROR(VLOOKUP(A1091,REKAP[[#All],[ID
Barang]:[Stok Akhir]],2,FALSE), "")</f>
        <v/>
      </c>
      <c r="C1091" s="18" t="str">
        <f>IFERROR(VLOOKUP(A1091,REKAP[[#All],[ID
Barang]:[Stok Akhir]],4,FALSE), "")</f>
        <v/>
      </c>
      <c r="D1091" s="66">
        <v>0</v>
      </c>
      <c r="E1091" s="66">
        <v>0</v>
      </c>
      <c r="F1091" s="66">
        <v>0</v>
      </c>
      <c r="G1091" s="66">
        <v>0</v>
      </c>
      <c r="H1091" s="66"/>
    </row>
    <row r="1092" spans="2:8" x14ac:dyDescent="0.25">
      <c r="B1092" s="18" t="str">
        <f>IFERROR(VLOOKUP(A1092,REKAP[[#All],[ID
Barang]:[Stok Akhir]],2,FALSE), "")</f>
        <v/>
      </c>
      <c r="C1092" s="18" t="str">
        <f>IFERROR(VLOOKUP(A1092,REKAP[[#All],[ID
Barang]:[Stok Akhir]],4,FALSE), "")</f>
        <v/>
      </c>
      <c r="D1092" s="66">
        <v>0</v>
      </c>
      <c r="E1092" s="66">
        <v>0</v>
      </c>
      <c r="F1092" s="66">
        <v>0</v>
      </c>
      <c r="G1092" s="66">
        <v>0</v>
      </c>
      <c r="H1092" s="66"/>
    </row>
    <row r="1093" spans="2:8" x14ac:dyDescent="0.25">
      <c r="B1093" s="18" t="str">
        <f>IFERROR(VLOOKUP(A1093,REKAP[[#All],[ID
Barang]:[Stok Akhir]],2,FALSE), "")</f>
        <v/>
      </c>
      <c r="C1093" s="18" t="str">
        <f>IFERROR(VLOOKUP(A1093,REKAP[[#All],[ID
Barang]:[Stok Akhir]],4,FALSE), "")</f>
        <v/>
      </c>
      <c r="D1093" s="66">
        <v>0</v>
      </c>
      <c r="E1093" s="66">
        <v>0</v>
      </c>
      <c r="F1093" s="66">
        <v>0</v>
      </c>
      <c r="G1093" s="66">
        <v>0</v>
      </c>
      <c r="H1093" s="66"/>
    </row>
    <row r="1094" spans="2:8" x14ac:dyDescent="0.25">
      <c r="B1094" s="18" t="str">
        <f>IFERROR(VLOOKUP(A1094,REKAP[[#All],[ID
Barang]:[Stok Akhir]],2,FALSE), "")</f>
        <v/>
      </c>
      <c r="C1094" s="18" t="str">
        <f>IFERROR(VLOOKUP(A1094,REKAP[[#All],[ID
Barang]:[Stok Akhir]],4,FALSE), "")</f>
        <v/>
      </c>
      <c r="D1094" s="66">
        <v>0</v>
      </c>
      <c r="E1094" s="66">
        <v>0</v>
      </c>
      <c r="F1094" s="66">
        <v>0</v>
      </c>
      <c r="G1094" s="66">
        <v>0</v>
      </c>
      <c r="H1094" s="66"/>
    </row>
    <row r="1095" spans="2:8" x14ac:dyDescent="0.25">
      <c r="B1095" s="18" t="str">
        <f>IFERROR(VLOOKUP(A1095,REKAP[[#All],[ID
Barang]:[Stok Akhir]],2,FALSE), "")</f>
        <v/>
      </c>
      <c r="C1095" s="18" t="str">
        <f>IFERROR(VLOOKUP(A1095,REKAP[[#All],[ID
Barang]:[Stok Akhir]],4,FALSE), "")</f>
        <v/>
      </c>
      <c r="D1095" s="66">
        <v>1</v>
      </c>
      <c r="E1095" s="66">
        <v>0</v>
      </c>
      <c r="F1095" s="66">
        <v>0</v>
      </c>
      <c r="G1095" s="66">
        <v>1</v>
      </c>
      <c r="H1095" s="66"/>
    </row>
    <row r="1096" spans="2:8" x14ac:dyDescent="0.25">
      <c r="B1096" s="18" t="str">
        <f>IFERROR(VLOOKUP(A1096,REKAP[[#All],[ID
Barang]:[Stok Akhir]],2,FALSE), "")</f>
        <v/>
      </c>
      <c r="C1096" s="18" t="str">
        <f>IFERROR(VLOOKUP(A1096,REKAP[[#All],[ID
Barang]:[Stok Akhir]],4,FALSE), "")</f>
        <v/>
      </c>
      <c r="D1096" s="66">
        <v>0</v>
      </c>
      <c r="E1096" s="66">
        <v>0</v>
      </c>
      <c r="F1096" s="66">
        <v>0</v>
      </c>
      <c r="G1096" s="66">
        <v>0</v>
      </c>
      <c r="H1096" s="66"/>
    </row>
    <row r="1097" spans="2:8" x14ac:dyDescent="0.25">
      <c r="B1097" s="18" t="str">
        <f>IFERROR(VLOOKUP(A1097,REKAP[[#All],[ID
Barang]:[Stok Akhir]],2,FALSE), "")</f>
        <v/>
      </c>
      <c r="C1097" s="18" t="str">
        <f>IFERROR(VLOOKUP(A1097,REKAP[[#All],[ID
Barang]:[Stok Akhir]],4,FALSE), "")</f>
        <v/>
      </c>
      <c r="D1097" s="66">
        <v>2</v>
      </c>
      <c r="E1097" s="66">
        <v>0</v>
      </c>
      <c r="F1097" s="66">
        <v>0</v>
      </c>
      <c r="G1097" s="66">
        <v>2</v>
      </c>
      <c r="H1097" s="66"/>
    </row>
    <row r="1098" spans="2:8" x14ac:dyDescent="0.25">
      <c r="B1098" s="18" t="str">
        <f>IFERROR(VLOOKUP(A1098,REKAP[[#All],[ID
Barang]:[Stok Akhir]],2,FALSE), "")</f>
        <v/>
      </c>
      <c r="C1098" s="18" t="str">
        <f>IFERROR(VLOOKUP(A1098,REKAP[[#All],[ID
Barang]:[Stok Akhir]],4,FALSE), "")</f>
        <v/>
      </c>
      <c r="D1098" s="66">
        <v>0</v>
      </c>
      <c r="E1098" s="66">
        <v>0</v>
      </c>
      <c r="F1098" s="66">
        <v>0</v>
      </c>
      <c r="G1098" s="66">
        <v>0</v>
      </c>
      <c r="H1098" s="66"/>
    </row>
    <row r="1099" spans="2:8" x14ac:dyDescent="0.25">
      <c r="B1099" s="18" t="str">
        <f>IFERROR(VLOOKUP(A1099,REKAP[[#All],[ID
Barang]:[Stok Akhir]],2,FALSE), "")</f>
        <v/>
      </c>
      <c r="C1099" s="18" t="str">
        <f>IFERROR(VLOOKUP(A1099,REKAP[[#All],[ID
Barang]:[Stok Akhir]],4,FALSE), "")</f>
        <v/>
      </c>
      <c r="D1099" s="66">
        <v>0</v>
      </c>
      <c r="E1099" s="66">
        <v>0</v>
      </c>
      <c r="F1099" s="66">
        <v>0</v>
      </c>
      <c r="G1099" s="66">
        <v>0</v>
      </c>
      <c r="H1099" s="66"/>
    </row>
    <row r="1100" spans="2:8" x14ac:dyDescent="0.25">
      <c r="B1100" s="18" t="str">
        <f>IFERROR(VLOOKUP(A1100,REKAP[[#All],[ID
Barang]:[Stok Akhir]],2,FALSE), "")</f>
        <v/>
      </c>
      <c r="C1100" s="18" t="str">
        <f>IFERROR(VLOOKUP(A1100,REKAP[[#All],[ID
Barang]:[Stok Akhir]],4,FALSE), "")</f>
        <v/>
      </c>
      <c r="D1100" s="66">
        <v>44</v>
      </c>
      <c r="E1100" s="66">
        <v>0</v>
      </c>
      <c r="F1100" s="66">
        <v>0</v>
      </c>
      <c r="G1100" s="66">
        <v>44</v>
      </c>
      <c r="H1100" s="66"/>
    </row>
    <row r="1101" spans="2:8" x14ac:dyDescent="0.25">
      <c r="B1101" s="18" t="str">
        <f>IFERROR(VLOOKUP(A1101,REKAP[[#All],[ID
Barang]:[Stok Akhir]],2,FALSE), "")</f>
        <v/>
      </c>
      <c r="C1101" s="18" t="str">
        <f>IFERROR(VLOOKUP(A1101,REKAP[[#All],[ID
Barang]:[Stok Akhir]],4,FALSE), "")</f>
        <v/>
      </c>
      <c r="D1101" s="66">
        <v>66</v>
      </c>
      <c r="E1101" s="66">
        <v>0</v>
      </c>
      <c r="F1101" s="66">
        <v>0</v>
      </c>
      <c r="G1101" s="66">
        <v>66</v>
      </c>
      <c r="H1101" s="66"/>
    </row>
    <row r="1102" spans="2:8" x14ac:dyDescent="0.25">
      <c r="B1102" s="18" t="str">
        <f>IFERROR(VLOOKUP(A1102,REKAP[[#All],[ID
Barang]:[Stok Akhir]],2,FALSE), "")</f>
        <v/>
      </c>
      <c r="C1102" s="18" t="str">
        <f>IFERROR(VLOOKUP(A1102,REKAP[[#All],[ID
Barang]:[Stok Akhir]],4,FALSE), "")</f>
        <v/>
      </c>
      <c r="D1102" s="66">
        <v>81</v>
      </c>
      <c r="E1102" s="66">
        <v>0</v>
      </c>
      <c r="F1102" s="66">
        <v>0</v>
      </c>
      <c r="G1102" s="66">
        <v>81</v>
      </c>
      <c r="H1102" s="66"/>
    </row>
    <row r="1103" spans="2:8" x14ac:dyDescent="0.25">
      <c r="B1103" s="18" t="str">
        <f>IFERROR(VLOOKUP(A1103,REKAP[[#All],[ID
Barang]:[Stok Akhir]],2,FALSE), "")</f>
        <v/>
      </c>
      <c r="C1103" s="18" t="str">
        <f>IFERROR(VLOOKUP(A1103,REKAP[[#All],[ID
Barang]:[Stok Akhir]],4,FALSE), "")</f>
        <v/>
      </c>
      <c r="D1103" s="66">
        <v>34</v>
      </c>
      <c r="E1103" s="66">
        <v>0</v>
      </c>
      <c r="F1103" s="66">
        <v>0</v>
      </c>
      <c r="G1103" s="66">
        <v>34</v>
      </c>
      <c r="H1103" s="66"/>
    </row>
    <row r="1104" spans="2:8" x14ac:dyDescent="0.25">
      <c r="B1104" s="18" t="str">
        <f>IFERROR(VLOOKUP(A1104,REKAP[[#All],[ID
Barang]:[Stok Akhir]],2,FALSE), "")</f>
        <v/>
      </c>
      <c r="C1104" s="18" t="str">
        <f>IFERROR(VLOOKUP(A1104,REKAP[[#All],[ID
Barang]:[Stok Akhir]],4,FALSE), "")</f>
        <v/>
      </c>
      <c r="D1104" s="66">
        <v>1</v>
      </c>
      <c r="E1104" s="66">
        <v>0</v>
      </c>
      <c r="F1104" s="66">
        <v>0</v>
      </c>
      <c r="G1104" s="66">
        <v>1</v>
      </c>
      <c r="H1104" s="66"/>
    </row>
    <row r="1105" spans="2:8" x14ac:dyDescent="0.25">
      <c r="B1105" s="18" t="str">
        <f>IFERROR(VLOOKUP(A1105,REKAP[[#All],[ID
Barang]:[Stok Akhir]],2,FALSE), "")</f>
        <v/>
      </c>
      <c r="C1105" s="18" t="str">
        <f>IFERROR(VLOOKUP(A1105,REKAP[[#All],[ID
Barang]:[Stok Akhir]],4,FALSE), "")</f>
        <v/>
      </c>
      <c r="D1105" s="66">
        <v>14</v>
      </c>
      <c r="E1105" s="66">
        <v>0</v>
      </c>
      <c r="F1105" s="66">
        <v>0</v>
      </c>
      <c r="G1105" s="66">
        <v>14</v>
      </c>
      <c r="H1105" s="66"/>
    </row>
    <row r="1106" spans="2:8" x14ac:dyDescent="0.25">
      <c r="B1106" s="18" t="str">
        <f>IFERROR(VLOOKUP(A1106,REKAP[[#All],[ID
Barang]:[Stok Akhir]],2,FALSE), "")</f>
        <v/>
      </c>
      <c r="C1106" s="18" t="str">
        <f>IFERROR(VLOOKUP(A1106,REKAP[[#All],[ID
Barang]:[Stok Akhir]],4,FALSE), "")</f>
        <v/>
      </c>
      <c r="D1106" s="66">
        <v>1</v>
      </c>
      <c r="E1106" s="66">
        <v>0</v>
      </c>
      <c r="F1106" s="66">
        <v>0</v>
      </c>
      <c r="G1106" s="66">
        <v>1</v>
      </c>
      <c r="H1106" s="66"/>
    </row>
    <row r="1107" spans="2:8" x14ac:dyDescent="0.25">
      <c r="B1107" s="18" t="str">
        <f>IFERROR(VLOOKUP(A1107,REKAP[[#All],[ID
Barang]:[Stok Akhir]],2,FALSE), "")</f>
        <v/>
      </c>
      <c r="C1107" s="18" t="str">
        <f>IFERROR(VLOOKUP(A1107,REKAP[[#All],[ID
Barang]:[Stok Akhir]],4,FALSE), "")</f>
        <v/>
      </c>
      <c r="D1107" s="66">
        <v>1</v>
      </c>
      <c r="E1107" s="66">
        <v>0</v>
      </c>
      <c r="F1107" s="66">
        <v>0</v>
      </c>
      <c r="G1107" s="66">
        <v>1</v>
      </c>
      <c r="H1107" s="66"/>
    </row>
    <row r="1108" spans="2:8" x14ac:dyDescent="0.25">
      <c r="B1108" s="18" t="str">
        <f>IFERROR(VLOOKUP(A1108,REKAP[[#All],[ID
Barang]:[Stok Akhir]],2,FALSE), "")</f>
        <v/>
      </c>
      <c r="C1108" s="18" t="str">
        <f>IFERROR(VLOOKUP(A1108,REKAP[[#All],[ID
Barang]:[Stok Akhir]],4,FALSE), "")</f>
        <v/>
      </c>
      <c r="D1108" s="66">
        <v>1</v>
      </c>
      <c r="E1108" s="66">
        <v>0</v>
      </c>
      <c r="F1108" s="66">
        <v>0</v>
      </c>
      <c r="G1108" s="66">
        <v>1</v>
      </c>
      <c r="H1108" s="66"/>
    </row>
    <row r="1109" spans="2:8" x14ac:dyDescent="0.25">
      <c r="B1109" s="18" t="str">
        <f>IFERROR(VLOOKUP(A1109,REKAP[[#All],[ID
Barang]:[Stok Akhir]],2,FALSE), "")</f>
        <v/>
      </c>
      <c r="C1109" s="18" t="str">
        <f>IFERROR(VLOOKUP(A1109,REKAP[[#All],[ID
Barang]:[Stok Akhir]],4,FALSE), "")</f>
        <v/>
      </c>
      <c r="D1109" s="66">
        <v>0</v>
      </c>
      <c r="E1109" s="66">
        <v>0</v>
      </c>
      <c r="F1109" s="66">
        <v>0</v>
      </c>
      <c r="G1109" s="66">
        <v>0</v>
      </c>
      <c r="H1109" s="66"/>
    </row>
    <row r="1110" spans="2:8" x14ac:dyDescent="0.25">
      <c r="B1110" s="18" t="str">
        <f>IFERROR(VLOOKUP(A1110,REKAP[[#All],[ID
Barang]:[Stok Akhir]],2,FALSE), "")</f>
        <v/>
      </c>
      <c r="C1110" s="18" t="str">
        <f>IFERROR(VLOOKUP(A1110,REKAP[[#All],[ID
Barang]:[Stok Akhir]],4,FALSE), "")</f>
        <v/>
      </c>
      <c r="D1110" s="66">
        <v>1.6000000000000014</v>
      </c>
      <c r="E1110" s="66">
        <v>0</v>
      </c>
      <c r="F1110" s="66">
        <v>0</v>
      </c>
      <c r="G1110" s="66">
        <v>1.6000000000000014</v>
      </c>
      <c r="H1110" s="66"/>
    </row>
    <row r="1111" spans="2:8" x14ac:dyDescent="0.25">
      <c r="B1111" s="18" t="str">
        <f>IFERROR(VLOOKUP(A1111,REKAP[[#All],[ID
Barang]:[Stok Akhir]],2,FALSE), "")</f>
        <v/>
      </c>
      <c r="C1111" s="18" t="str">
        <f>IFERROR(VLOOKUP(A1111,REKAP[[#All],[ID
Barang]:[Stok Akhir]],4,FALSE), "")</f>
        <v/>
      </c>
      <c r="D1111" s="66">
        <v>0</v>
      </c>
      <c r="E1111" s="66">
        <v>2</v>
      </c>
      <c r="F1111" s="66">
        <v>0</v>
      </c>
      <c r="G1111" s="66">
        <v>2</v>
      </c>
      <c r="H1111" s="66"/>
    </row>
    <row r="1112" spans="2:8" x14ac:dyDescent="0.25">
      <c r="B1112" s="18" t="str">
        <f>IFERROR(VLOOKUP(A1112,REKAP[[#All],[ID
Barang]:[Stok Akhir]],2,FALSE), "")</f>
        <v/>
      </c>
      <c r="C1112" s="18" t="str">
        <f>IFERROR(VLOOKUP(A1112,REKAP[[#All],[ID
Barang]:[Stok Akhir]],4,FALSE), "")</f>
        <v/>
      </c>
      <c r="D1112" s="66"/>
      <c r="E1112" s="66">
        <v>16</v>
      </c>
      <c r="F1112" s="66">
        <v>0</v>
      </c>
      <c r="G1112" s="66">
        <v>16</v>
      </c>
      <c r="H1112" s="66"/>
    </row>
    <row r="1113" spans="2:8" x14ac:dyDescent="0.25">
      <c r="B1113" s="18" t="str">
        <f>IFERROR(VLOOKUP(A1113,REKAP[[#All],[ID
Barang]:[Stok Akhir]],2,FALSE), "")</f>
        <v/>
      </c>
      <c r="C1113" s="18" t="str">
        <f>IFERROR(VLOOKUP(A1113,REKAP[[#All],[ID
Barang]:[Stok Akhir]],4,FALSE), "")</f>
        <v/>
      </c>
      <c r="D1113" s="66"/>
      <c r="E1113" s="66">
        <v>4</v>
      </c>
      <c r="F1113" s="66">
        <v>0</v>
      </c>
      <c r="G1113" s="66">
        <v>4</v>
      </c>
      <c r="H1113" s="66"/>
    </row>
    <row r="1114" spans="2:8" x14ac:dyDescent="0.25">
      <c r="B1114" s="18" t="str">
        <f>IFERROR(VLOOKUP(A1114,REKAP[[#All],[ID
Barang]:[Stok Akhir]],2,FALSE), "")</f>
        <v/>
      </c>
      <c r="C1114" s="18" t="str">
        <f>IFERROR(VLOOKUP(A1114,REKAP[[#All],[ID
Barang]:[Stok Akhir]],4,FALSE), "")</f>
        <v/>
      </c>
      <c r="D1114" s="66"/>
      <c r="E1114" s="66">
        <v>4</v>
      </c>
      <c r="F1114" s="66">
        <v>0</v>
      </c>
      <c r="G1114" s="66">
        <v>4</v>
      </c>
      <c r="H1114" s="66"/>
    </row>
    <row r="1115" spans="2:8" x14ac:dyDescent="0.25">
      <c r="B1115" s="18" t="str">
        <f>IFERROR(VLOOKUP(A1115,REKAP[[#All],[ID
Barang]:[Stok Akhir]],2,FALSE), "")</f>
        <v/>
      </c>
      <c r="C1115" s="18" t="str">
        <f>IFERROR(VLOOKUP(A1115,REKAP[[#All],[ID
Barang]:[Stok Akhir]],4,FALSE), "")</f>
        <v/>
      </c>
      <c r="D1115" s="66"/>
      <c r="E1115" s="66">
        <v>6</v>
      </c>
      <c r="F1115" s="66">
        <v>0</v>
      </c>
      <c r="G1115" s="66">
        <v>6</v>
      </c>
      <c r="H1115" s="66"/>
    </row>
    <row r="1116" spans="2:8" x14ac:dyDescent="0.25">
      <c r="B1116" s="18" t="str">
        <f>IFERROR(VLOOKUP(A1116,REKAP[[#All],[ID
Barang]:[Stok Akhir]],2,FALSE), "")</f>
        <v/>
      </c>
      <c r="C1116" s="18" t="str">
        <f>IFERROR(VLOOKUP(A1116,REKAP[[#All],[ID
Barang]:[Stok Akhir]],4,FALSE), "")</f>
        <v/>
      </c>
      <c r="D1116" s="66"/>
      <c r="E1116" s="66">
        <v>2</v>
      </c>
      <c r="F1116" s="66">
        <v>0</v>
      </c>
      <c r="G1116" s="66">
        <v>2</v>
      </c>
      <c r="H1116" s="66"/>
    </row>
    <row r="1117" spans="2:8" x14ac:dyDescent="0.25">
      <c r="B1117" s="18" t="str">
        <f>IFERROR(VLOOKUP(A1117,REKAP[[#All],[ID
Barang]:[Stok Akhir]],2,FALSE), "")</f>
        <v/>
      </c>
      <c r="C1117" s="18" t="str">
        <f>IFERROR(VLOOKUP(A1117,REKAP[[#All],[ID
Barang]:[Stok Akhir]],4,FALSE), "")</f>
        <v/>
      </c>
      <c r="D1117" s="66"/>
      <c r="E1117" s="66">
        <v>4</v>
      </c>
      <c r="F1117" s="66">
        <v>4</v>
      </c>
      <c r="G1117" s="66">
        <v>0</v>
      </c>
      <c r="H1117" s="66"/>
    </row>
    <row r="1118" spans="2:8" x14ac:dyDescent="0.25">
      <c r="B1118" s="18" t="str">
        <f>IFERROR(VLOOKUP(A1118,REKAP[[#All],[ID
Barang]:[Stok Akhir]],2,FALSE), "")</f>
        <v/>
      </c>
      <c r="C1118" s="18" t="str">
        <f>IFERROR(VLOOKUP(A1118,REKAP[[#All],[ID
Barang]:[Stok Akhir]],4,FALSE), "")</f>
        <v/>
      </c>
      <c r="D1118" s="66"/>
      <c r="E1118" s="66">
        <v>4</v>
      </c>
      <c r="F1118" s="66">
        <v>4</v>
      </c>
      <c r="G1118" s="66">
        <v>0</v>
      </c>
      <c r="H1118" s="66"/>
    </row>
    <row r="1119" spans="2:8" x14ac:dyDescent="0.25">
      <c r="B1119" s="18" t="str">
        <f>IFERROR(VLOOKUP(A1119,REKAP[[#All],[ID
Barang]:[Stok Akhir]],2,FALSE), "")</f>
        <v/>
      </c>
      <c r="C1119" s="18" t="str">
        <f>IFERROR(VLOOKUP(A1119,REKAP[[#All],[ID
Barang]:[Stok Akhir]],4,FALSE), "")</f>
        <v/>
      </c>
      <c r="D1119" s="66"/>
      <c r="E1119" s="66">
        <v>4</v>
      </c>
      <c r="F1119" s="66">
        <v>4</v>
      </c>
      <c r="G1119" s="66">
        <v>0</v>
      </c>
      <c r="H1119" s="66"/>
    </row>
    <row r="1120" spans="2:8" x14ac:dyDescent="0.25">
      <c r="B1120" s="18" t="str">
        <f>IFERROR(VLOOKUP(A1120,REKAP[[#All],[ID
Barang]:[Stok Akhir]],2,FALSE), "")</f>
        <v/>
      </c>
      <c r="C1120" s="18" t="str">
        <f>IFERROR(VLOOKUP(A1120,REKAP[[#All],[ID
Barang]:[Stok Akhir]],4,FALSE), "")</f>
        <v/>
      </c>
      <c r="D1120" s="66">
        <v>1</v>
      </c>
      <c r="E1120" s="66">
        <v>0</v>
      </c>
      <c r="F1120" s="66">
        <v>0</v>
      </c>
      <c r="G1120" s="66">
        <v>1</v>
      </c>
      <c r="H1120" s="66"/>
    </row>
    <row r="1121" spans="2:8" x14ac:dyDescent="0.25">
      <c r="B1121" s="18" t="str">
        <f>IFERROR(VLOOKUP(A1121,REKAP[[#All],[ID
Barang]:[Stok Akhir]],2,FALSE), "")</f>
        <v/>
      </c>
      <c r="C1121" s="18" t="str">
        <f>IFERROR(VLOOKUP(A1121,REKAP[[#All],[ID
Barang]:[Stok Akhir]],4,FALSE), "")</f>
        <v/>
      </c>
      <c r="D1121" s="66">
        <v>3</v>
      </c>
      <c r="E1121" s="66">
        <v>0</v>
      </c>
      <c r="F1121" s="66">
        <v>0</v>
      </c>
      <c r="G1121" s="66">
        <v>3</v>
      </c>
      <c r="H1121" s="66"/>
    </row>
    <row r="1122" spans="2:8" x14ac:dyDescent="0.25">
      <c r="B1122" s="18" t="str">
        <f>IFERROR(VLOOKUP(A1122,REKAP[[#All],[ID
Barang]:[Stok Akhir]],2,FALSE), "")</f>
        <v/>
      </c>
      <c r="C1122" s="18" t="str">
        <f>IFERROR(VLOOKUP(A1122,REKAP[[#All],[ID
Barang]:[Stok Akhir]],4,FALSE), "")</f>
        <v/>
      </c>
      <c r="D1122" s="66">
        <v>0</v>
      </c>
      <c r="E1122" s="66">
        <v>0</v>
      </c>
      <c r="F1122" s="66">
        <v>0</v>
      </c>
      <c r="G1122" s="66">
        <v>0</v>
      </c>
      <c r="H1122" s="66"/>
    </row>
    <row r="1123" spans="2:8" x14ac:dyDescent="0.25">
      <c r="B1123" s="18" t="str">
        <f>IFERROR(VLOOKUP(A1123,REKAP[[#All],[ID
Barang]:[Stok Akhir]],2,FALSE), "")</f>
        <v/>
      </c>
      <c r="C1123" s="18" t="str">
        <f>IFERROR(VLOOKUP(A1123,REKAP[[#All],[ID
Barang]:[Stok Akhir]],4,FALSE), "")</f>
        <v/>
      </c>
      <c r="D1123" s="66">
        <v>0</v>
      </c>
      <c r="E1123" s="66">
        <v>0</v>
      </c>
      <c r="F1123" s="66">
        <v>0</v>
      </c>
      <c r="G1123" s="66">
        <v>0</v>
      </c>
      <c r="H1123" s="66"/>
    </row>
    <row r="1124" spans="2:8" x14ac:dyDescent="0.25">
      <c r="B1124" s="18" t="str">
        <f>IFERROR(VLOOKUP(A1124,REKAP[[#All],[ID
Barang]:[Stok Akhir]],2,FALSE), "")</f>
        <v/>
      </c>
      <c r="C1124" s="18" t="str">
        <f>IFERROR(VLOOKUP(A1124,REKAP[[#All],[ID
Barang]:[Stok Akhir]],4,FALSE), "")</f>
        <v/>
      </c>
      <c r="D1124" s="66">
        <v>0</v>
      </c>
      <c r="E1124" s="66">
        <v>0</v>
      </c>
      <c r="F1124" s="66">
        <v>0</v>
      </c>
      <c r="G1124" s="66">
        <v>0</v>
      </c>
      <c r="H1124" s="66"/>
    </row>
    <row r="1125" spans="2:8" x14ac:dyDescent="0.25">
      <c r="B1125" s="18" t="str">
        <f>IFERROR(VLOOKUP(A1125,REKAP[[#All],[ID
Barang]:[Stok Akhir]],2,FALSE), "")</f>
        <v/>
      </c>
      <c r="C1125" s="18" t="str">
        <f>IFERROR(VLOOKUP(A1125,REKAP[[#All],[ID
Barang]:[Stok Akhir]],4,FALSE), "")</f>
        <v/>
      </c>
      <c r="D1125" s="66">
        <v>0</v>
      </c>
      <c r="E1125" s="66">
        <v>0</v>
      </c>
      <c r="F1125" s="66">
        <v>0</v>
      </c>
      <c r="G1125" s="66">
        <v>0</v>
      </c>
      <c r="H1125" s="66"/>
    </row>
    <row r="1126" spans="2:8" x14ac:dyDescent="0.25">
      <c r="B1126" s="18" t="str">
        <f>IFERROR(VLOOKUP(A1126,REKAP[[#All],[ID
Barang]:[Stok Akhir]],2,FALSE), "")</f>
        <v/>
      </c>
      <c r="C1126" s="18" t="str">
        <f>IFERROR(VLOOKUP(A1126,REKAP[[#All],[ID
Barang]:[Stok Akhir]],4,FALSE), "")</f>
        <v/>
      </c>
      <c r="D1126" s="66">
        <v>1</v>
      </c>
      <c r="E1126" s="66">
        <v>0</v>
      </c>
      <c r="F1126" s="66">
        <v>0</v>
      </c>
      <c r="G1126" s="66">
        <v>1</v>
      </c>
      <c r="H1126" s="66"/>
    </row>
    <row r="1127" spans="2:8" x14ac:dyDescent="0.25">
      <c r="B1127" s="18" t="str">
        <f>IFERROR(VLOOKUP(A1127,REKAP[[#All],[ID
Barang]:[Stok Akhir]],2,FALSE), "")</f>
        <v/>
      </c>
      <c r="C1127" s="18" t="str">
        <f>IFERROR(VLOOKUP(A1127,REKAP[[#All],[ID
Barang]:[Stok Akhir]],4,FALSE), "")</f>
        <v/>
      </c>
      <c r="D1127" s="66">
        <v>0</v>
      </c>
      <c r="E1127" s="66">
        <v>0</v>
      </c>
      <c r="F1127" s="66">
        <v>0</v>
      </c>
      <c r="G1127" s="66">
        <v>0</v>
      </c>
      <c r="H1127" s="66"/>
    </row>
    <row r="1128" spans="2:8" x14ac:dyDescent="0.25">
      <c r="B1128" s="18" t="str">
        <f>IFERROR(VLOOKUP(A1128,REKAP[[#All],[ID
Barang]:[Stok Akhir]],2,FALSE), "")</f>
        <v/>
      </c>
      <c r="C1128" s="18" t="str">
        <f>IFERROR(VLOOKUP(A1128,REKAP[[#All],[ID
Barang]:[Stok Akhir]],4,FALSE), "")</f>
        <v/>
      </c>
      <c r="D1128" s="66">
        <v>0</v>
      </c>
      <c r="E1128" s="66">
        <v>0</v>
      </c>
      <c r="F1128" s="66">
        <v>0</v>
      </c>
      <c r="G1128" s="66">
        <v>0</v>
      </c>
      <c r="H1128" s="66"/>
    </row>
    <row r="1129" spans="2:8" x14ac:dyDescent="0.25">
      <c r="B1129" s="18" t="str">
        <f>IFERROR(VLOOKUP(A1129,REKAP[[#All],[ID
Barang]:[Stok Akhir]],2,FALSE), "")</f>
        <v/>
      </c>
      <c r="C1129" s="18" t="str">
        <f>IFERROR(VLOOKUP(A1129,REKAP[[#All],[ID
Barang]:[Stok Akhir]],4,FALSE), "")</f>
        <v/>
      </c>
      <c r="D1129" s="66">
        <v>0</v>
      </c>
      <c r="E1129" s="66">
        <v>0</v>
      </c>
      <c r="F1129" s="66">
        <v>0</v>
      </c>
      <c r="G1129" s="66">
        <v>0</v>
      </c>
      <c r="H1129" s="66"/>
    </row>
    <row r="1130" spans="2:8" x14ac:dyDescent="0.25">
      <c r="B1130" s="18" t="str">
        <f>IFERROR(VLOOKUP(A1130,REKAP[[#All],[ID
Barang]:[Stok Akhir]],2,FALSE), "")</f>
        <v/>
      </c>
      <c r="C1130" s="18" t="str">
        <f>IFERROR(VLOOKUP(A1130,REKAP[[#All],[ID
Barang]:[Stok Akhir]],4,FALSE), "")</f>
        <v/>
      </c>
      <c r="D1130" s="66">
        <v>2</v>
      </c>
      <c r="E1130" s="66">
        <v>0</v>
      </c>
      <c r="F1130" s="66">
        <v>0</v>
      </c>
      <c r="G1130" s="66">
        <v>2</v>
      </c>
      <c r="H1130" s="66"/>
    </row>
    <row r="1131" spans="2:8" x14ac:dyDescent="0.25">
      <c r="B1131" s="18" t="str">
        <f>IFERROR(VLOOKUP(A1131,REKAP[[#All],[ID
Barang]:[Stok Akhir]],2,FALSE), "")</f>
        <v/>
      </c>
      <c r="C1131" s="18" t="str">
        <f>IFERROR(VLOOKUP(A1131,REKAP[[#All],[ID
Barang]:[Stok Akhir]],4,FALSE), "")</f>
        <v/>
      </c>
      <c r="D1131" s="66">
        <v>10</v>
      </c>
      <c r="E1131" s="66">
        <v>0</v>
      </c>
      <c r="F1131" s="66">
        <v>0</v>
      </c>
      <c r="G1131" s="66">
        <v>10</v>
      </c>
      <c r="H1131" s="66"/>
    </row>
    <row r="1132" spans="2:8" x14ac:dyDescent="0.25">
      <c r="B1132" s="18" t="str">
        <f>IFERROR(VLOOKUP(A1132,REKAP[[#All],[ID
Barang]:[Stok Akhir]],2,FALSE), "")</f>
        <v/>
      </c>
      <c r="C1132" s="18" t="str">
        <f>IFERROR(VLOOKUP(A1132,REKAP[[#All],[ID
Barang]:[Stok Akhir]],4,FALSE), "")</f>
        <v/>
      </c>
      <c r="D1132" s="66">
        <v>11</v>
      </c>
      <c r="E1132" s="66">
        <v>0</v>
      </c>
      <c r="F1132" s="66">
        <v>0</v>
      </c>
      <c r="G1132" s="66">
        <v>11</v>
      </c>
      <c r="H1132" s="66"/>
    </row>
    <row r="1133" spans="2:8" x14ac:dyDescent="0.25">
      <c r="B1133" s="18" t="str">
        <f>IFERROR(VLOOKUP(A1133,REKAP[[#All],[ID
Barang]:[Stok Akhir]],2,FALSE), "")</f>
        <v/>
      </c>
      <c r="C1133" s="18" t="str">
        <f>IFERROR(VLOOKUP(A1133,REKAP[[#All],[ID
Barang]:[Stok Akhir]],4,FALSE), "")</f>
        <v/>
      </c>
      <c r="D1133" s="66">
        <v>6</v>
      </c>
      <c r="E1133" s="66">
        <v>0</v>
      </c>
      <c r="F1133" s="66">
        <v>0</v>
      </c>
      <c r="G1133" s="66">
        <v>6</v>
      </c>
      <c r="H1133" s="66"/>
    </row>
    <row r="1134" spans="2:8" x14ac:dyDescent="0.25">
      <c r="B1134" s="18" t="str">
        <f>IFERROR(VLOOKUP(A1134,REKAP[[#All],[ID
Barang]:[Stok Akhir]],2,FALSE), "")</f>
        <v/>
      </c>
      <c r="C1134" s="18" t="str">
        <f>IFERROR(VLOOKUP(A1134,REKAP[[#All],[ID
Barang]:[Stok Akhir]],4,FALSE), "")</f>
        <v/>
      </c>
      <c r="D1134" s="66">
        <v>10</v>
      </c>
      <c r="E1134" s="66">
        <v>0</v>
      </c>
      <c r="F1134" s="66">
        <v>0</v>
      </c>
      <c r="G1134" s="66">
        <v>10</v>
      </c>
      <c r="H1134" s="66"/>
    </row>
    <row r="1135" spans="2:8" x14ac:dyDescent="0.25">
      <c r="B1135" s="18" t="str">
        <f>IFERROR(VLOOKUP(A1135,REKAP[[#All],[ID
Barang]:[Stok Akhir]],2,FALSE), "")</f>
        <v/>
      </c>
      <c r="C1135" s="18" t="str">
        <f>IFERROR(VLOOKUP(A1135,REKAP[[#All],[ID
Barang]:[Stok Akhir]],4,FALSE), "")</f>
        <v/>
      </c>
      <c r="D1135" s="66">
        <v>10</v>
      </c>
      <c r="E1135" s="66">
        <v>0</v>
      </c>
      <c r="F1135" s="66">
        <v>0</v>
      </c>
      <c r="G1135" s="66">
        <v>10</v>
      </c>
      <c r="H1135" s="66"/>
    </row>
    <row r="1136" spans="2:8" x14ac:dyDescent="0.25">
      <c r="B1136" s="18" t="str">
        <f>IFERROR(VLOOKUP(A1136,REKAP[[#All],[ID
Barang]:[Stok Akhir]],2,FALSE), "")</f>
        <v/>
      </c>
      <c r="C1136" s="18" t="str">
        <f>IFERROR(VLOOKUP(A1136,REKAP[[#All],[ID
Barang]:[Stok Akhir]],4,FALSE), "")</f>
        <v/>
      </c>
      <c r="D1136" s="66">
        <v>5</v>
      </c>
      <c r="E1136" s="66">
        <v>0</v>
      </c>
      <c r="F1136" s="66">
        <v>0</v>
      </c>
      <c r="G1136" s="66">
        <v>5</v>
      </c>
      <c r="H1136" s="66"/>
    </row>
    <row r="1137" spans="2:8" x14ac:dyDescent="0.25">
      <c r="B1137" s="18" t="str">
        <f>IFERROR(VLOOKUP(A1137,REKAP[[#All],[ID
Barang]:[Stok Akhir]],2,FALSE), "")</f>
        <v/>
      </c>
      <c r="C1137" s="18" t="str">
        <f>IFERROR(VLOOKUP(A1137,REKAP[[#All],[ID
Barang]:[Stok Akhir]],4,FALSE), "")</f>
        <v/>
      </c>
      <c r="D1137" s="66">
        <v>5</v>
      </c>
      <c r="E1137" s="66">
        <v>0</v>
      </c>
      <c r="F1137" s="66">
        <v>0</v>
      </c>
      <c r="G1137" s="66">
        <v>5</v>
      </c>
      <c r="H1137" s="66"/>
    </row>
    <row r="1138" spans="2:8" x14ac:dyDescent="0.25">
      <c r="B1138" s="18" t="str">
        <f>IFERROR(VLOOKUP(A1138,REKAP[[#All],[ID
Barang]:[Stok Akhir]],2,FALSE), "")</f>
        <v/>
      </c>
      <c r="C1138" s="18" t="str">
        <f>IFERROR(VLOOKUP(A1138,REKAP[[#All],[ID
Barang]:[Stok Akhir]],4,FALSE), "")</f>
        <v/>
      </c>
      <c r="D1138" s="66">
        <v>8</v>
      </c>
      <c r="E1138" s="66">
        <v>0</v>
      </c>
      <c r="F1138" s="66">
        <v>0</v>
      </c>
      <c r="G1138" s="66">
        <v>8</v>
      </c>
      <c r="H1138" s="66"/>
    </row>
    <row r="1139" spans="2:8" x14ac:dyDescent="0.25">
      <c r="B1139" s="18" t="str">
        <f>IFERROR(VLOOKUP(A1139,REKAP[[#All],[ID
Barang]:[Stok Akhir]],2,FALSE), "")</f>
        <v/>
      </c>
      <c r="C1139" s="18" t="str">
        <f>IFERROR(VLOOKUP(A1139,REKAP[[#All],[ID
Barang]:[Stok Akhir]],4,FALSE), "")</f>
        <v/>
      </c>
      <c r="D1139" s="66">
        <v>8</v>
      </c>
      <c r="E1139" s="66">
        <v>0</v>
      </c>
      <c r="F1139" s="66">
        <v>0</v>
      </c>
      <c r="G1139" s="66">
        <v>8</v>
      </c>
      <c r="H1139" s="66"/>
    </row>
    <row r="1140" spans="2:8" x14ac:dyDescent="0.25">
      <c r="B1140" s="18" t="str">
        <f>IFERROR(VLOOKUP(A1140,REKAP[[#All],[ID
Barang]:[Stok Akhir]],2,FALSE), "")</f>
        <v/>
      </c>
      <c r="C1140" s="18" t="str">
        <f>IFERROR(VLOOKUP(A1140,REKAP[[#All],[ID
Barang]:[Stok Akhir]],4,FALSE), "")</f>
        <v/>
      </c>
      <c r="D1140" s="66">
        <v>16</v>
      </c>
      <c r="E1140" s="66">
        <v>0</v>
      </c>
      <c r="F1140" s="66">
        <v>0</v>
      </c>
      <c r="G1140" s="66">
        <v>16</v>
      </c>
      <c r="H1140" s="66"/>
    </row>
    <row r="1141" spans="2:8" x14ac:dyDescent="0.25">
      <c r="B1141" s="18" t="str">
        <f>IFERROR(VLOOKUP(A1141,REKAP[[#All],[ID
Barang]:[Stok Akhir]],2,FALSE), "")</f>
        <v/>
      </c>
      <c r="C1141" s="18" t="str">
        <f>IFERROR(VLOOKUP(A1141,REKAP[[#All],[ID
Barang]:[Stok Akhir]],4,FALSE), "")</f>
        <v/>
      </c>
      <c r="D1141" s="66">
        <v>20</v>
      </c>
      <c r="E1141" s="66">
        <v>0</v>
      </c>
      <c r="F1141" s="66">
        <v>0</v>
      </c>
      <c r="G1141" s="66">
        <v>20</v>
      </c>
      <c r="H1141" s="66"/>
    </row>
    <row r="1142" spans="2:8" x14ac:dyDescent="0.25">
      <c r="B1142" s="18" t="str">
        <f>IFERROR(VLOOKUP(A1142,REKAP[[#All],[ID
Barang]:[Stok Akhir]],2,FALSE), "")</f>
        <v/>
      </c>
      <c r="C1142" s="18" t="str">
        <f>IFERROR(VLOOKUP(A1142,REKAP[[#All],[ID
Barang]:[Stok Akhir]],4,FALSE), "")</f>
        <v/>
      </c>
      <c r="D1142" s="66">
        <v>0</v>
      </c>
      <c r="E1142" s="66">
        <v>0</v>
      </c>
      <c r="F1142" s="66">
        <v>0</v>
      </c>
      <c r="G1142" s="66">
        <v>0</v>
      </c>
      <c r="H1142" s="66"/>
    </row>
    <row r="1143" spans="2:8" x14ac:dyDescent="0.25">
      <c r="B1143" s="18" t="str">
        <f>IFERROR(VLOOKUP(A1143,REKAP[[#All],[ID
Barang]:[Stok Akhir]],2,FALSE), "")</f>
        <v/>
      </c>
      <c r="C1143" s="18" t="str">
        <f>IFERROR(VLOOKUP(A1143,REKAP[[#All],[ID
Barang]:[Stok Akhir]],4,FALSE), "")</f>
        <v/>
      </c>
      <c r="D1143" s="66">
        <v>11</v>
      </c>
      <c r="E1143" s="66">
        <v>0</v>
      </c>
      <c r="F1143" s="66">
        <v>0</v>
      </c>
      <c r="G1143" s="66">
        <v>11</v>
      </c>
      <c r="H1143" s="66"/>
    </row>
    <row r="1144" spans="2:8" x14ac:dyDescent="0.25">
      <c r="B1144" s="18" t="str">
        <f>IFERROR(VLOOKUP(A1144,REKAP[[#All],[ID
Barang]:[Stok Akhir]],2,FALSE), "")</f>
        <v/>
      </c>
      <c r="C1144" s="18" t="str">
        <f>IFERROR(VLOOKUP(A1144,REKAP[[#All],[ID
Barang]:[Stok Akhir]],4,FALSE), "")</f>
        <v/>
      </c>
      <c r="D1144" s="66">
        <v>15</v>
      </c>
      <c r="E1144" s="66">
        <v>0</v>
      </c>
      <c r="F1144" s="66">
        <v>0</v>
      </c>
      <c r="G1144" s="66">
        <v>15</v>
      </c>
      <c r="H1144" s="66"/>
    </row>
    <row r="1145" spans="2:8" x14ac:dyDescent="0.25">
      <c r="B1145" s="18" t="str">
        <f>IFERROR(VLOOKUP(A1145,REKAP[[#All],[ID
Barang]:[Stok Akhir]],2,FALSE), "")</f>
        <v/>
      </c>
      <c r="C1145" s="18" t="str">
        <f>IFERROR(VLOOKUP(A1145,REKAP[[#All],[ID
Barang]:[Stok Akhir]],4,FALSE), "")</f>
        <v/>
      </c>
      <c r="D1145" s="66">
        <v>8</v>
      </c>
      <c r="E1145" s="66">
        <v>0</v>
      </c>
      <c r="F1145" s="66">
        <v>0</v>
      </c>
      <c r="G1145" s="66">
        <v>8</v>
      </c>
      <c r="H1145" s="66"/>
    </row>
    <row r="1146" spans="2:8" x14ac:dyDescent="0.25">
      <c r="B1146" s="18" t="str">
        <f>IFERROR(VLOOKUP(A1146,REKAP[[#All],[ID
Barang]:[Stok Akhir]],2,FALSE), "")</f>
        <v/>
      </c>
      <c r="C1146" s="18" t="str">
        <f>IFERROR(VLOOKUP(A1146,REKAP[[#All],[ID
Barang]:[Stok Akhir]],4,FALSE), "")</f>
        <v/>
      </c>
      <c r="D1146" s="66">
        <v>14</v>
      </c>
      <c r="E1146" s="66">
        <v>0</v>
      </c>
      <c r="F1146" s="66">
        <v>0</v>
      </c>
      <c r="G1146" s="66">
        <v>14</v>
      </c>
      <c r="H1146" s="66"/>
    </row>
    <row r="1147" spans="2:8" x14ac:dyDescent="0.25">
      <c r="B1147" s="18" t="str">
        <f>IFERROR(VLOOKUP(A1147,REKAP[[#All],[ID
Barang]:[Stok Akhir]],2,FALSE), "")</f>
        <v/>
      </c>
      <c r="C1147" s="18" t="str">
        <f>IFERROR(VLOOKUP(A1147,REKAP[[#All],[ID
Barang]:[Stok Akhir]],4,FALSE), "")</f>
        <v/>
      </c>
      <c r="D1147" s="66">
        <v>0</v>
      </c>
      <c r="E1147" s="66">
        <v>0</v>
      </c>
      <c r="F1147" s="66">
        <v>0</v>
      </c>
      <c r="G1147" s="66">
        <v>0</v>
      </c>
      <c r="H1147" s="66"/>
    </row>
    <row r="1148" spans="2:8" x14ac:dyDescent="0.25">
      <c r="B1148" s="18" t="str">
        <f>IFERROR(VLOOKUP(A1148,REKAP[[#All],[ID
Barang]:[Stok Akhir]],2,FALSE), "")</f>
        <v/>
      </c>
      <c r="C1148" s="18" t="str">
        <f>IFERROR(VLOOKUP(A1148,REKAP[[#All],[ID
Barang]:[Stok Akhir]],4,FALSE), "")</f>
        <v/>
      </c>
      <c r="D1148" s="66">
        <v>12</v>
      </c>
      <c r="E1148" s="66">
        <v>0</v>
      </c>
      <c r="F1148" s="66">
        <v>0</v>
      </c>
      <c r="G1148" s="66">
        <v>12</v>
      </c>
      <c r="H1148" s="66"/>
    </row>
    <row r="1149" spans="2:8" x14ac:dyDescent="0.25">
      <c r="B1149" s="18" t="str">
        <f>IFERROR(VLOOKUP(A1149,REKAP[[#All],[ID
Barang]:[Stok Akhir]],2,FALSE), "")</f>
        <v/>
      </c>
      <c r="C1149" s="18" t="str">
        <f>IFERROR(VLOOKUP(A1149,REKAP[[#All],[ID
Barang]:[Stok Akhir]],4,FALSE), "")</f>
        <v/>
      </c>
      <c r="D1149" s="66">
        <v>3</v>
      </c>
      <c r="E1149" s="66">
        <v>0</v>
      </c>
      <c r="F1149" s="66">
        <v>0</v>
      </c>
      <c r="G1149" s="66">
        <v>3</v>
      </c>
      <c r="H1149" s="66"/>
    </row>
    <row r="1150" spans="2:8" x14ac:dyDescent="0.25">
      <c r="B1150" s="18" t="str">
        <f>IFERROR(VLOOKUP(A1150,REKAP[[#All],[ID
Barang]:[Stok Akhir]],2,FALSE), "")</f>
        <v/>
      </c>
      <c r="C1150" s="18" t="str">
        <f>IFERROR(VLOOKUP(A1150,REKAP[[#All],[ID
Barang]:[Stok Akhir]],4,FALSE), "")</f>
        <v/>
      </c>
      <c r="D1150" s="66">
        <v>1</v>
      </c>
      <c r="E1150" s="66">
        <v>0</v>
      </c>
      <c r="F1150" s="66">
        <v>0</v>
      </c>
      <c r="G1150" s="66">
        <v>1</v>
      </c>
      <c r="H1150" s="66"/>
    </row>
    <row r="1151" spans="2:8" x14ac:dyDescent="0.25">
      <c r="B1151" s="18" t="str">
        <f>IFERROR(VLOOKUP(A1151,REKAP[[#All],[ID
Barang]:[Stok Akhir]],2,FALSE), "")</f>
        <v/>
      </c>
      <c r="C1151" s="18" t="str">
        <f>IFERROR(VLOOKUP(A1151,REKAP[[#All],[ID
Barang]:[Stok Akhir]],4,FALSE), "")</f>
        <v/>
      </c>
      <c r="D1151" s="66">
        <v>1</v>
      </c>
      <c r="E1151" s="66">
        <v>0</v>
      </c>
      <c r="F1151" s="66">
        <v>0</v>
      </c>
      <c r="G1151" s="66">
        <v>1</v>
      </c>
      <c r="H1151" s="66"/>
    </row>
    <row r="1152" spans="2:8" x14ac:dyDescent="0.25">
      <c r="B1152" s="18" t="str">
        <f>IFERROR(VLOOKUP(A1152,REKAP[[#All],[ID
Barang]:[Stok Akhir]],2,FALSE), "")</f>
        <v/>
      </c>
      <c r="C1152" s="18" t="str">
        <f>IFERROR(VLOOKUP(A1152,REKAP[[#All],[ID
Barang]:[Stok Akhir]],4,FALSE), "")</f>
        <v/>
      </c>
      <c r="D1152" s="66">
        <v>4</v>
      </c>
      <c r="E1152" s="66">
        <v>0</v>
      </c>
      <c r="F1152" s="66">
        <v>0</v>
      </c>
      <c r="G1152" s="66">
        <v>4</v>
      </c>
      <c r="H1152" s="66"/>
    </row>
    <row r="1153" spans="2:8" x14ac:dyDescent="0.25">
      <c r="B1153" s="18" t="str">
        <f>IFERROR(VLOOKUP(A1153,REKAP[[#All],[ID
Barang]:[Stok Akhir]],2,FALSE), "")</f>
        <v/>
      </c>
      <c r="C1153" s="18" t="str">
        <f>IFERROR(VLOOKUP(A1153,REKAP[[#All],[ID
Barang]:[Stok Akhir]],4,FALSE), "")</f>
        <v/>
      </c>
      <c r="D1153" s="66">
        <v>0</v>
      </c>
      <c r="E1153" s="66">
        <v>0</v>
      </c>
      <c r="F1153" s="66">
        <v>0</v>
      </c>
      <c r="G1153" s="66">
        <v>0</v>
      </c>
      <c r="H1153" s="66"/>
    </row>
    <row r="1154" spans="2:8" x14ac:dyDescent="0.25">
      <c r="B1154" s="18" t="str">
        <f>IFERROR(VLOOKUP(A1154,REKAP[[#All],[ID
Barang]:[Stok Akhir]],2,FALSE), "")</f>
        <v/>
      </c>
      <c r="C1154" s="18" t="str">
        <f>IFERROR(VLOOKUP(A1154,REKAP[[#All],[ID
Barang]:[Stok Akhir]],4,FALSE), "")</f>
        <v/>
      </c>
      <c r="D1154" s="66">
        <v>0</v>
      </c>
      <c r="E1154" s="66">
        <v>0</v>
      </c>
      <c r="F1154" s="66">
        <v>0</v>
      </c>
      <c r="G1154" s="66">
        <v>0</v>
      </c>
      <c r="H1154" s="66"/>
    </row>
    <row r="1155" spans="2:8" x14ac:dyDescent="0.25">
      <c r="B1155" s="18" t="str">
        <f>IFERROR(VLOOKUP(A1155,REKAP[[#All],[ID
Barang]:[Stok Akhir]],2,FALSE), "")</f>
        <v/>
      </c>
      <c r="C1155" s="18" t="str">
        <f>IFERROR(VLOOKUP(A1155,REKAP[[#All],[ID
Barang]:[Stok Akhir]],4,FALSE), "")</f>
        <v/>
      </c>
      <c r="D1155" s="66">
        <v>0</v>
      </c>
      <c r="E1155" s="66">
        <v>0</v>
      </c>
      <c r="F1155" s="66">
        <v>0</v>
      </c>
      <c r="G1155" s="66">
        <v>0</v>
      </c>
      <c r="H1155" s="66"/>
    </row>
    <row r="1156" spans="2:8" x14ac:dyDescent="0.25">
      <c r="B1156" s="18" t="str">
        <f>IFERROR(VLOOKUP(A1156,REKAP[[#All],[ID
Barang]:[Stok Akhir]],2,FALSE), "")</f>
        <v/>
      </c>
      <c r="C1156" s="18" t="str">
        <f>IFERROR(VLOOKUP(A1156,REKAP[[#All],[ID
Barang]:[Stok Akhir]],4,FALSE), "")</f>
        <v/>
      </c>
      <c r="D1156" s="66">
        <v>0</v>
      </c>
      <c r="E1156" s="66">
        <v>0</v>
      </c>
      <c r="F1156" s="66">
        <v>0</v>
      </c>
      <c r="G1156" s="66">
        <v>0</v>
      </c>
      <c r="H1156" s="66"/>
    </row>
    <row r="1157" spans="2:8" x14ac:dyDescent="0.25">
      <c r="B1157" s="18" t="str">
        <f>IFERROR(VLOOKUP(A1157,REKAP[[#All],[ID
Barang]:[Stok Akhir]],2,FALSE), "")</f>
        <v/>
      </c>
      <c r="C1157" s="18" t="str">
        <f>IFERROR(VLOOKUP(A1157,REKAP[[#All],[ID
Barang]:[Stok Akhir]],4,FALSE), "")</f>
        <v/>
      </c>
      <c r="D1157" s="66">
        <v>2</v>
      </c>
      <c r="E1157" s="66">
        <v>0</v>
      </c>
      <c r="F1157" s="66">
        <v>0</v>
      </c>
      <c r="G1157" s="66">
        <v>2</v>
      </c>
      <c r="H1157" s="66"/>
    </row>
    <row r="1158" spans="2:8" x14ac:dyDescent="0.25">
      <c r="B1158" s="18" t="str">
        <f>IFERROR(VLOOKUP(A1158,REKAP[[#All],[ID
Barang]:[Stok Akhir]],2,FALSE), "")</f>
        <v/>
      </c>
      <c r="C1158" s="18" t="str">
        <f>IFERROR(VLOOKUP(A1158,REKAP[[#All],[ID
Barang]:[Stok Akhir]],4,FALSE), "")</f>
        <v/>
      </c>
      <c r="D1158" s="66">
        <v>1</v>
      </c>
      <c r="E1158" s="66">
        <v>0</v>
      </c>
      <c r="F1158" s="66">
        <v>0</v>
      </c>
      <c r="G1158" s="66">
        <v>1</v>
      </c>
      <c r="H1158" s="66"/>
    </row>
    <row r="1159" spans="2:8" x14ac:dyDescent="0.25">
      <c r="B1159" s="18" t="str">
        <f>IFERROR(VLOOKUP(A1159,REKAP[[#All],[ID
Barang]:[Stok Akhir]],2,FALSE), "")</f>
        <v/>
      </c>
      <c r="C1159" s="18" t="str">
        <f>IFERROR(VLOOKUP(A1159,REKAP[[#All],[ID
Barang]:[Stok Akhir]],4,FALSE), "")</f>
        <v/>
      </c>
      <c r="D1159" s="66">
        <v>1</v>
      </c>
      <c r="E1159" s="66">
        <v>0</v>
      </c>
      <c r="F1159" s="66">
        <v>0</v>
      </c>
      <c r="G1159" s="66">
        <v>1</v>
      </c>
      <c r="H1159" s="66"/>
    </row>
    <row r="1160" spans="2:8" x14ac:dyDescent="0.25">
      <c r="B1160" s="18" t="str">
        <f>IFERROR(VLOOKUP(A1160,REKAP[[#All],[ID
Barang]:[Stok Akhir]],2,FALSE), "")</f>
        <v/>
      </c>
      <c r="C1160" s="18" t="str">
        <f>IFERROR(VLOOKUP(A1160,REKAP[[#All],[ID
Barang]:[Stok Akhir]],4,FALSE), "")</f>
        <v/>
      </c>
      <c r="D1160" s="66">
        <v>0</v>
      </c>
      <c r="E1160" s="66">
        <v>0</v>
      </c>
      <c r="F1160" s="66">
        <v>0</v>
      </c>
      <c r="G1160" s="66">
        <v>0</v>
      </c>
      <c r="H1160" s="66"/>
    </row>
    <row r="1161" spans="2:8" x14ac:dyDescent="0.25">
      <c r="B1161" s="18" t="str">
        <f>IFERROR(VLOOKUP(A1161,REKAP[[#All],[ID
Barang]:[Stok Akhir]],2,FALSE), "")</f>
        <v/>
      </c>
      <c r="C1161" s="18" t="str">
        <f>IFERROR(VLOOKUP(A1161,REKAP[[#All],[ID
Barang]:[Stok Akhir]],4,FALSE), "")</f>
        <v/>
      </c>
      <c r="D1161" s="66">
        <v>0</v>
      </c>
      <c r="E1161" s="66">
        <v>0</v>
      </c>
      <c r="F1161" s="66">
        <v>0</v>
      </c>
      <c r="G1161" s="66">
        <v>0</v>
      </c>
      <c r="H1161" s="66"/>
    </row>
    <row r="1162" spans="2:8" x14ac:dyDescent="0.25">
      <c r="B1162" s="18" t="str">
        <f>IFERROR(VLOOKUP(A1162,REKAP[[#All],[ID
Barang]:[Stok Akhir]],2,FALSE), "")</f>
        <v/>
      </c>
      <c r="C1162" s="18" t="str">
        <f>IFERROR(VLOOKUP(A1162,REKAP[[#All],[ID
Barang]:[Stok Akhir]],4,FALSE), "")</f>
        <v/>
      </c>
      <c r="D1162" s="66">
        <v>0</v>
      </c>
      <c r="E1162" s="66">
        <v>0</v>
      </c>
      <c r="F1162" s="66">
        <v>0</v>
      </c>
      <c r="G1162" s="66">
        <v>0</v>
      </c>
      <c r="H1162" s="66"/>
    </row>
    <row r="1163" spans="2:8" x14ac:dyDescent="0.25">
      <c r="B1163" s="18" t="str">
        <f>IFERROR(VLOOKUP(A1163,REKAP[[#All],[ID
Barang]:[Stok Akhir]],2,FALSE), "")</f>
        <v/>
      </c>
      <c r="C1163" s="18" t="str">
        <f>IFERROR(VLOOKUP(A1163,REKAP[[#All],[ID
Barang]:[Stok Akhir]],4,FALSE), "")</f>
        <v/>
      </c>
      <c r="D1163" s="66">
        <v>0</v>
      </c>
      <c r="E1163" s="66">
        <v>0</v>
      </c>
      <c r="F1163" s="66">
        <v>0</v>
      </c>
      <c r="G1163" s="66">
        <v>0</v>
      </c>
      <c r="H1163" s="66"/>
    </row>
    <row r="1164" spans="2:8" x14ac:dyDescent="0.25">
      <c r="B1164" s="18" t="str">
        <f>IFERROR(VLOOKUP(A1164,REKAP[[#All],[ID
Barang]:[Stok Akhir]],2,FALSE), "")</f>
        <v/>
      </c>
      <c r="C1164" s="18" t="str">
        <f>IFERROR(VLOOKUP(A1164,REKAP[[#All],[ID
Barang]:[Stok Akhir]],4,FALSE), "")</f>
        <v/>
      </c>
      <c r="D1164" s="66">
        <v>2</v>
      </c>
      <c r="E1164" s="66">
        <v>0</v>
      </c>
      <c r="F1164" s="66">
        <v>0</v>
      </c>
      <c r="G1164" s="66">
        <v>2</v>
      </c>
      <c r="H1164" s="66"/>
    </row>
    <row r="1165" spans="2:8" x14ac:dyDescent="0.25">
      <c r="B1165" s="18" t="str">
        <f>IFERROR(VLOOKUP(A1165,REKAP[[#All],[ID
Barang]:[Stok Akhir]],2,FALSE), "")</f>
        <v/>
      </c>
      <c r="C1165" s="18" t="str">
        <f>IFERROR(VLOOKUP(A1165,REKAP[[#All],[ID
Barang]:[Stok Akhir]],4,FALSE), "")</f>
        <v/>
      </c>
      <c r="D1165" s="66">
        <v>2</v>
      </c>
      <c r="E1165" s="66">
        <v>2</v>
      </c>
      <c r="F1165" s="66">
        <v>1</v>
      </c>
      <c r="G1165" s="66">
        <v>3</v>
      </c>
      <c r="H1165" s="66"/>
    </row>
    <row r="1166" spans="2:8" x14ac:dyDescent="0.25">
      <c r="B1166" s="18" t="str">
        <f>IFERROR(VLOOKUP(A1166,REKAP[[#All],[ID
Barang]:[Stok Akhir]],2,FALSE), "")</f>
        <v/>
      </c>
      <c r="C1166" s="18" t="str">
        <f>IFERROR(VLOOKUP(A1166,REKAP[[#All],[ID
Barang]:[Stok Akhir]],4,FALSE), "")</f>
        <v/>
      </c>
      <c r="D1166" s="66">
        <v>0</v>
      </c>
      <c r="E1166" s="66">
        <v>0</v>
      </c>
      <c r="F1166" s="66">
        <v>0</v>
      </c>
      <c r="G1166" s="66">
        <v>0</v>
      </c>
      <c r="H1166" s="66"/>
    </row>
    <row r="1167" spans="2:8" x14ac:dyDescent="0.25">
      <c r="B1167" s="18" t="str">
        <f>IFERROR(VLOOKUP(A1167,REKAP[[#All],[ID
Barang]:[Stok Akhir]],2,FALSE), "")</f>
        <v/>
      </c>
      <c r="C1167" s="18" t="str">
        <f>IFERROR(VLOOKUP(A1167,REKAP[[#All],[ID
Barang]:[Stok Akhir]],4,FALSE), "")</f>
        <v/>
      </c>
      <c r="D1167" s="66">
        <v>0</v>
      </c>
      <c r="E1167" s="66">
        <v>0</v>
      </c>
      <c r="F1167" s="66">
        <v>0</v>
      </c>
      <c r="G1167" s="66">
        <v>0</v>
      </c>
      <c r="H1167" s="66"/>
    </row>
    <row r="1168" spans="2:8" x14ac:dyDescent="0.25">
      <c r="B1168" s="18" t="str">
        <f>IFERROR(VLOOKUP(A1168,REKAP[[#All],[ID
Barang]:[Stok Akhir]],2,FALSE), "")</f>
        <v/>
      </c>
      <c r="C1168" s="18" t="str">
        <f>IFERROR(VLOOKUP(A1168,REKAP[[#All],[ID
Barang]:[Stok Akhir]],4,FALSE), "")</f>
        <v/>
      </c>
      <c r="D1168" s="66">
        <v>2</v>
      </c>
      <c r="E1168" s="66">
        <v>0</v>
      </c>
      <c r="F1168" s="66">
        <v>1</v>
      </c>
      <c r="G1168" s="66">
        <v>1</v>
      </c>
      <c r="H1168" s="66"/>
    </row>
    <row r="1169" spans="2:8" x14ac:dyDescent="0.25">
      <c r="B1169" s="18" t="str">
        <f>IFERROR(VLOOKUP(A1169,REKAP[[#All],[ID
Barang]:[Stok Akhir]],2,FALSE), "")</f>
        <v/>
      </c>
      <c r="C1169" s="18" t="str">
        <f>IFERROR(VLOOKUP(A1169,REKAP[[#All],[ID
Barang]:[Stok Akhir]],4,FALSE), "")</f>
        <v/>
      </c>
      <c r="D1169" s="66">
        <v>1</v>
      </c>
      <c r="E1169" s="66">
        <v>2</v>
      </c>
      <c r="F1169" s="66">
        <v>1</v>
      </c>
      <c r="G1169" s="66">
        <v>2</v>
      </c>
      <c r="H1169" s="66"/>
    </row>
    <row r="1170" spans="2:8" x14ac:dyDescent="0.25">
      <c r="B1170" s="18" t="str">
        <f>IFERROR(VLOOKUP(A1170,REKAP[[#All],[ID
Barang]:[Stok Akhir]],2,FALSE), "")</f>
        <v/>
      </c>
      <c r="C1170" s="18" t="str">
        <f>IFERROR(VLOOKUP(A1170,REKAP[[#All],[ID
Barang]:[Stok Akhir]],4,FALSE), "")</f>
        <v/>
      </c>
      <c r="D1170" s="66">
        <v>1</v>
      </c>
      <c r="E1170" s="66">
        <v>0</v>
      </c>
      <c r="F1170" s="66">
        <v>0</v>
      </c>
      <c r="G1170" s="66">
        <v>1</v>
      </c>
      <c r="H1170" s="66"/>
    </row>
    <row r="1171" spans="2:8" x14ac:dyDescent="0.25">
      <c r="B1171" s="18" t="str">
        <f>IFERROR(VLOOKUP(A1171,REKAP[[#All],[ID
Barang]:[Stok Akhir]],2,FALSE), "")</f>
        <v/>
      </c>
      <c r="C1171" s="18" t="str">
        <f>IFERROR(VLOOKUP(A1171,REKAP[[#All],[ID
Barang]:[Stok Akhir]],4,FALSE), "")</f>
        <v/>
      </c>
      <c r="D1171" s="66">
        <v>40</v>
      </c>
      <c r="E1171" s="66">
        <v>0</v>
      </c>
      <c r="F1171" s="66">
        <v>0</v>
      </c>
      <c r="G1171" s="66">
        <v>40</v>
      </c>
      <c r="H1171" s="66"/>
    </row>
    <row r="1172" spans="2:8" x14ac:dyDescent="0.25">
      <c r="B1172" s="18" t="str">
        <f>IFERROR(VLOOKUP(A1172,REKAP[[#All],[ID
Barang]:[Stok Akhir]],2,FALSE), "")</f>
        <v/>
      </c>
      <c r="C1172" s="18" t="str">
        <f>IFERROR(VLOOKUP(A1172,REKAP[[#All],[ID
Barang]:[Stok Akhir]],4,FALSE), "")</f>
        <v/>
      </c>
      <c r="D1172" s="66">
        <v>2</v>
      </c>
      <c r="E1172" s="66">
        <v>0</v>
      </c>
      <c r="F1172" s="66">
        <v>0</v>
      </c>
      <c r="G1172" s="66">
        <v>2</v>
      </c>
      <c r="H1172" s="66"/>
    </row>
    <row r="1173" spans="2:8" x14ac:dyDescent="0.25">
      <c r="B1173" s="18" t="str">
        <f>IFERROR(VLOOKUP(A1173,REKAP[[#All],[ID
Barang]:[Stok Akhir]],2,FALSE), "")</f>
        <v/>
      </c>
      <c r="C1173" s="18" t="str">
        <f>IFERROR(VLOOKUP(A1173,REKAP[[#All],[ID
Barang]:[Stok Akhir]],4,FALSE), "")</f>
        <v/>
      </c>
      <c r="D1173" s="66">
        <v>2</v>
      </c>
      <c r="E1173" s="66">
        <v>0</v>
      </c>
      <c r="F1173" s="66">
        <v>0</v>
      </c>
      <c r="G1173" s="66">
        <v>2</v>
      </c>
      <c r="H1173" s="66"/>
    </row>
    <row r="1174" spans="2:8" x14ac:dyDescent="0.25">
      <c r="B1174" s="18" t="str">
        <f>IFERROR(VLOOKUP(A1174,REKAP[[#All],[ID
Barang]:[Stok Akhir]],2,FALSE), "")</f>
        <v/>
      </c>
      <c r="C1174" s="18" t="str">
        <f>IFERROR(VLOOKUP(A1174,REKAP[[#All],[ID
Barang]:[Stok Akhir]],4,FALSE), "")</f>
        <v/>
      </c>
      <c r="D1174" s="66">
        <v>0</v>
      </c>
      <c r="E1174" s="66">
        <v>0</v>
      </c>
      <c r="F1174" s="66">
        <v>0</v>
      </c>
      <c r="G1174" s="66">
        <v>0</v>
      </c>
      <c r="H1174" s="66"/>
    </row>
    <row r="1175" spans="2:8" x14ac:dyDescent="0.25">
      <c r="B1175" s="18" t="str">
        <f>IFERROR(VLOOKUP(A1175,REKAP[[#All],[ID
Barang]:[Stok Akhir]],2,FALSE), "")</f>
        <v/>
      </c>
      <c r="C1175" s="18" t="str">
        <f>IFERROR(VLOOKUP(A1175,REKAP[[#All],[ID
Barang]:[Stok Akhir]],4,FALSE), "")</f>
        <v/>
      </c>
      <c r="D1175" s="66">
        <v>5</v>
      </c>
      <c r="E1175" s="66">
        <v>2</v>
      </c>
      <c r="F1175" s="66">
        <v>4</v>
      </c>
      <c r="G1175" s="66">
        <v>3</v>
      </c>
      <c r="H1175" s="66"/>
    </row>
    <row r="1176" spans="2:8" x14ac:dyDescent="0.25">
      <c r="B1176" s="18" t="str">
        <f>IFERROR(VLOOKUP(A1176,REKAP[[#All],[ID
Barang]:[Stok Akhir]],2,FALSE), "")</f>
        <v/>
      </c>
      <c r="C1176" s="18" t="str">
        <f>IFERROR(VLOOKUP(A1176,REKAP[[#All],[ID
Barang]:[Stok Akhir]],4,FALSE), "")</f>
        <v/>
      </c>
      <c r="D1176" s="66">
        <v>0</v>
      </c>
      <c r="E1176" s="66">
        <v>0</v>
      </c>
      <c r="F1176" s="66">
        <v>0</v>
      </c>
      <c r="G1176" s="66">
        <v>0</v>
      </c>
      <c r="H1176" s="66"/>
    </row>
    <row r="1177" spans="2:8" x14ac:dyDescent="0.25">
      <c r="B1177" s="18" t="str">
        <f>IFERROR(VLOOKUP(A1177,REKAP[[#All],[ID
Barang]:[Stok Akhir]],2,FALSE), "")</f>
        <v/>
      </c>
      <c r="C1177" s="18" t="str">
        <f>IFERROR(VLOOKUP(A1177,REKAP[[#All],[ID
Barang]:[Stok Akhir]],4,FALSE), "")</f>
        <v/>
      </c>
      <c r="D1177" s="66">
        <v>0</v>
      </c>
      <c r="E1177" s="66">
        <v>0</v>
      </c>
      <c r="F1177" s="66">
        <v>0</v>
      </c>
      <c r="G1177" s="66">
        <v>0</v>
      </c>
      <c r="H1177" s="66"/>
    </row>
    <row r="1178" spans="2:8" x14ac:dyDescent="0.25">
      <c r="B1178" s="18" t="str">
        <f>IFERROR(VLOOKUP(A1178,REKAP[[#All],[ID
Barang]:[Stok Akhir]],2,FALSE), "")</f>
        <v/>
      </c>
      <c r="C1178" s="18" t="str">
        <f>IFERROR(VLOOKUP(A1178,REKAP[[#All],[ID
Barang]:[Stok Akhir]],4,FALSE), "")</f>
        <v/>
      </c>
      <c r="D1178" s="66">
        <v>34</v>
      </c>
      <c r="E1178" s="66">
        <v>0</v>
      </c>
      <c r="F1178" s="66">
        <v>0</v>
      </c>
      <c r="G1178" s="66">
        <v>34</v>
      </c>
      <c r="H1178" s="66"/>
    </row>
    <row r="1179" spans="2:8" x14ac:dyDescent="0.25">
      <c r="B1179" s="18" t="str">
        <f>IFERROR(VLOOKUP(A1179,REKAP[[#All],[ID
Barang]:[Stok Akhir]],2,FALSE), "")</f>
        <v/>
      </c>
      <c r="C1179" s="18" t="str">
        <f>IFERROR(VLOOKUP(A1179,REKAP[[#All],[ID
Barang]:[Stok Akhir]],4,FALSE), "")</f>
        <v/>
      </c>
      <c r="D1179" s="66">
        <v>2</v>
      </c>
      <c r="E1179" s="66">
        <v>0</v>
      </c>
      <c r="F1179" s="66">
        <v>0</v>
      </c>
      <c r="G1179" s="66">
        <v>2</v>
      </c>
      <c r="H1179" s="66"/>
    </row>
    <row r="1180" spans="2:8" x14ac:dyDescent="0.25">
      <c r="B1180" s="18" t="str">
        <f>IFERROR(VLOOKUP(A1180,REKAP[[#All],[ID
Barang]:[Stok Akhir]],2,FALSE), "")</f>
        <v/>
      </c>
      <c r="C1180" s="18" t="str">
        <f>IFERROR(VLOOKUP(A1180,REKAP[[#All],[ID
Barang]:[Stok Akhir]],4,FALSE), "")</f>
        <v/>
      </c>
      <c r="D1180" s="66">
        <v>3</v>
      </c>
      <c r="E1180" s="66">
        <v>0</v>
      </c>
      <c r="F1180" s="66">
        <v>0</v>
      </c>
      <c r="G1180" s="66">
        <v>3</v>
      </c>
      <c r="H1180" s="66"/>
    </row>
    <row r="1181" spans="2:8" x14ac:dyDescent="0.25">
      <c r="B1181" s="18" t="str">
        <f>IFERROR(VLOOKUP(A1181,REKAP[[#All],[ID
Barang]:[Stok Akhir]],2,FALSE), "")</f>
        <v/>
      </c>
      <c r="C1181" s="18" t="str">
        <f>IFERROR(VLOOKUP(A1181,REKAP[[#All],[ID
Barang]:[Stok Akhir]],4,FALSE), "")</f>
        <v/>
      </c>
      <c r="D1181" s="66">
        <v>0</v>
      </c>
      <c r="E1181" s="66">
        <v>0</v>
      </c>
      <c r="F1181" s="66">
        <v>0</v>
      </c>
      <c r="G1181" s="66">
        <v>0</v>
      </c>
      <c r="H1181" s="66"/>
    </row>
    <row r="1182" spans="2:8" x14ac:dyDescent="0.25">
      <c r="B1182" s="18" t="str">
        <f>IFERROR(VLOOKUP(A1182,REKAP[[#All],[ID
Barang]:[Stok Akhir]],2,FALSE), "")</f>
        <v/>
      </c>
      <c r="C1182" s="18" t="str">
        <f>IFERROR(VLOOKUP(A1182,REKAP[[#All],[ID
Barang]:[Stok Akhir]],4,FALSE), "")</f>
        <v/>
      </c>
      <c r="D1182" s="66">
        <v>0</v>
      </c>
      <c r="E1182" s="66">
        <v>0</v>
      </c>
      <c r="F1182" s="66">
        <v>0</v>
      </c>
      <c r="G1182" s="66">
        <v>0</v>
      </c>
      <c r="H1182" s="66"/>
    </row>
    <row r="1183" spans="2:8" x14ac:dyDescent="0.25">
      <c r="B1183" s="18" t="str">
        <f>IFERROR(VLOOKUP(A1183,REKAP[[#All],[ID
Barang]:[Stok Akhir]],2,FALSE), "")</f>
        <v/>
      </c>
      <c r="C1183" s="18" t="str">
        <f>IFERROR(VLOOKUP(A1183,REKAP[[#All],[ID
Barang]:[Stok Akhir]],4,FALSE), "")</f>
        <v/>
      </c>
      <c r="D1183" s="66">
        <v>44</v>
      </c>
      <c r="E1183" s="66">
        <v>0</v>
      </c>
      <c r="F1183" s="66">
        <v>7</v>
      </c>
      <c r="G1183" s="66">
        <v>37</v>
      </c>
      <c r="H1183" s="66"/>
    </row>
    <row r="1184" spans="2:8" x14ac:dyDescent="0.25">
      <c r="B1184" s="18" t="str">
        <f>IFERROR(VLOOKUP(A1184,REKAP[[#All],[ID
Barang]:[Stok Akhir]],2,FALSE), "")</f>
        <v/>
      </c>
      <c r="C1184" s="18" t="str">
        <f>IFERROR(VLOOKUP(A1184,REKAP[[#All],[ID
Barang]:[Stok Akhir]],4,FALSE), "")</f>
        <v/>
      </c>
      <c r="D1184" s="66">
        <v>2</v>
      </c>
      <c r="E1184" s="66">
        <v>0</v>
      </c>
      <c r="F1184" s="66">
        <v>0</v>
      </c>
      <c r="G1184" s="66">
        <v>2</v>
      </c>
      <c r="H1184" s="66"/>
    </row>
    <row r="1185" spans="2:8" x14ac:dyDescent="0.25">
      <c r="B1185" s="18" t="str">
        <f>IFERROR(VLOOKUP(A1185,REKAP[[#All],[ID
Barang]:[Stok Akhir]],2,FALSE), "")</f>
        <v/>
      </c>
      <c r="C1185" s="18" t="str">
        <f>IFERROR(VLOOKUP(A1185,REKAP[[#All],[ID
Barang]:[Stok Akhir]],4,FALSE), "")</f>
        <v/>
      </c>
      <c r="D1185" s="66">
        <v>2</v>
      </c>
      <c r="E1185" s="66">
        <v>0</v>
      </c>
      <c r="F1185" s="66">
        <v>0</v>
      </c>
      <c r="G1185" s="66">
        <v>2</v>
      </c>
      <c r="H1185" s="66"/>
    </row>
    <row r="1186" spans="2:8" x14ac:dyDescent="0.25">
      <c r="B1186" s="18" t="str">
        <f>IFERROR(VLOOKUP(A1186,REKAP[[#All],[ID
Barang]:[Stok Akhir]],2,FALSE), "")</f>
        <v/>
      </c>
      <c r="C1186" s="18" t="str">
        <f>IFERROR(VLOOKUP(A1186,REKAP[[#All],[ID
Barang]:[Stok Akhir]],4,FALSE), "")</f>
        <v/>
      </c>
      <c r="D1186" s="66">
        <v>19</v>
      </c>
      <c r="E1186" s="66">
        <v>0</v>
      </c>
      <c r="F1186" s="66">
        <v>2</v>
      </c>
      <c r="G1186" s="66">
        <v>17</v>
      </c>
      <c r="H1186" s="66"/>
    </row>
    <row r="1187" spans="2:8" x14ac:dyDescent="0.25">
      <c r="B1187" s="18" t="str">
        <f>IFERROR(VLOOKUP(A1187,REKAP[[#All],[ID
Barang]:[Stok Akhir]],2,FALSE), "")</f>
        <v/>
      </c>
      <c r="C1187" s="18" t="str">
        <f>IFERROR(VLOOKUP(A1187,REKAP[[#All],[ID
Barang]:[Stok Akhir]],4,FALSE), "")</f>
        <v/>
      </c>
      <c r="D1187" s="66">
        <v>28</v>
      </c>
      <c r="E1187" s="66">
        <v>0</v>
      </c>
      <c r="F1187" s="66">
        <v>0</v>
      </c>
      <c r="G1187" s="66">
        <v>28</v>
      </c>
      <c r="H1187" s="66"/>
    </row>
    <row r="1188" spans="2:8" x14ac:dyDescent="0.25">
      <c r="B1188" s="18" t="str">
        <f>IFERROR(VLOOKUP(A1188,REKAP[[#All],[ID
Barang]:[Stok Akhir]],2,FALSE), "")</f>
        <v/>
      </c>
      <c r="C1188" s="18" t="str">
        <f>IFERROR(VLOOKUP(A1188,REKAP[[#All],[ID
Barang]:[Stok Akhir]],4,FALSE), "")</f>
        <v/>
      </c>
      <c r="D1188" s="66">
        <v>2</v>
      </c>
      <c r="E1188" s="66">
        <v>0</v>
      </c>
      <c r="F1188" s="66">
        <v>0</v>
      </c>
      <c r="G1188" s="66">
        <v>2</v>
      </c>
      <c r="H1188" s="66"/>
    </row>
    <row r="1189" spans="2:8" x14ac:dyDescent="0.25">
      <c r="B1189" s="18" t="str">
        <f>IFERROR(VLOOKUP(A1189,REKAP[[#All],[ID
Barang]:[Stok Akhir]],2,FALSE), "")</f>
        <v/>
      </c>
      <c r="C1189" s="18" t="str">
        <f>IFERROR(VLOOKUP(A1189,REKAP[[#All],[ID
Barang]:[Stok Akhir]],4,FALSE), "")</f>
        <v/>
      </c>
      <c r="D1189" s="66">
        <v>0</v>
      </c>
      <c r="E1189" s="66">
        <v>0</v>
      </c>
      <c r="F1189" s="66">
        <v>0</v>
      </c>
      <c r="G1189" s="66">
        <v>0</v>
      </c>
      <c r="H1189" s="66"/>
    </row>
    <row r="1190" spans="2:8" x14ac:dyDescent="0.25">
      <c r="B1190" s="18" t="str">
        <f>IFERROR(VLOOKUP(A1190,REKAP[[#All],[ID
Barang]:[Stok Akhir]],2,FALSE), "")</f>
        <v/>
      </c>
      <c r="C1190" s="18" t="str">
        <f>IFERROR(VLOOKUP(A1190,REKAP[[#All],[ID
Barang]:[Stok Akhir]],4,FALSE), "")</f>
        <v/>
      </c>
      <c r="D1190" s="66">
        <v>3</v>
      </c>
      <c r="E1190" s="66">
        <v>0</v>
      </c>
      <c r="F1190" s="66">
        <v>0</v>
      </c>
      <c r="G1190" s="66">
        <v>3</v>
      </c>
      <c r="H1190" s="66"/>
    </row>
    <row r="1191" spans="2:8" x14ac:dyDescent="0.25">
      <c r="B1191" s="18" t="str">
        <f>IFERROR(VLOOKUP(A1191,REKAP[[#All],[ID
Barang]:[Stok Akhir]],2,FALSE), "")</f>
        <v/>
      </c>
      <c r="C1191" s="18" t="str">
        <f>IFERROR(VLOOKUP(A1191,REKAP[[#All],[ID
Barang]:[Stok Akhir]],4,FALSE), "")</f>
        <v/>
      </c>
      <c r="D1191" s="66">
        <v>0</v>
      </c>
      <c r="E1191" s="66">
        <v>0</v>
      </c>
      <c r="F1191" s="66">
        <v>0</v>
      </c>
      <c r="G1191" s="66">
        <v>0</v>
      </c>
      <c r="H1191" s="66"/>
    </row>
    <row r="1192" spans="2:8" x14ac:dyDescent="0.25">
      <c r="B1192" s="18" t="str">
        <f>IFERROR(VLOOKUP(A1192,REKAP[[#All],[ID
Barang]:[Stok Akhir]],2,FALSE), "")</f>
        <v/>
      </c>
      <c r="C1192" s="18" t="str">
        <f>IFERROR(VLOOKUP(A1192,REKAP[[#All],[ID
Barang]:[Stok Akhir]],4,FALSE), "")</f>
        <v/>
      </c>
      <c r="D1192" s="66">
        <v>0</v>
      </c>
      <c r="E1192" s="66">
        <v>0</v>
      </c>
      <c r="F1192" s="66">
        <v>0</v>
      </c>
      <c r="G1192" s="66">
        <v>0</v>
      </c>
      <c r="H1192" s="66"/>
    </row>
    <row r="1193" spans="2:8" x14ac:dyDescent="0.25">
      <c r="B1193" s="18" t="str">
        <f>IFERROR(VLOOKUP(A1193,REKAP[[#All],[ID
Barang]:[Stok Akhir]],2,FALSE), "")</f>
        <v/>
      </c>
      <c r="C1193" s="18" t="str">
        <f>IFERROR(VLOOKUP(A1193,REKAP[[#All],[ID
Barang]:[Stok Akhir]],4,FALSE), "")</f>
        <v/>
      </c>
      <c r="D1193" s="66">
        <v>0</v>
      </c>
      <c r="E1193" s="66">
        <v>0</v>
      </c>
      <c r="F1193" s="66">
        <v>0</v>
      </c>
      <c r="G1193" s="66">
        <v>0</v>
      </c>
      <c r="H1193" s="66"/>
    </row>
    <row r="1194" spans="2:8" x14ac:dyDescent="0.25">
      <c r="B1194" s="18" t="str">
        <f>IFERROR(VLOOKUP(A1194,REKAP[[#All],[ID
Barang]:[Stok Akhir]],2,FALSE), "")</f>
        <v/>
      </c>
      <c r="C1194" s="18" t="str">
        <f>IFERROR(VLOOKUP(A1194,REKAP[[#All],[ID
Barang]:[Stok Akhir]],4,FALSE), "")</f>
        <v/>
      </c>
      <c r="D1194" s="66">
        <v>1</v>
      </c>
      <c r="E1194" s="66">
        <v>0</v>
      </c>
      <c r="F1194" s="66">
        <v>0</v>
      </c>
      <c r="G1194" s="66">
        <v>1</v>
      </c>
      <c r="H1194" s="66"/>
    </row>
    <row r="1195" spans="2:8" x14ac:dyDescent="0.25">
      <c r="B1195" s="18" t="str">
        <f>IFERROR(VLOOKUP(A1195,REKAP[[#All],[ID
Barang]:[Stok Akhir]],2,FALSE), "")</f>
        <v/>
      </c>
      <c r="C1195" s="18" t="str">
        <f>IFERROR(VLOOKUP(A1195,REKAP[[#All],[ID
Barang]:[Stok Akhir]],4,FALSE), "")</f>
        <v/>
      </c>
      <c r="D1195" s="66">
        <v>0</v>
      </c>
      <c r="E1195" s="66">
        <v>0</v>
      </c>
      <c r="F1195" s="66">
        <v>0</v>
      </c>
      <c r="G1195" s="66">
        <v>0</v>
      </c>
      <c r="H1195" s="66"/>
    </row>
    <row r="1196" spans="2:8" x14ac:dyDescent="0.25">
      <c r="B1196" s="18" t="str">
        <f>IFERROR(VLOOKUP(A1196,REKAP[[#All],[ID
Barang]:[Stok Akhir]],2,FALSE), "")</f>
        <v/>
      </c>
      <c r="C1196" s="18" t="str">
        <f>IFERROR(VLOOKUP(A1196,REKAP[[#All],[ID
Barang]:[Stok Akhir]],4,FALSE), "")</f>
        <v/>
      </c>
      <c r="D1196" s="66">
        <v>0</v>
      </c>
      <c r="E1196" s="66">
        <v>0</v>
      </c>
      <c r="F1196" s="66">
        <v>0</v>
      </c>
      <c r="G1196" s="66">
        <v>0</v>
      </c>
      <c r="H1196" s="66"/>
    </row>
    <row r="1197" spans="2:8" x14ac:dyDescent="0.25">
      <c r="B1197" s="18" t="str">
        <f>IFERROR(VLOOKUP(A1197,REKAP[[#All],[ID
Barang]:[Stok Akhir]],2,FALSE), "")</f>
        <v/>
      </c>
      <c r="C1197" s="18" t="str">
        <f>IFERROR(VLOOKUP(A1197,REKAP[[#All],[ID
Barang]:[Stok Akhir]],4,FALSE), "")</f>
        <v/>
      </c>
      <c r="D1197" s="66">
        <v>0</v>
      </c>
      <c r="E1197" s="66">
        <v>0</v>
      </c>
      <c r="F1197" s="66">
        <v>0</v>
      </c>
      <c r="G1197" s="66">
        <v>0</v>
      </c>
      <c r="H1197" s="66"/>
    </row>
    <row r="1198" spans="2:8" x14ac:dyDescent="0.25">
      <c r="B1198" s="18" t="str">
        <f>IFERROR(VLOOKUP(A1198,REKAP[[#All],[ID
Barang]:[Stok Akhir]],2,FALSE), "")</f>
        <v/>
      </c>
      <c r="C1198" s="18" t="str">
        <f>IFERROR(VLOOKUP(A1198,REKAP[[#All],[ID
Barang]:[Stok Akhir]],4,FALSE), "")</f>
        <v/>
      </c>
      <c r="D1198" s="66">
        <v>2</v>
      </c>
      <c r="E1198" s="66">
        <v>0</v>
      </c>
      <c r="F1198" s="66">
        <v>0</v>
      </c>
      <c r="G1198" s="66">
        <v>2</v>
      </c>
      <c r="H1198" s="66"/>
    </row>
    <row r="1199" spans="2:8" x14ac:dyDescent="0.25">
      <c r="B1199" s="18" t="str">
        <f>IFERROR(VLOOKUP(A1199,REKAP[[#All],[ID
Barang]:[Stok Akhir]],2,FALSE), "")</f>
        <v/>
      </c>
      <c r="C1199" s="18" t="str">
        <f>IFERROR(VLOOKUP(A1199,REKAP[[#All],[ID
Barang]:[Stok Akhir]],4,FALSE), "")</f>
        <v/>
      </c>
      <c r="D1199" s="66">
        <v>1</v>
      </c>
      <c r="E1199" s="66">
        <v>0</v>
      </c>
      <c r="F1199" s="66">
        <v>0</v>
      </c>
      <c r="G1199" s="66">
        <v>1</v>
      </c>
      <c r="H1199" s="66"/>
    </row>
    <row r="1200" spans="2:8" x14ac:dyDescent="0.25">
      <c r="B1200" s="18" t="str">
        <f>IFERROR(VLOOKUP(A1200,REKAP[[#All],[ID
Barang]:[Stok Akhir]],2,FALSE), "")</f>
        <v/>
      </c>
      <c r="C1200" s="18" t="str">
        <f>IFERROR(VLOOKUP(A1200,REKAP[[#All],[ID
Barang]:[Stok Akhir]],4,FALSE), "")</f>
        <v/>
      </c>
      <c r="D1200" s="66">
        <v>0</v>
      </c>
      <c r="E1200" s="66">
        <v>0</v>
      </c>
      <c r="F1200" s="66">
        <v>0</v>
      </c>
      <c r="G1200" s="66">
        <v>0</v>
      </c>
      <c r="H1200" s="66"/>
    </row>
    <row r="1201" spans="2:8" x14ac:dyDescent="0.25">
      <c r="B1201" s="18" t="str">
        <f>IFERROR(VLOOKUP(A1201,REKAP[[#All],[ID
Barang]:[Stok Akhir]],2,FALSE), "")</f>
        <v/>
      </c>
      <c r="C1201" s="18" t="str">
        <f>IFERROR(VLOOKUP(A1201,REKAP[[#All],[ID
Barang]:[Stok Akhir]],4,FALSE), "")</f>
        <v/>
      </c>
      <c r="D1201" s="66">
        <v>4</v>
      </c>
      <c r="E1201" s="66">
        <v>0</v>
      </c>
      <c r="F1201" s="66">
        <v>2</v>
      </c>
      <c r="G1201" s="66">
        <v>2</v>
      </c>
      <c r="H1201" s="66"/>
    </row>
    <row r="1202" spans="2:8" x14ac:dyDescent="0.25">
      <c r="B1202" s="18" t="str">
        <f>IFERROR(VLOOKUP(A1202,REKAP[[#All],[ID
Barang]:[Stok Akhir]],2,FALSE), "")</f>
        <v/>
      </c>
      <c r="C1202" s="18" t="str">
        <f>IFERROR(VLOOKUP(A1202,REKAP[[#All],[ID
Barang]:[Stok Akhir]],4,FALSE), "")</f>
        <v/>
      </c>
      <c r="D1202" s="66">
        <v>1</v>
      </c>
      <c r="E1202" s="66">
        <v>0</v>
      </c>
      <c r="F1202" s="66">
        <v>0</v>
      </c>
      <c r="G1202" s="66">
        <v>1</v>
      </c>
      <c r="H1202" s="66"/>
    </row>
    <row r="1203" spans="2:8" x14ac:dyDescent="0.25">
      <c r="B1203" s="18" t="str">
        <f>IFERROR(VLOOKUP(A1203,REKAP[[#All],[ID
Barang]:[Stok Akhir]],2,FALSE), "")</f>
        <v/>
      </c>
      <c r="C1203" s="18" t="str">
        <f>IFERROR(VLOOKUP(A1203,REKAP[[#All],[ID
Barang]:[Stok Akhir]],4,FALSE), "")</f>
        <v/>
      </c>
      <c r="D1203" s="66">
        <v>0</v>
      </c>
      <c r="E1203" s="66">
        <v>0</v>
      </c>
      <c r="F1203" s="66">
        <v>0</v>
      </c>
      <c r="G1203" s="66">
        <v>0</v>
      </c>
      <c r="H1203" s="66"/>
    </row>
    <row r="1204" spans="2:8" x14ac:dyDescent="0.25">
      <c r="B1204" s="18" t="str">
        <f>IFERROR(VLOOKUP(A1204,REKAP[[#All],[ID
Barang]:[Stok Akhir]],2,FALSE), "")</f>
        <v/>
      </c>
      <c r="C1204" s="18" t="str">
        <f>IFERROR(VLOOKUP(A1204,REKAP[[#All],[ID
Barang]:[Stok Akhir]],4,FALSE), "")</f>
        <v/>
      </c>
      <c r="D1204" s="66">
        <v>4</v>
      </c>
      <c r="E1204" s="66">
        <v>0</v>
      </c>
      <c r="F1204" s="66">
        <v>0</v>
      </c>
      <c r="G1204" s="66">
        <v>4</v>
      </c>
      <c r="H1204" s="66"/>
    </row>
    <row r="1205" spans="2:8" x14ac:dyDescent="0.25">
      <c r="B1205" s="18" t="str">
        <f>IFERROR(VLOOKUP(A1205,REKAP[[#All],[ID
Barang]:[Stok Akhir]],2,FALSE), "")</f>
        <v/>
      </c>
      <c r="C1205" s="18" t="str">
        <f>IFERROR(VLOOKUP(A1205,REKAP[[#All],[ID
Barang]:[Stok Akhir]],4,FALSE), "")</f>
        <v/>
      </c>
      <c r="D1205" s="66">
        <v>0</v>
      </c>
      <c r="E1205" s="66">
        <v>0</v>
      </c>
      <c r="F1205" s="66">
        <v>1</v>
      </c>
      <c r="G1205" s="66">
        <v>-1</v>
      </c>
      <c r="H1205" s="66"/>
    </row>
    <row r="1206" spans="2:8" x14ac:dyDescent="0.25">
      <c r="B1206" s="35" t="str">
        <f>IFERROR(VLOOKUP(A1206,REKAP[[#All],[ID
Barang]:[Stok Akhir]],2,FALSE), "")</f>
        <v/>
      </c>
      <c r="C1206" s="35" t="str">
        <f>IFERROR(VLOOKUP(A1206,REKAP[[#All],[ID
Barang]:[Stok Akhir]],4,FALSE), "")</f>
        <v/>
      </c>
      <c r="D1206" s="66">
        <v>0</v>
      </c>
      <c r="E1206" s="66">
        <v>0</v>
      </c>
      <c r="F1206" s="66">
        <v>0</v>
      </c>
      <c r="G1206" s="66">
        <v>0</v>
      </c>
      <c r="H1206" s="66"/>
    </row>
    <row r="1207" spans="2:8" x14ac:dyDescent="0.25">
      <c r="D1207" s="66">
        <v>0</v>
      </c>
      <c r="E1207" s="66">
        <v>0</v>
      </c>
      <c r="F1207" s="66">
        <v>0</v>
      </c>
      <c r="G1207" s="66">
        <v>0</v>
      </c>
      <c r="H1207" s="66"/>
    </row>
    <row r="1208" spans="2:8" x14ac:dyDescent="0.25">
      <c r="D1208" s="66">
        <v>0</v>
      </c>
      <c r="E1208" s="66">
        <v>0</v>
      </c>
      <c r="F1208" s="66">
        <v>0</v>
      </c>
      <c r="G1208" s="66">
        <v>0</v>
      </c>
      <c r="H1208" s="66"/>
    </row>
    <row r="1209" spans="2:8" x14ac:dyDescent="0.25">
      <c r="D1209" s="66">
        <v>3</v>
      </c>
      <c r="E1209" s="66">
        <v>0</v>
      </c>
      <c r="F1209" s="66">
        <v>0</v>
      </c>
      <c r="G1209" s="66">
        <v>3</v>
      </c>
      <c r="H1209" s="66"/>
    </row>
    <row r="1210" spans="2:8" x14ac:dyDescent="0.25">
      <c r="D1210" s="66">
        <v>0</v>
      </c>
      <c r="E1210" s="66">
        <v>0</v>
      </c>
      <c r="F1210" s="66">
        <v>0</v>
      </c>
      <c r="G1210" s="66">
        <v>0</v>
      </c>
      <c r="H1210" s="66"/>
    </row>
    <row r="1211" spans="2:8" x14ac:dyDescent="0.25">
      <c r="D1211" s="66">
        <v>0</v>
      </c>
      <c r="E1211" s="66">
        <v>0</v>
      </c>
      <c r="F1211" s="66">
        <v>0</v>
      </c>
      <c r="G1211" s="66">
        <v>0</v>
      </c>
      <c r="H1211" s="66"/>
    </row>
    <row r="1212" spans="2:8" x14ac:dyDescent="0.25">
      <c r="D1212" s="66">
        <v>1</v>
      </c>
      <c r="E1212" s="66">
        <v>0</v>
      </c>
      <c r="F1212" s="66">
        <v>0</v>
      </c>
      <c r="G1212" s="66">
        <v>1</v>
      </c>
      <c r="H1212" s="66"/>
    </row>
    <row r="1213" spans="2:8" x14ac:dyDescent="0.25">
      <c r="D1213" s="66">
        <v>3</v>
      </c>
      <c r="E1213" s="66">
        <v>0</v>
      </c>
      <c r="F1213" s="66">
        <v>0</v>
      </c>
      <c r="G1213" s="66">
        <v>3</v>
      </c>
      <c r="H1213" s="66"/>
    </row>
    <row r="1214" spans="2:8" x14ac:dyDescent="0.25">
      <c r="D1214" s="66">
        <v>3</v>
      </c>
      <c r="E1214" s="66">
        <v>0</v>
      </c>
      <c r="F1214" s="66">
        <v>0</v>
      </c>
      <c r="G1214" s="66">
        <v>3</v>
      </c>
      <c r="H1214" s="66"/>
    </row>
    <row r="1215" spans="2:8" x14ac:dyDescent="0.25">
      <c r="D1215" s="66">
        <v>0</v>
      </c>
      <c r="E1215" s="66">
        <v>0</v>
      </c>
      <c r="F1215" s="66">
        <v>0</v>
      </c>
      <c r="G1215" s="66">
        <v>0</v>
      </c>
      <c r="H1215" s="66"/>
    </row>
    <row r="1216" spans="2:8" x14ac:dyDescent="0.25">
      <c r="D1216" s="66">
        <v>3</v>
      </c>
      <c r="E1216" s="66">
        <v>0</v>
      </c>
      <c r="F1216" s="66">
        <v>0</v>
      </c>
      <c r="G1216" s="66">
        <v>3</v>
      </c>
      <c r="H1216" s="66"/>
    </row>
    <row r="1217" spans="4:8" x14ac:dyDescent="0.25">
      <c r="D1217" s="66">
        <v>0</v>
      </c>
      <c r="E1217" s="66">
        <v>0</v>
      </c>
      <c r="F1217" s="66">
        <v>0</v>
      </c>
      <c r="G1217" s="66">
        <v>0</v>
      </c>
      <c r="H1217" s="66"/>
    </row>
    <row r="1218" spans="4:8" x14ac:dyDescent="0.25">
      <c r="D1218" s="66">
        <v>4</v>
      </c>
      <c r="E1218" s="66">
        <v>0</v>
      </c>
      <c r="F1218" s="66">
        <v>0</v>
      </c>
      <c r="G1218" s="66">
        <v>4</v>
      </c>
      <c r="H1218" s="66"/>
    </row>
    <row r="1219" spans="4:8" x14ac:dyDescent="0.25">
      <c r="D1219" s="66">
        <v>3</v>
      </c>
      <c r="E1219" s="66">
        <v>0</v>
      </c>
      <c r="F1219" s="66">
        <v>0</v>
      </c>
      <c r="G1219" s="66">
        <v>3</v>
      </c>
      <c r="H1219" s="66"/>
    </row>
    <row r="1220" spans="4:8" x14ac:dyDescent="0.25">
      <c r="D1220" s="66">
        <v>2</v>
      </c>
      <c r="E1220" s="66">
        <v>0</v>
      </c>
      <c r="F1220" s="66">
        <v>0</v>
      </c>
      <c r="G1220" s="66">
        <v>2</v>
      </c>
      <c r="H1220" s="66"/>
    </row>
    <row r="1221" spans="4:8" x14ac:dyDescent="0.25">
      <c r="D1221" s="66">
        <v>4</v>
      </c>
      <c r="E1221" s="66">
        <v>0</v>
      </c>
      <c r="F1221" s="66">
        <v>0</v>
      </c>
      <c r="G1221" s="66">
        <v>4</v>
      </c>
      <c r="H1221" s="66"/>
    </row>
    <row r="1222" spans="4:8" x14ac:dyDescent="0.25">
      <c r="D1222" s="66">
        <v>4</v>
      </c>
      <c r="E1222" s="66">
        <v>0</v>
      </c>
      <c r="F1222" s="66">
        <v>0</v>
      </c>
      <c r="G1222" s="66">
        <v>4</v>
      </c>
      <c r="H1222" s="66"/>
    </row>
    <row r="1223" spans="4:8" x14ac:dyDescent="0.25">
      <c r="D1223" s="66">
        <v>3</v>
      </c>
      <c r="E1223" s="66">
        <v>0</v>
      </c>
      <c r="F1223" s="66">
        <v>0</v>
      </c>
      <c r="G1223" s="66">
        <v>3</v>
      </c>
      <c r="H1223" s="66"/>
    </row>
    <row r="1224" spans="4:8" x14ac:dyDescent="0.25">
      <c r="D1224" s="66">
        <v>5</v>
      </c>
      <c r="E1224" s="66">
        <v>0</v>
      </c>
      <c r="F1224" s="66">
        <v>0</v>
      </c>
      <c r="G1224" s="66">
        <v>5</v>
      </c>
      <c r="H1224" s="66"/>
    </row>
    <row r="1225" spans="4:8" x14ac:dyDescent="0.25">
      <c r="D1225" s="66">
        <v>3</v>
      </c>
      <c r="E1225" s="66">
        <v>0</v>
      </c>
      <c r="F1225" s="66">
        <v>0</v>
      </c>
      <c r="G1225" s="66">
        <v>3</v>
      </c>
      <c r="H1225" s="66"/>
    </row>
    <row r="1226" spans="4:8" x14ac:dyDescent="0.25">
      <c r="D1226" s="66">
        <v>2</v>
      </c>
      <c r="E1226" s="66">
        <v>0</v>
      </c>
      <c r="F1226" s="66">
        <v>0</v>
      </c>
      <c r="G1226" s="66">
        <v>2</v>
      </c>
      <c r="H1226" s="66"/>
    </row>
    <row r="1227" spans="4:8" x14ac:dyDescent="0.25">
      <c r="D1227" s="66">
        <v>2</v>
      </c>
      <c r="E1227" s="66">
        <v>0</v>
      </c>
      <c r="F1227" s="66">
        <v>0</v>
      </c>
      <c r="G1227" s="66">
        <v>2</v>
      </c>
      <c r="H1227" s="66"/>
    </row>
    <row r="1228" spans="4:8" x14ac:dyDescent="0.25">
      <c r="D1228" s="66">
        <v>2</v>
      </c>
      <c r="E1228" s="66">
        <v>0</v>
      </c>
      <c r="F1228" s="66">
        <v>0</v>
      </c>
      <c r="G1228" s="66">
        <v>2</v>
      </c>
      <c r="H1228" s="66"/>
    </row>
    <row r="1229" spans="4:8" x14ac:dyDescent="0.25">
      <c r="D1229" s="66">
        <v>2</v>
      </c>
      <c r="E1229" s="66">
        <v>0</v>
      </c>
      <c r="F1229" s="66">
        <v>0</v>
      </c>
      <c r="G1229" s="66">
        <v>2</v>
      </c>
      <c r="H1229" s="66"/>
    </row>
    <row r="1230" spans="4:8" x14ac:dyDescent="0.25">
      <c r="D1230" s="66">
        <v>2</v>
      </c>
      <c r="E1230" s="66">
        <v>0</v>
      </c>
      <c r="F1230" s="66">
        <v>0</v>
      </c>
      <c r="G1230" s="66">
        <v>2</v>
      </c>
      <c r="H1230" s="66"/>
    </row>
    <row r="1231" spans="4:8" x14ac:dyDescent="0.25">
      <c r="D1231" s="66">
        <v>4</v>
      </c>
      <c r="E1231" s="66">
        <v>0</v>
      </c>
      <c r="F1231" s="66">
        <v>0</v>
      </c>
      <c r="G1231" s="66">
        <v>4</v>
      </c>
      <c r="H1231" s="66"/>
    </row>
    <row r="1232" spans="4:8" x14ac:dyDescent="0.25">
      <c r="D1232" s="66">
        <v>3</v>
      </c>
      <c r="E1232" s="66">
        <v>0</v>
      </c>
      <c r="F1232" s="66">
        <v>0</v>
      </c>
      <c r="G1232" s="66">
        <v>3</v>
      </c>
      <c r="H1232" s="66"/>
    </row>
    <row r="1233" spans="4:8" x14ac:dyDescent="0.25">
      <c r="D1233" s="66">
        <v>3</v>
      </c>
      <c r="E1233" s="66">
        <v>0</v>
      </c>
      <c r="F1233" s="66">
        <v>0</v>
      </c>
      <c r="G1233" s="66">
        <v>3</v>
      </c>
      <c r="H1233" s="66"/>
    </row>
    <row r="1234" spans="4:8" x14ac:dyDescent="0.25">
      <c r="D1234" s="66">
        <v>1</v>
      </c>
      <c r="E1234" s="66">
        <v>0</v>
      </c>
      <c r="F1234" s="66">
        <v>0</v>
      </c>
      <c r="G1234" s="66">
        <v>1</v>
      </c>
      <c r="H1234" s="66"/>
    </row>
    <row r="1235" spans="4:8" x14ac:dyDescent="0.25">
      <c r="D1235" s="66">
        <v>6</v>
      </c>
      <c r="E1235" s="66">
        <v>0</v>
      </c>
      <c r="F1235" s="66">
        <v>0</v>
      </c>
      <c r="G1235" s="66">
        <v>6</v>
      </c>
      <c r="H1235" s="66"/>
    </row>
    <row r="1236" spans="4:8" x14ac:dyDescent="0.25">
      <c r="D1236" s="66">
        <v>4</v>
      </c>
      <c r="E1236" s="66">
        <v>0</v>
      </c>
      <c r="F1236" s="66">
        <v>0</v>
      </c>
      <c r="G1236" s="66">
        <v>4</v>
      </c>
      <c r="H1236" s="66"/>
    </row>
    <row r="1237" spans="4:8" x14ac:dyDescent="0.25">
      <c r="D1237" s="66">
        <v>1</v>
      </c>
      <c r="E1237" s="66">
        <v>0</v>
      </c>
      <c r="F1237" s="66">
        <v>0</v>
      </c>
      <c r="G1237" s="66">
        <v>1</v>
      </c>
      <c r="H1237" s="66"/>
    </row>
    <row r="1238" spans="4:8" x14ac:dyDescent="0.25">
      <c r="D1238" s="66">
        <v>2</v>
      </c>
      <c r="E1238" s="66">
        <v>6</v>
      </c>
      <c r="F1238" s="66">
        <v>2</v>
      </c>
      <c r="G1238" s="66">
        <v>6</v>
      </c>
      <c r="H1238" s="66"/>
    </row>
    <row r="1239" spans="4:8" x14ac:dyDescent="0.25">
      <c r="D1239" s="66">
        <v>2</v>
      </c>
      <c r="E1239" s="66">
        <v>0</v>
      </c>
      <c r="F1239" s="66">
        <v>0</v>
      </c>
      <c r="G1239" s="66">
        <v>2</v>
      </c>
      <c r="H1239" s="66"/>
    </row>
    <row r="1240" spans="4:8" x14ac:dyDescent="0.25">
      <c r="D1240" s="66">
        <v>1</v>
      </c>
      <c r="E1240" s="66">
        <v>0</v>
      </c>
      <c r="F1240" s="66">
        <v>0</v>
      </c>
      <c r="G1240" s="66">
        <v>1</v>
      </c>
      <c r="H1240" s="66"/>
    </row>
    <row r="1241" spans="4:8" x14ac:dyDescent="0.25">
      <c r="D1241" s="66">
        <v>0</v>
      </c>
      <c r="E1241" s="66">
        <v>0</v>
      </c>
      <c r="F1241" s="66">
        <v>0</v>
      </c>
      <c r="G1241" s="66">
        <v>0</v>
      </c>
      <c r="H1241" s="66"/>
    </row>
    <row r="1242" spans="4:8" x14ac:dyDescent="0.25">
      <c r="D1242" s="66">
        <v>0</v>
      </c>
      <c r="E1242" s="66">
        <v>0</v>
      </c>
      <c r="F1242" s="66">
        <v>0</v>
      </c>
      <c r="G1242" s="66">
        <v>0</v>
      </c>
      <c r="H1242" s="66"/>
    </row>
    <row r="1243" spans="4:8" x14ac:dyDescent="0.25">
      <c r="D1243" s="66">
        <v>0</v>
      </c>
      <c r="E1243" s="66">
        <v>0</v>
      </c>
      <c r="F1243" s="66">
        <v>0</v>
      </c>
      <c r="G1243" s="66">
        <v>0</v>
      </c>
      <c r="H1243" s="66"/>
    </row>
    <row r="1244" spans="4:8" x14ac:dyDescent="0.25">
      <c r="D1244" s="66">
        <v>1</v>
      </c>
      <c r="E1244" s="66">
        <v>0</v>
      </c>
      <c r="F1244" s="66">
        <v>0</v>
      </c>
      <c r="G1244" s="66">
        <v>1</v>
      </c>
      <c r="H1244" s="66"/>
    </row>
    <row r="1245" spans="4:8" x14ac:dyDescent="0.25">
      <c r="D1245" s="66">
        <v>1</v>
      </c>
      <c r="E1245" s="66">
        <v>0</v>
      </c>
      <c r="F1245" s="66">
        <v>0</v>
      </c>
      <c r="G1245" s="66">
        <v>1</v>
      </c>
      <c r="H1245" s="66"/>
    </row>
    <row r="1246" spans="4:8" x14ac:dyDescent="0.25">
      <c r="D1246" s="66">
        <v>1</v>
      </c>
      <c r="E1246" s="66">
        <v>0</v>
      </c>
      <c r="F1246" s="66">
        <v>0</v>
      </c>
      <c r="G1246" s="66">
        <v>1</v>
      </c>
      <c r="H1246" s="66"/>
    </row>
    <row r="1247" spans="4:8" x14ac:dyDescent="0.25">
      <c r="D1247" s="66">
        <v>2</v>
      </c>
      <c r="E1247" s="66">
        <v>0</v>
      </c>
      <c r="F1247" s="66">
        <v>0</v>
      </c>
      <c r="G1247" s="66">
        <v>2</v>
      </c>
      <c r="H1247" s="66"/>
    </row>
    <row r="1248" spans="4:8" x14ac:dyDescent="0.25">
      <c r="D1248" s="66">
        <v>1</v>
      </c>
      <c r="E1248" s="66">
        <v>0</v>
      </c>
      <c r="F1248" s="66">
        <v>0</v>
      </c>
      <c r="G1248" s="66">
        <v>1</v>
      </c>
      <c r="H1248" s="66"/>
    </row>
    <row r="1249" spans="4:8" x14ac:dyDescent="0.25">
      <c r="D1249" s="66">
        <v>1</v>
      </c>
      <c r="E1249" s="66">
        <v>0</v>
      </c>
      <c r="F1249" s="66">
        <v>0</v>
      </c>
      <c r="G1249" s="66">
        <v>1</v>
      </c>
      <c r="H1249" s="66"/>
    </row>
    <row r="1250" spans="4:8" x14ac:dyDescent="0.25">
      <c r="D1250" s="66">
        <v>7</v>
      </c>
      <c r="E1250" s="66">
        <v>0</v>
      </c>
      <c r="F1250" s="66">
        <v>0</v>
      </c>
      <c r="G1250" s="66">
        <v>7</v>
      </c>
      <c r="H1250" s="66"/>
    </row>
    <row r="1251" spans="4:8" x14ac:dyDescent="0.25">
      <c r="D1251" s="66">
        <v>0</v>
      </c>
      <c r="E1251" s="66">
        <v>0</v>
      </c>
      <c r="F1251" s="66">
        <v>0</v>
      </c>
      <c r="G1251" s="66">
        <v>0</v>
      </c>
      <c r="H1251" s="66"/>
    </row>
    <row r="1252" spans="4:8" x14ac:dyDescent="0.25">
      <c r="D1252" s="66">
        <v>11</v>
      </c>
      <c r="E1252" s="66">
        <v>0</v>
      </c>
      <c r="F1252" s="66">
        <v>0</v>
      </c>
      <c r="G1252" s="66">
        <v>11</v>
      </c>
      <c r="H1252" s="66"/>
    </row>
    <row r="1253" spans="4:8" x14ac:dyDescent="0.25">
      <c r="D1253" s="66">
        <v>3</v>
      </c>
      <c r="E1253" s="66">
        <v>0</v>
      </c>
      <c r="F1253" s="66">
        <v>0</v>
      </c>
      <c r="G1253" s="66">
        <v>3</v>
      </c>
      <c r="H1253" s="66"/>
    </row>
    <row r="1254" spans="4:8" x14ac:dyDescent="0.25">
      <c r="D1254" s="66">
        <v>3</v>
      </c>
      <c r="E1254" s="66">
        <v>0</v>
      </c>
      <c r="F1254" s="66">
        <v>0</v>
      </c>
      <c r="G1254" s="66">
        <v>3</v>
      </c>
      <c r="H1254" s="66"/>
    </row>
    <row r="1255" spans="4:8" x14ac:dyDescent="0.25">
      <c r="D1255" s="66">
        <v>6</v>
      </c>
      <c r="E1255" s="66">
        <v>0</v>
      </c>
      <c r="F1255" s="66">
        <v>0</v>
      </c>
      <c r="G1255" s="66">
        <v>6</v>
      </c>
      <c r="H1255" s="66"/>
    </row>
    <row r="1256" spans="4:8" x14ac:dyDescent="0.25">
      <c r="D1256" s="66">
        <v>1</v>
      </c>
      <c r="E1256" s="66">
        <v>0</v>
      </c>
      <c r="F1256" s="66">
        <v>0</v>
      </c>
      <c r="G1256" s="66">
        <v>1</v>
      </c>
      <c r="H1256" s="66"/>
    </row>
    <row r="1257" spans="4:8" x14ac:dyDescent="0.25">
      <c r="D1257" s="66">
        <v>3</v>
      </c>
      <c r="E1257" s="66">
        <v>0</v>
      </c>
      <c r="F1257" s="66">
        <v>0</v>
      </c>
      <c r="G1257" s="66">
        <v>3</v>
      </c>
      <c r="H1257" s="66"/>
    </row>
    <row r="1258" spans="4:8" x14ac:dyDescent="0.25">
      <c r="D1258" s="66">
        <v>1</v>
      </c>
      <c r="E1258" s="66">
        <v>0</v>
      </c>
      <c r="F1258" s="66">
        <v>0</v>
      </c>
      <c r="G1258" s="66">
        <v>1</v>
      </c>
      <c r="H1258" s="66"/>
    </row>
    <row r="1259" spans="4:8" x14ac:dyDescent="0.25">
      <c r="D1259" s="66">
        <v>5</v>
      </c>
      <c r="E1259" s="66">
        <v>0</v>
      </c>
      <c r="F1259" s="66">
        <v>0</v>
      </c>
      <c r="G1259" s="66">
        <v>5</v>
      </c>
      <c r="H1259" s="66"/>
    </row>
    <row r="1260" spans="4:8" x14ac:dyDescent="0.25">
      <c r="D1260" s="66">
        <v>3</v>
      </c>
      <c r="E1260" s="66">
        <v>0</v>
      </c>
      <c r="F1260" s="66">
        <v>0</v>
      </c>
      <c r="G1260" s="66">
        <v>3</v>
      </c>
      <c r="H1260" s="66"/>
    </row>
    <row r="1261" spans="4:8" x14ac:dyDescent="0.25">
      <c r="D1261" s="66">
        <v>4</v>
      </c>
      <c r="E1261" s="66">
        <v>0</v>
      </c>
      <c r="F1261" s="66">
        <v>0</v>
      </c>
      <c r="G1261" s="66">
        <v>4</v>
      </c>
      <c r="H1261" s="66"/>
    </row>
    <row r="1262" spans="4:8" x14ac:dyDescent="0.25">
      <c r="D1262" s="66">
        <v>2</v>
      </c>
      <c r="E1262" s="66">
        <v>0</v>
      </c>
      <c r="F1262" s="66">
        <v>0</v>
      </c>
      <c r="G1262" s="66">
        <v>2</v>
      </c>
      <c r="H1262" s="66"/>
    </row>
    <row r="1263" spans="4:8" x14ac:dyDescent="0.25">
      <c r="D1263" s="66">
        <v>3</v>
      </c>
      <c r="E1263" s="66">
        <v>0</v>
      </c>
      <c r="F1263" s="66">
        <v>0</v>
      </c>
      <c r="G1263" s="66">
        <v>3</v>
      </c>
      <c r="H1263" s="66"/>
    </row>
    <row r="1264" spans="4:8" x14ac:dyDescent="0.25">
      <c r="D1264" s="66">
        <v>3</v>
      </c>
      <c r="E1264" s="66">
        <v>0</v>
      </c>
      <c r="F1264" s="66">
        <v>0</v>
      </c>
      <c r="G1264" s="66">
        <v>3</v>
      </c>
      <c r="H1264" s="66"/>
    </row>
    <row r="1265" spans="4:8" x14ac:dyDescent="0.25">
      <c r="D1265" s="66">
        <v>2</v>
      </c>
      <c r="E1265" s="66">
        <v>0</v>
      </c>
      <c r="F1265" s="66">
        <v>0</v>
      </c>
      <c r="G1265" s="66">
        <v>2</v>
      </c>
      <c r="H1265" s="66"/>
    </row>
    <row r="1266" spans="4:8" x14ac:dyDescent="0.25">
      <c r="D1266" s="66">
        <v>2</v>
      </c>
      <c r="E1266" s="66">
        <v>0</v>
      </c>
      <c r="F1266" s="66">
        <v>0</v>
      </c>
      <c r="G1266" s="66">
        <v>2</v>
      </c>
      <c r="H1266" s="66"/>
    </row>
    <row r="1267" spans="4:8" x14ac:dyDescent="0.25">
      <c r="D1267" s="66">
        <v>3</v>
      </c>
      <c r="E1267" s="66">
        <v>0</v>
      </c>
      <c r="F1267" s="66">
        <v>0</v>
      </c>
      <c r="G1267" s="66">
        <v>3</v>
      </c>
      <c r="H1267" s="66"/>
    </row>
    <row r="1268" spans="4:8" x14ac:dyDescent="0.25">
      <c r="D1268" s="66">
        <v>3</v>
      </c>
      <c r="E1268" s="66">
        <v>0</v>
      </c>
      <c r="F1268" s="66">
        <v>0</v>
      </c>
      <c r="G1268" s="66">
        <v>3</v>
      </c>
      <c r="H1268" s="66"/>
    </row>
    <row r="1269" spans="4:8" x14ac:dyDescent="0.25">
      <c r="D1269" s="66">
        <v>2</v>
      </c>
      <c r="E1269" s="66">
        <v>0</v>
      </c>
      <c r="F1269" s="66">
        <v>0</v>
      </c>
      <c r="G1269" s="66">
        <v>2</v>
      </c>
      <c r="H1269" s="66"/>
    </row>
    <row r="1270" spans="4:8" x14ac:dyDescent="0.25">
      <c r="D1270" s="66">
        <v>5</v>
      </c>
      <c r="E1270" s="66">
        <v>0</v>
      </c>
      <c r="F1270" s="66">
        <v>1</v>
      </c>
      <c r="G1270" s="66">
        <v>4</v>
      </c>
      <c r="H1270" s="66"/>
    </row>
    <row r="1271" spans="4:8" x14ac:dyDescent="0.25">
      <c r="D1271" s="66">
        <v>3</v>
      </c>
      <c r="E1271" s="66">
        <v>0</v>
      </c>
      <c r="F1271" s="66">
        <v>0</v>
      </c>
      <c r="G1271" s="66">
        <v>3</v>
      </c>
      <c r="H1271" s="66"/>
    </row>
    <row r="1272" spans="4:8" x14ac:dyDescent="0.25">
      <c r="D1272" s="66">
        <v>4</v>
      </c>
      <c r="E1272" s="66">
        <v>0</v>
      </c>
      <c r="F1272" s="66">
        <v>0</v>
      </c>
      <c r="G1272" s="66">
        <v>4</v>
      </c>
      <c r="H1272" s="66"/>
    </row>
    <row r="1273" spans="4:8" x14ac:dyDescent="0.25">
      <c r="D1273" s="66">
        <v>4</v>
      </c>
      <c r="E1273" s="66">
        <v>0</v>
      </c>
      <c r="F1273" s="66">
        <v>0</v>
      </c>
      <c r="G1273" s="66">
        <v>4</v>
      </c>
      <c r="H1273" s="66"/>
    </row>
    <row r="1274" spans="4:8" x14ac:dyDescent="0.25">
      <c r="D1274" s="66">
        <v>3</v>
      </c>
      <c r="E1274" s="66">
        <v>0</v>
      </c>
      <c r="F1274" s="66">
        <v>0</v>
      </c>
      <c r="G1274" s="66">
        <v>3</v>
      </c>
      <c r="H1274" s="66"/>
    </row>
    <row r="1275" spans="4:8" x14ac:dyDescent="0.25">
      <c r="D1275" s="66">
        <v>3</v>
      </c>
      <c r="E1275" s="66">
        <v>0</v>
      </c>
      <c r="F1275" s="66">
        <v>0</v>
      </c>
      <c r="G1275" s="66">
        <v>3</v>
      </c>
      <c r="H1275" s="66"/>
    </row>
    <row r="1276" spans="4:8" x14ac:dyDescent="0.25">
      <c r="D1276" s="66">
        <v>3</v>
      </c>
      <c r="E1276" s="66">
        <v>0</v>
      </c>
      <c r="F1276" s="66">
        <v>0</v>
      </c>
      <c r="G1276" s="66">
        <v>3</v>
      </c>
      <c r="H1276" s="66"/>
    </row>
    <row r="1277" spans="4:8" x14ac:dyDescent="0.25">
      <c r="D1277" s="66">
        <v>2</v>
      </c>
      <c r="E1277" s="66">
        <v>0</v>
      </c>
      <c r="F1277" s="66">
        <v>0</v>
      </c>
      <c r="G1277" s="66">
        <v>2</v>
      </c>
      <c r="H1277" s="66"/>
    </row>
    <row r="1278" spans="4:8" x14ac:dyDescent="0.25">
      <c r="D1278" s="66">
        <v>2</v>
      </c>
      <c r="E1278" s="66">
        <v>0</v>
      </c>
      <c r="F1278" s="66">
        <v>0</v>
      </c>
      <c r="G1278" s="66">
        <v>2</v>
      </c>
      <c r="H1278" s="66"/>
    </row>
    <row r="1279" spans="4:8" x14ac:dyDescent="0.25">
      <c r="D1279" s="66">
        <v>5</v>
      </c>
      <c r="E1279" s="66">
        <v>0</v>
      </c>
      <c r="F1279" s="66">
        <v>0</v>
      </c>
      <c r="G1279" s="66">
        <v>5</v>
      </c>
      <c r="H1279" s="66"/>
    </row>
    <row r="1280" spans="4:8" x14ac:dyDescent="0.25">
      <c r="D1280" s="66">
        <v>3</v>
      </c>
      <c r="E1280" s="66">
        <v>0</v>
      </c>
      <c r="F1280" s="66">
        <v>0</v>
      </c>
      <c r="G1280" s="66">
        <v>3</v>
      </c>
      <c r="H1280" s="66"/>
    </row>
    <row r="1281" spans="4:8" x14ac:dyDescent="0.25">
      <c r="D1281" s="66">
        <v>4</v>
      </c>
      <c r="E1281" s="66">
        <v>0</v>
      </c>
      <c r="F1281" s="66">
        <v>0</v>
      </c>
      <c r="G1281" s="66">
        <v>4</v>
      </c>
      <c r="H1281" s="66"/>
    </row>
    <row r="1282" spans="4:8" x14ac:dyDescent="0.25">
      <c r="D1282" s="66">
        <v>4</v>
      </c>
      <c r="E1282" s="66">
        <v>0</v>
      </c>
      <c r="F1282" s="66">
        <v>0</v>
      </c>
      <c r="G1282" s="66">
        <v>4</v>
      </c>
      <c r="H1282" s="66"/>
    </row>
    <row r="1283" spans="4:8" x14ac:dyDescent="0.25">
      <c r="D1283" s="66">
        <v>3</v>
      </c>
      <c r="E1283" s="66">
        <v>0</v>
      </c>
      <c r="F1283" s="66">
        <v>0</v>
      </c>
      <c r="G1283" s="66">
        <v>3</v>
      </c>
      <c r="H1283" s="66"/>
    </row>
    <row r="1284" spans="4:8" x14ac:dyDescent="0.25">
      <c r="D1284" s="66">
        <v>4</v>
      </c>
      <c r="E1284" s="66">
        <v>0</v>
      </c>
      <c r="F1284" s="66">
        <v>0</v>
      </c>
      <c r="G1284" s="66">
        <v>4</v>
      </c>
      <c r="H1284" s="66"/>
    </row>
    <row r="1285" spans="4:8" x14ac:dyDescent="0.25">
      <c r="D1285" s="66">
        <v>3</v>
      </c>
      <c r="E1285" s="66">
        <v>0</v>
      </c>
      <c r="F1285" s="66">
        <v>0</v>
      </c>
      <c r="G1285" s="66">
        <v>3</v>
      </c>
      <c r="H1285" s="66"/>
    </row>
    <row r="1286" spans="4:8" x14ac:dyDescent="0.25">
      <c r="D1286" s="66">
        <v>3</v>
      </c>
      <c r="E1286" s="66">
        <v>0</v>
      </c>
      <c r="F1286" s="66">
        <v>0</v>
      </c>
      <c r="G1286" s="66">
        <v>3</v>
      </c>
      <c r="H1286" s="66"/>
    </row>
    <row r="1287" spans="4:8" x14ac:dyDescent="0.25">
      <c r="D1287" s="66">
        <v>3</v>
      </c>
      <c r="E1287" s="66">
        <v>0</v>
      </c>
      <c r="F1287" s="66">
        <v>0</v>
      </c>
      <c r="G1287" s="66">
        <v>3</v>
      </c>
      <c r="H1287" s="66"/>
    </row>
    <row r="1288" spans="4:8" x14ac:dyDescent="0.25">
      <c r="D1288" s="66">
        <v>4</v>
      </c>
      <c r="E1288" s="66">
        <v>0</v>
      </c>
      <c r="F1288" s="66">
        <v>0</v>
      </c>
      <c r="G1288" s="66">
        <v>4</v>
      </c>
      <c r="H1288" s="66"/>
    </row>
    <row r="1289" spans="4:8" x14ac:dyDescent="0.25">
      <c r="D1289" s="66">
        <v>2</v>
      </c>
      <c r="E1289" s="66">
        <v>0</v>
      </c>
      <c r="F1289" s="66">
        <v>0</v>
      </c>
      <c r="G1289" s="66">
        <v>2</v>
      </c>
      <c r="H1289" s="66"/>
    </row>
    <row r="1290" spans="4:8" x14ac:dyDescent="0.25">
      <c r="D1290" s="66">
        <v>4</v>
      </c>
      <c r="E1290" s="66">
        <v>0</v>
      </c>
      <c r="F1290" s="66">
        <v>0</v>
      </c>
      <c r="G1290" s="66">
        <v>4</v>
      </c>
      <c r="H1290" s="66"/>
    </row>
    <row r="1291" spans="4:8" x14ac:dyDescent="0.25">
      <c r="D1291" s="66">
        <v>3</v>
      </c>
      <c r="E1291" s="66">
        <v>0</v>
      </c>
      <c r="F1291" s="66">
        <v>0</v>
      </c>
      <c r="G1291" s="66">
        <v>3</v>
      </c>
      <c r="H1291" s="66"/>
    </row>
    <row r="1292" spans="4:8" x14ac:dyDescent="0.25">
      <c r="D1292" s="66">
        <v>3</v>
      </c>
      <c r="E1292" s="66">
        <v>0</v>
      </c>
      <c r="F1292" s="66">
        <v>0</v>
      </c>
      <c r="G1292" s="66">
        <v>3</v>
      </c>
      <c r="H1292" s="66"/>
    </row>
    <row r="1293" spans="4:8" x14ac:dyDescent="0.25">
      <c r="D1293" s="66">
        <v>4</v>
      </c>
      <c r="E1293" s="66">
        <v>0</v>
      </c>
      <c r="F1293" s="66">
        <v>0</v>
      </c>
      <c r="G1293" s="66">
        <v>4</v>
      </c>
      <c r="H1293" s="66"/>
    </row>
    <row r="1294" spans="4:8" x14ac:dyDescent="0.25">
      <c r="D1294" s="66">
        <v>2</v>
      </c>
      <c r="E1294" s="66">
        <v>0</v>
      </c>
      <c r="F1294" s="66">
        <v>0</v>
      </c>
      <c r="G1294" s="66">
        <v>2</v>
      </c>
      <c r="H1294" s="66"/>
    </row>
    <row r="1295" spans="4:8" x14ac:dyDescent="0.25">
      <c r="D1295" s="66">
        <v>5</v>
      </c>
      <c r="E1295" s="66">
        <v>0</v>
      </c>
      <c r="F1295" s="66">
        <v>0</v>
      </c>
      <c r="G1295" s="66">
        <v>5</v>
      </c>
      <c r="H1295" s="66"/>
    </row>
    <row r="1296" spans="4:8" x14ac:dyDescent="0.25">
      <c r="D1296" s="66">
        <v>2</v>
      </c>
      <c r="E1296" s="66">
        <v>0</v>
      </c>
      <c r="F1296" s="66">
        <v>1</v>
      </c>
      <c r="G1296" s="66">
        <v>1</v>
      </c>
      <c r="H1296" s="66"/>
    </row>
    <row r="1297" spans="4:8" x14ac:dyDescent="0.25">
      <c r="D1297" s="66">
        <v>3</v>
      </c>
      <c r="E1297" s="66">
        <v>0</v>
      </c>
      <c r="F1297" s="66">
        <v>0</v>
      </c>
      <c r="G1297" s="66">
        <v>3</v>
      </c>
      <c r="H1297" s="66"/>
    </row>
    <row r="1298" spans="4:8" x14ac:dyDescent="0.25">
      <c r="D1298" s="66">
        <v>3</v>
      </c>
      <c r="E1298" s="66">
        <v>0</v>
      </c>
      <c r="F1298" s="66">
        <v>0</v>
      </c>
      <c r="G1298" s="66">
        <v>3</v>
      </c>
      <c r="H1298" s="66"/>
    </row>
    <row r="1299" spans="4:8" x14ac:dyDescent="0.25">
      <c r="D1299" s="66">
        <v>3</v>
      </c>
      <c r="E1299" s="66">
        <v>0</v>
      </c>
      <c r="F1299" s="66">
        <v>0</v>
      </c>
      <c r="G1299" s="66">
        <v>3</v>
      </c>
      <c r="H1299" s="66"/>
    </row>
    <row r="1300" spans="4:8" x14ac:dyDescent="0.25">
      <c r="D1300" s="66">
        <v>1</v>
      </c>
      <c r="E1300" s="66">
        <v>0</v>
      </c>
      <c r="F1300" s="66">
        <v>0</v>
      </c>
      <c r="G1300" s="66">
        <v>1</v>
      </c>
      <c r="H1300" s="66"/>
    </row>
    <row r="1301" spans="4:8" x14ac:dyDescent="0.25">
      <c r="D1301" s="66">
        <v>3</v>
      </c>
      <c r="E1301" s="66">
        <v>0</v>
      </c>
      <c r="F1301" s="66">
        <v>0</v>
      </c>
      <c r="G1301" s="66">
        <v>3</v>
      </c>
      <c r="H1301" s="66"/>
    </row>
    <row r="1302" spans="4:8" x14ac:dyDescent="0.25">
      <c r="D1302" s="66">
        <v>4</v>
      </c>
      <c r="E1302" s="66">
        <v>0</v>
      </c>
      <c r="F1302" s="66">
        <v>0</v>
      </c>
      <c r="G1302" s="66">
        <v>4</v>
      </c>
      <c r="H1302" s="66"/>
    </row>
    <row r="1303" spans="4:8" x14ac:dyDescent="0.25">
      <c r="D1303" s="66">
        <v>4</v>
      </c>
      <c r="E1303" s="66">
        <v>0</v>
      </c>
      <c r="F1303" s="66">
        <v>0</v>
      </c>
      <c r="G1303" s="66">
        <v>4</v>
      </c>
      <c r="H1303" s="66"/>
    </row>
    <row r="1304" spans="4:8" x14ac:dyDescent="0.25">
      <c r="D1304" s="66">
        <v>3</v>
      </c>
      <c r="E1304" s="66">
        <v>0</v>
      </c>
      <c r="F1304" s="66">
        <v>0</v>
      </c>
      <c r="G1304" s="66">
        <v>3</v>
      </c>
      <c r="H1304" s="66"/>
    </row>
    <row r="1305" spans="4:8" x14ac:dyDescent="0.25">
      <c r="D1305" s="66">
        <v>4</v>
      </c>
      <c r="E1305" s="66">
        <v>0</v>
      </c>
      <c r="F1305" s="66">
        <v>0</v>
      </c>
      <c r="G1305" s="66">
        <v>4</v>
      </c>
      <c r="H1305" s="66"/>
    </row>
    <row r="1306" spans="4:8" x14ac:dyDescent="0.25">
      <c r="D1306" s="66">
        <v>2</v>
      </c>
      <c r="E1306" s="66">
        <v>0</v>
      </c>
      <c r="F1306" s="66">
        <v>0</v>
      </c>
      <c r="G1306" s="66">
        <v>2</v>
      </c>
      <c r="H1306" s="66"/>
    </row>
    <row r="1307" spans="4:8" x14ac:dyDescent="0.25">
      <c r="D1307" s="66">
        <v>3</v>
      </c>
      <c r="E1307" s="66">
        <v>0</v>
      </c>
      <c r="F1307" s="66">
        <v>0</v>
      </c>
      <c r="G1307" s="66">
        <v>3</v>
      </c>
      <c r="H1307" s="66"/>
    </row>
    <row r="1308" spans="4:8" x14ac:dyDescent="0.25">
      <c r="D1308" s="66">
        <v>2</v>
      </c>
      <c r="E1308" s="66">
        <v>0</v>
      </c>
      <c r="F1308" s="66">
        <v>0</v>
      </c>
      <c r="G1308" s="66">
        <v>2</v>
      </c>
      <c r="H1308" s="66"/>
    </row>
    <row r="1309" spans="4:8" x14ac:dyDescent="0.25">
      <c r="D1309" s="66">
        <v>2</v>
      </c>
      <c r="E1309" s="66">
        <v>0</v>
      </c>
      <c r="F1309" s="66">
        <v>0</v>
      </c>
      <c r="G1309" s="66">
        <v>2</v>
      </c>
      <c r="H1309" s="66"/>
    </row>
    <row r="1310" spans="4:8" x14ac:dyDescent="0.25">
      <c r="D1310" s="66">
        <v>6</v>
      </c>
      <c r="E1310" s="66">
        <v>0</v>
      </c>
      <c r="F1310" s="66">
        <v>0</v>
      </c>
      <c r="G1310" s="66">
        <v>6</v>
      </c>
      <c r="H1310" s="66"/>
    </row>
    <row r="1311" spans="4:8" x14ac:dyDescent="0.25">
      <c r="D1311" s="66">
        <v>3</v>
      </c>
      <c r="E1311" s="66">
        <v>0</v>
      </c>
      <c r="F1311" s="66">
        <v>0</v>
      </c>
      <c r="G1311" s="66">
        <v>3</v>
      </c>
      <c r="H1311" s="66"/>
    </row>
    <row r="1312" spans="4:8" x14ac:dyDescent="0.25">
      <c r="D1312" s="66">
        <v>4</v>
      </c>
      <c r="E1312" s="66">
        <v>0</v>
      </c>
      <c r="F1312" s="66">
        <v>0</v>
      </c>
      <c r="G1312" s="66">
        <v>4</v>
      </c>
      <c r="H1312" s="66"/>
    </row>
    <row r="1313" spans="4:8" x14ac:dyDescent="0.25">
      <c r="D1313" s="66">
        <v>2</v>
      </c>
      <c r="E1313" s="66">
        <v>0</v>
      </c>
      <c r="F1313" s="66">
        <v>0</v>
      </c>
      <c r="G1313" s="66">
        <v>2</v>
      </c>
      <c r="H1313" s="66"/>
    </row>
    <row r="1314" spans="4:8" x14ac:dyDescent="0.25">
      <c r="D1314" s="66">
        <v>3</v>
      </c>
      <c r="E1314" s="66">
        <v>0</v>
      </c>
      <c r="F1314" s="66">
        <v>0</v>
      </c>
      <c r="G1314" s="66">
        <v>3</v>
      </c>
      <c r="H1314" s="66"/>
    </row>
    <row r="1315" spans="4:8" x14ac:dyDescent="0.25">
      <c r="D1315" s="66">
        <v>3</v>
      </c>
      <c r="E1315" s="66">
        <v>0</v>
      </c>
      <c r="F1315" s="66">
        <v>0</v>
      </c>
      <c r="G1315" s="66">
        <v>3</v>
      </c>
      <c r="H1315" s="66"/>
    </row>
    <row r="1316" spans="4:8" x14ac:dyDescent="0.25">
      <c r="D1316" s="66">
        <v>2</v>
      </c>
      <c r="E1316" s="66">
        <v>0</v>
      </c>
      <c r="F1316" s="66">
        <v>0</v>
      </c>
      <c r="G1316" s="66">
        <v>2</v>
      </c>
      <c r="H1316" s="66"/>
    </row>
    <row r="1317" spans="4:8" x14ac:dyDescent="0.25">
      <c r="D1317" s="66">
        <v>4</v>
      </c>
      <c r="E1317" s="66">
        <v>0</v>
      </c>
      <c r="F1317" s="66">
        <v>0</v>
      </c>
      <c r="G1317" s="66">
        <v>4</v>
      </c>
      <c r="H1317" s="66"/>
    </row>
    <row r="1318" spans="4:8" x14ac:dyDescent="0.25">
      <c r="D1318" s="66">
        <v>4</v>
      </c>
      <c r="E1318" s="66">
        <v>0</v>
      </c>
      <c r="F1318" s="66">
        <v>0</v>
      </c>
      <c r="G1318" s="66">
        <v>4</v>
      </c>
      <c r="H1318" s="66"/>
    </row>
    <row r="1319" spans="4:8" x14ac:dyDescent="0.25">
      <c r="D1319" s="66">
        <v>3</v>
      </c>
      <c r="E1319" s="66">
        <v>0</v>
      </c>
      <c r="F1319" s="66">
        <v>0</v>
      </c>
      <c r="G1319" s="66">
        <v>3</v>
      </c>
      <c r="H1319" s="66"/>
    </row>
    <row r="1320" spans="4:8" x14ac:dyDescent="0.25">
      <c r="D1320" s="66">
        <v>3</v>
      </c>
      <c r="E1320" s="66">
        <v>0</v>
      </c>
      <c r="F1320" s="66">
        <v>0</v>
      </c>
      <c r="G1320" s="66">
        <v>3</v>
      </c>
      <c r="H1320" s="66"/>
    </row>
    <row r="1321" spans="4:8" x14ac:dyDescent="0.25">
      <c r="D1321" s="66">
        <v>3</v>
      </c>
      <c r="E1321" s="66">
        <v>0</v>
      </c>
      <c r="F1321" s="66">
        <v>0</v>
      </c>
      <c r="G1321" s="66">
        <v>3</v>
      </c>
      <c r="H1321" s="66"/>
    </row>
    <row r="1322" spans="4:8" x14ac:dyDescent="0.25">
      <c r="D1322" s="66">
        <v>2</v>
      </c>
      <c r="E1322" s="66">
        <v>0</v>
      </c>
      <c r="F1322" s="66">
        <v>0</v>
      </c>
      <c r="G1322" s="66">
        <v>2</v>
      </c>
      <c r="H1322" s="66"/>
    </row>
    <row r="1323" spans="4:8" x14ac:dyDescent="0.25">
      <c r="D1323" s="66">
        <v>2</v>
      </c>
      <c r="E1323" s="66">
        <v>0</v>
      </c>
      <c r="F1323" s="66">
        <v>0</v>
      </c>
      <c r="G1323" s="66">
        <v>2</v>
      </c>
      <c r="H1323" s="66"/>
    </row>
    <row r="1324" spans="4:8" x14ac:dyDescent="0.25">
      <c r="D1324" s="66">
        <v>1</v>
      </c>
      <c r="E1324" s="66">
        <v>0</v>
      </c>
      <c r="F1324" s="66">
        <v>0</v>
      </c>
      <c r="G1324" s="66">
        <v>1</v>
      </c>
      <c r="H1324" s="66"/>
    </row>
    <row r="1325" spans="4:8" x14ac:dyDescent="0.25">
      <c r="D1325" s="66">
        <v>1</v>
      </c>
      <c r="E1325" s="66">
        <v>0</v>
      </c>
      <c r="F1325" s="66">
        <v>0</v>
      </c>
      <c r="G1325" s="66">
        <v>1</v>
      </c>
      <c r="H1325" s="66"/>
    </row>
    <row r="1326" spans="4:8" x14ac:dyDescent="0.25">
      <c r="D1326" s="66">
        <v>1</v>
      </c>
      <c r="E1326" s="66">
        <v>0</v>
      </c>
      <c r="F1326" s="66">
        <v>0</v>
      </c>
      <c r="G1326" s="66">
        <v>1</v>
      </c>
      <c r="H1326" s="66"/>
    </row>
    <row r="1327" spans="4:8" x14ac:dyDescent="0.25">
      <c r="D1327" s="66">
        <v>3</v>
      </c>
      <c r="E1327" s="66">
        <v>0</v>
      </c>
      <c r="F1327" s="66">
        <v>0</v>
      </c>
      <c r="G1327" s="66">
        <v>3</v>
      </c>
      <c r="H1327" s="66"/>
    </row>
    <row r="1328" spans="4:8" x14ac:dyDescent="0.25">
      <c r="D1328" s="66">
        <v>3</v>
      </c>
      <c r="E1328" s="66">
        <v>0</v>
      </c>
      <c r="F1328" s="66">
        <v>0</v>
      </c>
      <c r="G1328" s="66">
        <v>3</v>
      </c>
      <c r="H1328" s="66"/>
    </row>
    <row r="1329" spans="4:8" x14ac:dyDescent="0.25">
      <c r="D1329" s="66">
        <v>2</v>
      </c>
      <c r="E1329" s="66">
        <v>0</v>
      </c>
      <c r="F1329" s="66">
        <v>0</v>
      </c>
      <c r="G1329" s="66">
        <v>2</v>
      </c>
      <c r="H1329" s="66"/>
    </row>
    <row r="1330" spans="4:8" x14ac:dyDescent="0.25">
      <c r="D1330" s="66">
        <v>3</v>
      </c>
      <c r="E1330" s="66">
        <v>0</v>
      </c>
      <c r="F1330" s="66">
        <v>0</v>
      </c>
      <c r="G1330" s="66">
        <v>3</v>
      </c>
      <c r="H1330" s="66"/>
    </row>
    <row r="1331" spans="4:8" x14ac:dyDescent="0.25">
      <c r="D1331" s="66">
        <v>1</v>
      </c>
      <c r="E1331" s="66">
        <v>0</v>
      </c>
      <c r="F1331" s="66">
        <v>0</v>
      </c>
      <c r="G1331" s="66">
        <v>1</v>
      </c>
      <c r="H1331" s="66"/>
    </row>
    <row r="1332" spans="4:8" x14ac:dyDescent="0.25">
      <c r="D1332" s="66">
        <v>3</v>
      </c>
      <c r="E1332" s="66">
        <v>0</v>
      </c>
      <c r="F1332" s="66">
        <v>0</v>
      </c>
      <c r="G1332" s="66">
        <v>3</v>
      </c>
      <c r="H1332" s="66"/>
    </row>
    <row r="1333" spans="4:8" x14ac:dyDescent="0.25">
      <c r="D1333" s="66">
        <v>1</v>
      </c>
      <c r="E1333" s="66">
        <v>0</v>
      </c>
      <c r="F1333" s="66">
        <v>0</v>
      </c>
      <c r="G1333" s="66">
        <v>1</v>
      </c>
      <c r="H1333" s="66"/>
    </row>
    <row r="1334" spans="4:8" x14ac:dyDescent="0.25">
      <c r="D1334" s="66">
        <v>1</v>
      </c>
      <c r="E1334" s="66">
        <v>0</v>
      </c>
      <c r="F1334" s="66">
        <v>0</v>
      </c>
      <c r="G1334" s="66">
        <v>1</v>
      </c>
      <c r="H1334" s="66"/>
    </row>
    <row r="1335" spans="4:8" x14ac:dyDescent="0.25">
      <c r="D1335" s="66">
        <v>1</v>
      </c>
      <c r="E1335" s="66">
        <v>0</v>
      </c>
      <c r="F1335" s="66">
        <v>0</v>
      </c>
      <c r="G1335" s="66">
        <v>1</v>
      </c>
      <c r="H1335" s="66"/>
    </row>
    <row r="1336" spans="4:8" x14ac:dyDescent="0.25">
      <c r="D1336" s="66">
        <v>1</v>
      </c>
      <c r="E1336" s="66">
        <v>0</v>
      </c>
      <c r="F1336" s="66">
        <v>0</v>
      </c>
      <c r="G1336" s="66">
        <v>1</v>
      </c>
      <c r="H1336" s="66"/>
    </row>
    <row r="1337" spans="4:8" x14ac:dyDescent="0.25">
      <c r="D1337" s="66">
        <v>1</v>
      </c>
      <c r="E1337" s="66">
        <v>0</v>
      </c>
      <c r="F1337" s="66">
        <v>0</v>
      </c>
      <c r="G1337" s="66">
        <v>1</v>
      </c>
      <c r="H1337" s="66"/>
    </row>
    <row r="1338" spans="4:8" x14ac:dyDescent="0.25">
      <c r="D1338" s="66">
        <v>2</v>
      </c>
      <c r="E1338" s="66">
        <v>0</v>
      </c>
      <c r="F1338" s="66">
        <v>0</v>
      </c>
      <c r="G1338" s="66">
        <v>2</v>
      </c>
      <c r="H1338" s="66"/>
    </row>
    <row r="1339" spans="4:8" x14ac:dyDescent="0.25">
      <c r="D1339" s="66">
        <v>1</v>
      </c>
      <c r="E1339" s="66">
        <v>0</v>
      </c>
      <c r="F1339" s="66">
        <v>0</v>
      </c>
      <c r="G1339" s="66">
        <v>1</v>
      </c>
      <c r="H1339" s="66"/>
    </row>
    <row r="1340" spans="4:8" x14ac:dyDescent="0.25">
      <c r="D1340" s="66">
        <v>5</v>
      </c>
      <c r="E1340" s="66">
        <v>0</v>
      </c>
      <c r="F1340" s="66">
        <v>0</v>
      </c>
      <c r="G1340" s="66">
        <v>5</v>
      </c>
      <c r="H1340" s="66"/>
    </row>
    <row r="1341" spans="4:8" x14ac:dyDescent="0.25">
      <c r="D1341" s="66">
        <v>1</v>
      </c>
      <c r="E1341" s="66">
        <v>0</v>
      </c>
      <c r="F1341" s="66">
        <v>0</v>
      </c>
      <c r="G1341" s="66">
        <v>1</v>
      </c>
      <c r="H1341" s="66"/>
    </row>
    <row r="1342" spans="4:8" x14ac:dyDescent="0.25">
      <c r="D1342" s="66">
        <v>1</v>
      </c>
      <c r="E1342" s="66">
        <v>0</v>
      </c>
      <c r="F1342" s="66">
        <v>0</v>
      </c>
      <c r="G1342" s="66">
        <v>1</v>
      </c>
      <c r="H1342" s="66"/>
    </row>
    <row r="1343" spans="4:8" x14ac:dyDescent="0.25">
      <c r="D1343" s="66">
        <v>1</v>
      </c>
      <c r="E1343" s="66">
        <v>0</v>
      </c>
      <c r="F1343" s="66">
        <v>0</v>
      </c>
      <c r="G1343" s="66">
        <v>1</v>
      </c>
      <c r="H1343" s="66"/>
    </row>
    <row r="1344" spans="4:8" x14ac:dyDescent="0.25">
      <c r="D1344" s="66">
        <v>2</v>
      </c>
      <c r="E1344" s="66">
        <v>0</v>
      </c>
      <c r="F1344" s="66">
        <v>0</v>
      </c>
      <c r="G1344" s="66">
        <v>2</v>
      </c>
      <c r="H1344" s="66"/>
    </row>
    <row r="1345" spans="4:8" x14ac:dyDescent="0.25">
      <c r="D1345" s="66">
        <v>15</v>
      </c>
      <c r="E1345" s="66">
        <v>0</v>
      </c>
      <c r="F1345" s="66">
        <v>0</v>
      </c>
      <c r="G1345" s="66">
        <v>15</v>
      </c>
      <c r="H1345" s="66"/>
    </row>
    <row r="1346" spans="4:8" x14ac:dyDescent="0.25">
      <c r="D1346" s="66">
        <v>1</v>
      </c>
      <c r="E1346" s="66">
        <v>0</v>
      </c>
      <c r="F1346" s="66">
        <v>0</v>
      </c>
      <c r="G1346" s="66">
        <v>1</v>
      </c>
      <c r="H1346" s="66"/>
    </row>
    <row r="1347" spans="4:8" x14ac:dyDescent="0.25">
      <c r="D1347" s="66">
        <v>1</v>
      </c>
      <c r="E1347" s="66">
        <v>0</v>
      </c>
      <c r="F1347" s="66">
        <v>0</v>
      </c>
      <c r="G1347" s="66">
        <v>1</v>
      </c>
      <c r="H1347" s="66"/>
    </row>
    <row r="1348" spans="4:8" x14ac:dyDescent="0.25">
      <c r="D1348" s="66">
        <v>0</v>
      </c>
      <c r="E1348" s="66">
        <v>0</v>
      </c>
      <c r="F1348" s="66">
        <v>0</v>
      </c>
      <c r="G1348" s="66">
        <v>0</v>
      </c>
      <c r="H1348" s="66"/>
    </row>
    <row r="1349" spans="4:8" x14ac:dyDescent="0.25">
      <c r="D1349" s="66">
        <v>0</v>
      </c>
      <c r="E1349" s="66">
        <v>0</v>
      </c>
      <c r="F1349" s="66">
        <v>0</v>
      </c>
      <c r="G1349" s="66">
        <v>0</v>
      </c>
      <c r="H1349" s="66"/>
    </row>
    <row r="1350" spans="4:8" x14ac:dyDescent="0.25">
      <c r="D1350" s="66">
        <v>2</v>
      </c>
      <c r="E1350" s="66">
        <v>0</v>
      </c>
      <c r="F1350" s="66">
        <v>2</v>
      </c>
      <c r="G1350" s="66">
        <v>0</v>
      </c>
      <c r="H1350" s="66"/>
    </row>
    <row r="1351" spans="4:8" x14ac:dyDescent="0.25">
      <c r="D1351" s="66">
        <v>0</v>
      </c>
      <c r="E1351" s="66">
        <v>0</v>
      </c>
      <c r="F1351" s="66">
        <v>0</v>
      </c>
      <c r="G1351" s="66">
        <v>0</v>
      </c>
      <c r="H1351" s="66"/>
    </row>
    <row r="1352" spans="4:8" x14ac:dyDescent="0.25">
      <c r="D1352" s="66">
        <v>1</v>
      </c>
      <c r="E1352" s="66">
        <v>0</v>
      </c>
      <c r="F1352" s="66">
        <v>0</v>
      </c>
      <c r="G1352" s="66">
        <v>1</v>
      </c>
      <c r="H1352" s="66"/>
    </row>
    <row r="1353" spans="4:8" x14ac:dyDescent="0.25">
      <c r="D1353" s="66">
        <v>0</v>
      </c>
      <c r="E1353" s="66">
        <v>0</v>
      </c>
      <c r="F1353" s="66">
        <v>0</v>
      </c>
      <c r="G1353" s="66">
        <v>0</v>
      </c>
      <c r="H1353" s="66"/>
    </row>
    <row r="1354" spans="4:8" x14ac:dyDescent="0.25">
      <c r="D1354" s="66">
        <v>1</v>
      </c>
      <c r="E1354" s="66">
        <v>0</v>
      </c>
      <c r="F1354" s="66">
        <v>0</v>
      </c>
      <c r="G1354" s="66">
        <v>1</v>
      </c>
      <c r="H1354" s="66"/>
    </row>
    <row r="1355" spans="4:8" x14ac:dyDescent="0.25">
      <c r="D1355" s="66">
        <v>0</v>
      </c>
      <c r="E1355" s="66">
        <v>0</v>
      </c>
      <c r="F1355" s="66">
        <v>0</v>
      </c>
      <c r="G1355" s="66">
        <v>0</v>
      </c>
      <c r="H1355" s="66"/>
    </row>
    <row r="1356" spans="4:8" x14ac:dyDescent="0.25">
      <c r="D1356" s="66">
        <v>0</v>
      </c>
      <c r="E1356" s="66">
        <v>0</v>
      </c>
      <c r="F1356" s="66">
        <v>0</v>
      </c>
      <c r="G1356" s="66">
        <v>0</v>
      </c>
      <c r="H1356" s="66"/>
    </row>
    <row r="1357" spans="4:8" x14ac:dyDescent="0.25">
      <c r="D1357" s="66">
        <v>0</v>
      </c>
      <c r="E1357" s="66">
        <v>0</v>
      </c>
      <c r="F1357" s="66">
        <v>0</v>
      </c>
      <c r="G1357" s="66">
        <v>0</v>
      </c>
      <c r="H1357" s="66"/>
    </row>
    <row r="1358" spans="4:8" x14ac:dyDescent="0.25">
      <c r="D1358" s="66">
        <v>2</v>
      </c>
      <c r="E1358" s="66">
        <v>0</v>
      </c>
      <c r="F1358" s="66">
        <v>0</v>
      </c>
      <c r="G1358" s="66">
        <v>2</v>
      </c>
      <c r="H1358" s="66"/>
    </row>
    <row r="1359" spans="4:8" x14ac:dyDescent="0.25">
      <c r="D1359" s="66">
        <v>2</v>
      </c>
      <c r="E1359" s="66">
        <v>0</v>
      </c>
      <c r="F1359" s="66">
        <v>0</v>
      </c>
      <c r="G1359" s="66">
        <v>2</v>
      </c>
      <c r="H1359" s="66"/>
    </row>
    <row r="1360" spans="4:8" x14ac:dyDescent="0.25">
      <c r="D1360" s="66">
        <v>1</v>
      </c>
      <c r="E1360" s="66">
        <v>0</v>
      </c>
      <c r="F1360" s="66">
        <v>0</v>
      </c>
      <c r="G1360" s="66">
        <v>1</v>
      </c>
      <c r="H1360" s="66"/>
    </row>
    <row r="1361" spans="4:8" x14ac:dyDescent="0.25">
      <c r="D1361" s="66">
        <v>2</v>
      </c>
      <c r="E1361" s="66">
        <v>0</v>
      </c>
      <c r="F1361" s="66">
        <v>0</v>
      </c>
      <c r="G1361" s="66">
        <v>2</v>
      </c>
      <c r="H1361" s="66"/>
    </row>
    <row r="1362" spans="4:8" x14ac:dyDescent="0.25">
      <c r="D1362" s="66">
        <v>2</v>
      </c>
      <c r="E1362" s="66">
        <v>0</v>
      </c>
      <c r="F1362" s="66">
        <v>0</v>
      </c>
      <c r="G1362" s="66">
        <v>2</v>
      </c>
      <c r="H1362" s="66"/>
    </row>
    <row r="1363" spans="4:8" x14ac:dyDescent="0.25">
      <c r="D1363" s="66">
        <v>0</v>
      </c>
      <c r="E1363" s="66">
        <v>0</v>
      </c>
      <c r="F1363" s="66">
        <v>0</v>
      </c>
      <c r="G1363" s="66">
        <v>0</v>
      </c>
      <c r="H1363" s="66"/>
    </row>
    <row r="1364" spans="4:8" x14ac:dyDescent="0.25">
      <c r="D1364" s="66">
        <v>0</v>
      </c>
      <c r="E1364" s="66">
        <v>0</v>
      </c>
      <c r="F1364" s="66">
        <v>0</v>
      </c>
      <c r="G1364" s="66">
        <v>0</v>
      </c>
      <c r="H1364" s="66"/>
    </row>
    <row r="1365" spans="4:8" x14ac:dyDescent="0.25">
      <c r="D1365" s="66">
        <v>1</v>
      </c>
      <c r="E1365" s="66">
        <v>0</v>
      </c>
      <c r="F1365" s="66">
        <v>0</v>
      </c>
      <c r="G1365" s="66">
        <v>1</v>
      </c>
      <c r="H1365" s="66"/>
    </row>
    <row r="1366" spans="4:8" x14ac:dyDescent="0.25">
      <c r="D1366" s="66">
        <v>1</v>
      </c>
      <c r="E1366" s="66">
        <v>0</v>
      </c>
      <c r="F1366" s="66">
        <v>0</v>
      </c>
      <c r="G1366" s="66">
        <v>1</v>
      </c>
      <c r="H1366" s="66"/>
    </row>
    <row r="1367" spans="4:8" x14ac:dyDescent="0.25">
      <c r="D1367" s="66">
        <v>1</v>
      </c>
      <c r="E1367" s="66">
        <v>0</v>
      </c>
      <c r="F1367" s="66">
        <v>0</v>
      </c>
      <c r="G1367" s="66">
        <v>1</v>
      </c>
      <c r="H1367" s="66"/>
    </row>
    <row r="1368" spans="4:8" x14ac:dyDescent="0.25">
      <c r="D1368" s="66">
        <v>1</v>
      </c>
      <c r="E1368" s="66">
        <v>0</v>
      </c>
      <c r="F1368" s="66">
        <v>0</v>
      </c>
      <c r="G1368" s="66">
        <v>1</v>
      </c>
      <c r="H1368" s="66"/>
    </row>
    <row r="1369" spans="4:8" x14ac:dyDescent="0.25">
      <c r="D1369" s="66">
        <v>4</v>
      </c>
      <c r="E1369" s="66">
        <v>0</v>
      </c>
      <c r="F1369" s="66">
        <v>1</v>
      </c>
      <c r="G1369" s="66">
        <v>3</v>
      </c>
      <c r="H1369" s="66"/>
    </row>
    <row r="1370" spans="4:8" x14ac:dyDescent="0.25">
      <c r="D1370" s="66">
        <v>1</v>
      </c>
      <c r="E1370" s="66">
        <v>2</v>
      </c>
      <c r="F1370" s="66">
        <v>0</v>
      </c>
      <c r="G1370" s="66">
        <v>3</v>
      </c>
      <c r="H1370" s="66"/>
    </row>
    <row r="1371" spans="4:8" x14ac:dyDescent="0.25">
      <c r="D1371" s="66">
        <v>2</v>
      </c>
      <c r="E1371" s="66">
        <v>0</v>
      </c>
      <c r="F1371" s="66">
        <v>0</v>
      </c>
      <c r="G1371" s="66">
        <v>2</v>
      </c>
      <c r="H1371" s="66"/>
    </row>
    <row r="1372" spans="4:8" x14ac:dyDescent="0.25">
      <c r="D1372" s="66">
        <v>0</v>
      </c>
      <c r="E1372" s="66">
        <v>0</v>
      </c>
      <c r="F1372" s="66">
        <v>0</v>
      </c>
      <c r="G1372" s="66">
        <v>0</v>
      </c>
      <c r="H1372" s="66"/>
    </row>
    <row r="1373" spans="4:8" x14ac:dyDescent="0.25">
      <c r="D1373" s="66">
        <v>3</v>
      </c>
      <c r="E1373" s="66">
        <v>0</v>
      </c>
      <c r="F1373" s="66">
        <v>0</v>
      </c>
      <c r="G1373" s="66">
        <v>3</v>
      </c>
      <c r="H1373" s="66"/>
    </row>
    <row r="1374" spans="4:8" x14ac:dyDescent="0.25">
      <c r="D1374" s="66">
        <v>0</v>
      </c>
      <c r="E1374" s="66">
        <v>0</v>
      </c>
      <c r="F1374" s="66">
        <v>0</v>
      </c>
      <c r="G1374" s="66">
        <v>0</v>
      </c>
      <c r="H1374" s="66"/>
    </row>
    <row r="1375" spans="4:8" x14ac:dyDescent="0.25">
      <c r="D1375" s="66">
        <v>0</v>
      </c>
      <c r="E1375" s="66">
        <v>0</v>
      </c>
      <c r="F1375" s="66">
        <v>0</v>
      </c>
      <c r="G1375" s="66">
        <v>0</v>
      </c>
      <c r="H1375" s="66"/>
    </row>
    <row r="1376" spans="4:8" x14ac:dyDescent="0.25">
      <c r="D1376" s="66">
        <v>1</v>
      </c>
      <c r="E1376" s="66">
        <v>0</v>
      </c>
      <c r="F1376" s="66">
        <v>0</v>
      </c>
      <c r="G1376" s="66">
        <v>1</v>
      </c>
      <c r="H1376" s="66"/>
    </row>
    <row r="1377" spans="4:8" x14ac:dyDescent="0.25">
      <c r="D1377" s="66">
        <v>2</v>
      </c>
      <c r="E1377" s="66">
        <v>0</v>
      </c>
      <c r="F1377" s="66">
        <v>1</v>
      </c>
      <c r="G1377" s="66">
        <v>1</v>
      </c>
      <c r="H1377" s="66"/>
    </row>
    <row r="1378" spans="4:8" x14ac:dyDescent="0.25">
      <c r="D1378" s="66">
        <v>1</v>
      </c>
      <c r="E1378" s="66">
        <v>0</v>
      </c>
      <c r="F1378" s="66">
        <v>0</v>
      </c>
      <c r="G1378" s="66">
        <v>1</v>
      </c>
      <c r="H1378" s="66"/>
    </row>
    <row r="1379" spans="4:8" x14ac:dyDescent="0.25">
      <c r="D1379" s="66">
        <v>0</v>
      </c>
      <c r="E1379" s="66">
        <v>0</v>
      </c>
      <c r="F1379" s="66">
        <v>0</v>
      </c>
      <c r="G1379" s="66">
        <v>0</v>
      </c>
      <c r="H1379" s="66"/>
    </row>
    <row r="1380" spans="4:8" x14ac:dyDescent="0.25">
      <c r="D1380" s="66">
        <v>0</v>
      </c>
      <c r="E1380" s="66">
        <v>0</v>
      </c>
      <c r="F1380" s="66">
        <v>0</v>
      </c>
      <c r="G1380" s="66">
        <v>0</v>
      </c>
      <c r="H1380" s="66"/>
    </row>
    <row r="1381" spans="4:8" x14ac:dyDescent="0.25">
      <c r="D1381" s="66">
        <v>0</v>
      </c>
      <c r="E1381" s="66">
        <v>0</v>
      </c>
      <c r="F1381" s="66">
        <v>0</v>
      </c>
      <c r="G1381" s="66">
        <v>0</v>
      </c>
      <c r="H1381" s="66"/>
    </row>
    <row r="1382" spans="4:8" x14ac:dyDescent="0.25">
      <c r="D1382" s="66">
        <v>0</v>
      </c>
      <c r="E1382" s="66">
        <v>0</v>
      </c>
      <c r="F1382" s="66">
        <v>0</v>
      </c>
      <c r="G1382" s="66">
        <v>0</v>
      </c>
      <c r="H1382" s="66"/>
    </row>
    <row r="1383" spans="4:8" x14ac:dyDescent="0.25">
      <c r="D1383" s="66">
        <v>0</v>
      </c>
      <c r="E1383" s="66">
        <v>0</v>
      </c>
      <c r="F1383" s="66">
        <v>0</v>
      </c>
      <c r="G1383" s="66">
        <v>0</v>
      </c>
      <c r="H1383" s="66"/>
    </row>
    <row r="1384" spans="4:8" x14ac:dyDescent="0.25">
      <c r="D1384" s="66">
        <v>0</v>
      </c>
      <c r="E1384" s="66">
        <v>0</v>
      </c>
      <c r="F1384" s="66">
        <v>0</v>
      </c>
      <c r="G1384" s="66">
        <v>0</v>
      </c>
      <c r="H1384" s="66"/>
    </row>
    <row r="1385" spans="4:8" x14ac:dyDescent="0.25">
      <c r="D1385" s="66">
        <v>0</v>
      </c>
      <c r="E1385" s="66">
        <v>2</v>
      </c>
      <c r="F1385" s="66">
        <v>0</v>
      </c>
      <c r="G1385" s="66">
        <v>2</v>
      </c>
      <c r="H1385" s="66"/>
    </row>
    <row r="1386" spans="4:8" x14ac:dyDescent="0.25">
      <c r="D1386" s="66">
        <v>1</v>
      </c>
      <c r="E1386" s="66">
        <v>2</v>
      </c>
      <c r="F1386" s="66">
        <v>0</v>
      </c>
      <c r="G1386" s="66">
        <v>3</v>
      </c>
      <c r="H1386" s="66"/>
    </row>
    <row r="1387" spans="4:8" x14ac:dyDescent="0.25">
      <c r="D1387" s="66">
        <v>1</v>
      </c>
      <c r="E1387" s="66">
        <v>0</v>
      </c>
      <c r="F1387" s="66">
        <v>0</v>
      </c>
      <c r="G1387" s="66">
        <v>1</v>
      </c>
      <c r="H1387" s="66"/>
    </row>
    <row r="1388" spans="4:8" x14ac:dyDescent="0.25">
      <c r="D1388" s="66">
        <v>0</v>
      </c>
      <c r="E1388" s="66">
        <v>0</v>
      </c>
      <c r="F1388" s="66">
        <v>0</v>
      </c>
      <c r="G1388" s="66">
        <v>0</v>
      </c>
      <c r="H1388" s="66"/>
    </row>
    <row r="1389" spans="4:8" x14ac:dyDescent="0.25">
      <c r="D1389" s="66">
        <v>0</v>
      </c>
      <c r="E1389" s="66">
        <v>1</v>
      </c>
      <c r="F1389" s="66">
        <v>0</v>
      </c>
      <c r="G1389" s="66">
        <v>1</v>
      </c>
      <c r="H1389" s="66"/>
    </row>
    <row r="1390" spans="4:8" x14ac:dyDescent="0.25">
      <c r="D1390" s="66">
        <v>0</v>
      </c>
      <c r="E1390" s="66">
        <v>0</v>
      </c>
      <c r="F1390" s="66">
        <v>0</v>
      </c>
      <c r="G1390" s="66">
        <v>0</v>
      </c>
      <c r="H1390" s="66"/>
    </row>
    <row r="1391" spans="4:8" x14ac:dyDescent="0.25">
      <c r="D1391" s="66">
        <v>0</v>
      </c>
      <c r="E1391" s="66">
        <v>0</v>
      </c>
      <c r="F1391" s="66">
        <v>0</v>
      </c>
      <c r="G1391" s="66">
        <v>0</v>
      </c>
      <c r="H1391" s="66"/>
    </row>
    <row r="1392" spans="4:8" x14ac:dyDescent="0.25">
      <c r="D1392" s="66">
        <v>0</v>
      </c>
      <c r="E1392" s="66">
        <v>0</v>
      </c>
      <c r="F1392" s="66">
        <v>0</v>
      </c>
      <c r="G1392" s="66">
        <v>0</v>
      </c>
      <c r="H1392" s="66"/>
    </row>
    <row r="1393" spans="4:8" x14ac:dyDescent="0.25">
      <c r="D1393" s="66">
        <v>1</v>
      </c>
      <c r="E1393" s="66">
        <v>0</v>
      </c>
      <c r="F1393" s="66">
        <v>0</v>
      </c>
      <c r="G1393" s="66">
        <v>1</v>
      </c>
      <c r="H1393" s="66"/>
    </row>
    <row r="1394" spans="4:8" x14ac:dyDescent="0.25">
      <c r="D1394" s="66">
        <v>1</v>
      </c>
      <c r="E1394" s="66">
        <v>2</v>
      </c>
      <c r="F1394" s="66">
        <v>1</v>
      </c>
      <c r="G1394" s="66">
        <v>2</v>
      </c>
      <c r="H1394" s="66"/>
    </row>
    <row r="1395" spans="4:8" x14ac:dyDescent="0.25">
      <c r="D1395" s="66">
        <v>1</v>
      </c>
      <c r="E1395" s="66">
        <v>0</v>
      </c>
      <c r="F1395" s="66">
        <v>0</v>
      </c>
      <c r="G1395" s="66">
        <v>1</v>
      </c>
      <c r="H1395" s="66"/>
    </row>
    <row r="1396" spans="4:8" x14ac:dyDescent="0.25">
      <c r="D1396" s="66">
        <v>1</v>
      </c>
      <c r="E1396" s="66">
        <v>0</v>
      </c>
      <c r="F1396" s="66">
        <v>0</v>
      </c>
      <c r="G1396" s="66">
        <v>1</v>
      </c>
      <c r="H1396" s="66"/>
    </row>
    <row r="1397" spans="4:8" x14ac:dyDescent="0.25">
      <c r="D1397" s="66">
        <v>2</v>
      </c>
      <c r="E1397" s="66">
        <v>0</v>
      </c>
      <c r="F1397" s="66">
        <v>0</v>
      </c>
      <c r="G1397" s="66">
        <v>2</v>
      </c>
      <c r="H1397" s="66"/>
    </row>
    <row r="1398" spans="4:8" x14ac:dyDescent="0.25">
      <c r="D1398" s="66">
        <v>2</v>
      </c>
      <c r="E1398" s="66">
        <v>1</v>
      </c>
      <c r="F1398" s="66">
        <v>2</v>
      </c>
      <c r="G1398" s="66">
        <v>1</v>
      </c>
      <c r="H1398" s="66"/>
    </row>
    <row r="1399" spans="4:8" x14ac:dyDescent="0.25">
      <c r="D1399" s="66">
        <v>2</v>
      </c>
      <c r="E1399" s="66">
        <v>0</v>
      </c>
      <c r="F1399" s="66">
        <v>0</v>
      </c>
      <c r="G1399" s="66">
        <v>2</v>
      </c>
      <c r="H1399" s="66"/>
    </row>
    <row r="1400" spans="4:8" x14ac:dyDescent="0.25">
      <c r="D1400" s="66">
        <v>3</v>
      </c>
      <c r="E1400" s="66">
        <v>0</v>
      </c>
      <c r="F1400" s="66">
        <v>0</v>
      </c>
      <c r="G1400" s="66">
        <v>3</v>
      </c>
      <c r="H1400" s="66"/>
    </row>
    <row r="1401" spans="4:8" x14ac:dyDescent="0.25">
      <c r="D1401" s="66">
        <v>0</v>
      </c>
      <c r="E1401" s="66">
        <v>0</v>
      </c>
      <c r="F1401" s="66">
        <v>0</v>
      </c>
      <c r="G1401" s="66">
        <v>0</v>
      </c>
      <c r="H1401" s="66"/>
    </row>
    <row r="1402" spans="4:8" x14ac:dyDescent="0.25">
      <c r="D1402" s="66">
        <v>0</v>
      </c>
      <c r="E1402" s="66">
        <v>0</v>
      </c>
      <c r="F1402" s="66">
        <v>0</v>
      </c>
      <c r="G1402" s="66">
        <v>0</v>
      </c>
      <c r="H1402" s="66"/>
    </row>
    <row r="1403" spans="4:8" x14ac:dyDescent="0.25">
      <c r="D1403" s="66">
        <v>0</v>
      </c>
      <c r="E1403" s="66">
        <v>0</v>
      </c>
      <c r="F1403" s="66">
        <v>0</v>
      </c>
      <c r="G1403" s="66">
        <v>0</v>
      </c>
      <c r="H1403" s="66"/>
    </row>
    <row r="1404" spans="4:8" x14ac:dyDescent="0.25">
      <c r="D1404" s="66">
        <v>1</v>
      </c>
      <c r="E1404" s="66">
        <v>0</v>
      </c>
      <c r="F1404" s="66">
        <v>0</v>
      </c>
      <c r="G1404" s="66">
        <v>1</v>
      </c>
      <c r="H1404" s="66"/>
    </row>
    <row r="1405" spans="4:8" x14ac:dyDescent="0.25">
      <c r="D1405" s="66">
        <v>0</v>
      </c>
      <c r="E1405" s="66">
        <v>0</v>
      </c>
      <c r="F1405" s="66">
        <v>0</v>
      </c>
      <c r="G1405" s="66">
        <v>0</v>
      </c>
      <c r="H1405" s="66"/>
    </row>
    <row r="1406" spans="4:8" x14ac:dyDescent="0.25">
      <c r="D1406" s="66">
        <v>0</v>
      </c>
      <c r="E1406" s="66">
        <v>3</v>
      </c>
      <c r="F1406" s="66">
        <v>0</v>
      </c>
      <c r="G1406" s="66">
        <v>3</v>
      </c>
      <c r="H1406" s="66"/>
    </row>
    <row r="1407" spans="4:8" x14ac:dyDescent="0.25">
      <c r="D1407" s="66">
        <v>0</v>
      </c>
      <c r="E1407" s="66">
        <v>0</v>
      </c>
      <c r="F1407" s="66">
        <v>0</v>
      </c>
      <c r="G1407" s="66">
        <v>0</v>
      </c>
      <c r="H1407" s="66"/>
    </row>
    <row r="1408" spans="4:8" x14ac:dyDescent="0.25">
      <c r="D1408" s="66">
        <v>1</v>
      </c>
      <c r="E1408" s="66">
        <v>0</v>
      </c>
      <c r="F1408" s="66">
        <v>1</v>
      </c>
      <c r="G1408" s="66">
        <v>0</v>
      </c>
      <c r="H1408" s="66"/>
    </row>
    <row r="1409" spans="4:8" x14ac:dyDescent="0.25">
      <c r="D1409" s="66">
        <v>0</v>
      </c>
      <c r="E1409" s="66">
        <v>0</v>
      </c>
      <c r="F1409" s="66">
        <v>0</v>
      </c>
      <c r="G1409" s="66">
        <v>0</v>
      </c>
      <c r="H1409" s="66"/>
    </row>
    <row r="1410" spans="4:8" x14ac:dyDescent="0.25">
      <c r="D1410" s="66">
        <v>0</v>
      </c>
      <c r="E1410" s="66">
        <v>0</v>
      </c>
      <c r="F1410" s="66">
        <v>0</v>
      </c>
      <c r="G1410" s="66">
        <v>0</v>
      </c>
      <c r="H1410" s="66"/>
    </row>
    <row r="1411" spans="4:8" x14ac:dyDescent="0.25">
      <c r="D1411" s="66">
        <v>0</v>
      </c>
      <c r="E1411" s="66">
        <v>0</v>
      </c>
      <c r="F1411" s="66">
        <v>0</v>
      </c>
      <c r="G1411" s="66">
        <v>0</v>
      </c>
      <c r="H1411" s="66"/>
    </row>
    <row r="1412" spans="4:8" x14ac:dyDescent="0.25">
      <c r="D1412" s="66">
        <v>0</v>
      </c>
      <c r="E1412" s="66">
        <v>0</v>
      </c>
      <c r="F1412" s="66">
        <v>0</v>
      </c>
      <c r="G1412" s="66">
        <v>0</v>
      </c>
      <c r="H1412" s="66"/>
    </row>
    <row r="1413" spans="4:8" x14ac:dyDescent="0.25">
      <c r="D1413" s="66">
        <v>0</v>
      </c>
      <c r="E1413" s="66">
        <v>0</v>
      </c>
      <c r="F1413" s="66">
        <v>0</v>
      </c>
      <c r="G1413" s="66">
        <v>0</v>
      </c>
      <c r="H1413" s="66"/>
    </row>
    <row r="1414" spans="4:8" x14ac:dyDescent="0.25">
      <c r="D1414" s="66">
        <v>0</v>
      </c>
      <c r="E1414" s="66">
        <v>0</v>
      </c>
      <c r="F1414" s="66">
        <v>0</v>
      </c>
      <c r="G1414" s="66">
        <v>0</v>
      </c>
      <c r="H1414" s="66"/>
    </row>
    <row r="1415" spans="4:8" x14ac:dyDescent="0.25">
      <c r="D1415" s="66">
        <v>0</v>
      </c>
      <c r="E1415" s="66">
        <v>0</v>
      </c>
      <c r="F1415" s="66">
        <v>0</v>
      </c>
      <c r="G1415" s="66">
        <v>0</v>
      </c>
      <c r="H1415" s="66"/>
    </row>
    <row r="1416" spans="4:8" x14ac:dyDescent="0.25">
      <c r="D1416" s="66">
        <v>1</v>
      </c>
      <c r="E1416" s="66">
        <v>0</v>
      </c>
      <c r="F1416" s="66">
        <v>0</v>
      </c>
      <c r="G1416" s="66">
        <v>1</v>
      </c>
      <c r="H1416" s="66"/>
    </row>
    <row r="1417" spans="4:8" x14ac:dyDescent="0.25">
      <c r="D1417" s="66">
        <v>1</v>
      </c>
      <c r="E1417" s="66">
        <v>0</v>
      </c>
      <c r="F1417" s="66">
        <v>0</v>
      </c>
      <c r="G1417" s="66">
        <v>1</v>
      </c>
      <c r="H1417" s="66"/>
    </row>
    <row r="1418" spans="4:8" x14ac:dyDescent="0.25">
      <c r="D1418" s="66">
        <v>2</v>
      </c>
      <c r="E1418" s="66">
        <v>0</v>
      </c>
      <c r="F1418" s="66">
        <v>0</v>
      </c>
      <c r="G1418" s="66">
        <v>2</v>
      </c>
      <c r="H1418" s="66"/>
    </row>
    <row r="1419" spans="4:8" x14ac:dyDescent="0.25">
      <c r="D1419" s="66">
        <v>1</v>
      </c>
      <c r="E1419" s="66">
        <v>0</v>
      </c>
      <c r="F1419" s="66">
        <v>0</v>
      </c>
      <c r="G1419" s="66">
        <v>1</v>
      </c>
      <c r="H1419" s="66"/>
    </row>
    <row r="1420" spans="4:8" x14ac:dyDescent="0.25">
      <c r="D1420" s="66">
        <v>0</v>
      </c>
      <c r="E1420" s="66">
        <v>0</v>
      </c>
      <c r="F1420" s="66">
        <v>0</v>
      </c>
      <c r="G1420" s="66">
        <v>0</v>
      </c>
      <c r="H1420" s="66"/>
    </row>
    <row r="1421" spans="4:8" x14ac:dyDescent="0.25">
      <c r="D1421" s="66">
        <v>1</v>
      </c>
      <c r="E1421" s="66">
        <v>0</v>
      </c>
      <c r="F1421" s="66">
        <v>0</v>
      </c>
      <c r="G1421" s="66">
        <v>1</v>
      </c>
      <c r="H1421" s="66"/>
    </row>
    <row r="1422" spans="4:8" x14ac:dyDescent="0.25">
      <c r="D1422" s="66">
        <v>3</v>
      </c>
      <c r="E1422" s="66">
        <v>0</v>
      </c>
      <c r="F1422" s="66">
        <v>0</v>
      </c>
      <c r="G1422" s="66">
        <v>3</v>
      </c>
      <c r="H1422" s="66"/>
    </row>
    <row r="1423" spans="4:8" x14ac:dyDescent="0.25">
      <c r="D1423" s="66">
        <v>1</v>
      </c>
      <c r="E1423" s="66">
        <v>0</v>
      </c>
      <c r="F1423" s="66">
        <v>0</v>
      </c>
      <c r="G1423" s="66">
        <v>1</v>
      </c>
      <c r="H1423" s="66"/>
    </row>
    <row r="1424" spans="4:8" x14ac:dyDescent="0.25">
      <c r="D1424" s="66">
        <v>2</v>
      </c>
      <c r="E1424" s="66">
        <v>0</v>
      </c>
      <c r="F1424" s="66">
        <v>0</v>
      </c>
      <c r="G1424" s="66">
        <v>2</v>
      </c>
      <c r="H1424" s="66"/>
    </row>
    <row r="1425" spans="4:8" x14ac:dyDescent="0.25">
      <c r="D1425" s="66">
        <v>3</v>
      </c>
      <c r="E1425" s="66">
        <v>1</v>
      </c>
      <c r="F1425" s="66">
        <v>0</v>
      </c>
      <c r="G1425" s="66">
        <v>4</v>
      </c>
      <c r="H1425" s="66"/>
    </row>
    <row r="1426" spans="4:8" x14ac:dyDescent="0.25">
      <c r="D1426" s="66">
        <v>1</v>
      </c>
      <c r="E1426" s="66">
        <v>0</v>
      </c>
      <c r="F1426" s="66">
        <v>0</v>
      </c>
      <c r="G1426" s="66">
        <v>1</v>
      </c>
      <c r="H1426" s="66"/>
    </row>
    <row r="1427" spans="4:8" x14ac:dyDescent="0.25">
      <c r="D1427" s="66">
        <v>2</v>
      </c>
      <c r="E1427" s="66">
        <v>0</v>
      </c>
      <c r="F1427" s="66">
        <v>0</v>
      </c>
      <c r="G1427" s="66">
        <v>2</v>
      </c>
      <c r="H1427" s="66"/>
    </row>
    <row r="1428" spans="4:8" x14ac:dyDescent="0.25">
      <c r="D1428" s="66">
        <v>4</v>
      </c>
      <c r="E1428" s="66">
        <v>0</v>
      </c>
      <c r="F1428" s="66">
        <v>1</v>
      </c>
      <c r="G1428" s="66">
        <v>3</v>
      </c>
      <c r="H1428" s="66"/>
    </row>
    <row r="1429" spans="4:8" x14ac:dyDescent="0.25">
      <c r="D1429" s="66">
        <v>0</v>
      </c>
      <c r="E1429" s="66">
        <v>0</v>
      </c>
      <c r="F1429" s="66">
        <v>0</v>
      </c>
      <c r="G1429" s="66">
        <v>0</v>
      </c>
      <c r="H1429" s="66"/>
    </row>
    <row r="1430" spans="4:8" x14ac:dyDescent="0.25">
      <c r="D1430" s="66">
        <v>3</v>
      </c>
      <c r="E1430" s="66">
        <v>0</v>
      </c>
      <c r="F1430" s="66">
        <v>0</v>
      </c>
      <c r="G1430" s="66">
        <v>3</v>
      </c>
      <c r="H1430" s="66"/>
    </row>
    <row r="1431" spans="4:8" x14ac:dyDescent="0.25">
      <c r="D1431" s="66">
        <v>2</v>
      </c>
      <c r="E1431" s="66">
        <v>0</v>
      </c>
      <c r="F1431" s="66">
        <v>0</v>
      </c>
      <c r="G1431" s="66">
        <v>2</v>
      </c>
      <c r="H1431" s="66"/>
    </row>
    <row r="1432" spans="4:8" x14ac:dyDescent="0.25">
      <c r="D1432" s="66">
        <v>2</v>
      </c>
      <c r="E1432" s="66">
        <v>0</v>
      </c>
      <c r="F1432" s="66">
        <v>0</v>
      </c>
      <c r="G1432" s="66">
        <v>2</v>
      </c>
      <c r="H1432" s="66"/>
    </row>
    <row r="1433" spans="4:8" x14ac:dyDescent="0.25">
      <c r="D1433" s="66">
        <v>2</v>
      </c>
      <c r="E1433" s="66">
        <v>0</v>
      </c>
      <c r="F1433" s="66">
        <v>0</v>
      </c>
      <c r="G1433" s="66">
        <v>2</v>
      </c>
      <c r="H1433" s="66"/>
    </row>
    <row r="1434" spans="4:8" x14ac:dyDescent="0.25">
      <c r="D1434" s="66">
        <v>0</v>
      </c>
      <c r="E1434" s="66">
        <v>0</v>
      </c>
      <c r="F1434" s="66">
        <v>0</v>
      </c>
      <c r="G1434" s="66">
        <v>0</v>
      </c>
      <c r="H1434" s="66"/>
    </row>
    <row r="1435" spans="4:8" x14ac:dyDescent="0.25">
      <c r="D1435" s="66">
        <v>1</v>
      </c>
      <c r="E1435" s="66">
        <v>0</v>
      </c>
      <c r="F1435" s="66">
        <v>1</v>
      </c>
      <c r="G1435" s="66">
        <v>0</v>
      </c>
      <c r="H1435" s="66"/>
    </row>
    <row r="1436" spans="4:8" x14ac:dyDescent="0.25">
      <c r="D1436" s="66">
        <v>1</v>
      </c>
      <c r="E1436" s="66">
        <v>0</v>
      </c>
      <c r="F1436" s="66">
        <v>0</v>
      </c>
      <c r="G1436" s="66">
        <v>1</v>
      </c>
      <c r="H1436" s="66"/>
    </row>
    <row r="1437" spans="4:8" x14ac:dyDescent="0.25">
      <c r="D1437" s="66">
        <v>2</v>
      </c>
      <c r="E1437" s="66">
        <v>0</v>
      </c>
      <c r="F1437" s="66">
        <v>0</v>
      </c>
      <c r="G1437" s="66">
        <v>2</v>
      </c>
      <c r="H1437" s="66"/>
    </row>
    <row r="1438" spans="4:8" x14ac:dyDescent="0.25">
      <c r="D1438" s="66">
        <v>3</v>
      </c>
      <c r="E1438" s="66">
        <v>0</v>
      </c>
      <c r="F1438" s="66">
        <v>0</v>
      </c>
      <c r="G1438" s="66">
        <v>3</v>
      </c>
      <c r="H1438" s="66"/>
    </row>
    <row r="1439" spans="4:8" x14ac:dyDescent="0.25">
      <c r="D1439" s="66">
        <v>3</v>
      </c>
      <c r="E1439" s="66">
        <v>0</v>
      </c>
      <c r="F1439" s="66">
        <v>0</v>
      </c>
      <c r="G1439" s="66">
        <v>3</v>
      </c>
      <c r="H1439" s="66"/>
    </row>
    <row r="1440" spans="4:8" x14ac:dyDescent="0.25">
      <c r="D1440" s="66">
        <v>3</v>
      </c>
      <c r="E1440" s="66">
        <v>0</v>
      </c>
      <c r="F1440" s="66">
        <v>0</v>
      </c>
      <c r="G1440" s="66">
        <v>3</v>
      </c>
      <c r="H1440" s="66"/>
    </row>
    <row r="1441" spans="4:8" x14ac:dyDescent="0.25">
      <c r="D1441" s="66">
        <v>0</v>
      </c>
      <c r="E1441" s="66">
        <v>0</v>
      </c>
      <c r="F1441" s="66">
        <v>0</v>
      </c>
      <c r="G1441" s="66">
        <v>0</v>
      </c>
      <c r="H1441" s="66"/>
    </row>
    <row r="1442" spans="4:8" x14ac:dyDescent="0.25">
      <c r="D1442" s="66">
        <v>0</v>
      </c>
      <c r="E1442" s="66">
        <v>0</v>
      </c>
      <c r="F1442" s="66">
        <v>1</v>
      </c>
      <c r="G1442" s="66">
        <v>-1</v>
      </c>
      <c r="H1442" s="66"/>
    </row>
    <row r="1443" spans="4:8" x14ac:dyDescent="0.25">
      <c r="D1443" s="66">
        <v>1</v>
      </c>
      <c r="E1443" s="66">
        <v>0</v>
      </c>
      <c r="F1443" s="66">
        <v>0</v>
      </c>
      <c r="G1443" s="66">
        <v>1</v>
      </c>
      <c r="H1443" s="66"/>
    </row>
    <row r="1444" spans="4:8" x14ac:dyDescent="0.25">
      <c r="D1444" s="66">
        <v>3</v>
      </c>
      <c r="E1444" s="66">
        <v>0</v>
      </c>
      <c r="F1444" s="66">
        <v>0</v>
      </c>
      <c r="G1444" s="66">
        <v>3</v>
      </c>
      <c r="H1444" s="66"/>
    </row>
    <row r="1445" spans="4:8" x14ac:dyDescent="0.25">
      <c r="D1445" s="66">
        <v>0</v>
      </c>
      <c r="E1445" s="66">
        <v>0</v>
      </c>
      <c r="F1445" s="66">
        <v>0</v>
      </c>
      <c r="G1445" s="66">
        <v>0</v>
      </c>
      <c r="H1445" s="66"/>
    </row>
    <row r="1446" spans="4:8" x14ac:dyDescent="0.25">
      <c r="D1446" s="66">
        <v>3</v>
      </c>
      <c r="E1446" s="66">
        <v>1</v>
      </c>
      <c r="F1446" s="66">
        <v>0</v>
      </c>
      <c r="G1446" s="66">
        <v>4</v>
      </c>
      <c r="H1446" s="66"/>
    </row>
    <row r="1447" spans="4:8" x14ac:dyDescent="0.25">
      <c r="D1447" s="66">
        <v>0</v>
      </c>
      <c r="E1447" s="66">
        <v>0</v>
      </c>
      <c r="F1447" s="66">
        <v>0</v>
      </c>
      <c r="G1447" s="66">
        <v>0</v>
      </c>
      <c r="H1447" s="66"/>
    </row>
    <row r="1448" spans="4:8" x14ac:dyDescent="0.25">
      <c r="D1448" s="66">
        <v>5</v>
      </c>
      <c r="E1448" s="66">
        <v>0</v>
      </c>
      <c r="F1448" s="66">
        <v>0</v>
      </c>
      <c r="G1448" s="66">
        <v>5</v>
      </c>
      <c r="H1448" s="66"/>
    </row>
    <row r="1449" spans="4:8" x14ac:dyDescent="0.25">
      <c r="D1449" s="66">
        <v>0</v>
      </c>
      <c r="E1449" s="66">
        <v>0</v>
      </c>
      <c r="F1449" s="66">
        <v>0</v>
      </c>
      <c r="G1449" s="66">
        <v>0</v>
      </c>
      <c r="H1449" s="66"/>
    </row>
    <row r="1450" spans="4:8" x14ac:dyDescent="0.25">
      <c r="D1450" s="66">
        <v>3</v>
      </c>
      <c r="E1450" s="66">
        <v>0</v>
      </c>
      <c r="F1450" s="66">
        <v>0</v>
      </c>
      <c r="G1450" s="66">
        <v>3</v>
      </c>
      <c r="H1450" s="66"/>
    </row>
    <row r="1451" spans="4:8" x14ac:dyDescent="0.25">
      <c r="D1451" s="66">
        <v>0</v>
      </c>
      <c r="E1451" s="66">
        <v>0</v>
      </c>
      <c r="F1451" s="66">
        <v>0</v>
      </c>
      <c r="G1451" s="66">
        <v>0</v>
      </c>
      <c r="H1451" s="66"/>
    </row>
    <row r="1452" spans="4:8" x14ac:dyDescent="0.25">
      <c r="D1452" s="66">
        <v>0</v>
      </c>
      <c r="E1452" s="66">
        <v>0</v>
      </c>
      <c r="F1452" s="66">
        <v>0</v>
      </c>
      <c r="G1452" s="66">
        <v>0</v>
      </c>
      <c r="H1452" s="66"/>
    </row>
    <row r="1453" spans="4:8" x14ac:dyDescent="0.25">
      <c r="D1453" s="66">
        <v>3</v>
      </c>
      <c r="E1453" s="66">
        <v>0</v>
      </c>
      <c r="F1453" s="66">
        <v>0</v>
      </c>
      <c r="G1453" s="66">
        <v>3</v>
      </c>
      <c r="H1453" s="66"/>
    </row>
    <row r="1454" spans="4:8" x14ac:dyDescent="0.25">
      <c r="D1454" s="66">
        <v>2</v>
      </c>
      <c r="E1454" s="66">
        <v>0</v>
      </c>
      <c r="F1454" s="66">
        <v>1</v>
      </c>
      <c r="G1454" s="66">
        <v>1</v>
      </c>
      <c r="H1454" s="66"/>
    </row>
    <row r="1455" spans="4:8" x14ac:dyDescent="0.25">
      <c r="D1455" s="66">
        <v>1</v>
      </c>
      <c r="E1455" s="66">
        <v>0</v>
      </c>
      <c r="F1455" s="66">
        <v>0</v>
      </c>
      <c r="G1455" s="66">
        <v>1</v>
      </c>
      <c r="H1455" s="66"/>
    </row>
    <row r="1456" spans="4:8" x14ac:dyDescent="0.25">
      <c r="D1456" s="66">
        <v>2</v>
      </c>
      <c r="E1456" s="66">
        <v>2</v>
      </c>
      <c r="F1456" s="66">
        <v>0</v>
      </c>
      <c r="G1456" s="66">
        <v>4</v>
      </c>
      <c r="H1456" s="66"/>
    </row>
    <row r="1457" spans="4:8" x14ac:dyDescent="0.25">
      <c r="D1457" s="66">
        <v>1</v>
      </c>
      <c r="E1457" s="66">
        <v>0</v>
      </c>
      <c r="F1457" s="66">
        <v>0</v>
      </c>
      <c r="G1457" s="66">
        <v>1</v>
      </c>
      <c r="H1457" s="66"/>
    </row>
    <row r="1458" spans="4:8" x14ac:dyDescent="0.25">
      <c r="D1458" s="66">
        <v>2</v>
      </c>
      <c r="E1458" s="66">
        <v>0</v>
      </c>
      <c r="F1458" s="66">
        <v>0</v>
      </c>
      <c r="G1458" s="66">
        <v>2</v>
      </c>
      <c r="H1458" s="66"/>
    </row>
    <row r="1459" spans="4:8" x14ac:dyDescent="0.25">
      <c r="D1459" s="66">
        <v>0</v>
      </c>
      <c r="E1459" s="66">
        <v>0</v>
      </c>
      <c r="F1459" s="66">
        <v>0</v>
      </c>
      <c r="G1459" s="66">
        <v>0</v>
      </c>
      <c r="H1459" s="66"/>
    </row>
    <row r="1460" spans="4:8" x14ac:dyDescent="0.25">
      <c r="D1460" s="66">
        <v>1</v>
      </c>
      <c r="E1460" s="66">
        <v>0</v>
      </c>
      <c r="F1460" s="66">
        <v>0</v>
      </c>
      <c r="G1460" s="66">
        <v>1</v>
      </c>
      <c r="H1460" s="66"/>
    </row>
    <row r="1461" spans="4:8" x14ac:dyDescent="0.25">
      <c r="D1461" s="66">
        <v>2</v>
      </c>
      <c r="E1461" s="66">
        <v>0</v>
      </c>
      <c r="F1461" s="66">
        <v>0</v>
      </c>
      <c r="G1461" s="66">
        <v>2</v>
      </c>
      <c r="H1461" s="66"/>
    </row>
    <row r="1462" spans="4:8" x14ac:dyDescent="0.25">
      <c r="D1462" s="66">
        <v>2</v>
      </c>
      <c r="E1462" s="66">
        <v>0</v>
      </c>
      <c r="F1462" s="66">
        <v>0</v>
      </c>
      <c r="G1462" s="66">
        <v>2</v>
      </c>
      <c r="H1462" s="66"/>
    </row>
    <row r="1463" spans="4:8" x14ac:dyDescent="0.25">
      <c r="D1463" s="66">
        <v>0</v>
      </c>
      <c r="E1463" s="66">
        <v>0</v>
      </c>
      <c r="F1463" s="66">
        <v>0</v>
      </c>
      <c r="G1463" s="66">
        <v>0</v>
      </c>
      <c r="H1463" s="66"/>
    </row>
    <row r="1464" spans="4:8" x14ac:dyDescent="0.25">
      <c r="D1464" s="66">
        <v>2</v>
      </c>
      <c r="E1464" s="66">
        <v>0</v>
      </c>
      <c r="F1464" s="66">
        <v>0</v>
      </c>
      <c r="G1464" s="66">
        <v>2</v>
      </c>
      <c r="H1464" s="66"/>
    </row>
    <row r="1465" spans="4:8" x14ac:dyDescent="0.25">
      <c r="D1465" s="66">
        <v>0</v>
      </c>
      <c r="E1465" s="66">
        <v>1</v>
      </c>
      <c r="F1465" s="66">
        <v>1</v>
      </c>
      <c r="G1465" s="66">
        <v>0</v>
      </c>
      <c r="H1465" s="66"/>
    </row>
    <row r="1466" spans="4:8" x14ac:dyDescent="0.25">
      <c r="D1466" s="66">
        <v>0</v>
      </c>
      <c r="E1466" s="66">
        <v>0</v>
      </c>
      <c r="F1466" s="66">
        <v>0</v>
      </c>
      <c r="G1466" s="66">
        <v>0</v>
      </c>
      <c r="H1466" s="66"/>
    </row>
    <row r="1467" spans="4:8" x14ac:dyDescent="0.25">
      <c r="D1467" s="66">
        <v>4</v>
      </c>
      <c r="E1467" s="66">
        <v>0</v>
      </c>
      <c r="F1467" s="66">
        <v>0</v>
      </c>
      <c r="G1467" s="66">
        <v>4</v>
      </c>
      <c r="H1467" s="66"/>
    </row>
    <row r="1468" spans="4:8" x14ac:dyDescent="0.25">
      <c r="D1468" s="66">
        <v>2</v>
      </c>
      <c r="E1468" s="66">
        <v>0</v>
      </c>
      <c r="F1468" s="66">
        <v>0</v>
      </c>
      <c r="G1468" s="66">
        <v>2</v>
      </c>
      <c r="H1468" s="66"/>
    </row>
    <row r="1469" spans="4:8" x14ac:dyDescent="0.25">
      <c r="D1469" s="66">
        <v>2</v>
      </c>
      <c r="E1469" s="66">
        <v>0</v>
      </c>
      <c r="F1469" s="66">
        <v>0</v>
      </c>
      <c r="G1469" s="66">
        <v>2</v>
      </c>
      <c r="H1469" s="66"/>
    </row>
    <row r="1470" spans="4:8" x14ac:dyDescent="0.25">
      <c r="D1470" s="66">
        <v>0</v>
      </c>
      <c r="E1470" s="66">
        <v>0</v>
      </c>
      <c r="F1470" s="66">
        <v>0</v>
      </c>
      <c r="G1470" s="66">
        <v>0</v>
      </c>
      <c r="H1470" s="66"/>
    </row>
    <row r="1471" spans="4:8" x14ac:dyDescent="0.25">
      <c r="D1471" s="66">
        <v>1</v>
      </c>
      <c r="E1471" s="66">
        <v>5</v>
      </c>
      <c r="F1471" s="66">
        <v>0</v>
      </c>
      <c r="G1471" s="66">
        <v>6</v>
      </c>
      <c r="H1471" s="66"/>
    </row>
    <row r="1472" spans="4:8" x14ac:dyDescent="0.25">
      <c r="D1472" s="66">
        <v>3</v>
      </c>
      <c r="E1472" s="66">
        <v>0</v>
      </c>
      <c r="F1472" s="66">
        <v>0</v>
      </c>
      <c r="G1472" s="66">
        <v>3</v>
      </c>
      <c r="H1472" s="66"/>
    </row>
    <row r="1473" spans="4:8" x14ac:dyDescent="0.25">
      <c r="D1473" s="66">
        <v>2</v>
      </c>
      <c r="E1473" s="66">
        <v>0</v>
      </c>
      <c r="F1473" s="66">
        <v>0</v>
      </c>
      <c r="G1473" s="66">
        <v>2</v>
      </c>
      <c r="H1473" s="66"/>
    </row>
    <row r="1474" spans="4:8" x14ac:dyDescent="0.25">
      <c r="D1474" s="66">
        <v>1</v>
      </c>
      <c r="E1474" s="66">
        <v>0</v>
      </c>
      <c r="F1474" s="66">
        <v>0</v>
      </c>
      <c r="G1474" s="66">
        <v>1</v>
      </c>
      <c r="H1474" s="66"/>
    </row>
    <row r="1475" spans="4:8" x14ac:dyDescent="0.25">
      <c r="D1475" s="66">
        <v>3</v>
      </c>
      <c r="E1475" s="66">
        <v>0</v>
      </c>
      <c r="F1475" s="66">
        <v>0</v>
      </c>
      <c r="G1475" s="66">
        <v>3</v>
      </c>
      <c r="H1475" s="66"/>
    </row>
    <row r="1476" spans="4:8" x14ac:dyDescent="0.25">
      <c r="D1476" s="66">
        <v>1</v>
      </c>
      <c r="E1476" s="66">
        <v>0</v>
      </c>
      <c r="F1476" s="66">
        <v>0</v>
      </c>
      <c r="G1476" s="66">
        <v>1</v>
      </c>
      <c r="H1476" s="66"/>
    </row>
    <row r="1477" spans="4:8" x14ac:dyDescent="0.25">
      <c r="D1477" s="66">
        <v>0</v>
      </c>
      <c r="E1477" s="66">
        <v>0</v>
      </c>
      <c r="F1477" s="66">
        <v>0</v>
      </c>
      <c r="G1477" s="66">
        <v>0</v>
      </c>
      <c r="H1477" s="66"/>
    </row>
    <row r="1478" spans="4:8" x14ac:dyDescent="0.25">
      <c r="D1478" s="66">
        <v>1</v>
      </c>
      <c r="E1478" s="66">
        <v>0</v>
      </c>
      <c r="F1478" s="66">
        <v>0</v>
      </c>
      <c r="G1478" s="66">
        <v>1</v>
      </c>
      <c r="H1478" s="66"/>
    </row>
    <row r="1479" spans="4:8" x14ac:dyDescent="0.25">
      <c r="D1479" s="66">
        <v>1</v>
      </c>
      <c r="E1479" s="66">
        <v>0</v>
      </c>
      <c r="F1479" s="66">
        <v>0</v>
      </c>
      <c r="G1479" s="66">
        <v>1</v>
      </c>
      <c r="H1479" s="66"/>
    </row>
    <row r="1480" spans="4:8" x14ac:dyDescent="0.25">
      <c r="D1480" s="66">
        <v>2</v>
      </c>
      <c r="E1480" s="66">
        <v>0</v>
      </c>
      <c r="F1480" s="66">
        <v>0</v>
      </c>
      <c r="G1480" s="66">
        <v>2</v>
      </c>
      <c r="H1480" s="66"/>
    </row>
    <row r="1481" spans="4:8" x14ac:dyDescent="0.25">
      <c r="D1481" s="66">
        <v>0</v>
      </c>
      <c r="E1481" s="66">
        <v>0</v>
      </c>
      <c r="F1481" s="66">
        <v>0</v>
      </c>
      <c r="G1481" s="66">
        <v>0</v>
      </c>
      <c r="H1481" s="66"/>
    </row>
    <row r="1482" spans="4:8" x14ac:dyDescent="0.25">
      <c r="D1482" s="66">
        <v>0</v>
      </c>
      <c r="E1482" s="66">
        <v>0</v>
      </c>
      <c r="F1482" s="66">
        <v>1</v>
      </c>
      <c r="G1482" s="66">
        <v>-1</v>
      </c>
      <c r="H1482" s="66"/>
    </row>
    <row r="1483" spans="4:8" x14ac:dyDescent="0.25">
      <c r="D1483" s="66">
        <v>2</v>
      </c>
      <c r="E1483" s="66">
        <v>3</v>
      </c>
      <c r="F1483" s="66">
        <v>1</v>
      </c>
      <c r="G1483" s="66">
        <v>4</v>
      </c>
      <c r="H1483" s="66"/>
    </row>
    <row r="1484" spans="4:8" x14ac:dyDescent="0.25">
      <c r="D1484" s="66">
        <v>1</v>
      </c>
      <c r="E1484" s="66">
        <v>1</v>
      </c>
      <c r="F1484" s="66">
        <v>0</v>
      </c>
      <c r="G1484" s="66">
        <v>2</v>
      </c>
      <c r="H1484" s="66"/>
    </row>
    <row r="1485" spans="4:8" x14ac:dyDescent="0.25">
      <c r="D1485" s="66">
        <v>1</v>
      </c>
      <c r="E1485" s="66">
        <v>0</v>
      </c>
      <c r="F1485" s="66">
        <v>0</v>
      </c>
      <c r="G1485" s="66">
        <v>1</v>
      </c>
      <c r="H1485" s="66"/>
    </row>
    <row r="1486" spans="4:8" x14ac:dyDescent="0.25">
      <c r="D1486" s="66">
        <v>1</v>
      </c>
      <c r="E1486" s="66">
        <v>0</v>
      </c>
      <c r="F1486" s="66">
        <v>0</v>
      </c>
      <c r="G1486" s="66">
        <v>1</v>
      </c>
      <c r="H1486" s="66"/>
    </row>
    <row r="1487" spans="4:8" x14ac:dyDescent="0.25">
      <c r="D1487" s="66">
        <v>2</v>
      </c>
      <c r="E1487" s="66">
        <v>0</v>
      </c>
      <c r="F1487" s="66">
        <v>0</v>
      </c>
      <c r="G1487" s="66">
        <v>2</v>
      </c>
      <c r="H1487" s="66"/>
    </row>
    <row r="1488" spans="4:8" x14ac:dyDescent="0.25">
      <c r="D1488" s="66">
        <v>1</v>
      </c>
      <c r="E1488" s="66">
        <v>0</v>
      </c>
      <c r="F1488" s="66">
        <v>0</v>
      </c>
      <c r="G1488" s="66">
        <v>1</v>
      </c>
      <c r="H1488" s="66"/>
    </row>
    <row r="1489" spans="4:8" x14ac:dyDescent="0.25">
      <c r="D1489" s="66">
        <v>1</v>
      </c>
      <c r="E1489" s="66">
        <v>0</v>
      </c>
      <c r="F1489" s="66">
        <v>0</v>
      </c>
      <c r="G1489" s="66">
        <v>1</v>
      </c>
      <c r="H1489" s="66"/>
    </row>
    <row r="1490" spans="4:8" x14ac:dyDescent="0.25">
      <c r="D1490" s="66">
        <v>2</v>
      </c>
      <c r="E1490" s="66">
        <v>0</v>
      </c>
      <c r="F1490" s="66">
        <v>0</v>
      </c>
      <c r="G1490" s="66">
        <v>2</v>
      </c>
      <c r="H1490" s="66"/>
    </row>
    <row r="1491" spans="4:8" x14ac:dyDescent="0.25">
      <c r="D1491" s="66">
        <v>1</v>
      </c>
      <c r="E1491" s="66">
        <v>0</v>
      </c>
      <c r="F1491" s="66">
        <v>0</v>
      </c>
      <c r="G1491" s="66">
        <v>1</v>
      </c>
      <c r="H1491" s="66"/>
    </row>
    <row r="1492" spans="4:8" x14ac:dyDescent="0.25">
      <c r="D1492" s="66">
        <v>1</v>
      </c>
      <c r="E1492" s="66">
        <v>0</v>
      </c>
      <c r="F1492" s="66">
        <v>0</v>
      </c>
      <c r="G1492" s="66">
        <v>1</v>
      </c>
      <c r="H1492" s="66"/>
    </row>
    <row r="1493" spans="4:8" x14ac:dyDescent="0.25">
      <c r="D1493" s="66">
        <v>1</v>
      </c>
      <c r="E1493" s="66">
        <v>0</v>
      </c>
      <c r="F1493" s="66">
        <v>0</v>
      </c>
      <c r="G1493" s="66">
        <v>1</v>
      </c>
      <c r="H1493" s="66"/>
    </row>
    <row r="1494" spans="4:8" x14ac:dyDescent="0.25">
      <c r="D1494" s="66">
        <v>1</v>
      </c>
      <c r="E1494" s="66">
        <v>0</v>
      </c>
      <c r="F1494" s="66">
        <v>0</v>
      </c>
      <c r="G1494" s="66">
        <v>1</v>
      </c>
      <c r="H1494" s="66"/>
    </row>
    <row r="1495" spans="4:8" x14ac:dyDescent="0.25">
      <c r="D1495" s="66">
        <v>1</v>
      </c>
      <c r="E1495" s="66">
        <v>0</v>
      </c>
      <c r="F1495" s="66">
        <v>0</v>
      </c>
      <c r="G1495" s="66">
        <v>1</v>
      </c>
      <c r="H1495" s="66"/>
    </row>
    <row r="1496" spans="4:8" x14ac:dyDescent="0.25">
      <c r="D1496" s="66">
        <v>2</v>
      </c>
      <c r="E1496" s="66">
        <v>0</v>
      </c>
      <c r="F1496" s="66">
        <v>0</v>
      </c>
      <c r="G1496" s="66">
        <v>2</v>
      </c>
      <c r="H1496" s="66"/>
    </row>
    <row r="1497" spans="4:8" x14ac:dyDescent="0.25">
      <c r="D1497" s="66">
        <v>1</v>
      </c>
      <c r="E1497" s="66">
        <v>0</v>
      </c>
      <c r="F1497" s="66">
        <v>0</v>
      </c>
      <c r="G1497" s="66">
        <v>1</v>
      </c>
      <c r="H1497" s="66"/>
    </row>
    <row r="1498" spans="4:8" x14ac:dyDescent="0.25">
      <c r="D1498" s="66">
        <v>1</v>
      </c>
      <c r="E1498" s="66">
        <v>0</v>
      </c>
      <c r="F1498" s="66">
        <v>0</v>
      </c>
      <c r="G1498" s="66">
        <v>1</v>
      </c>
      <c r="H1498" s="66"/>
    </row>
    <row r="1499" spans="4:8" x14ac:dyDescent="0.25">
      <c r="D1499" s="66">
        <v>2</v>
      </c>
      <c r="E1499" s="66">
        <v>0</v>
      </c>
      <c r="F1499" s="66">
        <v>0</v>
      </c>
      <c r="G1499" s="66">
        <v>2</v>
      </c>
      <c r="H1499" s="66"/>
    </row>
    <row r="1500" spans="4:8" x14ac:dyDescent="0.25">
      <c r="D1500" s="66">
        <v>0</v>
      </c>
      <c r="E1500" s="66">
        <v>0</v>
      </c>
      <c r="F1500" s="66">
        <v>1</v>
      </c>
      <c r="G1500" s="66">
        <v>-1</v>
      </c>
      <c r="H1500" s="66"/>
    </row>
    <row r="1501" spans="4:8" x14ac:dyDescent="0.25">
      <c r="D1501" s="66">
        <v>0</v>
      </c>
      <c r="E1501" s="66">
        <v>0</v>
      </c>
      <c r="F1501" s="66">
        <v>0</v>
      </c>
      <c r="G1501" s="66">
        <v>0</v>
      </c>
      <c r="H1501" s="66"/>
    </row>
    <row r="1502" spans="4:8" x14ac:dyDescent="0.25">
      <c r="D1502" s="66">
        <v>0</v>
      </c>
      <c r="E1502" s="66">
        <v>0</v>
      </c>
      <c r="F1502" s="66">
        <v>0</v>
      </c>
      <c r="G1502" s="66">
        <v>0</v>
      </c>
      <c r="H1502" s="66"/>
    </row>
    <row r="1503" spans="4:8" x14ac:dyDescent="0.25">
      <c r="D1503" s="66">
        <v>0</v>
      </c>
      <c r="E1503" s="66">
        <v>0</v>
      </c>
      <c r="F1503" s="66">
        <v>0</v>
      </c>
      <c r="G1503" s="66">
        <v>0</v>
      </c>
      <c r="H1503" s="66"/>
    </row>
    <row r="1504" spans="4:8" x14ac:dyDescent="0.25">
      <c r="D1504" s="66">
        <v>1</v>
      </c>
      <c r="E1504" s="66">
        <v>0</v>
      </c>
      <c r="F1504" s="66">
        <v>0</v>
      </c>
      <c r="G1504" s="66">
        <v>1</v>
      </c>
      <c r="H1504" s="66"/>
    </row>
    <row r="1505" spans="4:8" x14ac:dyDescent="0.25">
      <c r="D1505" s="66">
        <v>1</v>
      </c>
      <c r="E1505" s="66">
        <v>0</v>
      </c>
      <c r="F1505" s="66">
        <v>0</v>
      </c>
      <c r="G1505" s="66">
        <v>1</v>
      </c>
      <c r="H1505" s="66"/>
    </row>
    <row r="1506" spans="4:8" x14ac:dyDescent="0.25">
      <c r="D1506" s="66">
        <v>1</v>
      </c>
      <c r="E1506" s="66">
        <v>1</v>
      </c>
      <c r="F1506" s="66">
        <v>1</v>
      </c>
      <c r="G1506" s="66">
        <v>1</v>
      </c>
      <c r="H1506" s="66"/>
    </row>
    <row r="1507" spans="4:8" x14ac:dyDescent="0.25">
      <c r="D1507" s="66">
        <v>1</v>
      </c>
      <c r="E1507" s="66">
        <v>0</v>
      </c>
      <c r="F1507" s="66">
        <v>0</v>
      </c>
      <c r="G1507" s="66">
        <v>1</v>
      </c>
      <c r="H1507" s="66"/>
    </row>
    <row r="1508" spans="4:8" x14ac:dyDescent="0.25">
      <c r="D1508" s="66">
        <v>0</v>
      </c>
      <c r="E1508" s="66">
        <v>0</v>
      </c>
      <c r="F1508" s="66">
        <v>0</v>
      </c>
      <c r="G1508" s="66">
        <v>0</v>
      </c>
      <c r="H1508" s="66"/>
    </row>
    <row r="1509" spans="4:8" x14ac:dyDescent="0.25">
      <c r="D1509" s="66">
        <v>1</v>
      </c>
      <c r="E1509" s="66">
        <v>0</v>
      </c>
      <c r="F1509" s="66">
        <v>0</v>
      </c>
      <c r="G1509" s="66">
        <v>1</v>
      </c>
      <c r="H1509" s="66"/>
    </row>
    <row r="1510" spans="4:8" x14ac:dyDescent="0.25">
      <c r="D1510" s="66">
        <v>0</v>
      </c>
      <c r="E1510" s="66">
        <v>0</v>
      </c>
      <c r="F1510" s="66">
        <v>0</v>
      </c>
      <c r="G1510" s="66">
        <v>0</v>
      </c>
      <c r="H1510" s="66"/>
    </row>
    <row r="1511" spans="4:8" x14ac:dyDescent="0.25">
      <c r="D1511" s="66">
        <v>0</v>
      </c>
      <c r="E1511" s="66">
        <v>0</v>
      </c>
      <c r="F1511" s="66">
        <v>0</v>
      </c>
      <c r="G1511" s="66">
        <v>0</v>
      </c>
      <c r="H1511" s="66"/>
    </row>
    <row r="1512" spans="4:8" x14ac:dyDescent="0.25">
      <c r="D1512" s="66">
        <v>1</v>
      </c>
      <c r="E1512" s="66">
        <v>0</v>
      </c>
      <c r="F1512" s="66">
        <v>0</v>
      </c>
      <c r="G1512" s="66">
        <v>1</v>
      </c>
      <c r="H1512" s="66"/>
    </row>
    <row r="1513" spans="4:8" x14ac:dyDescent="0.25">
      <c r="D1513" s="66">
        <v>1</v>
      </c>
      <c r="E1513" s="66">
        <v>0</v>
      </c>
      <c r="F1513" s="66">
        <v>0</v>
      </c>
      <c r="G1513" s="66">
        <v>1</v>
      </c>
      <c r="H1513" s="66"/>
    </row>
    <row r="1514" spans="4:8" x14ac:dyDescent="0.25">
      <c r="D1514" s="66">
        <v>2</v>
      </c>
      <c r="E1514" s="66">
        <v>4</v>
      </c>
      <c r="F1514" s="66">
        <v>1</v>
      </c>
      <c r="G1514" s="66">
        <v>5</v>
      </c>
      <c r="H1514" s="66"/>
    </row>
    <row r="1515" spans="4:8" x14ac:dyDescent="0.25">
      <c r="D1515" s="66">
        <v>1</v>
      </c>
      <c r="E1515" s="66">
        <v>0</v>
      </c>
      <c r="F1515" s="66">
        <v>0</v>
      </c>
      <c r="G1515" s="66">
        <v>1</v>
      </c>
      <c r="H1515" s="66"/>
    </row>
    <row r="1516" spans="4:8" x14ac:dyDescent="0.25">
      <c r="D1516" s="66">
        <v>0</v>
      </c>
      <c r="E1516" s="66">
        <v>0</v>
      </c>
      <c r="F1516" s="66">
        <v>0</v>
      </c>
      <c r="G1516" s="66">
        <v>0</v>
      </c>
      <c r="H1516" s="66"/>
    </row>
    <row r="1517" spans="4:8" x14ac:dyDescent="0.25">
      <c r="D1517" s="66">
        <v>1</v>
      </c>
      <c r="E1517" s="66">
        <v>1</v>
      </c>
      <c r="F1517" s="66">
        <v>0</v>
      </c>
      <c r="G1517" s="66">
        <v>2</v>
      </c>
      <c r="H1517" s="66"/>
    </row>
    <row r="1518" spans="4:8" x14ac:dyDescent="0.25">
      <c r="D1518" s="66">
        <v>0</v>
      </c>
      <c r="E1518" s="66">
        <v>0</v>
      </c>
      <c r="F1518" s="66">
        <v>0</v>
      </c>
      <c r="G1518" s="66">
        <v>0</v>
      </c>
      <c r="H1518" s="66"/>
    </row>
    <row r="1519" spans="4:8" x14ac:dyDescent="0.25">
      <c r="D1519" s="66">
        <v>1</v>
      </c>
      <c r="E1519" s="66">
        <v>0</v>
      </c>
      <c r="F1519" s="66">
        <v>0</v>
      </c>
      <c r="G1519" s="66">
        <v>1</v>
      </c>
      <c r="H1519" s="66"/>
    </row>
    <row r="1520" spans="4:8" x14ac:dyDescent="0.25">
      <c r="D1520" s="66">
        <v>0</v>
      </c>
      <c r="E1520" s="66">
        <v>0</v>
      </c>
      <c r="F1520" s="66">
        <v>0</v>
      </c>
      <c r="G1520" s="66">
        <v>0</v>
      </c>
      <c r="H1520" s="66"/>
    </row>
    <row r="1521" spans="4:8" x14ac:dyDescent="0.25">
      <c r="D1521" s="66">
        <v>0</v>
      </c>
      <c r="E1521" s="66">
        <v>0</v>
      </c>
      <c r="F1521" s="66">
        <v>0</v>
      </c>
      <c r="G1521" s="66">
        <v>0</v>
      </c>
      <c r="H1521" s="66"/>
    </row>
    <row r="1522" spans="4:8" x14ac:dyDescent="0.25">
      <c r="D1522" s="66">
        <v>3</v>
      </c>
      <c r="E1522" s="66">
        <v>0</v>
      </c>
      <c r="F1522" s="66">
        <v>0</v>
      </c>
      <c r="G1522" s="66">
        <v>3</v>
      </c>
      <c r="H1522" s="66"/>
    </row>
    <row r="1523" spans="4:8" x14ac:dyDescent="0.25">
      <c r="D1523" s="66">
        <v>0</v>
      </c>
      <c r="E1523" s="66">
        <v>0</v>
      </c>
      <c r="F1523" s="66">
        <v>0</v>
      </c>
      <c r="G1523" s="66">
        <v>0</v>
      </c>
      <c r="H1523" s="66"/>
    </row>
    <row r="1524" spans="4:8" x14ac:dyDescent="0.25">
      <c r="D1524" s="66">
        <v>0</v>
      </c>
      <c r="E1524" s="66">
        <v>0</v>
      </c>
      <c r="F1524" s="66">
        <v>0</v>
      </c>
      <c r="G1524" s="66">
        <v>0</v>
      </c>
      <c r="H1524" s="66"/>
    </row>
    <row r="1525" spans="4:8" x14ac:dyDescent="0.25">
      <c r="D1525" s="66">
        <v>3</v>
      </c>
      <c r="E1525" s="66">
        <v>0</v>
      </c>
      <c r="F1525" s="66">
        <v>0</v>
      </c>
      <c r="G1525" s="66">
        <v>3</v>
      </c>
      <c r="H1525" s="66"/>
    </row>
    <row r="1526" spans="4:8" x14ac:dyDescent="0.25">
      <c r="D1526" s="66">
        <v>8</v>
      </c>
      <c r="E1526" s="66">
        <v>0</v>
      </c>
      <c r="F1526" s="66">
        <v>0</v>
      </c>
      <c r="G1526" s="66">
        <v>8</v>
      </c>
      <c r="H1526" s="66"/>
    </row>
    <row r="1527" spans="4:8" x14ac:dyDescent="0.25">
      <c r="D1527" s="66">
        <v>3</v>
      </c>
      <c r="E1527" s="66">
        <v>0</v>
      </c>
      <c r="F1527" s="66">
        <v>0</v>
      </c>
      <c r="G1527" s="66">
        <v>3</v>
      </c>
      <c r="H1527" s="66"/>
    </row>
    <row r="1528" spans="4:8" x14ac:dyDescent="0.25">
      <c r="D1528" s="66">
        <v>0</v>
      </c>
      <c r="E1528" s="66">
        <v>0</v>
      </c>
      <c r="F1528" s="66">
        <v>0</v>
      </c>
      <c r="G1528" s="66">
        <v>0</v>
      </c>
      <c r="H1528" s="66"/>
    </row>
    <row r="1529" spans="4:8" x14ac:dyDescent="0.25">
      <c r="D1529" s="66">
        <v>0</v>
      </c>
      <c r="E1529" s="66">
        <v>0</v>
      </c>
      <c r="F1529" s="66">
        <v>0</v>
      </c>
      <c r="G1529" s="66">
        <v>0</v>
      </c>
      <c r="H1529" s="66"/>
    </row>
    <row r="1530" spans="4:8" x14ac:dyDescent="0.25">
      <c r="D1530" s="66">
        <v>0</v>
      </c>
      <c r="E1530" s="66">
        <v>0</v>
      </c>
      <c r="F1530" s="66">
        <v>0</v>
      </c>
      <c r="G1530" s="66">
        <v>0</v>
      </c>
      <c r="H1530" s="66"/>
    </row>
    <row r="1531" spans="4:8" x14ac:dyDescent="0.25">
      <c r="D1531" s="66">
        <v>1</v>
      </c>
      <c r="E1531" s="66">
        <v>0</v>
      </c>
      <c r="F1531" s="66">
        <v>0</v>
      </c>
      <c r="G1531" s="66">
        <v>1</v>
      </c>
      <c r="H1531" s="66"/>
    </row>
    <row r="1532" spans="4:8" x14ac:dyDescent="0.25">
      <c r="D1532" s="66">
        <v>0</v>
      </c>
      <c r="E1532" s="66">
        <v>0</v>
      </c>
      <c r="F1532" s="66">
        <v>0</v>
      </c>
      <c r="G1532" s="66">
        <v>0</v>
      </c>
      <c r="H1532" s="66"/>
    </row>
    <row r="1533" spans="4:8" x14ac:dyDescent="0.25">
      <c r="D1533" s="66">
        <v>2</v>
      </c>
      <c r="E1533" s="66">
        <v>0</v>
      </c>
      <c r="F1533" s="66">
        <v>0</v>
      </c>
      <c r="G1533" s="66">
        <v>2</v>
      </c>
      <c r="H1533" s="66"/>
    </row>
    <row r="1534" spans="4:8" x14ac:dyDescent="0.25">
      <c r="D1534" s="66">
        <v>0</v>
      </c>
      <c r="E1534" s="66">
        <v>0</v>
      </c>
      <c r="F1534" s="66">
        <v>0</v>
      </c>
      <c r="G1534" s="66">
        <v>0</v>
      </c>
      <c r="H1534" s="66"/>
    </row>
    <row r="1535" spans="4:8" x14ac:dyDescent="0.25">
      <c r="D1535" s="66">
        <v>0</v>
      </c>
      <c r="E1535" s="66">
        <v>0</v>
      </c>
      <c r="F1535" s="66">
        <v>0</v>
      </c>
      <c r="G1535" s="66">
        <v>0</v>
      </c>
      <c r="H1535" s="66"/>
    </row>
    <row r="1536" spans="4:8" x14ac:dyDescent="0.25">
      <c r="D1536" s="66">
        <v>0</v>
      </c>
      <c r="E1536" s="66">
        <v>0</v>
      </c>
      <c r="F1536" s="66">
        <v>0</v>
      </c>
      <c r="G1536" s="66">
        <v>0</v>
      </c>
      <c r="H1536" s="66"/>
    </row>
    <row r="1537" spans="4:8" x14ac:dyDescent="0.25">
      <c r="D1537" s="66">
        <v>20</v>
      </c>
      <c r="E1537" s="66">
        <v>0</v>
      </c>
      <c r="F1537" s="66">
        <v>0</v>
      </c>
      <c r="G1537" s="66">
        <v>20</v>
      </c>
      <c r="H1537" s="66"/>
    </row>
    <row r="1538" spans="4:8" x14ac:dyDescent="0.25">
      <c r="D1538" s="66">
        <v>20</v>
      </c>
      <c r="E1538" s="66">
        <v>0</v>
      </c>
      <c r="F1538" s="66">
        <v>0</v>
      </c>
      <c r="G1538" s="66">
        <v>20</v>
      </c>
      <c r="H1538" s="66"/>
    </row>
    <row r="1539" spans="4:8" x14ac:dyDescent="0.25">
      <c r="D1539" s="66">
        <v>11</v>
      </c>
      <c r="E1539" s="66">
        <v>0</v>
      </c>
      <c r="F1539" s="66">
        <v>0</v>
      </c>
      <c r="G1539" s="66">
        <v>11</v>
      </c>
      <c r="H1539" s="66"/>
    </row>
    <row r="1540" spans="4:8" x14ac:dyDescent="0.25">
      <c r="D1540" s="66">
        <v>35</v>
      </c>
      <c r="E1540" s="66">
        <v>0</v>
      </c>
      <c r="F1540" s="66">
        <v>0</v>
      </c>
      <c r="G1540" s="66">
        <v>35</v>
      </c>
      <c r="H1540" s="66"/>
    </row>
    <row r="1541" spans="4:8" x14ac:dyDescent="0.25">
      <c r="D1541" s="66">
        <v>20</v>
      </c>
      <c r="E1541" s="66">
        <v>0</v>
      </c>
      <c r="F1541" s="66">
        <v>0</v>
      </c>
      <c r="G1541" s="66">
        <v>20</v>
      </c>
      <c r="H1541" s="66"/>
    </row>
    <row r="1542" spans="4:8" x14ac:dyDescent="0.25">
      <c r="D1542" s="66">
        <v>10</v>
      </c>
      <c r="E1542" s="66">
        <v>0</v>
      </c>
      <c r="F1542" s="66">
        <v>0</v>
      </c>
      <c r="G1542" s="66">
        <v>10</v>
      </c>
      <c r="H1542" s="66"/>
    </row>
    <row r="1543" spans="4:8" x14ac:dyDescent="0.25">
      <c r="D1543" s="66">
        <v>9</v>
      </c>
      <c r="E1543" s="66">
        <v>0</v>
      </c>
      <c r="F1543" s="66">
        <v>0</v>
      </c>
      <c r="G1543" s="66">
        <v>9</v>
      </c>
      <c r="H1543" s="66"/>
    </row>
    <row r="1544" spans="4:8" x14ac:dyDescent="0.25">
      <c r="D1544" s="66">
        <v>8</v>
      </c>
      <c r="E1544" s="66">
        <v>0</v>
      </c>
      <c r="F1544" s="66">
        <v>0</v>
      </c>
      <c r="G1544" s="66">
        <v>8</v>
      </c>
      <c r="H1544" s="66"/>
    </row>
    <row r="1545" spans="4:8" x14ac:dyDescent="0.25">
      <c r="D1545" s="66">
        <v>10</v>
      </c>
      <c r="E1545" s="66">
        <v>0</v>
      </c>
      <c r="F1545" s="66">
        <v>0</v>
      </c>
      <c r="G1545" s="66">
        <v>10</v>
      </c>
      <c r="H1545" s="66"/>
    </row>
    <row r="1546" spans="4:8" x14ac:dyDescent="0.25">
      <c r="D1546" s="66">
        <v>97</v>
      </c>
      <c r="E1546" s="66">
        <v>0</v>
      </c>
      <c r="F1546" s="66">
        <v>0</v>
      </c>
      <c r="G1546" s="66">
        <v>97</v>
      </c>
      <c r="H1546" s="66"/>
    </row>
    <row r="1547" spans="4:8" x14ac:dyDescent="0.25">
      <c r="D1547" s="66">
        <v>8</v>
      </c>
      <c r="E1547" s="66">
        <v>0</v>
      </c>
      <c r="F1547" s="66">
        <v>0</v>
      </c>
      <c r="G1547" s="66">
        <v>8</v>
      </c>
      <c r="H1547" s="66"/>
    </row>
    <row r="1548" spans="4:8" x14ac:dyDescent="0.25">
      <c r="D1548" s="66">
        <v>5</v>
      </c>
      <c r="E1548" s="66">
        <v>2</v>
      </c>
      <c r="F1548" s="66">
        <v>0</v>
      </c>
      <c r="G1548" s="66">
        <v>7</v>
      </c>
      <c r="H1548" s="66"/>
    </row>
    <row r="1549" spans="4:8" x14ac:dyDescent="0.25">
      <c r="D1549" s="66">
        <v>6</v>
      </c>
      <c r="E1549" s="66">
        <v>0</v>
      </c>
      <c r="F1549" s="66">
        <v>0</v>
      </c>
      <c r="G1549" s="66">
        <v>6</v>
      </c>
      <c r="H1549" s="66"/>
    </row>
    <row r="1550" spans="4:8" x14ac:dyDescent="0.25">
      <c r="D1550" s="66">
        <v>5</v>
      </c>
      <c r="E1550" s="66">
        <v>0</v>
      </c>
      <c r="F1550" s="66">
        <v>0</v>
      </c>
      <c r="G1550" s="66">
        <v>5</v>
      </c>
      <c r="H1550" s="66"/>
    </row>
    <row r="1551" spans="4:8" x14ac:dyDescent="0.25">
      <c r="D1551" s="66">
        <v>6</v>
      </c>
      <c r="E1551" s="66">
        <v>0</v>
      </c>
      <c r="F1551" s="66">
        <v>0</v>
      </c>
      <c r="G1551" s="66">
        <v>6</v>
      </c>
      <c r="H1551" s="66"/>
    </row>
    <row r="1552" spans="4:8" x14ac:dyDescent="0.25">
      <c r="D1552" s="66">
        <v>10</v>
      </c>
      <c r="E1552" s="66">
        <v>0</v>
      </c>
      <c r="F1552" s="66">
        <v>0</v>
      </c>
      <c r="G1552" s="66">
        <v>10</v>
      </c>
      <c r="H1552" s="66"/>
    </row>
    <row r="1553" spans="4:8" x14ac:dyDescent="0.25">
      <c r="D1553" s="66">
        <v>473</v>
      </c>
      <c r="E1553" s="66">
        <v>0</v>
      </c>
      <c r="F1553" s="66">
        <v>0</v>
      </c>
      <c r="G1553" s="66">
        <v>473</v>
      </c>
      <c r="H1553" s="66"/>
    </row>
    <row r="1554" spans="4:8" x14ac:dyDescent="0.25">
      <c r="D1554" s="66">
        <v>6</v>
      </c>
      <c r="E1554" s="66">
        <v>0</v>
      </c>
      <c r="F1554" s="66">
        <v>0</v>
      </c>
      <c r="G1554" s="66">
        <v>6</v>
      </c>
      <c r="H1554" s="66"/>
    </row>
    <row r="1555" spans="4:8" x14ac:dyDescent="0.25">
      <c r="D1555" s="66">
        <v>5</v>
      </c>
      <c r="E1555" s="66">
        <v>2</v>
      </c>
      <c r="F1555" s="66">
        <v>0</v>
      </c>
      <c r="G1555" s="66">
        <v>7</v>
      </c>
      <c r="H1555" s="66"/>
    </row>
    <row r="1556" spans="4:8" x14ac:dyDescent="0.25">
      <c r="D1556" s="66">
        <v>0</v>
      </c>
      <c r="E1556" s="66">
        <v>0</v>
      </c>
      <c r="F1556" s="66">
        <v>0</v>
      </c>
      <c r="G1556" s="66">
        <v>0</v>
      </c>
      <c r="H1556" s="66"/>
    </row>
    <row r="1557" spans="4:8" x14ac:dyDescent="0.25">
      <c r="D1557" s="66">
        <v>4</v>
      </c>
      <c r="E1557" s="66">
        <v>0</v>
      </c>
      <c r="F1557" s="66">
        <v>0</v>
      </c>
      <c r="G1557" s="66">
        <v>4</v>
      </c>
      <c r="H1557" s="66"/>
    </row>
    <row r="1558" spans="4:8" x14ac:dyDescent="0.25">
      <c r="D1558" s="66">
        <v>1</v>
      </c>
      <c r="E1558" s="66">
        <v>0</v>
      </c>
      <c r="F1558" s="66">
        <v>0</v>
      </c>
      <c r="G1558" s="66">
        <v>1</v>
      </c>
      <c r="H1558" s="66"/>
    </row>
    <row r="1559" spans="4:8" x14ac:dyDescent="0.25">
      <c r="D1559" s="66">
        <v>0</v>
      </c>
      <c r="E1559" s="66">
        <v>0</v>
      </c>
      <c r="F1559" s="66">
        <v>0</v>
      </c>
      <c r="G1559" s="66">
        <v>0</v>
      </c>
      <c r="H1559" s="66"/>
    </row>
    <row r="1560" spans="4:8" x14ac:dyDescent="0.25">
      <c r="D1560" s="66">
        <v>6</v>
      </c>
      <c r="E1560" s="66">
        <v>0</v>
      </c>
      <c r="F1560" s="66">
        <v>0</v>
      </c>
      <c r="G1560" s="66">
        <v>6</v>
      </c>
      <c r="H1560" s="66"/>
    </row>
    <row r="1561" spans="4:8" x14ac:dyDescent="0.25">
      <c r="D1561" s="66">
        <v>16</v>
      </c>
      <c r="E1561" s="66">
        <v>0</v>
      </c>
      <c r="F1561" s="66">
        <v>0</v>
      </c>
      <c r="G1561" s="66">
        <v>16</v>
      </c>
      <c r="H1561" s="66"/>
    </row>
    <row r="1562" spans="4:8" x14ac:dyDescent="0.25">
      <c r="D1562" s="66">
        <v>0</v>
      </c>
      <c r="E1562" s="66">
        <v>0</v>
      </c>
      <c r="F1562" s="66">
        <v>0</v>
      </c>
      <c r="G1562" s="66">
        <v>0</v>
      </c>
      <c r="H1562" s="66"/>
    </row>
    <row r="1563" spans="4:8" x14ac:dyDescent="0.25">
      <c r="D1563" s="66">
        <v>130</v>
      </c>
      <c r="E1563" s="66">
        <v>0</v>
      </c>
      <c r="F1563" s="66">
        <v>0</v>
      </c>
      <c r="G1563" s="66">
        <v>130</v>
      </c>
      <c r="H1563" s="66"/>
    </row>
    <row r="1564" spans="4:8" x14ac:dyDescent="0.25">
      <c r="D1564" s="66">
        <v>20</v>
      </c>
      <c r="E1564" s="66">
        <v>0</v>
      </c>
      <c r="F1564" s="66">
        <v>0</v>
      </c>
      <c r="G1564" s="66">
        <v>20</v>
      </c>
      <c r="H1564" s="66"/>
    </row>
    <row r="1565" spans="4:8" x14ac:dyDescent="0.25">
      <c r="D1565" s="66">
        <v>60</v>
      </c>
      <c r="E1565" s="66">
        <v>0</v>
      </c>
      <c r="F1565" s="66">
        <v>0</v>
      </c>
      <c r="G1565" s="66">
        <v>60</v>
      </c>
      <c r="H1565" s="66"/>
    </row>
    <row r="1566" spans="4:8" x14ac:dyDescent="0.25">
      <c r="D1566" s="66">
        <v>10</v>
      </c>
      <c r="E1566" s="66">
        <v>0</v>
      </c>
      <c r="F1566" s="66">
        <v>0</v>
      </c>
      <c r="G1566" s="66">
        <v>10</v>
      </c>
      <c r="H1566" s="66"/>
    </row>
    <row r="1567" spans="4:8" x14ac:dyDescent="0.25">
      <c r="D1567" s="66">
        <v>17</v>
      </c>
      <c r="E1567" s="66">
        <v>0</v>
      </c>
      <c r="F1567" s="66">
        <v>0</v>
      </c>
      <c r="G1567" s="66">
        <v>17</v>
      </c>
      <c r="H1567" s="66"/>
    </row>
    <row r="1568" spans="4:8" x14ac:dyDescent="0.25">
      <c r="D1568" s="66">
        <v>10</v>
      </c>
      <c r="E1568" s="66">
        <v>0</v>
      </c>
      <c r="F1568" s="66">
        <v>0</v>
      </c>
      <c r="G1568" s="66">
        <v>10</v>
      </c>
      <c r="H1568" s="66"/>
    </row>
    <row r="1569" spans="4:8" x14ac:dyDescent="0.25">
      <c r="D1569" s="66">
        <v>9</v>
      </c>
      <c r="E1569" s="66">
        <v>0</v>
      </c>
      <c r="F1569" s="66">
        <v>0</v>
      </c>
      <c r="G1569" s="66">
        <v>9</v>
      </c>
      <c r="H1569" s="66"/>
    </row>
    <row r="1570" spans="4:8" x14ac:dyDescent="0.25">
      <c r="D1570" s="66">
        <v>10</v>
      </c>
      <c r="E1570" s="66">
        <v>0</v>
      </c>
      <c r="F1570" s="66">
        <v>0</v>
      </c>
      <c r="G1570" s="66">
        <v>10</v>
      </c>
      <c r="H1570" s="66"/>
    </row>
    <row r="1571" spans="4:8" x14ac:dyDescent="0.25">
      <c r="D1571" s="66">
        <v>9</v>
      </c>
      <c r="E1571" s="66">
        <v>0</v>
      </c>
      <c r="F1571" s="66">
        <v>0</v>
      </c>
      <c r="G1571" s="66">
        <v>9</v>
      </c>
      <c r="H1571" s="66"/>
    </row>
    <row r="1572" spans="4:8" x14ac:dyDescent="0.25">
      <c r="D1572" s="66">
        <v>8</v>
      </c>
      <c r="E1572" s="66">
        <v>0</v>
      </c>
      <c r="F1572" s="66">
        <v>2</v>
      </c>
      <c r="G1572" s="66">
        <v>6</v>
      </c>
      <c r="H1572" s="66"/>
    </row>
    <row r="1573" spans="4:8" x14ac:dyDescent="0.25">
      <c r="D1573" s="66">
        <v>1</v>
      </c>
      <c r="E1573" s="66">
        <v>0</v>
      </c>
      <c r="F1573" s="66">
        <v>0</v>
      </c>
      <c r="G1573" s="66">
        <v>1</v>
      </c>
      <c r="H1573" s="66"/>
    </row>
    <row r="1574" spans="4:8" x14ac:dyDescent="0.25">
      <c r="D1574" s="66">
        <v>7</v>
      </c>
      <c r="E1574" s="66">
        <v>0</v>
      </c>
      <c r="F1574" s="66">
        <v>0</v>
      </c>
      <c r="G1574" s="66">
        <v>7</v>
      </c>
      <c r="H1574" s="66"/>
    </row>
    <row r="1575" spans="4:8" x14ac:dyDescent="0.25">
      <c r="D1575" s="66">
        <v>19</v>
      </c>
      <c r="E1575" s="66">
        <v>0</v>
      </c>
      <c r="F1575" s="66">
        <v>0</v>
      </c>
      <c r="G1575" s="66">
        <v>19</v>
      </c>
      <c r="H1575" s="66"/>
    </row>
    <row r="1576" spans="4:8" x14ac:dyDescent="0.25">
      <c r="D1576" s="66">
        <v>7</v>
      </c>
      <c r="E1576" s="66">
        <v>0</v>
      </c>
      <c r="F1576" s="66">
        <v>0</v>
      </c>
      <c r="G1576" s="66">
        <v>7</v>
      </c>
      <c r="H1576" s="66"/>
    </row>
    <row r="1577" spans="4:8" x14ac:dyDescent="0.25">
      <c r="D1577" s="66">
        <v>10</v>
      </c>
      <c r="E1577" s="66">
        <v>0</v>
      </c>
      <c r="F1577" s="66">
        <v>2</v>
      </c>
      <c r="G1577" s="66">
        <v>8</v>
      </c>
      <c r="H1577" s="66"/>
    </row>
    <row r="1578" spans="4:8" x14ac:dyDescent="0.25">
      <c r="D1578" s="66">
        <v>16</v>
      </c>
      <c r="E1578" s="66">
        <v>0</v>
      </c>
      <c r="F1578" s="66">
        <v>0</v>
      </c>
      <c r="G1578" s="66">
        <v>16</v>
      </c>
      <c r="H1578" s="66"/>
    </row>
    <row r="1579" spans="4:8" x14ac:dyDescent="0.25">
      <c r="D1579" s="66">
        <v>30</v>
      </c>
      <c r="E1579" s="66">
        <v>0</v>
      </c>
      <c r="F1579" s="66">
        <v>0</v>
      </c>
      <c r="G1579" s="66">
        <v>30</v>
      </c>
      <c r="H1579" s="66"/>
    </row>
    <row r="1580" spans="4:8" x14ac:dyDescent="0.25">
      <c r="D1580" s="66">
        <v>20</v>
      </c>
      <c r="E1580" s="66">
        <v>0</v>
      </c>
      <c r="F1580" s="66">
        <v>0</v>
      </c>
      <c r="G1580" s="66">
        <v>20</v>
      </c>
      <c r="H1580" s="66"/>
    </row>
    <row r="1581" spans="4:8" x14ac:dyDescent="0.25">
      <c r="D1581" s="66">
        <v>19</v>
      </c>
      <c r="E1581" s="66">
        <v>0</v>
      </c>
      <c r="F1581" s="66">
        <v>0</v>
      </c>
      <c r="G1581" s="66">
        <v>19</v>
      </c>
      <c r="H1581" s="66"/>
    </row>
    <row r="1582" spans="4:8" x14ac:dyDescent="0.25">
      <c r="D1582" s="66">
        <v>8</v>
      </c>
      <c r="E1582" s="66">
        <v>0</v>
      </c>
      <c r="F1582" s="66">
        <v>0</v>
      </c>
      <c r="G1582" s="66">
        <v>8</v>
      </c>
      <c r="H1582" s="66"/>
    </row>
    <row r="1583" spans="4:8" x14ac:dyDescent="0.25">
      <c r="D1583" s="66">
        <v>33</v>
      </c>
      <c r="E1583" s="66">
        <v>0</v>
      </c>
      <c r="F1583" s="66">
        <v>0</v>
      </c>
      <c r="G1583" s="66">
        <v>33</v>
      </c>
      <c r="H1583" s="66"/>
    </row>
    <row r="1584" spans="4:8" x14ac:dyDescent="0.25">
      <c r="D1584" s="66">
        <v>0</v>
      </c>
      <c r="E1584" s="66">
        <v>0</v>
      </c>
      <c r="F1584" s="66">
        <v>0</v>
      </c>
      <c r="G1584" s="66">
        <v>0</v>
      </c>
      <c r="H1584" s="66"/>
    </row>
    <row r="1585" spans="4:8" x14ac:dyDescent="0.25">
      <c r="D1585" s="66">
        <v>15</v>
      </c>
      <c r="E1585" s="66">
        <v>0</v>
      </c>
      <c r="F1585" s="66">
        <v>0</v>
      </c>
      <c r="G1585" s="66">
        <v>15</v>
      </c>
      <c r="H1585" s="66"/>
    </row>
    <row r="1586" spans="4:8" x14ac:dyDescent="0.25">
      <c r="D1586" s="66">
        <v>6</v>
      </c>
      <c r="E1586" s="66">
        <v>0</v>
      </c>
      <c r="F1586" s="66">
        <v>4</v>
      </c>
      <c r="G1586" s="66">
        <v>2</v>
      </c>
      <c r="H1586" s="66"/>
    </row>
    <row r="1587" spans="4:8" x14ac:dyDescent="0.25">
      <c r="D1587" s="66">
        <v>30</v>
      </c>
      <c r="E1587" s="66">
        <v>0</v>
      </c>
      <c r="F1587" s="66">
        <v>0</v>
      </c>
      <c r="G1587" s="66">
        <v>30</v>
      </c>
      <c r="H1587" s="66"/>
    </row>
    <row r="1588" spans="4:8" x14ac:dyDescent="0.25">
      <c r="D1588" s="66">
        <v>10</v>
      </c>
      <c r="E1588" s="66">
        <v>0</v>
      </c>
      <c r="F1588" s="66">
        <v>0</v>
      </c>
      <c r="G1588" s="66">
        <v>10</v>
      </c>
      <c r="H1588" s="66"/>
    </row>
    <row r="1589" spans="4:8" x14ac:dyDescent="0.25">
      <c r="D1589" s="66">
        <v>20</v>
      </c>
      <c r="E1589" s="66">
        <v>0</v>
      </c>
      <c r="F1589" s="66">
        <v>0</v>
      </c>
      <c r="G1589" s="66">
        <v>20</v>
      </c>
      <c r="H1589" s="66"/>
    </row>
    <row r="1590" spans="4:8" x14ac:dyDescent="0.25">
      <c r="D1590" s="66">
        <v>10</v>
      </c>
      <c r="E1590" s="66">
        <v>0</v>
      </c>
      <c r="F1590" s="66">
        <v>0</v>
      </c>
      <c r="G1590" s="66">
        <v>10</v>
      </c>
      <c r="H1590" s="66"/>
    </row>
    <row r="1591" spans="4:8" x14ac:dyDescent="0.25">
      <c r="D1591" s="66">
        <v>20</v>
      </c>
      <c r="E1591" s="66">
        <v>0</v>
      </c>
      <c r="F1591" s="66">
        <v>0</v>
      </c>
      <c r="G1591" s="66">
        <v>20</v>
      </c>
      <c r="H1591" s="66"/>
    </row>
    <row r="1592" spans="4:8" x14ac:dyDescent="0.25">
      <c r="D1592" s="66">
        <v>190</v>
      </c>
      <c r="E1592" s="66">
        <v>0</v>
      </c>
      <c r="F1592" s="66">
        <v>0</v>
      </c>
      <c r="G1592" s="66">
        <v>190</v>
      </c>
      <c r="H1592" s="66"/>
    </row>
    <row r="1593" spans="4:8" x14ac:dyDescent="0.25">
      <c r="D1593" s="66">
        <v>0</v>
      </c>
      <c r="E1593" s="66">
        <v>0</v>
      </c>
      <c r="F1593" s="66">
        <v>0</v>
      </c>
      <c r="G1593" s="66">
        <v>0</v>
      </c>
      <c r="H1593" s="66"/>
    </row>
    <row r="1594" spans="4:8" x14ac:dyDescent="0.25">
      <c r="D1594" s="66">
        <v>0</v>
      </c>
      <c r="E1594" s="66">
        <v>0</v>
      </c>
      <c r="F1594" s="66">
        <v>0</v>
      </c>
      <c r="G1594" s="66">
        <v>0</v>
      </c>
      <c r="H1594" s="66"/>
    </row>
    <row r="1595" spans="4:8" x14ac:dyDescent="0.25">
      <c r="D1595" s="66">
        <v>2</v>
      </c>
      <c r="E1595" s="66">
        <v>0</v>
      </c>
      <c r="F1595" s="66">
        <v>0</v>
      </c>
      <c r="G1595" s="66">
        <v>2</v>
      </c>
      <c r="H1595" s="66"/>
    </row>
    <row r="1596" spans="4:8" x14ac:dyDescent="0.25">
      <c r="D1596" s="66">
        <v>2</v>
      </c>
      <c r="E1596" s="66">
        <v>0</v>
      </c>
      <c r="F1596" s="66">
        <v>0</v>
      </c>
      <c r="G1596" s="66">
        <v>2</v>
      </c>
      <c r="H1596" s="66"/>
    </row>
    <row r="1597" spans="4:8" x14ac:dyDescent="0.25">
      <c r="D1597" s="66">
        <v>37</v>
      </c>
      <c r="E1597" s="66">
        <v>0</v>
      </c>
      <c r="F1597" s="66">
        <v>0</v>
      </c>
      <c r="G1597" s="66">
        <v>37</v>
      </c>
      <c r="H1597" s="66"/>
    </row>
    <row r="1598" spans="4:8" x14ac:dyDescent="0.25">
      <c r="D1598" s="66">
        <v>60</v>
      </c>
      <c r="E1598" s="66">
        <v>0</v>
      </c>
      <c r="F1598" s="66">
        <v>0</v>
      </c>
      <c r="G1598" s="66">
        <v>60</v>
      </c>
      <c r="H1598" s="66"/>
    </row>
    <row r="1599" spans="4:8" x14ac:dyDescent="0.25">
      <c r="D1599" s="66">
        <v>10</v>
      </c>
      <c r="E1599" s="66">
        <v>10</v>
      </c>
      <c r="F1599" s="66">
        <v>0</v>
      </c>
      <c r="G1599" s="66">
        <v>20</v>
      </c>
      <c r="H1599" s="66"/>
    </row>
    <row r="1600" spans="4:8" x14ac:dyDescent="0.25">
      <c r="D1600" s="66">
        <v>8</v>
      </c>
      <c r="E1600" s="66">
        <v>0</v>
      </c>
      <c r="F1600" s="66">
        <v>0</v>
      </c>
      <c r="G1600" s="66">
        <v>8</v>
      </c>
      <c r="H1600" s="66"/>
    </row>
    <row r="1601" spans="4:8" x14ac:dyDescent="0.25">
      <c r="D1601" s="66">
        <v>7</v>
      </c>
      <c r="E1601" s="66">
        <v>0</v>
      </c>
      <c r="F1601" s="66">
        <v>0</v>
      </c>
      <c r="G1601" s="66">
        <v>7</v>
      </c>
      <c r="H1601" s="66"/>
    </row>
    <row r="1602" spans="4:8" x14ac:dyDescent="0.25">
      <c r="D1602" s="66">
        <v>6</v>
      </c>
      <c r="E1602" s="66">
        <v>0</v>
      </c>
      <c r="F1602" s="66">
        <v>0</v>
      </c>
      <c r="G1602" s="66">
        <v>6</v>
      </c>
      <c r="H1602" s="66"/>
    </row>
    <row r="1603" spans="4:8" x14ac:dyDescent="0.25">
      <c r="D1603" s="66">
        <v>2</v>
      </c>
      <c r="E1603" s="66">
        <v>0</v>
      </c>
      <c r="F1603" s="66">
        <v>0</v>
      </c>
      <c r="G1603" s="66">
        <v>2</v>
      </c>
      <c r="H1603" s="66"/>
    </row>
    <row r="1604" spans="4:8" x14ac:dyDescent="0.25">
      <c r="D1604" s="66">
        <v>3</v>
      </c>
      <c r="E1604" s="66">
        <v>0</v>
      </c>
      <c r="F1604" s="66">
        <v>0</v>
      </c>
      <c r="G1604" s="66">
        <v>3</v>
      </c>
      <c r="H1604" s="66"/>
    </row>
    <row r="1605" spans="4:8" x14ac:dyDescent="0.25">
      <c r="D1605" s="66">
        <v>7</v>
      </c>
      <c r="E1605" s="66">
        <v>0</v>
      </c>
      <c r="F1605" s="66">
        <v>0</v>
      </c>
      <c r="G1605" s="66">
        <v>7</v>
      </c>
      <c r="H1605" s="66"/>
    </row>
    <row r="1606" spans="4:8" x14ac:dyDescent="0.25">
      <c r="D1606" s="66">
        <v>13</v>
      </c>
      <c r="E1606" s="66">
        <v>0</v>
      </c>
      <c r="F1606" s="66">
        <v>0</v>
      </c>
      <c r="G1606" s="66">
        <v>13</v>
      </c>
      <c r="H1606" s="66"/>
    </row>
    <row r="1607" spans="4:8" x14ac:dyDescent="0.25">
      <c r="D1607" s="66">
        <v>10</v>
      </c>
      <c r="E1607" s="66">
        <v>0</v>
      </c>
      <c r="F1607" s="66">
        <v>0</v>
      </c>
      <c r="G1607" s="66">
        <v>10</v>
      </c>
      <c r="H1607" s="66"/>
    </row>
    <row r="1608" spans="4:8" x14ac:dyDescent="0.25">
      <c r="D1608" s="66">
        <v>10</v>
      </c>
      <c r="E1608" s="66">
        <v>0</v>
      </c>
      <c r="F1608" s="66">
        <v>0</v>
      </c>
      <c r="G1608" s="66">
        <v>10</v>
      </c>
      <c r="H1608" s="66"/>
    </row>
    <row r="1609" spans="4:8" x14ac:dyDescent="0.25">
      <c r="D1609" s="66">
        <v>30</v>
      </c>
      <c r="E1609" s="66">
        <v>0</v>
      </c>
      <c r="F1609" s="66">
        <v>0</v>
      </c>
      <c r="G1609" s="66">
        <v>30</v>
      </c>
      <c r="H1609" s="66"/>
    </row>
    <row r="1610" spans="4:8" x14ac:dyDescent="0.25">
      <c r="D1610" s="66">
        <v>7</v>
      </c>
      <c r="E1610" s="66">
        <v>0</v>
      </c>
      <c r="F1610" s="66">
        <v>0</v>
      </c>
      <c r="G1610" s="66">
        <v>7</v>
      </c>
      <c r="H1610" s="66"/>
    </row>
    <row r="1611" spans="4:8" x14ac:dyDescent="0.25">
      <c r="D1611" s="66">
        <v>10</v>
      </c>
      <c r="E1611" s="66">
        <v>0</v>
      </c>
      <c r="F1611" s="66">
        <v>10</v>
      </c>
      <c r="G1611" s="66">
        <v>0</v>
      </c>
      <c r="H1611" s="66"/>
    </row>
    <row r="1612" spans="4:8" x14ac:dyDescent="0.25">
      <c r="D1612" s="66">
        <v>13</v>
      </c>
      <c r="E1612" s="66">
        <v>0</v>
      </c>
      <c r="F1612" s="66">
        <v>0</v>
      </c>
      <c r="G1612" s="66">
        <v>13</v>
      </c>
      <c r="H1612" s="66"/>
    </row>
    <row r="1613" spans="4:8" x14ac:dyDescent="0.25">
      <c r="D1613" s="66">
        <v>7</v>
      </c>
      <c r="E1613" s="66">
        <v>0</v>
      </c>
      <c r="F1613" s="66">
        <v>0</v>
      </c>
      <c r="G1613" s="66">
        <v>7</v>
      </c>
      <c r="H1613" s="66"/>
    </row>
    <row r="1614" spans="4:8" x14ac:dyDescent="0.25">
      <c r="D1614" s="66">
        <v>4</v>
      </c>
      <c r="E1614" s="66">
        <v>0</v>
      </c>
      <c r="F1614" s="66">
        <v>0</v>
      </c>
      <c r="G1614" s="66">
        <v>4</v>
      </c>
      <c r="H1614" s="66"/>
    </row>
    <row r="1615" spans="4:8" x14ac:dyDescent="0.25">
      <c r="D1615" s="66">
        <v>0</v>
      </c>
      <c r="E1615" s="66">
        <v>0</v>
      </c>
      <c r="F1615" s="66">
        <v>0</v>
      </c>
      <c r="G1615" s="66">
        <v>0</v>
      </c>
      <c r="H1615" s="66"/>
    </row>
    <row r="1616" spans="4:8" x14ac:dyDescent="0.25">
      <c r="D1616" s="66">
        <v>1</v>
      </c>
      <c r="E1616" s="66">
        <v>0</v>
      </c>
      <c r="F1616" s="66">
        <v>0</v>
      </c>
      <c r="G1616" s="66">
        <v>1</v>
      </c>
      <c r="H1616" s="66"/>
    </row>
    <row r="1617" spans="4:8" x14ac:dyDescent="0.25">
      <c r="D1617" s="66">
        <v>0</v>
      </c>
      <c r="E1617" s="66">
        <v>0</v>
      </c>
      <c r="F1617" s="66">
        <v>0</v>
      </c>
      <c r="G1617" s="66">
        <v>0</v>
      </c>
      <c r="H1617" s="66"/>
    </row>
    <row r="1618" spans="4:8" x14ac:dyDescent="0.25">
      <c r="D1618" s="66">
        <v>12</v>
      </c>
      <c r="E1618" s="66">
        <v>0</v>
      </c>
      <c r="F1618" s="66">
        <v>0</v>
      </c>
      <c r="G1618" s="66">
        <v>12</v>
      </c>
      <c r="H1618" s="66"/>
    </row>
    <row r="1619" spans="4:8" x14ac:dyDescent="0.25">
      <c r="D1619" s="66">
        <v>0</v>
      </c>
      <c r="E1619" s="66">
        <v>0</v>
      </c>
      <c r="F1619" s="66">
        <v>0</v>
      </c>
      <c r="G1619" s="66">
        <v>0</v>
      </c>
      <c r="H1619" s="66"/>
    </row>
    <row r="1620" spans="4:8" x14ac:dyDescent="0.25">
      <c r="D1620" s="66">
        <v>0</v>
      </c>
      <c r="E1620" s="66">
        <v>0</v>
      </c>
      <c r="F1620" s="66">
        <v>0</v>
      </c>
      <c r="G1620" s="66">
        <v>0</v>
      </c>
      <c r="H1620" s="66"/>
    </row>
    <row r="1621" spans="4:8" x14ac:dyDescent="0.25">
      <c r="D1621" s="66">
        <v>0</v>
      </c>
      <c r="E1621" s="66">
        <v>0</v>
      </c>
      <c r="F1621" s="66">
        <v>0</v>
      </c>
      <c r="G1621" s="66">
        <v>0</v>
      </c>
      <c r="H1621" s="66"/>
    </row>
    <row r="1622" spans="4:8" x14ac:dyDescent="0.25">
      <c r="D1622" s="66">
        <v>4</v>
      </c>
      <c r="E1622" s="66">
        <v>0</v>
      </c>
      <c r="F1622" s="66">
        <v>0</v>
      </c>
      <c r="G1622" s="66">
        <v>4</v>
      </c>
      <c r="H1622" s="66"/>
    </row>
    <row r="1623" spans="4:8" x14ac:dyDescent="0.25">
      <c r="D1623" s="66">
        <v>0</v>
      </c>
      <c r="E1623" s="66">
        <v>0</v>
      </c>
      <c r="F1623" s="66">
        <v>0</v>
      </c>
      <c r="G1623" s="66">
        <v>0</v>
      </c>
      <c r="H1623" s="66"/>
    </row>
    <row r="1624" spans="4:8" x14ac:dyDescent="0.25">
      <c r="D1624" s="66">
        <v>2</v>
      </c>
      <c r="E1624" s="66">
        <v>0</v>
      </c>
      <c r="F1624" s="66">
        <v>0</v>
      </c>
      <c r="G1624" s="66">
        <v>2</v>
      </c>
      <c r="H1624" s="66"/>
    </row>
    <row r="1625" spans="4:8" x14ac:dyDescent="0.25">
      <c r="D1625" s="66">
        <v>1</v>
      </c>
      <c r="E1625" s="66">
        <v>0</v>
      </c>
      <c r="F1625" s="66">
        <v>0</v>
      </c>
      <c r="G1625" s="66">
        <v>1</v>
      </c>
      <c r="H1625" s="66"/>
    </row>
    <row r="1626" spans="4:8" x14ac:dyDescent="0.25">
      <c r="D1626" s="66">
        <v>1</v>
      </c>
      <c r="E1626" s="66">
        <v>0</v>
      </c>
      <c r="F1626" s="66">
        <v>0</v>
      </c>
      <c r="G1626" s="66">
        <v>1</v>
      </c>
      <c r="H1626" s="66"/>
    </row>
    <row r="1627" spans="4:8" x14ac:dyDescent="0.25">
      <c r="D1627" s="66">
        <v>1</v>
      </c>
      <c r="E1627" s="66">
        <v>0</v>
      </c>
      <c r="F1627" s="66">
        <v>0</v>
      </c>
      <c r="G1627" s="66">
        <v>1</v>
      </c>
      <c r="H1627" s="66"/>
    </row>
    <row r="1628" spans="4:8" x14ac:dyDescent="0.25">
      <c r="D1628" s="66">
        <v>4</v>
      </c>
      <c r="E1628" s="66">
        <v>0</v>
      </c>
      <c r="F1628" s="66">
        <v>0</v>
      </c>
      <c r="G1628" s="66">
        <v>4</v>
      </c>
      <c r="H1628" s="66"/>
    </row>
    <row r="1629" spans="4:8" x14ac:dyDescent="0.25">
      <c r="D1629" s="66">
        <v>2</v>
      </c>
      <c r="E1629" s="66">
        <v>0</v>
      </c>
      <c r="F1629" s="66">
        <v>0</v>
      </c>
      <c r="G1629" s="66">
        <v>2</v>
      </c>
      <c r="H1629" s="66"/>
    </row>
    <row r="1630" spans="4:8" x14ac:dyDescent="0.25">
      <c r="D1630" s="66">
        <v>0</v>
      </c>
      <c r="E1630" s="66">
        <v>0</v>
      </c>
      <c r="F1630" s="66">
        <v>0</v>
      </c>
      <c r="G1630" s="66">
        <v>0</v>
      </c>
      <c r="H1630" s="66"/>
    </row>
    <row r="1631" spans="4:8" x14ac:dyDescent="0.25">
      <c r="D1631" s="66">
        <v>19</v>
      </c>
      <c r="E1631" s="66">
        <v>0</v>
      </c>
      <c r="F1631" s="66">
        <v>0</v>
      </c>
      <c r="G1631" s="66">
        <v>19</v>
      </c>
      <c r="H1631" s="66"/>
    </row>
    <row r="1632" spans="4:8" x14ac:dyDescent="0.25">
      <c r="D1632" s="66">
        <v>0</v>
      </c>
      <c r="E1632" s="66">
        <v>0</v>
      </c>
      <c r="F1632" s="66">
        <v>0</v>
      </c>
      <c r="G1632" s="66">
        <v>0</v>
      </c>
      <c r="H1632" s="66"/>
    </row>
    <row r="1633" spans="4:8" x14ac:dyDescent="0.25">
      <c r="D1633" s="66">
        <v>0</v>
      </c>
      <c r="E1633" s="66">
        <v>0</v>
      </c>
      <c r="F1633" s="66">
        <v>0</v>
      </c>
      <c r="G1633" s="66">
        <v>0</v>
      </c>
      <c r="H1633" s="66"/>
    </row>
    <row r="1634" spans="4:8" x14ac:dyDescent="0.25">
      <c r="D1634" s="66">
        <v>0</v>
      </c>
      <c r="E1634" s="66">
        <v>0</v>
      </c>
      <c r="F1634" s="66">
        <v>0</v>
      </c>
      <c r="G1634" s="66">
        <v>0</v>
      </c>
      <c r="H1634" s="66"/>
    </row>
    <row r="1635" spans="4:8" x14ac:dyDescent="0.25">
      <c r="D1635" s="66">
        <v>5</v>
      </c>
      <c r="E1635" s="66">
        <v>0</v>
      </c>
      <c r="F1635" s="66">
        <v>0</v>
      </c>
      <c r="G1635" s="66">
        <v>5</v>
      </c>
      <c r="H1635" s="66"/>
    </row>
    <row r="1636" spans="4:8" x14ac:dyDescent="0.25">
      <c r="D1636" s="66">
        <v>1</v>
      </c>
      <c r="E1636" s="66">
        <v>0</v>
      </c>
      <c r="F1636" s="66">
        <v>0</v>
      </c>
      <c r="G1636" s="66">
        <v>1</v>
      </c>
      <c r="H1636" s="66"/>
    </row>
    <row r="1637" spans="4:8" x14ac:dyDescent="0.25">
      <c r="D1637" s="66">
        <v>1</v>
      </c>
      <c r="E1637" s="66">
        <v>0</v>
      </c>
      <c r="F1637" s="66">
        <v>0</v>
      </c>
      <c r="G1637" s="66">
        <v>1</v>
      </c>
      <c r="H1637" s="66"/>
    </row>
    <row r="1638" spans="4:8" x14ac:dyDescent="0.25">
      <c r="D1638" s="66">
        <v>0</v>
      </c>
      <c r="E1638" s="66">
        <v>0</v>
      </c>
      <c r="F1638" s="66">
        <v>0</v>
      </c>
      <c r="G1638" s="66">
        <v>0</v>
      </c>
      <c r="H1638" s="66"/>
    </row>
    <row r="1639" spans="4:8" x14ac:dyDescent="0.25">
      <c r="D1639" s="66">
        <v>2</v>
      </c>
      <c r="E1639" s="66">
        <v>0</v>
      </c>
      <c r="F1639" s="66">
        <v>0</v>
      </c>
      <c r="G1639" s="66">
        <v>2</v>
      </c>
      <c r="H1639" s="66"/>
    </row>
    <row r="1640" spans="4:8" x14ac:dyDescent="0.25">
      <c r="D1640" s="66">
        <v>1</v>
      </c>
      <c r="E1640" s="66">
        <v>0</v>
      </c>
      <c r="F1640" s="66">
        <v>0</v>
      </c>
      <c r="G1640" s="66">
        <v>1</v>
      </c>
      <c r="H1640" s="66"/>
    </row>
    <row r="1641" spans="4:8" x14ac:dyDescent="0.25">
      <c r="D1641" s="66">
        <v>1</v>
      </c>
      <c r="E1641" s="66">
        <v>0</v>
      </c>
      <c r="F1641" s="66">
        <v>0</v>
      </c>
      <c r="G1641" s="66">
        <v>1</v>
      </c>
      <c r="H1641" s="66"/>
    </row>
    <row r="1642" spans="4:8" x14ac:dyDescent="0.25">
      <c r="D1642" s="66">
        <v>1</v>
      </c>
      <c r="E1642" s="66">
        <v>0</v>
      </c>
      <c r="F1642" s="66">
        <v>0</v>
      </c>
      <c r="G1642" s="66">
        <v>1</v>
      </c>
      <c r="H1642" s="66"/>
    </row>
    <row r="1643" spans="4:8" x14ac:dyDescent="0.25">
      <c r="D1643" s="66">
        <v>2</v>
      </c>
      <c r="E1643" s="66">
        <v>0</v>
      </c>
      <c r="F1643" s="66">
        <v>0</v>
      </c>
      <c r="G1643" s="66">
        <v>2</v>
      </c>
      <c r="H1643" s="66"/>
    </row>
    <row r="1644" spans="4:8" x14ac:dyDescent="0.25">
      <c r="D1644" s="66">
        <v>1</v>
      </c>
      <c r="E1644" s="66">
        <v>0</v>
      </c>
      <c r="F1644" s="66">
        <v>0</v>
      </c>
      <c r="G1644" s="66">
        <v>1</v>
      </c>
      <c r="H1644" s="66"/>
    </row>
    <row r="1645" spans="4:8" x14ac:dyDescent="0.25">
      <c r="D1645" s="66">
        <v>1</v>
      </c>
      <c r="E1645" s="66">
        <v>0</v>
      </c>
      <c r="F1645" s="66">
        <v>0</v>
      </c>
      <c r="G1645" s="66">
        <v>1</v>
      </c>
      <c r="H1645" s="66"/>
    </row>
    <row r="1646" spans="4:8" x14ac:dyDescent="0.25">
      <c r="D1646" s="66">
        <v>2</v>
      </c>
      <c r="E1646" s="66">
        <v>0</v>
      </c>
      <c r="F1646" s="66">
        <v>0</v>
      </c>
      <c r="G1646" s="66">
        <v>2</v>
      </c>
      <c r="H1646" s="66"/>
    </row>
    <row r="1647" spans="4:8" x14ac:dyDescent="0.25">
      <c r="D1647" s="66">
        <v>2</v>
      </c>
      <c r="E1647" s="66">
        <v>0</v>
      </c>
      <c r="F1647" s="66">
        <v>0</v>
      </c>
      <c r="G1647" s="66">
        <v>2</v>
      </c>
      <c r="H1647" s="66"/>
    </row>
    <row r="1648" spans="4:8" x14ac:dyDescent="0.25">
      <c r="D1648" s="66">
        <v>3</v>
      </c>
      <c r="E1648" s="66">
        <v>0</v>
      </c>
      <c r="F1648" s="66">
        <v>0</v>
      </c>
      <c r="G1648" s="66">
        <v>3</v>
      </c>
      <c r="H1648" s="66"/>
    </row>
    <row r="1649" spans="4:8" x14ac:dyDescent="0.25">
      <c r="D1649" s="66">
        <v>4</v>
      </c>
      <c r="E1649" s="66">
        <v>0</v>
      </c>
      <c r="F1649" s="66">
        <v>2</v>
      </c>
      <c r="G1649" s="66">
        <v>2</v>
      </c>
      <c r="H1649" s="66"/>
    </row>
    <row r="1650" spans="4:8" x14ac:dyDescent="0.25">
      <c r="D1650" s="66">
        <v>1</v>
      </c>
      <c r="E1650" s="66">
        <v>0</v>
      </c>
      <c r="F1650" s="66">
        <v>0</v>
      </c>
      <c r="G1650" s="66">
        <v>1</v>
      </c>
      <c r="H1650" s="66"/>
    </row>
    <row r="1651" spans="4:8" x14ac:dyDescent="0.25">
      <c r="D1651" s="66">
        <v>1</v>
      </c>
      <c r="E1651" s="66">
        <v>0</v>
      </c>
      <c r="F1651" s="66">
        <v>0</v>
      </c>
      <c r="G1651" s="66">
        <v>1</v>
      </c>
      <c r="H1651" s="66"/>
    </row>
    <row r="1652" spans="4:8" x14ac:dyDescent="0.25">
      <c r="D1652" s="66">
        <v>4</v>
      </c>
      <c r="E1652" s="66">
        <v>0</v>
      </c>
      <c r="F1652" s="66">
        <v>0</v>
      </c>
      <c r="G1652" s="66">
        <v>4</v>
      </c>
      <c r="H1652" s="66"/>
    </row>
    <row r="1653" spans="4:8" x14ac:dyDescent="0.25">
      <c r="D1653" s="66">
        <v>4</v>
      </c>
      <c r="E1653" s="66">
        <v>0</v>
      </c>
      <c r="F1653" s="66">
        <v>0</v>
      </c>
      <c r="G1653" s="66">
        <v>4</v>
      </c>
      <c r="H1653" s="66"/>
    </row>
    <row r="1654" spans="4:8" x14ac:dyDescent="0.25">
      <c r="D1654" s="66">
        <v>3</v>
      </c>
      <c r="E1654" s="66">
        <v>0</v>
      </c>
      <c r="F1654" s="66">
        <v>0</v>
      </c>
      <c r="G1654" s="66">
        <v>3</v>
      </c>
      <c r="H1654" s="66"/>
    </row>
    <row r="1655" spans="4:8" x14ac:dyDescent="0.25">
      <c r="D1655" s="66">
        <v>3</v>
      </c>
      <c r="E1655" s="66">
        <v>4</v>
      </c>
      <c r="F1655" s="66">
        <v>0</v>
      </c>
      <c r="G1655" s="66">
        <v>7</v>
      </c>
      <c r="H1655" s="66"/>
    </row>
    <row r="1656" spans="4:8" x14ac:dyDescent="0.25">
      <c r="D1656" s="66">
        <v>4</v>
      </c>
      <c r="E1656" s="66">
        <v>0</v>
      </c>
      <c r="F1656" s="66">
        <v>0</v>
      </c>
      <c r="G1656" s="66">
        <v>4</v>
      </c>
      <c r="H1656" s="66"/>
    </row>
    <row r="1657" spans="4:8" x14ac:dyDescent="0.25">
      <c r="D1657" s="66">
        <v>0</v>
      </c>
      <c r="E1657" s="66">
        <v>0</v>
      </c>
      <c r="F1657" s="66">
        <v>0</v>
      </c>
      <c r="G1657" s="66">
        <v>0</v>
      </c>
      <c r="H1657" s="66"/>
    </row>
    <row r="1658" spans="4:8" x14ac:dyDescent="0.25">
      <c r="D1658" s="66">
        <v>0</v>
      </c>
      <c r="E1658" s="66">
        <v>0</v>
      </c>
      <c r="F1658" s="66">
        <v>0</v>
      </c>
      <c r="G1658" s="66">
        <v>0</v>
      </c>
      <c r="H1658" s="66"/>
    </row>
    <row r="1659" spans="4:8" x14ac:dyDescent="0.25">
      <c r="D1659" s="66">
        <v>0</v>
      </c>
      <c r="E1659" s="66">
        <v>0</v>
      </c>
      <c r="F1659" s="66">
        <v>0</v>
      </c>
      <c r="G1659" s="66">
        <v>0</v>
      </c>
      <c r="H1659" s="66"/>
    </row>
    <row r="1660" spans="4:8" x14ac:dyDescent="0.25">
      <c r="D1660" s="66">
        <v>0</v>
      </c>
      <c r="E1660" s="66">
        <v>0</v>
      </c>
      <c r="F1660" s="66">
        <v>0</v>
      </c>
      <c r="G1660" s="66">
        <v>0</v>
      </c>
      <c r="H1660" s="66"/>
    </row>
    <row r="1661" spans="4:8" x14ac:dyDescent="0.25">
      <c r="D1661" s="66">
        <v>0</v>
      </c>
      <c r="E1661" s="66">
        <v>0</v>
      </c>
      <c r="F1661" s="66">
        <v>0</v>
      </c>
      <c r="G1661" s="66">
        <v>0</v>
      </c>
      <c r="H1661" s="66"/>
    </row>
    <row r="1662" spans="4:8" x14ac:dyDescent="0.25">
      <c r="D1662" s="66">
        <v>0</v>
      </c>
      <c r="E1662" s="66">
        <v>0</v>
      </c>
      <c r="F1662" s="66">
        <v>0</v>
      </c>
      <c r="G1662" s="66">
        <v>0</v>
      </c>
      <c r="H1662" s="66"/>
    </row>
    <row r="1663" spans="4:8" x14ac:dyDescent="0.25">
      <c r="D1663" s="66">
        <v>5</v>
      </c>
      <c r="E1663" s="66">
        <v>0</v>
      </c>
      <c r="F1663" s="66">
        <v>0</v>
      </c>
      <c r="G1663" s="66">
        <v>5</v>
      </c>
      <c r="H1663" s="66"/>
    </row>
    <row r="1664" spans="4:8" x14ac:dyDescent="0.25">
      <c r="D1664" s="66">
        <v>5</v>
      </c>
      <c r="E1664" s="66">
        <v>0</v>
      </c>
      <c r="F1664" s="66">
        <v>0</v>
      </c>
      <c r="G1664" s="66">
        <v>5</v>
      </c>
      <c r="H1664" s="66"/>
    </row>
    <row r="1665" spans="4:8" x14ac:dyDescent="0.25">
      <c r="D1665" s="66">
        <v>2</v>
      </c>
      <c r="E1665" s="66">
        <v>0</v>
      </c>
      <c r="F1665" s="66">
        <v>0</v>
      </c>
      <c r="G1665" s="66">
        <v>2</v>
      </c>
      <c r="H1665" s="66"/>
    </row>
    <row r="1666" spans="4:8" x14ac:dyDescent="0.25">
      <c r="D1666" s="66">
        <v>0</v>
      </c>
      <c r="E1666" s="66">
        <v>0</v>
      </c>
      <c r="F1666" s="66">
        <v>0</v>
      </c>
      <c r="G1666" s="66">
        <v>0</v>
      </c>
      <c r="H1666" s="66"/>
    </row>
    <row r="1667" spans="4:8" x14ac:dyDescent="0.25">
      <c r="D1667" s="66">
        <v>5</v>
      </c>
      <c r="E1667" s="66">
        <v>0</v>
      </c>
      <c r="F1667" s="66">
        <v>0</v>
      </c>
      <c r="G1667" s="66">
        <v>5</v>
      </c>
      <c r="H1667" s="66"/>
    </row>
    <row r="1668" spans="4:8" x14ac:dyDescent="0.25">
      <c r="D1668" s="66">
        <v>2</v>
      </c>
      <c r="E1668" s="66">
        <v>0</v>
      </c>
      <c r="F1668" s="66">
        <v>0</v>
      </c>
      <c r="G1668" s="66">
        <v>2</v>
      </c>
      <c r="H1668" s="66"/>
    </row>
    <row r="1669" spans="4:8" x14ac:dyDescent="0.25">
      <c r="D1669" s="66">
        <v>2</v>
      </c>
      <c r="E1669" s="66">
        <v>0</v>
      </c>
      <c r="F1669" s="66">
        <v>0</v>
      </c>
      <c r="G1669" s="66">
        <v>2</v>
      </c>
      <c r="H1669" s="66"/>
    </row>
    <row r="1670" spans="4:8" x14ac:dyDescent="0.25">
      <c r="D1670" s="66">
        <v>0</v>
      </c>
      <c r="E1670" s="66">
        <v>0</v>
      </c>
      <c r="F1670" s="66">
        <v>0</v>
      </c>
      <c r="G1670" s="66">
        <v>0</v>
      </c>
      <c r="H1670" s="66"/>
    </row>
    <row r="1671" spans="4:8" x14ac:dyDescent="0.25">
      <c r="D1671" s="66">
        <v>4</v>
      </c>
      <c r="E1671" s="66">
        <v>3</v>
      </c>
      <c r="F1671" s="66">
        <v>1</v>
      </c>
      <c r="G1671" s="66">
        <v>6</v>
      </c>
      <c r="H1671" s="66"/>
    </row>
    <row r="1672" spans="4:8" x14ac:dyDescent="0.25">
      <c r="D1672" s="66">
        <v>1</v>
      </c>
      <c r="E1672" s="66">
        <v>0</v>
      </c>
      <c r="F1672" s="66">
        <v>0</v>
      </c>
      <c r="G1672" s="66">
        <v>1</v>
      </c>
      <c r="H1672" s="66"/>
    </row>
    <row r="1673" spans="4:8" x14ac:dyDescent="0.25">
      <c r="D1673" s="66">
        <v>1</v>
      </c>
      <c r="E1673" s="66">
        <v>0</v>
      </c>
      <c r="F1673" s="66">
        <v>0</v>
      </c>
      <c r="G1673" s="66">
        <v>1</v>
      </c>
      <c r="H1673" s="66"/>
    </row>
    <row r="1674" spans="4:8" x14ac:dyDescent="0.25">
      <c r="D1674" s="66">
        <v>6</v>
      </c>
      <c r="E1674" s="66">
        <v>0</v>
      </c>
      <c r="F1674" s="66">
        <v>0</v>
      </c>
      <c r="G1674" s="66">
        <v>6</v>
      </c>
      <c r="H1674" s="66"/>
    </row>
    <row r="1675" spans="4:8" x14ac:dyDescent="0.25">
      <c r="D1675" s="66">
        <v>5</v>
      </c>
      <c r="E1675" s="66">
        <v>0</v>
      </c>
      <c r="F1675" s="66">
        <v>0</v>
      </c>
      <c r="G1675" s="66">
        <v>5</v>
      </c>
      <c r="H1675" s="66"/>
    </row>
    <row r="1676" spans="4:8" x14ac:dyDescent="0.25">
      <c r="D1676" s="66">
        <v>6</v>
      </c>
      <c r="E1676" s="66">
        <v>0</v>
      </c>
      <c r="F1676" s="66">
        <v>0</v>
      </c>
      <c r="G1676" s="66">
        <v>6</v>
      </c>
      <c r="H1676" s="66"/>
    </row>
    <row r="1677" spans="4:8" x14ac:dyDescent="0.25">
      <c r="D1677" s="66">
        <v>2</v>
      </c>
      <c r="E1677" s="66">
        <v>0</v>
      </c>
      <c r="F1677" s="66">
        <v>0</v>
      </c>
      <c r="G1677" s="66">
        <v>2</v>
      </c>
      <c r="H1677" s="66"/>
    </row>
    <row r="1678" spans="4:8" x14ac:dyDescent="0.25">
      <c r="D1678" s="66">
        <v>1</v>
      </c>
      <c r="E1678" s="66">
        <v>0</v>
      </c>
      <c r="F1678" s="66">
        <v>0</v>
      </c>
      <c r="G1678" s="66">
        <v>1</v>
      </c>
      <c r="H1678" s="66"/>
    </row>
    <row r="1679" spans="4:8" x14ac:dyDescent="0.25">
      <c r="D1679" s="66">
        <v>1</v>
      </c>
      <c r="E1679" s="66">
        <v>0</v>
      </c>
      <c r="F1679" s="66">
        <v>0</v>
      </c>
      <c r="G1679" s="66">
        <v>1</v>
      </c>
      <c r="H1679" s="66"/>
    </row>
    <row r="1680" spans="4:8" x14ac:dyDescent="0.25">
      <c r="D1680" s="66">
        <v>0</v>
      </c>
      <c r="E1680" s="66">
        <v>0</v>
      </c>
      <c r="F1680" s="66">
        <v>0</v>
      </c>
      <c r="G1680" s="66">
        <v>0</v>
      </c>
      <c r="H1680" s="66"/>
    </row>
    <row r="1681" spans="4:8" x14ac:dyDescent="0.25">
      <c r="D1681" s="66">
        <v>1</v>
      </c>
      <c r="E1681" s="66">
        <v>0</v>
      </c>
      <c r="F1681" s="66">
        <v>0</v>
      </c>
      <c r="G1681" s="66">
        <v>1</v>
      </c>
      <c r="H1681" s="66"/>
    </row>
    <row r="1682" spans="4:8" x14ac:dyDescent="0.25">
      <c r="D1682" s="66">
        <v>0</v>
      </c>
      <c r="E1682" s="66">
        <v>0</v>
      </c>
      <c r="F1682" s="66">
        <v>0</v>
      </c>
      <c r="G1682" s="66">
        <v>0</v>
      </c>
      <c r="H1682" s="66"/>
    </row>
    <row r="1683" spans="4:8" x14ac:dyDescent="0.25">
      <c r="D1683" s="66">
        <v>1</v>
      </c>
      <c r="E1683" s="66">
        <v>0</v>
      </c>
      <c r="F1683" s="66">
        <v>0</v>
      </c>
      <c r="G1683" s="66">
        <v>1</v>
      </c>
      <c r="H1683" s="66"/>
    </row>
    <row r="1684" spans="4:8" x14ac:dyDescent="0.25">
      <c r="D1684" s="66">
        <v>1</v>
      </c>
      <c r="E1684" s="66">
        <v>0</v>
      </c>
      <c r="F1684" s="66">
        <v>0</v>
      </c>
      <c r="G1684" s="66">
        <v>1</v>
      </c>
      <c r="H1684" s="66"/>
    </row>
    <row r="1685" spans="4:8" x14ac:dyDescent="0.25">
      <c r="D1685" s="66">
        <v>0</v>
      </c>
      <c r="E1685" s="66">
        <v>0</v>
      </c>
      <c r="F1685" s="66">
        <v>0</v>
      </c>
      <c r="G1685" s="66">
        <v>0</v>
      </c>
      <c r="H1685" s="66"/>
    </row>
    <row r="1686" spans="4:8" x14ac:dyDescent="0.25">
      <c r="D1686" s="66"/>
      <c r="E1686" s="66">
        <v>4</v>
      </c>
      <c r="F1686" s="66">
        <v>0</v>
      </c>
      <c r="G1686" s="66">
        <v>4</v>
      </c>
      <c r="H1686" s="66"/>
    </row>
  </sheetData>
  <pageMargins left="0.7" right="0.7" top="0.75" bottom="0.75" header="0.3" footer="0.3"/>
  <pageSetup paperSize="9" scale="8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DATA</vt:lpstr>
      <vt:lpstr>MASUK</vt:lpstr>
      <vt:lpstr>KELUAR</vt:lpstr>
      <vt:lpstr>SUMMARY</vt:lpstr>
      <vt:lpstr>MANG EWOK</vt:lpstr>
      <vt:lpstr>KELUAR</vt:lpstr>
      <vt:lpstr>KELUAR!Print_Area</vt:lpstr>
      <vt:lpstr>'MANG EWOK'!Print_Area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Suhendi -</dc:creator>
  <cp:lastModifiedBy>Suhendi -</cp:lastModifiedBy>
  <cp:lastPrinted>2024-04-23T00:12:09Z</cp:lastPrinted>
  <dcterms:created xsi:type="dcterms:W3CDTF">2024-02-13T04:20:26Z</dcterms:created>
  <dcterms:modified xsi:type="dcterms:W3CDTF">2024-04-23T02:41:30Z</dcterms:modified>
</cp:coreProperties>
</file>