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hgilber1_vols_utk_edu/Documents/Documents/EXCEL/"/>
    </mc:Choice>
  </mc:AlternateContent>
  <xr:revisionPtr revIDLastSave="350" documentId="8_{0BA1CD23-D67A-7748-92B2-F09F31859BD1}" xr6:coauthVersionLast="40" xr6:coauthVersionMax="40" xr10:uidLastSave="{CA490FA6-A6F6-C140-8497-D28D208EE0E3}"/>
  <bookViews>
    <workbookView xWindow="0" yWindow="460" windowWidth="28800" windowHeight="16440" xr2:uid="{A6CE5918-9E25-7146-AAB7-BECD395F7FF1}"/>
  </bookViews>
  <sheets>
    <sheet name="Acquisition" sheetId="1" r:id="rId1"/>
    <sheet name="Matrix" sheetId="2" r:id="rId2"/>
    <sheet name="Rosette A" sheetId="3" r:id="rId3"/>
    <sheet name="Rosette B" sheetId="4" r:id="rId4"/>
    <sheet name="Rosette C" sheetId="5" r:id="rId5"/>
    <sheet name="Rosette 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8" i="3" l="1"/>
  <c r="E28" i="3"/>
  <c r="D16" i="3"/>
  <c r="C16" i="3"/>
  <c r="B16" i="3"/>
  <c r="D15" i="3"/>
  <c r="C15" i="3"/>
  <c r="B15" i="3"/>
  <c r="D14" i="3"/>
  <c r="C14" i="3"/>
  <c r="B18" i="3" s="1" a="1"/>
  <c r="B14" i="3"/>
  <c r="B20" i="3" l="1"/>
  <c r="D18" i="3"/>
  <c r="B19" i="3"/>
  <c r="D19" i="3"/>
  <c r="C18" i="3"/>
  <c r="D20" i="3"/>
  <c r="C19" i="3"/>
  <c r="B18" i="3"/>
  <c r="C20" i="3"/>
  <c r="D14" i="2"/>
  <c r="D15" i="2"/>
  <c r="D16" i="2"/>
  <c r="C15" i="2"/>
  <c r="C16" i="2"/>
  <c r="C14" i="2"/>
  <c r="B15" i="2"/>
  <c r="B16" i="2"/>
  <c r="B14" i="2"/>
  <c r="G18" i="3" l="1" a="1"/>
  <c r="G18" i="3" s="1"/>
  <c r="B18" i="2" a="1"/>
  <c r="B18" i="2" s="1"/>
  <c r="G19" i="3" l="1"/>
  <c r="G20" i="3"/>
  <c r="B25" i="3" s="1"/>
  <c r="B24" i="3"/>
  <c r="B23" i="3"/>
  <c r="C19" i="2"/>
  <c r="D18" i="2"/>
  <c r="D20" i="2"/>
  <c r="B20" i="2"/>
  <c r="C18" i="2"/>
  <c r="B19" i="2"/>
  <c r="D19" i="2"/>
  <c r="C20" i="2"/>
  <c r="B29" i="3" l="1"/>
  <c r="E29" i="3" s="1"/>
  <c r="G18" i="2" a="1"/>
  <c r="G18" i="2" s="1"/>
  <c r="G19" i="2" l="1"/>
  <c r="B24" i="2" s="1"/>
  <c r="G20" i="2"/>
  <c r="B25" i="2" s="1"/>
  <c r="B23" i="2" l="1"/>
  <c r="B29" i="2"/>
  <c r="E29" i="2" s="1"/>
  <c r="B28" i="2"/>
  <c r="E28" i="2" s="1"/>
</calcChain>
</file>

<file path=xl/sharedStrings.xml><?xml version="1.0" encoding="utf-8"?>
<sst xmlns="http://schemas.openxmlformats.org/spreadsheetml/2006/main" count="103" uniqueCount="60">
  <si>
    <t>Procedure 1 (psig)</t>
  </si>
  <si>
    <t>Measured Strain</t>
  </si>
  <si>
    <t>Procedure 2 (psig)</t>
  </si>
  <si>
    <t>Constants</t>
  </si>
  <si>
    <t>Rosettes</t>
  </si>
  <si>
    <t xml:space="preserve">Rosette A </t>
  </si>
  <si>
    <t>Rosette B</t>
  </si>
  <si>
    <t>Rosette C</t>
  </si>
  <si>
    <t xml:space="preserve">Rosette D </t>
  </si>
  <si>
    <t>Gage</t>
  </si>
  <si>
    <t>Angle</t>
  </si>
  <si>
    <t>Poissons Ratio</t>
  </si>
  <si>
    <t>Elastic Modulus E</t>
  </si>
  <si>
    <t>MPa</t>
  </si>
  <si>
    <t>R1 (Wheatstone)</t>
  </si>
  <si>
    <t>Ohm</t>
  </si>
  <si>
    <t>R2 (Wheatstone)</t>
  </si>
  <si>
    <t>R3 (Wheatstone)</t>
  </si>
  <si>
    <t>Data path:</t>
  </si>
  <si>
    <t>Strain reading</t>
  </si>
  <si>
    <t>ε1</t>
  </si>
  <si>
    <t xml:space="preserve">A </t>
  </si>
  <si>
    <t>ε2</t>
  </si>
  <si>
    <t>ε3</t>
  </si>
  <si>
    <t>A^-1</t>
  </si>
  <si>
    <t>deg</t>
  </si>
  <si>
    <t xml:space="preserve">θ2 </t>
  </si>
  <si>
    <t xml:space="preserve">θ3 </t>
  </si>
  <si>
    <t xml:space="preserve">θ1 </t>
  </si>
  <si>
    <t>Principal Strains</t>
  </si>
  <si>
    <t>ep1</t>
  </si>
  <si>
    <t xml:space="preserve">ep2 </t>
  </si>
  <si>
    <t>ex</t>
  </si>
  <si>
    <t>ey</t>
  </si>
  <si>
    <t>Y</t>
  </si>
  <si>
    <t>θp</t>
  </si>
  <si>
    <t>σp1</t>
  </si>
  <si>
    <t>σp2</t>
  </si>
  <si>
    <t>V</t>
  </si>
  <si>
    <t>Poissons</t>
  </si>
  <si>
    <t>Young's</t>
  </si>
  <si>
    <t xml:space="preserve">Directions: Enter strain gage measurements into e1, e2, and e3. Enter angles from givens. Should calcualte principal stresses. </t>
  </si>
  <si>
    <t>Theoretical Calculations</t>
  </si>
  <si>
    <t>Hoop</t>
  </si>
  <si>
    <t>Axial</t>
  </si>
  <si>
    <t>Pa</t>
  </si>
  <si>
    <t>Principal Stresses</t>
  </si>
  <si>
    <t>Do</t>
  </si>
  <si>
    <t>t</t>
  </si>
  <si>
    <t>!get true diameter</t>
  </si>
  <si>
    <t>Only 1 princ strain</t>
  </si>
  <si>
    <t>One D state of stress and strain</t>
  </si>
  <si>
    <t xml:space="preserve">Decompose denonimator </t>
  </si>
  <si>
    <t xml:space="preserve">Here, 10 ad 11 are already ex and ey. </t>
  </si>
  <si>
    <t xml:space="preserve">No transformation involved </t>
  </si>
  <si>
    <t xml:space="preserve">No need for system, no shear either. </t>
  </si>
  <si>
    <t>Straight to principal strains and Mohrs</t>
  </si>
  <si>
    <t>No hoop stres!!</t>
  </si>
  <si>
    <t xml:space="preserve">Formal report due </t>
  </si>
  <si>
    <t xml:space="preserve">19th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</si>
</sst>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7" xfId="0" applyFont="1" applyBorder="1"/>
    <xf numFmtId="0" fontId="0" fillId="0" borderId="7" xfId="0" applyBorder="1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Border="1"/>
    <xf numFmtId="11" fontId="0" fillId="0" borderId="0" xfId="0" applyNumberFormat="1"/>
    <xf numFmtId="164" fontId="0" fillId="2" borderId="7" xfId="0" applyNumberFormat="1" applyFill="1" applyBorder="1" applyProtection="1">
      <protection locked="0"/>
    </xf>
    <xf numFmtId="0" fontId="1" fillId="0" borderId="8" xfId="0" applyFont="1" applyBorder="1" applyAlignment="1">
      <alignment horizontal="center"/>
    </xf>
    <xf numFmtId="0" fontId="1" fillId="3" borderId="7" xfId="0" applyFont="1" applyFill="1" applyBorder="1"/>
    <xf numFmtId="0" fontId="1" fillId="3" borderId="7" xfId="0" applyFont="1" applyFill="1" applyBorder="1" applyAlignment="1">
      <alignment horizontal="center"/>
    </xf>
    <xf numFmtId="0" fontId="0" fillId="4" borderId="0" xfId="0" applyFill="1"/>
    <xf numFmtId="0" fontId="0" fillId="5" borderId="7" xfId="0" applyFill="1" applyBorder="1"/>
    <xf numFmtId="0" fontId="1" fillId="6" borderId="7" xfId="0" applyFont="1" applyFill="1" applyBorder="1" applyAlignment="1">
      <alignment horizontal="center"/>
    </xf>
    <xf numFmtId="164" fontId="5" fillId="0" borderId="9" xfId="0" applyNumberFormat="1" applyFont="1" applyBorder="1"/>
    <xf numFmtId="0" fontId="0" fillId="0" borderId="10" xfId="0" applyBorder="1"/>
    <xf numFmtId="164" fontId="5" fillId="0" borderId="11" xfId="0" applyNumberFormat="1" applyFont="1" applyBorder="1"/>
    <xf numFmtId="0" fontId="0" fillId="0" borderId="12" xfId="0" applyBorder="1"/>
    <xf numFmtId="0" fontId="0" fillId="7" borderId="0" xfId="0" applyFill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279220</xdr:colOff>
      <xdr:row>0</xdr:row>
      <xdr:rowOff>72057</xdr:rowOff>
    </xdr:from>
    <xdr:to>
      <xdr:col>8</xdr:col>
      <xdr:colOff>396312</xdr:colOff>
      <xdr:row>11</xdr:row>
      <xdr:rowOff>136697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C98C2C-160A-A04D-84D4-E4AA5A73C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220" y="72057"/>
          <a:ext cx="7124610" cy="23434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279220</xdr:colOff>
      <xdr:row>0</xdr:row>
      <xdr:rowOff>72057</xdr:rowOff>
    </xdr:from>
    <xdr:to>
      <xdr:col>8</xdr:col>
      <xdr:colOff>790012</xdr:colOff>
      <xdr:row>11</xdr:row>
      <xdr:rowOff>136697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1388F-AB09-C741-8308-D19046C3A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220" y="72057"/>
          <a:ext cx="7114792" cy="2299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7D0B-9710-994E-998B-A81A4F0281CF}">
  <dimension ref="A1:R24"/>
  <sheetViews>
    <sheetView tabSelected="1" workbookViewId="0">
      <selection activeCell="E9" sqref="E9"/>
    </sheetView>
  </sheetViews>
  <sheetFormatPr baseColWidth="10" defaultRowHeight="16" x14ac:dyDescent="0.2"/>
  <cols>
    <col min="1" max="1" width="19.33203125" customWidth="1"/>
    <col min="2" max="2" width="19.6640625" customWidth="1"/>
    <col min="7" max="7" width="16.6640625" customWidth="1"/>
    <col min="8" max="8" width="17.33203125" customWidth="1"/>
  </cols>
  <sheetData>
    <row r="1" spans="1:18" x14ac:dyDescent="0.2">
      <c r="A1" s="1" t="s">
        <v>0</v>
      </c>
      <c r="B1" s="2" t="s">
        <v>1</v>
      </c>
    </row>
    <row r="2" spans="1:18" x14ac:dyDescent="0.2">
      <c r="A2" s="2">
        <v>0</v>
      </c>
      <c r="B2" s="2"/>
    </row>
    <row r="3" spans="1:18" x14ac:dyDescent="0.2">
      <c r="A3" s="2">
        <v>50</v>
      </c>
      <c r="B3" s="2"/>
    </row>
    <row r="4" spans="1:18" x14ac:dyDescent="0.2">
      <c r="A4" s="2">
        <v>100</v>
      </c>
      <c r="B4" s="2"/>
    </row>
    <row r="5" spans="1:18" x14ac:dyDescent="0.2">
      <c r="A5" s="2">
        <v>150</v>
      </c>
      <c r="B5" s="2"/>
    </row>
    <row r="6" spans="1:18" x14ac:dyDescent="0.2">
      <c r="A6" s="2">
        <v>200</v>
      </c>
      <c r="B6" s="2"/>
    </row>
    <row r="7" spans="1:18" x14ac:dyDescent="0.2">
      <c r="A7" s="2">
        <v>250</v>
      </c>
      <c r="B7" s="2"/>
    </row>
    <row r="8" spans="1:18" x14ac:dyDescent="0.2">
      <c r="A8" s="2">
        <v>300</v>
      </c>
      <c r="B8" s="2"/>
    </row>
    <row r="9" spans="1:18" x14ac:dyDescent="0.2">
      <c r="A9" s="2">
        <v>350</v>
      </c>
      <c r="B9" s="2"/>
      <c r="K9" s="21" t="s">
        <v>3</v>
      </c>
      <c r="L9" s="22"/>
      <c r="M9" s="23"/>
    </row>
    <row r="10" spans="1:18" x14ac:dyDescent="0.2">
      <c r="A10" s="2">
        <v>400</v>
      </c>
      <c r="B10" s="2"/>
      <c r="K10" s="24"/>
      <c r="L10" s="25"/>
      <c r="M10" s="26"/>
    </row>
    <row r="11" spans="1:18" x14ac:dyDescent="0.2">
      <c r="A11" s="2"/>
      <c r="B11" s="2"/>
    </row>
    <row r="12" spans="1:18" x14ac:dyDescent="0.2">
      <c r="A12" s="1" t="s">
        <v>2</v>
      </c>
      <c r="B12" s="2"/>
      <c r="G12" s="3" t="s">
        <v>4</v>
      </c>
      <c r="H12" s="27" t="s">
        <v>5</v>
      </c>
      <c r="I12" s="27"/>
      <c r="J12" s="27"/>
      <c r="K12" s="27" t="s">
        <v>6</v>
      </c>
      <c r="L12" s="27"/>
      <c r="M12" s="27"/>
      <c r="N12" s="27" t="s">
        <v>7</v>
      </c>
      <c r="O12" s="27"/>
      <c r="P12" s="27"/>
      <c r="Q12" s="27" t="s">
        <v>8</v>
      </c>
      <c r="R12" s="27"/>
    </row>
    <row r="13" spans="1:18" x14ac:dyDescent="0.2">
      <c r="A13" s="2">
        <v>400</v>
      </c>
      <c r="B13" s="2"/>
      <c r="G13" s="3" t="s">
        <v>9</v>
      </c>
      <c r="H13" s="4">
        <v>1</v>
      </c>
      <c r="I13" s="4">
        <v>2</v>
      </c>
      <c r="J13" s="4">
        <v>3</v>
      </c>
      <c r="K13" s="4">
        <v>4</v>
      </c>
      <c r="L13" s="4">
        <v>5</v>
      </c>
      <c r="M13" s="4">
        <v>6</v>
      </c>
      <c r="N13" s="4">
        <v>7</v>
      </c>
      <c r="O13" s="4">
        <v>8</v>
      </c>
      <c r="P13" s="4">
        <v>9</v>
      </c>
      <c r="Q13" s="4">
        <v>10</v>
      </c>
      <c r="R13" s="4">
        <v>11</v>
      </c>
    </row>
    <row r="14" spans="1:18" x14ac:dyDescent="0.2">
      <c r="A14" s="2">
        <v>350</v>
      </c>
      <c r="B14" s="2"/>
      <c r="G14" s="3" t="s">
        <v>10</v>
      </c>
      <c r="H14" s="4">
        <v>105</v>
      </c>
      <c r="I14" s="4">
        <v>60</v>
      </c>
      <c r="J14" s="4">
        <v>15</v>
      </c>
      <c r="K14" s="4">
        <v>0</v>
      </c>
      <c r="L14" s="4">
        <v>45</v>
      </c>
      <c r="M14" s="4">
        <v>90</v>
      </c>
      <c r="N14" s="4">
        <v>20</v>
      </c>
      <c r="O14" s="4">
        <v>65</v>
      </c>
      <c r="P14" s="4">
        <v>110</v>
      </c>
      <c r="Q14" s="4">
        <v>90</v>
      </c>
      <c r="R14" s="4">
        <v>180</v>
      </c>
    </row>
    <row r="15" spans="1:18" x14ac:dyDescent="0.2">
      <c r="A15" s="2">
        <v>300</v>
      </c>
      <c r="B15" s="2"/>
    </row>
    <row r="16" spans="1:18" x14ac:dyDescent="0.2">
      <c r="A16" s="2">
        <v>250</v>
      </c>
      <c r="B16" s="2"/>
      <c r="G16" s="5" t="s">
        <v>11</v>
      </c>
    </row>
    <row r="17" spans="1:9" x14ac:dyDescent="0.2">
      <c r="A17" s="2">
        <v>200</v>
      </c>
      <c r="B17" s="2"/>
      <c r="G17" s="5" t="s">
        <v>12</v>
      </c>
      <c r="I17" t="s">
        <v>13</v>
      </c>
    </row>
    <row r="18" spans="1:9" x14ac:dyDescent="0.2">
      <c r="A18" s="2">
        <v>150</v>
      </c>
      <c r="B18" s="2"/>
      <c r="G18" s="5" t="s">
        <v>14</v>
      </c>
      <c r="I18" t="s">
        <v>15</v>
      </c>
    </row>
    <row r="19" spans="1:9" x14ac:dyDescent="0.2">
      <c r="A19" s="2">
        <v>100</v>
      </c>
      <c r="B19" s="2"/>
      <c r="G19" s="5" t="s">
        <v>16</v>
      </c>
      <c r="I19" t="s">
        <v>15</v>
      </c>
    </row>
    <row r="20" spans="1:9" x14ac:dyDescent="0.2">
      <c r="A20" s="2">
        <v>50</v>
      </c>
      <c r="B20" s="2"/>
      <c r="G20" s="5" t="s">
        <v>17</v>
      </c>
      <c r="I20" t="s">
        <v>15</v>
      </c>
    </row>
    <row r="21" spans="1:9" x14ac:dyDescent="0.2">
      <c r="A21" s="2">
        <v>0</v>
      </c>
      <c r="B21" s="2"/>
    </row>
    <row r="22" spans="1:9" x14ac:dyDescent="0.2">
      <c r="A22" s="2"/>
      <c r="B22" s="2"/>
    </row>
    <row r="23" spans="1:9" x14ac:dyDescent="0.2">
      <c r="A23" s="2" t="s">
        <v>58</v>
      </c>
      <c r="B23" s="2" t="s">
        <v>59</v>
      </c>
      <c r="G23" s="5" t="s">
        <v>18</v>
      </c>
    </row>
    <row r="24" spans="1:9" x14ac:dyDescent="0.2">
      <c r="G24" t="s">
        <v>19</v>
      </c>
    </row>
  </sheetData>
  <mergeCells count="5">
    <mergeCell ref="K9:M10"/>
    <mergeCell ref="H12:J12"/>
    <mergeCell ref="K12:M12"/>
    <mergeCell ref="N12:P12"/>
    <mergeCell ref="Q12:R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D292-5883-DA47-95C1-C91C4E1202DC}">
  <dimension ref="A1:M34"/>
  <sheetViews>
    <sheetView zoomScale="141" zoomScaleNormal="140" workbookViewId="0">
      <selection activeCell="C42" sqref="C42"/>
    </sheetView>
  </sheetViews>
  <sheetFormatPr baseColWidth="10" defaultRowHeight="16" x14ac:dyDescent="0.2"/>
  <cols>
    <col min="2" max="2" width="14.83203125" customWidth="1"/>
    <col min="3" max="3" width="11.83203125" bestFit="1" customWidth="1"/>
    <col min="4" max="4" width="11" bestFit="1" customWidth="1"/>
    <col min="10" max="10" width="7" customWidth="1"/>
    <col min="11" max="11" width="7.33203125" customWidth="1"/>
  </cols>
  <sheetData>
    <row r="1" spans="1:13" x14ac:dyDescent="0.2">
      <c r="A1" s="20"/>
      <c r="B1" s="20"/>
      <c r="C1" s="20"/>
      <c r="D1" s="20"/>
      <c r="E1" s="20"/>
      <c r="F1" s="20"/>
      <c r="G1" s="20"/>
      <c r="H1" s="20"/>
      <c r="I1" s="20"/>
    </row>
    <row r="2" spans="1:13" x14ac:dyDescent="0.2">
      <c r="A2" s="20"/>
      <c r="B2" s="20"/>
      <c r="C2" s="20"/>
      <c r="D2" s="20"/>
      <c r="E2" s="20"/>
      <c r="F2" s="20"/>
      <c r="G2" s="20"/>
      <c r="H2" s="20"/>
      <c r="I2" s="20"/>
    </row>
    <row r="3" spans="1:13" x14ac:dyDescent="0.2">
      <c r="A3" s="20"/>
      <c r="B3" s="20"/>
      <c r="C3" s="20"/>
      <c r="D3" s="20"/>
      <c r="E3" s="20"/>
      <c r="F3" s="20"/>
      <c r="G3" s="20"/>
      <c r="H3" s="20"/>
      <c r="I3" s="20"/>
      <c r="J3" s="29" t="s">
        <v>41</v>
      </c>
      <c r="K3" s="29"/>
      <c r="L3" s="29"/>
      <c r="M3" s="29"/>
    </row>
    <row r="4" spans="1:13" x14ac:dyDescent="0.2">
      <c r="A4" s="20"/>
      <c r="B4" s="20"/>
      <c r="C4" s="20"/>
      <c r="D4" s="20"/>
      <c r="E4" s="20"/>
      <c r="F4" s="20"/>
      <c r="G4" s="20"/>
      <c r="H4" s="20"/>
      <c r="I4" s="20"/>
      <c r="J4" s="29"/>
      <c r="K4" s="29"/>
      <c r="L4" s="29"/>
      <c r="M4" s="29"/>
    </row>
    <row r="5" spans="1:13" x14ac:dyDescent="0.2">
      <c r="A5" s="20"/>
      <c r="B5" s="20"/>
      <c r="C5" s="20"/>
      <c r="D5" s="20"/>
      <c r="E5" s="20"/>
      <c r="F5" s="20"/>
      <c r="G5" s="20"/>
      <c r="H5" s="20"/>
      <c r="I5" s="20"/>
      <c r="J5" s="29"/>
      <c r="K5" s="29"/>
      <c r="L5" s="29"/>
      <c r="M5" s="29"/>
    </row>
    <row r="6" spans="1:13" x14ac:dyDescent="0.2">
      <c r="A6" s="20"/>
      <c r="B6" s="20"/>
      <c r="C6" s="20"/>
      <c r="D6" s="20"/>
      <c r="E6" s="20"/>
      <c r="F6" s="20"/>
      <c r="G6" s="20"/>
      <c r="H6" s="20"/>
      <c r="I6" s="20"/>
      <c r="J6" s="29"/>
      <c r="K6" s="29"/>
      <c r="L6" s="29"/>
      <c r="M6" s="29"/>
    </row>
    <row r="7" spans="1:13" x14ac:dyDescent="0.2">
      <c r="A7" s="20"/>
      <c r="B7" s="20"/>
      <c r="C7" s="20"/>
      <c r="D7" s="20"/>
      <c r="E7" s="20"/>
      <c r="F7" s="20"/>
      <c r="G7" s="20"/>
      <c r="H7" s="20"/>
      <c r="I7" s="20"/>
      <c r="J7" s="29"/>
      <c r="K7" s="29"/>
      <c r="L7" s="29"/>
      <c r="M7" s="29"/>
    </row>
    <row r="8" spans="1:13" x14ac:dyDescent="0.2">
      <c r="A8" s="20"/>
      <c r="B8" s="20"/>
      <c r="C8" s="20"/>
      <c r="D8" s="20"/>
      <c r="E8" s="20"/>
      <c r="F8" s="20"/>
      <c r="G8" s="20"/>
      <c r="H8" s="20"/>
      <c r="I8" s="20"/>
      <c r="J8" s="29"/>
      <c r="K8" s="29"/>
      <c r="L8" s="29"/>
      <c r="M8" s="29"/>
    </row>
    <row r="9" spans="1:13" x14ac:dyDescent="0.2">
      <c r="A9" s="20"/>
      <c r="B9" s="20"/>
      <c r="C9" s="20"/>
      <c r="D9" s="20"/>
      <c r="E9" s="20"/>
      <c r="F9" s="20"/>
      <c r="G9" s="20"/>
      <c r="H9" s="20"/>
      <c r="I9" s="20"/>
      <c r="J9" s="29"/>
      <c r="K9" s="29"/>
      <c r="L9" s="29"/>
      <c r="M9" s="29"/>
    </row>
    <row r="10" spans="1:13" x14ac:dyDescent="0.2">
      <c r="A10" s="20"/>
      <c r="B10" s="20"/>
      <c r="C10" s="20"/>
      <c r="D10" s="20"/>
      <c r="E10" s="20"/>
      <c r="F10" s="20"/>
      <c r="G10" s="20"/>
      <c r="H10" s="20"/>
      <c r="I10" s="20"/>
    </row>
    <row r="11" spans="1:13" x14ac:dyDescent="0.2">
      <c r="A11" s="20"/>
      <c r="B11" s="20"/>
      <c r="C11" s="20"/>
      <c r="D11" s="20"/>
      <c r="E11" s="20"/>
      <c r="F11" s="20"/>
      <c r="G11" s="20"/>
      <c r="H11" s="20"/>
      <c r="I11" s="20"/>
    </row>
    <row r="12" spans="1:13" x14ac:dyDescent="0.2">
      <c r="A12" s="20"/>
      <c r="B12" s="20"/>
      <c r="C12" s="20"/>
      <c r="D12" s="20"/>
      <c r="E12" s="20"/>
      <c r="F12" s="20"/>
      <c r="G12" s="20"/>
      <c r="H12" s="20"/>
      <c r="I12" s="20"/>
    </row>
    <row r="14" spans="1:13" x14ac:dyDescent="0.2">
      <c r="A14" s="11"/>
      <c r="B14" s="9">
        <f>COS(RADIANS(J14))^2</f>
        <v>0.70336832153790019</v>
      </c>
      <c r="C14" s="9">
        <f>SIN(RADIANS(J14))^2</f>
        <v>0.29663167846209992</v>
      </c>
      <c r="D14" s="9">
        <f>SIN(RADIANS(J14))*(COS(RADIANS(J14)))</f>
        <v>0.45677272882130043</v>
      </c>
      <c r="E14" s="6"/>
      <c r="F14" s="10" t="s">
        <v>20</v>
      </c>
      <c r="G14" s="13">
        <v>0.42</v>
      </c>
      <c r="I14" s="10" t="s">
        <v>28</v>
      </c>
      <c r="J14" s="13">
        <v>33</v>
      </c>
      <c r="K14" t="s">
        <v>25</v>
      </c>
    </row>
    <row r="15" spans="1:13" x14ac:dyDescent="0.2">
      <c r="A15" s="12" t="s">
        <v>21</v>
      </c>
      <c r="B15" s="9">
        <f>COS(RADIANS(J15))^2</f>
        <v>0.63781867790849955</v>
      </c>
      <c r="C15" s="9">
        <f>SIN(RADIANS(J15))^2</f>
        <v>0.36218132209150039</v>
      </c>
      <c r="D15" s="9">
        <f>SIN(RADIANS(J15))*(COS(RADIANS(J15)))</f>
        <v>0.48063084796915939</v>
      </c>
      <c r="E15" s="6"/>
      <c r="F15" s="10" t="s">
        <v>22</v>
      </c>
      <c r="G15" s="13">
        <v>0.52</v>
      </c>
      <c r="I15" s="10" t="s">
        <v>26</v>
      </c>
      <c r="J15" s="13">
        <v>37</v>
      </c>
      <c r="K15" t="s">
        <v>25</v>
      </c>
    </row>
    <row r="16" spans="1:13" x14ac:dyDescent="0.2">
      <c r="A16" s="11"/>
      <c r="B16" s="9">
        <f>COS(RADIANS(J16))^2</f>
        <v>1.2179748700878838E-3</v>
      </c>
      <c r="C16" s="9">
        <f>SIN(RADIANS(J16))^2</f>
        <v>0.99878202512991221</v>
      </c>
      <c r="D16" s="9">
        <f>SIN(RADIANS(J16))*(COS(RADIANS(J16)))</f>
        <v>3.4878236872062762E-2</v>
      </c>
      <c r="E16" s="6"/>
      <c r="F16" s="10" t="s">
        <v>23</v>
      </c>
      <c r="G16" s="13">
        <v>0.9</v>
      </c>
      <c r="I16" s="10" t="s">
        <v>27</v>
      </c>
      <c r="J16" s="13">
        <v>88</v>
      </c>
      <c r="K16" t="s">
        <v>25</v>
      </c>
    </row>
    <row r="17" spans="1:9" x14ac:dyDescent="0.2">
      <c r="A17" s="5"/>
      <c r="B17" s="6"/>
      <c r="C17" s="6"/>
      <c r="D17" s="6"/>
      <c r="E17" s="6"/>
      <c r="F17" s="5"/>
    </row>
    <row r="18" spans="1:9" x14ac:dyDescent="0.2">
      <c r="A18" s="11"/>
      <c r="B18" s="9">
        <f t="array" ref="B18:D20">MINVERSE(B14:D16)</f>
        <v>10.525660207390017</v>
      </c>
      <c r="C18" s="9">
        <v>-10.040538610606765</v>
      </c>
      <c r="D18" s="9">
        <v>0.51487840321674871</v>
      </c>
      <c r="E18" s="6"/>
      <c r="F18" s="15" t="s">
        <v>32</v>
      </c>
      <c r="G18" s="14">
        <f t="array" ref="G18:G20">MMULT(B18:D20,G14:G16)</f>
        <v>-0.33691222751663763</v>
      </c>
    </row>
    <row r="19" spans="1:9" x14ac:dyDescent="0.2">
      <c r="A19" s="12" t="s">
        <v>24</v>
      </c>
      <c r="B19" s="9">
        <v>0.48777410698089829</v>
      </c>
      <c r="C19" s="9">
        <v>-0.53991258812915444</v>
      </c>
      <c r="D19" s="9">
        <v>1.0521384811482559</v>
      </c>
      <c r="F19" s="15" t="s">
        <v>33</v>
      </c>
      <c r="G19" s="14">
        <v>0.87103521213824731</v>
      </c>
    </row>
    <row r="20" spans="1:9" x14ac:dyDescent="0.2">
      <c r="A20" s="11"/>
      <c r="B20" s="9">
        <v>-14.33558702620366</v>
      </c>
      <c r="C20" s="9">
        <v>15.811696958694904</v>
      </c>
      <c r="D20" s="9">
        <v>-1.4761099324912423</v>
      </c>
      <c r="F20" s="15" t="s">
        <v>34</v>
      </c>
      <c r="G20" s="14">
        <v>0.87263692827369654</v>
      </c>
    </row>
    <row r="21" spans="1:9" x14ac:dyDescent="0.2">
      <c r="B21" s="6"/>
      <c r="C21" s="6"/>
      <c r="D21" s="6"/>
      <c r="I21" s="7"/>
    </row>
    <row r="22" spans="1:9" ht="17" thickBot="1" x14ac:dyDescent="0.25">
      <c r="A22" s="28" t="s">
        <v>29</v>
      </c>
      <c r="B22" s="28"/>
      <c r="C22" s="6"/>
      <c r="D22" s="6"/>
    </row>
    <row r="23" spans="1:9" ht="17" thickBot="1" x14ac:dyDescent="0.25">
      <c r="A23" s="31" t="s">
        <v>30</v>
      </c>
      <c r="B23">
        <f>((G18+G19)/2)+SQRT((G18-G19)^2+G20^2)/2</f>
        <v>1.0121507865493786</v>
      </c>
      <c r="F23" s="28" t="s">
        <v>3</v>
      </c>
      <c r="G23" s="28"/>
    </row>
    <row r="24" spans="1:9" x14ac:dyDescent="0.2">
      <c r="A24" s="10" t="s">
        <v>31</v>
      </c>
      <c r="B24">
        <f>((G18+G19)/2)-SQRT((G18-G19)^2+G20^2)/2</f>
        <v>-0.478027801927769</v>
      </c>
      <c r="F24" t="s">
        <v>38</v>
      </c>
      <c r="G24">
        <v>0.33</v>
      </c>
      <c r="H24" t="s">
        <v>39</v>
      </c>
    </row>
    <row r="25" spans="1:9" x14ac:dyDescent="0.2">
      <c r="A25" s="10" t="s">
        <v>35</v>
      </c>
      <c r="B25">
        <f>0.5*ATAN(RADIANS(G20/(G18-G19)))</f>
        <v>-6.3039086270764424E-3</v>
      </c>
      <c r="F25" t="s">
        <v>40</v>
      </c>
      <c r="G25">
        <v>2000000</v>
      </c>
      <c r="H25" t="s">
        <v>13</v>
      </c>
    </row>
    <row r="26" spans="1:9" x14ac:dyDescent="0.2">
      <c r="A26" s="32"/>
    </row>
    <row r="27" spans="1:9" ht="17" thickBot="1" x14ac:dyDescent="0.25">
      <c r="A27" s="28" t="s">
        <v>46</v>
      </c>
      <c r="B27" s="28"/>
    </row>
    <row r="28" spans="1:9" x14ac:dyDescent="0.2">
      <c r="A28" s="10" t="s">
        <v>36</v>
      </c>
      <c r="B28" s="8">
        <f>($G$25/(1-$G$24^2))*(B23+G24*B24)</f>
        <v>1917633.5134400513</v>
      </c>
      <c r="C28" t="s">
        <v>45</v>
      </c>
      <c r="E28" s="16">
        <f>B28*(10^-6)</f>
        <v>1.9176335134400513</v>
      </c>
      <c r="F28" s="17" t="s">
        <v>13</v>
      </c>
    </row>
    <row r="29" spans="1:9" ht="17" thickBot="1" x14ac:dyDescent="0.25">
      <c r="A29" s="10" t="s">
        <v>37</v>
      </c>
      <c r="B29" s="8">
        <f>($G$25/(1-$G$24^2))*(B24+$G$24*B23)</f>
        <v>-323236.54442032101</v>
      </c>
      <c r="C29" t="s">
        <v>45</v>
      </c>
      <c r="E29" s="18">
        <f>B29*(10^-6)</f>
        <v>-0.32323654442032101</v>
      </c>
      <c r="F29" s="19" t="s">
        <v>13</v>
      </c>
    </row>
    <row r="32" spans="1:9" x14ac:dyDescent="0.2">
      <c r="A32" s="30" t="s">
        <v>42</v>
      </c>
      <c r="B32" s="30"/>
    </row>
    <row r="33" spans="1:1" x14ac:dyDescent="0.2">
      <c r="A33" t="s">
        <v>43</v>
      </c>
    </row>
    <row r="34" spans="1:1" x14ac:dyDescent="0.2">
      <c r="A34" t="s">
        <v>44</v>
      </c>
    </row>
  </sheetData>
  <mergeCells count="5">
    <mergeCell ref="A22:B22"/>
    <mergeCell ref="J3:M9"/>
    <mergeCell ref="F23:G23"/>
    <mergeCell ref="A32:B32"/>
    <mergeCell ref="A27:B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78FB-45E7-034C-AF5B-6A6C023798A9}">
  <dimension ref="A1:M37"/>
  <sheetViews>
    <sheetView topLeftCell="A13" zoomScale="130" zoomScaleNormal="130" workbookViewId="0">
      <selection activeCell="B29" sqref="B29"/>
    </sheetView>
  </sheetViews>
  <sheetFormatPr baseColWidth="10" defaultRowHeight="16" x14ac:dyDescent="0.2"/>
  <sheetData>
    <row r="1" spans="1:13" x14ac:dyDescent="0.2">
      <c r="A1" s="20"/>
      <c r="B1" s="20"/>
      <c r="C1" s="20"/>
      <c r="D1" s="20"/>
      <c r="E1" s="20"/>
      <c r="F1" s="20"/>
      <c r="G1" s="20"/>
      <c r="H1" s="20"/>
      <c r="I1" s="20"/>
    </row>
    <row r="2" spans="1:13" x14ac:dyDescent="0.2">
      <c r="A2" s="20"/>
      <c r="B2" s="20"/>
      <c r="C2" s="20"/>
      <c r="D2" s="20"/>
      <c r="E2" s="20"/>
      <c r="F2" s="20"/>
      <c r="G2" s="20"/>
      <c r="H2" s="20"/>
      <c r="I2" s="20"/>
    </row>
    <row r="3" spans="1:13" x14ac:dyDescent="0.2">
      <c r="A3" s="20"/>
      <c r="B3" s="20"/>
      <c r="C3" s="20"/>
      <c r="D3" s="20"/>
      <c r="E3" s="20"/>
      <c r="F3" s="20"/>
      <c r="G3" s="20"/>
      <c r="H3" s="20"/>
      <c r="I3" s="20"/>
      <c r="J3" s="29" t="s">
        <v>41</v>
      </c>
      <c r="K3" s="29"/>
      <c r="L3" s="29"/>
      <c r="M3" s="29"/>
    </row>
    <row r="4" spans="1:13" x14ac:dyDescent="0.2">
      <c r="A4" s="20"/>
      <c r="B4" s="20"/>
      <c r="C4" s="20"/>
      <c r="D4" s="20"/>
      <c r="E4" s="20"/>
      <c r="F4" s="20"/>
      <c r="G4" s="20"/>
      <c r="H4" s="20"/>
      <c r="I4" s="20"/>
      <c r="J4" s="29"/>
      <c r="K4" s="29"/>
      <c r="L4" s="29"/>
      <c r="M4" s="29"/>
    </row>
    <row r="5" spans="1:13" x14ac:dyDescent="0.2">
      <c r="A5" s="20"/>
      <c r="B5" s="20"/>
      <c r="C5" s="20"/>
      <c r="D5" s="20"/>
      <c r="E5" s="20"/>
      <c r="F5" s="20"/>
      <c r="G5" s="20"/>
      <c r="H5" s="20"/>
      <c r="I5" s="20"/>
      <c r="J5" s="29"/>
      <c r="K5" s="29"/>
      <c r="L5" s="29"/>
      <c r="M5" s="29"/>
    </row>
    <row r="6" spans="1:13" x14ac:dyDescent="0.2">
      <c r="A6" s="20"/>
      <c r="B6" s="20"/>
      <c r="C6" s="20"/>
      <c r="D6" s="20"/>
      <c r="E6" s="20"/>
      <c r="F6" s="20"/>
      <c r="G6" s="20"/>
      <c r="H6" s="20"/>
      <c r="I6" s="20"/>
      <c r="J6" s="29"/>
      <c r="K6" s="29"/>
      <c r="L6" s="29"/>
      <c r="M6" s="29"/>
    </row>
    <row r="7" spans="1:13" x14ac:dyDescent="0.2">
      <c r="A7" s="20"/>
      <c r="B7" s="20"/>
      <c r="C7" s="20"/>
      <c r="D7" s="20"/>
      <c r="E7" s="20"/>
      <c r="F7" s="20"/>
      <c r="G7" s="20"/>
      <c r="H7" s="20"/>
      <c r="I7" s="20"/>
      <c r="J7" s="29"/>
      <c r="K7" s="29"/>
      <c r="L7" s="29"/>
      <c r="M7" s="29"/>
    </row>
    <row r="8" spans="1:13" x14ac:dyDescent="0.2">
      <c r="A8" s="20"/>
      <c r="B8" s="20"/>
      <c r="C8" s="20"/>
      <c r="D8" s="20"/>
      <c r="E8" s="20"/>
      <c r="F8" s="20"/>
      <c r="G8" s="20"/>
      <c r="H8" s="20"/>
      <c r="I8" s="20"/>
      <c r="J8" s="29"/>
      <c r="K8" s="29"/>
      <c r="L8" s="29"/>
      <c r="M8" s="29"/>
    </row>
    <row r="9" spans="1:13" x14ac:dyDescent="0.2">
      <c r="A9" s="20"/>
      <c r="B9" s="20"/>
      <c r="C9" s="20"/>
      <c r="D9" s="20"/>
      <c r="E9" s="20"/>
      <c r="F9" s="20"/>
      <c r="G9" s="20"/>
      <c r="H9" s="20"/>
      <c r="I9" s="20"/>
      <c r="J9" s="29"/>
      <c r="K9" s="29"/>
      <c r="L9" s="29"/>
      <c r="M9" s="29"/>
    </row>
    <row r="10" spans="1:13" x14ac:dyDescent="0.2">
      <c r="A10" s="20"/>
      <c r="B10" s="20"/>
      <c r="C10" s="20"/>
      <c r="D10" s="20"/>
      <c r="E10" s="20"/>
      <c r="F10" s="20"/>
      <c r="G10" s="20"/>
      <c r="H10" s="20"/>
      <c r="I10" s="20"/>
    </row>
    <row r="11" spans="1:13" x14ac:dyDescent="0.2">
      <c r="A11" s="20"/>
      <c r="B11" s="20"/>
      <c r="C11" s="20"/>
      <c r="D11" s="20"/>
      <c r="E11" s="20"/>
      <c r="F11" s="20"/>
      <c r="G11" s="20"/>
      <c r="H11" s="20"/>
      <c r="I11" s="20"/>
    </row>
    <row r="12" spans="1:13" x14ac:dyDescent="0.2">
      <c r="A12" s="20"/>
      <c r="B12" s="20"/>
      <c r="C12" s="20"/>
      <c r="D12" s="20"/>
      <c r="E12" s="20"/>
      <c r="F12" s="20"/>
      <c r="G12" s="20"/>
      <c r="H12" s="20"/>
      <c r="I12" s="20"/>
    </row>
    <row r="14" spans="1:13" x14ac:dyDescent="0.2">
      <c r="A14" s="11"/>
      <c r="B14" s="9">
        <f>COS(RADIANS(J14))^2</f>
        <v>6.6987298107780716E-2</v>
      </c>
      <c r="C14" s="9">
        <f>SIN(RADIANS(J14))^2</f>
        <v>0.93301270189221941</v>
      </c>
      <c r="D14" s="9">
        <f>SIN(RADIANS(J14))*(COS(RADIANS(J14)))</f>
        <v>-0.25000000000000011</v>
      </c>
      <c r="E14" s="6"/>
      <c r="F14" s="10" t="s">
        <v>20</v>
      </c>
      <c r="G14" s="13">
        <v>0.42</v>
      </c>
      <c r="I14" s="10" t="s">
        <v>28</v>
      </c>
      <c r="J14" s="13">
        <v>105</v>
      </c>
      <c r="K14" t="s">
        <v>25</v>
      </c>
    </row>
    <row r="15" spans="1:13" x14ac:dyDescent="0.2">
      <c r="A15" s="12" t="s">
        <v>21</v>
      </c>
      <c r="B15" s="9">
        <f>COS(RADIANS(J15))^2</f>
        <v>0.25000000000000011</v>
      </c>
      <c r="C15" s="9">
        <f>SIN(RADIANS(J15))^2</f>
        <v>0.74999999999999989</v>
      </c>
      <c r="D15" s="9">
        <f>SIN(RADIANS(J15))*(COS(RADIANS(J15)))</f>
        <v>0.43301270189221941</v>
      </c>
      <c r="E15" s="6"/>
      <c r="F15" s="10" t="s">
        <v>22</v>
      </c>
      <c r="G15" s="13">
        <v>0.52</v>
      </c>
      <c r="I15" s="10" t="s">
        <v>26</v>
      </c>
      <c r="J15" s="13">
        <v>60</v>
      </c>
      <c r="K15" t="s">
        <v>25</v>
      </c>
    </row>
    <row r="16" spans="1:13" x14ac:dyDescent="0.2">
      <c r="A16" s="11"/>
      <c r="B16" s="9">
        <f>COS(RADIANS(J16))^2</f>
        <v>0.93301270189221941</v>
      </c>
      <c r="C16" s="9">
        <f>SIN(RADIANS(J16))^2</f>
        <v>6.698729810778066E-2</v>
      </c>
      <c r="D16" s="9">
        <f>SIN(RADIANS(J16))*(COS(RADIANS(J16)))</f>
        <v>0.24999999999999997</v>
      </c>
      <c r="E16" s="6"/>
      <c r="F16" s="10" t="s">
        <v>23</v>
      </c>
      <c r="G16" s="13">
        <v>0.9</v>
      </c>
      <c r="I16" s="10" t="s">
        <v>27</v>
      </c>
      <c r="J16" s="13">
        <v>15</v>
      </c>
      <c r="K16" t="s">
        <v>25</v>
      </c>
    </row>
    <row r="17" spans="1:9" x14ac:dyDescent="0.2">
      <c r="A17" s="5"/>
      <c r="B17" s="6"/>
      <c r="C17" s="6"/>
      <c r="D17" s="6"/>
      <c r="E17" s="6"/>
      <c r="F17" s="5"/>
    </row>
    <row r="18" spans="1:9" x14ac:dyDescent="0.2">
      <c r="A18" s="11"/>
      <c r="B18" s="9">
        <f t="array" ref="B18:D20">MINVERSE(B14:D16)</f>
        <v>0.31698729810778048</v>
      </c>
      <c r="C18" s="9">
        <v>-0.49999999999999983</v>
      </c>
      <c r="D18" s="9">
        <v>1.1830127018922192</v>
      </c>
      <c r="E18" s="6"/>
      <c r="F18" s="15" t="s">
        <v>32</v>
      </c>
      <c r="G18" s="14">
        <f t="array" ref="G18:G20">MMULT(B18:D20,G14:G16)</f>
        <v>0.93784609690826515</v>
      </c>
    </row>
    <row r="19" spans="1:9" x14ac:dyDescent="0.2">
      <c r="A19" s="12" t="s">
        <v>24</v>
      </c>
      <c r="B19" s="9">
        <v>0.6830127018922193</v>
      </c>
      <c r="C19" s="9">
        <v>0.50000000000000011</v>
      </c>
      <c r="D19" s="9">
        <v>-0.18301270189221941</v>
      </c>
      <c r="F19" s="15" t="s">
        <v>33</v>
      </c>
      <c r="G19" s="14">
        <v>0.38215390309173458</v>
      </c>
    </row>
    <row r="20" spans="1:9" x14ac:dyDescent="0.2">
      <c r="A20" s="11"/>
      <c r="B20" s="9">
        <v>-1.3660254037844382</v>
      </c>
      <c r="C20" s="9">
        <v>1.732050807568877</v>
      </c>
      <c r="D20" s="9">
        <v>-0.36602540378443871</v>
      </c>
      <c r="F20" s="15" t="s">
        <v>34</v>
      </c>
      <c r="G20" s="14">
        <v>-2.4871130596427204E-3</v>
      </c>
    </row>
    <row r="21" spans="1:9" x14ac:dyDescent="0.2">
      <c r="B21" s="6"/>
      <c r="C21" s="6"/>
      <c r="D21" s="6"/>
      <c r="I21" s="7"/>
    </row>
    <row r="22" spans="1:9" ht="17" thickBot="1" x14ac:dyDescent="0.25">
      <c r="A22" s="28" t="s">
        <v>29</v>
      </c>
      <c r="B22" s="28"/>
      <c r="C22" s="6"/>
      <c r="D22" s="6"/>
    </row>
    <row r="23" spans="1:9" ht="17" thickBot="1" x14ac:dyDescent="0.25">
      <c r="A23" s="31" t="s">
        <v>30</v>
      </c>
      <c r="B23">
        <f>((G18+G19)/2)+SQRT((G18-G19)^2+G20^2)/2</f>
        <v>0.937848879788996</v>
      </c>
      <c r="F23" s="28" t="s">
        <v>3</v>
      </c>
      <c r="G23" s="28"/>
    </row>
    <row r="24" spans="1:9" x14ac:dyDescent="0.2">
      <c r="A24" s="10" t="s">
        <v>31</v>
      </c>
      <c r="B24">
        <f>((G18+G19)/2)-SQRT((G18-G19)^2+G20^2)/2</f>
        <v>0.38215112021100384</v>
      </c>
      <c r="F24" t="s">
        <v>38</v>
      </c>
      <c r="G24">
        <v>0.28999999999999998</v>
      </c>
      <c r="H24" t="s">
        <v>39</v>
      </c>
    </row>
    <row r="25" spans="1:9" x14ac:dyDescent="0.2">
      <c r="A25" s="10" t="s">
        <v>35</v>
      </c>
      <c r="B25">
        <f>0.5*ATAN(RADIANS(G20/(G18-G19)))</f>
        <v>-3.9057874264609433E-5</v>
      </c>
      <c r="F25" t="s">
        <v>40</v>
      </c>
      <c r="G25">
        <v>30</v>
      </c>
      <c r="H25" t="s">
        <v>13</v>
      </c>
    </row>
    <row r="26" spans="1:9" x14ac:dyDescent="0.2">
      <c r="A26" s="32"/>
    </row>
    <row r="27" spans="1:9" ht="17" thickBot="1" x14ac:dyDescent="0.25">
      <c r="A27" s="28" t="s">
        <v>46</v>
      </c>
      <c r="B27" s="28"/>
    </row>
    <row r="28" spans="1:9" x14ac:dyDescent="0.2">
      <c r="A28" s="10" t="s">
        <v>36</v>
      </c>
      <c r="B28" s="8">
        <f>($G$25/(1-$G$24^2))*(B23+G24*B24)</f>
        <v>34.348925799220012</v>
      </c>
      <c r="C28" t="s">
        <v>45</v>
      </c>
      <c r="E28" s="16">
        <f>B28*(10^-6)</f>
        <v>3.4348925799220012E-5</v>
      </c>
      <c r="F28" s="17" t="s">
        <v>13</v>
      </c>
    </row>
    <row r="29" spans="1:9" ht="17" thickBot="1" x14ac:dyDescent="0.25">
      <c r="A29" s="10" t="s">
        <v>37</v>
      </c>
      <c r="B29" s="8">
        <f>($G$25/(1-$G$24^2))*(B24+$G$24*B23)</f>
        <v>21.425722088103921</v>
      </c>
      <c r="C29" t="s">
        <v>45</v>
      </c>
      <c r="E29" s="18">
        <f>B29*(10^-6)</f>
        <v>2.1425722088103919E-5</v>
      </c>
      <c r="F29" s="19" t="s">
        <v>13</v>
      </c>
    </row>
    <row r="32" spans="1:9" x14ac:dyDescent="0.2">
      <c r="A32" s="30" t="s">
        <v>42</v>
      </c>
      <c r="B32" s="30"/>
    </row>
    <row r="33" spans="1:3" x14ac:dyDescent="0.2">
      <c r="A33" t="s">
        <v>43</v>
      </c>
    </row>
    <row r="34" spans="1:3" x14ac:dyDescent="0.2">
      <c r="A34" t="s">
        <v>44</v>
      </c>
    </row>
    <row r="36" spans="1:3" x14ac:dyDescent="0.2">
      <c r="A36" t="s">
        <v>47</v>
      </c>
      <c r="C36" t="s">
        <v>49</v>
      </c>
    </row>
    <row r="37" spans="1:3" x14ac:dyDescent="0.2">
      <c r="A37" t="s">
        <v>48</v>
      </c>
    </row>
  </sheetData>
  <mergeCells count="5">
    <mergeCell ref="J3:M9"/>
    <mergeCell ref="A22:B22"/>
    <mergeCell ref="F23:G23"/>
    <mergeCell ref="A27:B27"/>
    <mergeCell ref="A32:B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1AFD-1411-FD4F-AFA3-5DE5330DA6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E86A-7FD1-3D48-974B-A76DD98CDF8D}">
  <dimension ref="A1:A4"/>
  <sheetViews>
    <sheetView workbookViewId="0">
      <selection activeCell="A10" sqref="A10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50</v>
      </c>
    </row>
    <row r="2" spans="1:1" x14ac:dyDescent="0.2">
      <c r="A2" t="s">
        <v>51</v>
      </c>
    </row>
    <row r="3" spans="1:1" x14ac:dyDescent="0.2">
      <c r="A3" t="s">
        <v>57</v>
      </c>
    </row>
    <row r="4" spans="1:1" x14ac:dyDescent="0.2">
      <c r="A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6B57-C805-CC4D-9FCF-239440450A80}">
  <dimension ref="A1:A4"/>
  <sheetViews>
    <sheetView workbookViewId="0">
      <selection activeCell="A5" sqref="A5"/>
    </sheetView>
  </sheetViews>
  <sheetFormatPr baseColWidth="10" defaultRowHeight="16" x14ac:dyDescent="0.2"/>
  <cols>
    <col min="1" max="1" width="38" customWidth="1"/>
  </cols>
  <sheetData>
    <row r="1" spans="1:1" x14ac:dyDescent="0.2">
      <c r="A1" t="s">
        <v>53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Acquisition</vt:lpstr>
      <vt:lpstr>Matrix</vt:lpstr>
      <vt:lpstr>Rosette A</vt:lpstr>
      <vt:lpstr>Rosette B</vt:lpstr>
      <vt:lpstr>Rosette C</vt:lpstr>
      <vt:lpstr>Rosette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Henry Vernon</dc:creator>
  <cp:lastModifiedBy>Gilbert, Henry Vernon</cp:lastModifiedBy>
  <dcterms:created xsi:type="dcterms:W3CDTF">2019-02-05T01:37:37Z</dcterms:created>
  <dcterms:modified xsi:type="dcterms:W3CDTF">2019-02-05T20:45:24Z</dcterms:modified>
</cp:coreProperties>
</file>