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henrygilbert/OneDrive - University of Tennessee/Pressure Vessel/"/>
    </mc:Choice>
  </mc:AlternateContent>
  <xr:revisionPtr revIDLastSave="1855" documentId="13_ncr:1_{069A52A1-38B9-FE4F-8820-6050DCA267BD}" xr6:coauthVersionLast="41" xr6:coauthVersionMax="41" xr10:uidLastSave="{0A56EB43-BE6A-6744-9F9E-246B4299A51D}"/>
  <bookViews>
    <workbookView xWindow="0" yWindow="460" windowWidth="28800" windowHeight="15840" activeTab="6" xr2:uid="{00000000-000D-0000-FFFF-FFFF00000000}"/>
  </bookViews>
  <sheets>
    <sheet name="Raw Data" sheetId="1" r:id="rId1"/>
    <sheet name="Reduced Data" sheetId="3" r:id="rId2"/>
    <sheet name="Rosette A " sheetId="10" r:id="rId3"/>
    <sheet name="Rosette B" sheetId="13" r:id="rId4"/>
    <sheet name="Rosette C" sheetId="14" r:id="rId5"/>
    <sheet name="Rosette D" sheetId="15" r:id="rId6"/>
    <sheet name="Analysis" sheetId="1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7" i="18" l="1"/>
  <c r="E27" i="18"/>
  <c r="F27" i="18"/>
  <c r="G27" i="18"/>
  <c r="H27" i="18"/>
  <c r="I27" i="18"/>
  <c r="J27" i="18"/>
  <c r="C27" i="18"/>
  <c r="D26" i="18"/>
  <c r="E26" i="18"/>
  <c r="F26" i="18"/>
  <c r="G26" i="18"/>
  <c r="H26" i="18"/>
  <c r="I26" i="18"/>
  <c r="J26" i="18"/>
  <c r="C26" i="18"/>
  <c r="D25" i="18"/>
  <c r="E25" i="18"/>
  <c r="F25" i="18"/>
  <c r="G25" i="18"/>
  <c r="H25" i="18"/>
  <c r="I25" i="18"/>
  <c r="J25" i="18"/>
  <c r="C25" i="18"/>
  <c r="D22" i="18"/>
  <c r="E22" i="18"/>
  <c r="F22" i="18"/>
  <c r="G22" i="18"/>
  <c r="H22" i="18"/>
  <c r="I22" i="18"/>
  <c r="J22" i="18"/>
  <c r="C22" i="18"/>
  <c r="D21" i="18"/>
  <c r="E21" i="18"/>
  <c r="F21" i="18"/>
  <c r="G21" i="18"/>
  <c r="H21" i="18"/>
  <c r="I21" i="18"/>
  <c r="J21" i="18"/>
  <c r="C21" i="18"/>
  <c r="D20" i="18"/>
  <c r="E20" i="18"/>
  <c r="F20" i="18"/>
  <c r="G20" i="18"/>
  <c r="H20" i="18"/>
  <c r="I20" i="18"/>
  <c r="J20" i="18"/>
  <c r="C20" i="18"/>
  <c r="D19" i="18"/>
  <c r="E19" i="18"/>
  <c r="F19" i="18"/>
  <c r="G19" i="18"/>
  <c r="H19" i="18"/>
  <c r="I19" i="18"/>
  <c r="J19" i="18"/>
  <c r="C19" i="18"/>
  <c r="D16" i="18"/>
  <c r="E16" i="18"/>
  <c r="F16" i="18"/>
  <c r="G16" i="18"/>
  <c r="H16" i="18"/>
  <c r="I16" i="18"/>
  <c r="J16" i="18"/>
  <c r="C16" i="18"/>
  <c r="D15" i="18"/>
  <c r="E15" i="18"/>
  <c r="F15" i="18"/>
  <c r="G15" i="18"/>
  <c r="H15" i="18"/>
  <c r="I15" i="18"/>
  <c r="J15" i="18"/>
  <c r="C15" i="18"/>
  <c r="D14" i="18"/>
  <c r="E14" i="18"/>
  <c r="F14" i="18"/>
  <c r="G14" i="18"/>
  <c r="H14" i="18"/>
  <c r="I14" i="18"/>
  <c r="J14" i="18"/>
  <c r="C14" i="18"/>
  <c r="B4" i="18"/>
  <c r="B5" i="18" s="1"/>
  <c r="B6" i="18" s="1"/>
  <c r="B7" i="18" s="1"/>
  <c r="B8" i="18" s="1"/>
  <c r="B9" i="18" s="1"/>
  <c r="B10" i="18" s="1"/>
  <c r="B2" i="18"/>
  <c r="B3" i="18" s="1"/>
  <c r="M27" i="1"/>
  <c r="N27" i="1"/>
  <c r="O27" i="1"/>
  <c r="P27" i="1"/>
  <c r="Q27" i="1"/>
  <c r="R27" i="1"/>
  <c r="S27" i="1"/>
  <c r="L27" i="1"/>
  <c r="M25" i="1"/>
  <c r="N25" i="1"/>
  <c r="O25" i="1"/>
  <c r="P25" i="1"/>
  <c r="Q25" i="1"/>
  <c r="R25" i="1"/>
  <c r="S25" i="1"/>
  <c r="L25" i="1"/>
  <c r="M23" i="1"/>
  <c r="N23" i="1"/>
  <c r="O23" i="1"/>
  <c r="P23" i="1"/>
  <c r="Q23" i="1"/>
  <c r="R23" i="1"/>
  <c r="S23" i="1"/>
  <c r="L23" i="1"/>
  <c r="M21" i="1"/>
  <c r="N21" i="1"/>
  <c r="O21" i="1"/>
  <c r="P21" i="1"/>
  <c r="Q21" i="1"/>
  <c r="R21" i="1"/>
  <c r="S21" i="1"/>
  <c r="L21" i="1"/>
  <c r="L17" i="1"/>
  <c r="L19" i="1"/>
  <c r="L15" i="1"/>
  <c r="D10" i="10" l="1"/>
  <c r="D9" i="10"/>
  <c r="D8" i="10"/>
  <c r="C39" i="14"/>
  <c r="C42" i="14" s="1"/>
  <c r="D39" i="14"/>
  <c r="D42" i="14" s="1"/>
  <c r="E39" i="14"/>
  <c r="E42" i="14" s="1"/>
  <c r="F39" i="14"/>
  <c r="F41" i="14" s="1"/>
  <c r="G39" i="14"/>
  <c r="G42" i="14" s="1"/>
  <c r="H39" i="14"/>
  <c r="H41" i="14" s="1"/>
  <c r="I39" i="14"/>
  <c r="I42" i="14" s="1"/>
  <c r="B39" i="14"/>
  <c r="B42" i="14" s="1"/>
  <c r="C32" i="15"/>
  <c r="D32" i="15"/>
  <c r="E32" i="15"/>
  <c r="F32" i="15"/>
  <c r="G32" i="15"/>
  <c r="H32" i="15"/>
  <c r="I32" i="15"/>
  <c r="C31" i="15"/>
  <c r="D31" i="15"/>
  <c r="E31" i="15"/>
  <c r="F31" i="15"/>
  <c r="G31" i="15"/>
  <c r="H31" i="15"/>
  <c r="I31" i="15"/>
  <c r="B31" i="15"/>
  <c r="C22" i="15"/>
  <c r="D22" i="15"/>
  <c r="E22" i="15"/>
  <c r="F22" i="15"/>
  <c r="G22" i="15"/>
  <c r="H22" i="15"/>
  <c r="I22" i="15"/>
  <c r="C25" i="14"/>
  <c r="D25" i="14"/>
  <c r="E25" i="14"/>
  <c r="F25" i="14"/>
  <c r="G25" i="14"/>
  <c r="H25" i="14"/>
  <c r="I25" i="14"/>
  <c r="B25" i="14"/>
  <c r="E23" i="14"/>
  <c r="B24" i="14"/>
  <c r="C21" i="14"/>
  <c r="C24" i="14" s="1"/>
  <c r="D21" i="14"/>
  <c r="D24" i="14" s="1"/>
  <c r="E21" i="14"/>
  <c r="E24" i="14" s="1"/>
  <c r="F21" i="14"/>
  <c r="F23" i="14" s="1"/>
  <c r="G21" i="14"/>
  <c r="G24" i="14" s="1"/>
  <c r="H21" i="14"/>
  <c r="H23" i="14" s="1"/>
  <c r="I21" i="14"/>
  <c r="I24" i="14" s="1"/>
  <c r="B21" i="14"/>
  <c r="B23" i="14" s="1"/>
  <c r="B41" i="14" l="1"/>
  <c r="D23" i="14"/>
  <c r="E41" i="14"/>
  <c r="F24" i="14"/>
  <c r="F42" i="14"/>
  <c r="G23" i="14"/>
  <c r="H24" i="14"/>
  <c r="G41" i="14"/>
  <c r="H42" i="14"/>
  <c r="D41" i="14"/>
  <c r="I23" i="14"/>
  <c r="C23" i="14"/>
  <c r="I41" i="14"/>
  <c r="C41" i="14"/>
  <c r="B8" i="15" l="1"/>
  <c r="H8" i="14"/>
  <c r="G8" i="14"/>
  <c r="F8" i="14"/>
  <c r="B8" i="14"/>
  <c r="H7" i="14"/>
  <c r="G7" i="14"/>
  <c r="F7" i="14"/>
  <c r="H6" i="14"/>
  <c r="G6" i="14"/>
  <c r="F6" i="14"/>
  <c r="B8" i="13"/>
  <c r="G44" i="13" a="1"/>
  <c r="F44" i="13" a="1"/>
  <c r="I44" i="13" a="1"/>
  <c r="H44" i="13" a="1"/>
  <c r="D44" i="13" a="1"/>
  <c r="H22" i="13" a="1"/>
  <c r="H22" i="13" s="1"/>
  <c r="E22" i="13" a="1"/>
  <c r="E22" i="13" s="1"/>
  <c r="H8" i="13"/>
  <c r="G8" i="13"/>
  <c r="F8" i="13"/>
  <c r="H7" i="13"/>
  <c r="G7" i="13"/>
  <c r="F7" i="13"/>
  <c r="H6" i="13"/>
  <c r="G6" i="13"/>
  <c r="F6" i="13"/>
  <c r="H8" i="10"/>
  <c r="G8" i="10"/>
  <c r="F8" i="10"/>
  <c r="H7" i="10"/>
  <c r="G7" i="10"/>
  <c r="F7" i="10"/>
  <c r="H6" i="10"/>
  <c r="G6" i="10"/>
  <c r="F6" i="10"/>
  <c r="F10" i="10" l="1" a="1"/>
  <c r="F10" i="10" s="1"/>
  <c r="F10" i="14" a="1"/>
  <c r="F10" i="14" s="1"/>
  <c r="C22" i="13" a="1"/>
  <c r="C22" i="13" s="1"/>
  <c r="B22" i="13" a="1"/>
  <c r="B22" i="13" s="1"/>
  <c r="F22" i="13" a="1"/>
  <c r="F22" i="13" s="1"/>
  <c r="I22" i="13" a="1"/>
  <c r="I22" i="13" s="1"/>
  <c r="E44" i="13" a="1"/>
  <c r="E44" i="13" s="1"/>
  <c r="G22" i="13" a="1"/>
  <c r="G22" i="13" s="1"/>
  <c r="B44" i="13" a="1"/>
  <c r="B45" i="13" s="1"/>
  <c r="D22" i="13" a="1"/>
  <c r="D24" i="13" s="1"/>
  <c r="C44" i="13" a="1"/>
  <c r="C45" i="13" s="1"/>
  <c r="F46" i="13"/>
  <c r="F53" i="13" s="1"/>
  <c r="F45" i="13"/>
  <c r="F44" i="13"/>
  <c r="G46" i="13"/>
  <c r="G45" i="13"/>
  <c r="G44" i="13"/>
  <c r="D46" i="13"/>
  <c r="D53" i="13" s="1"/>
  <c r="D45" i="13"/>
  <c r="D44" i="13"/>
  <c r="H46" i="13"/>
  <c r="H45" i="13"/>
  <c r="H44" i="13"/>
  <c r="H24" i="13"/>
  <c r="H31" i="13" s="1"/>
  <c r="H32" i="13" s="1"/>
  <c r="H23" i="13"/>
  <c r="E24" i="13"/>
  <c r="E23" i="13"/>
  <c r="I46" i="13"/>
  <c r="I45" i="13"/>
  <c r="I44" i="13"/>
  <c r="I53" i="13" l="1"/>
  <c r="I54" i="13" s="1"/>
  <c r="G53" i="13"/>
  <c r="G54" i="13" s="1"/>
  <c r="H53" i="13"/>
  <c r="H54" i="13" s="1"/>
  <c r="D54" i="13"/>
  <c r="F54" i="13"/>
  <c r="F11" i="10"/>
  <c r="H12" i="10"/>
  <c r="F12" i="10"/>
  <c r="G10" i="10"/>
  <c r="G11" i="10"/>
  <c r="G12" i="10"/>
  <c r="H11" i="10"/>
  <c r="H10" i="10"/>
  <c r="E31" i="13"/>
  <c r="E32" i="13" s="1"/>
  <c r="B23" i="13"/>
  <c r="B44" i="13"/>
  <c r="F23" i="13"/>
  <c r="F28" i="13" s="1"/>
  <c r="B46" i="13"/>
  <c r="G12" i="14"/>
  <c r="H11" i="14"/>
  <c r="H12" i="14"/>
  <c r="H10" i="14"/>
  <c r="F12" i="14"/>
  <c r="G10" i="14"/>
  <c r="G11" i="14"/>
  <c r="F11" i="14"/>
  <c r="E46" i="13"/>
  <c r="F24" i="13"/>
  <c r="E45" i="13"/>
  <c r="G23" i="13"/>
  <c r="C24" i="13"/>
  <c r="C31" i="13" s="1"/>
  <c r="C32" i="13" s="1"/>
  <c r="I23" i="13"/>
  <c r="C23" i="13"/>
  <c r="G24" i="13"/>
  <c r="I24" i="13"/>
  <c r="C46" i="13"/>
  <c r="C53" i="13" s="1"/>
  <c r="B24" i="13"/>
  <c r="D22" i="13"/>
  <c r="C44" i="13"/>
  <c r="D23" i="13"/>
  <c r="E27" i="13"/>
  <c r="H28" i="13"/>
  <c r="D50" i="13"/>
  <c r="D49" i="13"/>
  <c r="F50" i="13"/>
  <c r="F49" i="13"/>
  <c r="E50" i="13"/>
  <c r="E49" i="13"/>
  <c r="E28" i="13"/>
  <c r="H27" i="13"/>
  <c r="H50" i="13"/>
  <c r="H49" i="13"/>
  <c r="I50" i="13"/>
  <c r="I49" i="13"/>
  <c r="G50" i="13"/>
  <c r="G49" i="13"/>
  <c r="B50" i="13" l="1"/>
  <c r="B53" i="13"/>
  <c r="D22" i="10" a="1"/>
  <c r="D22" i="10" s="1"/>
  <c r="B54" i="13"/>
  <c r="C54" i="13"/>
  <c r="E53" i="13"/>
  <c r="E54" i="13" s="1"/>
  <c r="G22" i="10" a="1"/>
  <c r="G24" i="10" s="1"/>
  <c r="I22" i="10" a="1"/>
  <c r="I23" i="10" s="1"/>
  <c r="D44" i="10" a="1"/>
  <c r="D45" i="10" s="1"/>
  <c r="C22" i="10" a="1"/>
  <c r="C23" i="10" s="1"/>
  <c r="F44" i="10" a="1"/>
  <c r="F45" i="10" s="1"/>
  <c r="B44" i="10" a="1"/>
  <c r="B46" i="10" s="1"/>
  <c r="H22" i="10" a="1"/>
  <c r="H24" i="10" s="1"/>
  <c r="E44" i="10" a="1"/>
  <c r="E46" i="10" s="1"/>
  <c r="C44" i="10" a="1"/>
  <c r="C46" i="10" s="1"/>
  <c r="G44" i="10" a="1"/>
  <c r="G46" i="10" s="1"/>
  <c r="I44" i="10" a="1"/>
  <c r="I46" i="10" s="1"/>
  <c r="B22" i="10" a="1"/>
  <c r="B23" i="10" s="1"/>
  <c r="H44" i="10" a="1"/>
  <c r="H46" i="10" s="1"/>
  <c r="E22" i="10" a="1"/>
  <c r="E22" i="10" s="1"/>
  <c r="F22" i="10" a="1"/>
  <c r="F22" i="10" s="1"/>
  <c r="D24" i="10"/>
  <c r="D23" i="10"/>
  <c r="G22" i="10"/>
  <c r="I31" i="13"/>
  <c r="I32" i="13" s="1"/>
  <c r="G31" i="13"/>
  <c r="G32" i="13" s="1"/>
  <c r="B28" i="13"/>
  <c r="B31" i="13"/>
  <c r="B32" i="13" s="1"/>
  <c r="D31" i="13"/>
  <c r="D32" i="13" s="1"/>
  <c r="D27" i="13"/>
  <c r="F31" i="13"/>
  <c r="F32" i="13" s="1"/>
  <c r="G28" i="13"/>
  <c r="G35" i="13" s="1"/>
  <c r="F27" i="13"/>
  <c r="F35" i="13" s="1"/>
  <c r="B49" i="13"/>
  <c r="B56" i="13" s="1"/>
  <c r="D28" i="13"/>
  <c r="D36" i="13" s="1"/>
  <c r="I28" i="13"/>
  <c r="H29" i="14"/>
  <c r="H35" i="13"/>
  <c r="G27" i="13"/>
  <c r="E36" i="13"/>
  <c r="C50" i="13"/>
  <c r="C57" i="13" s="1"/>
  <c r="C28" i="13"/>
  <c r="E46" i="14"/>
  <c r="I27" i="13"/>
  <c r="C49" i="13"/>
  <c r="C27" i="13"/>
  <c r="D35" i="13"/>
  <c r="B27" i="13"/>
  <c r="G56" i="13"/>
  <c r="F57" i="13"/>
  <c r="E35" i="13"/>
  <c r="F36" i="13"/>
  <c r="B57" i="13"/>
  <c r="I56" i="13"/>
  <c r="H56" i="13"/>
  <c r="E56" i="13"/>
  <c r="D57" i="13"/>
  <c r="I57" i="13"/>
  <c r="H57" i="13"/>
  <c r="E57" i="13"/>
  <c r="B36" i="13"/>
  <c r="G57" i="13"/>
  <c r="F56" i="13"/>
  <c r="D56" i="13"/>
  <c r="H36" i="13"/>
  <c r="G36" i="13" l="1"/>
  <c r="G23" i="10"/>
  <c r="G31" i="10" s="1"/>
  <c r="G32" i="10" s="1"/>
  <c r="I24" i="10"/>
  <c r="I31" i="10" s="1"/>
  <c r="I32" i="10" s="1"/>
  <c r="I22" i="10"/>
  <c r="E45" i="10"/>
  <c r="E24" i="10"/>
  <c r="E23" i="10"/>
  <c r="E44" i="10"/>
  <c r="D44" i="10"/>
  <c r="B22" i="10"/>
  <c r="D46" i="10"/>
  <c r="C44" i="10"/>
  <c r="C24" i="10"/>
  <c r="C22" i="10"/>
  <c r="F23" i="10"/>
  <c r="B45" i="10"/>
  <c r="F44" i="10"/>
  <c r="B44" i="10"/>
  <c r="F46" i="10"/>
  <c r="H23" i="10"/>
  <c r="H45" i="10"/>
  <c r="H22" i="10"/>
  <c r="B24" i="10"/>
  <c r="H44" i="10"/>
  <c r="F24" i="10"/>
  <c r="I44" i="10"/>
  <c r="G44" i="10"/>
  <c r="I45" i="10"/>
  <c r="G45" i="10"/>
  <c r="C45" i="10"/>
  <c r="D31" i="10"/>
  <c r="D32" i="10" s="1"/>
  <c r="D28" i="10"/>
  <c r="D27" i="10"/>
  <c r="G27" i="10"/>
  <c r="G28" i="10"/>
  <c r="C56" i="13"/>
  <c r="B35" i="13"/>
  <c r="C36" i="13"/>
  <c r="B28" i="14"/>
  <c r="G28" i="14"/>
  <c r="H28" i="14"/>
  <c r="E47" i="14"/>
  <c r="C28" i="14"/>
  <c r="I29" i="14"/>
  <c r="C35" i="13"/>
  <c r="I35" i="13"/>
  <c r="D46" i="14"/>
  <c r="I36" i="13"/>
  <c r="B22" i="15"/>
  <c r="E28" i="14"/>
  <c r="D28" i="14"/>
  <c r="E29" i="14"/>
  <c r="F47" i="14"/>
  <c r="F46" i="14"/>
  <c r="C46" i="14"/>
  <c r="C47" i="14"/>
  <c r="B46" i="14"/>
  <c r="B47" i="14"/>
  <c r="G29" i="14"/>
  <c r="H47" i="14"/>
  <c r="H46" i="14"/>
  <c r="F29" i="14"/>
  <c r="F28" i="14"/>
  <c r="D47" i="14"/>
  <c r="I47" i="14"/>
  <c r="I46" i="14"/>
  <c r="D53" i="10" l="1"/>
  <c r="D54" i="10" s="1"/>
  <c r="I28" i="10"/>
  <c r="C49" i="10"/>
  <c r="I27" i="10"/>
  <c r="E53" i="10"/>
  <c r="E54" i="10" s="1"/>
  <c r="E50" i="10"/>
  <c r="E28" i="10"/>
  <c r="E49" i="10"/>
  <c r="E27" i="10"/>
  <c r="E31" i="10"/>
  <c r="E32" i="10" s="1"/>
  <c r="B27" i="10"/>
  <c r="F49" i="10"/>
  <c r="D50" i="10"/>
  <c r="H27" i="10"/>
  <c r="C28" i="10"/>
  <c r="F53" i="10"/>
  <c r="F54" i="10" s="1"/>
  <c r="B28" i="10"/>
  <c r="B36" i="10" s="1"/>
  <c r="B53" i="10"/>
  <c r="B54" i="10" s="1"/>
  <c r="B50" i="10"/>
  <c r="H28" i="10"/>
  <c r="H36" i="10" s="1"/>
  <c r="D49" i="10"/>
  <c r="B49" i="10"/>
  <c r="C27" i="10"/>
  <c r="G49" i="10"/>
  <c r="F28" i="10"/>
  <c r="C31" i="10"/>
  <c r="C32" i="10" s="1"/>
  <c r="G50" i="10"/>
  <c r="F50" i="10"/>
  <c r="G36" i="10"/>
  <c r="I53" i="10"/>
  <c r="I54" i="10" s="1"/>
  <c r="H31" i="10"/>
  <c r="H32" i="10" s="1"/>
  <c r="H49" i="10"/>
  <c r="B31" i="10"/>
  <c r="B32" i="10" s="1"/>
  <c r="F31" i="10"/>
  <c r="F32" i="10" s="1"/>
  <c r="G53" i="10"/>
  <c r="G54" i="10" s="1"/>
  <c r="I49" i="10"/>
  <c r="H53" i="10"/>
  <c r="H54" i="10" s="1"/>
  <c r="F27" i="10"/>
  <c r="I50" i="10"/>
  <c r="H50" i="10"/>
  <c r="C50" i="10"/>
  <c r="C58" i="10" s="1"/>
  <c r="C53" i="10"/>
  <c r="C54" i="10" s="1"/>
  <c r="D36" i="10"/>
  <c r="D35" i="10"/>
  <c r="G35" i="10"/>
  <c r="H32" i="14"/>
  <c r="B50" i="14"/>
  <c r="I28" i="14"/>
  <c r="I32" i="14" s="1"/>
  <c r="B29" i="14"/>
  <c r="G47" i="14"/>
  <c r="C29" i="14"/>
  <c r="C32" i="14" s="1"/>
  <c r="E50" i="14"/>
  <c r="D29" i="14"/>
  <c r="G46" i="14"/>
  <c r="D32" i="14"/>
  <c r="E32" i="14"/>
  <c r="F23" i="15"/>
  <c r="D23" i="15"/>
  <c r="G23" i="15"/>
  <c r="B23" i="15"/>
  <c r="B32" i="15"/>
  <c r="E23" i="15"/>
  <c r="I23" i="15"/>
  <c r="H23" i="15"/>
  <c r="C23" i="15"/>
  <c r="C50" i="14"/>
  <c r="I50" i="14"/>
  <c r="F32" i="14"/>
  <c r="F50" i="14"/>
  <c r="D50" i="14"/>
  <c r="H50" i="14"/>
  <c r="G32" i="14"/>
  <c r="R32" i="1"/>
  <c r="R33" i="1"/>
  <c r="R34" i="1"/>
  <c r="R35" i="1"/>
  <c r="R36" i="1"/>
  <c r="R37" i="1"/>
  <c r="R38" i="1"/>
  <c r="R39" i="1"/>
  <c r="R40" i="1"/>
  <c r="R41" i="1"/>
  <c r="R31" i="1"/>
  <c r="S4" i="1"/>
  <c r="S5" i="1"/>
  <c r="S6" i="1"/>
  <c r="S7" i="1"/>
  <c r="S8" i="1"/>
  <c r="S9" i="1"/>
  <c r="S10" i="1"/>
  <c r="S11" i="1"/>
  <c r="S12" i="1"/>
  <c r="S13" i="1"/>
  <c r="S3" i="1"/>
  <c r="K31" i="1"/>
  <c r="K32" i="1"/>
  <c r="K33" i="1"/>
  <c r="K34" i="1"/>
  <c r="K35" i="1"/>
  <c r="K36" i="1"/>
  <c r="K37" i="1"/>
  <c r="K38" i="1"/>
  <c r="K39" i="1"/>
  <c r="K40" i="1"/>
  <c r="K41" i="1"/>
  <c r="L31" i="1"/>
  <c r="M31" i="1"/>
  <c r="N31" i="1"/>
  <c r="O31" i="1"/>
  <c r="P31" i="1"/>
  <c r="Q31" i="1"/>
  <c r="L32" i="1"/>
  <c r="M32" i="1"/>
  <c r="N32" i="1"/>
  <c r="O32" i="1"/>
  <c r="P32" i="1"/>
  <c r="Q32" i="1"/>
  <c r="L33" i="1"/>
  <c r="M33" i="1"/>
  <c r="N33" i="1"/>
  <c r="O33" i="1"/>
  <c r="P33" i="1"/>
  <c r="Q33" i="1"/>
  <c r="L34" i="1"/>
  <c r="M34" i="1"/>
  <c r="N34" i="1"/>
  <c r="O34" i="1"/>
  <c r="P34" i="1"/>
  <c r="Q34" i="1"/>
  <c r="L35" i="1"/>
  <c r="M35" i="1"/>
  <c r="N35" i="1"/>
  <c r="O35" i="1"/>
  <c r="P35" i="1"/>
  <c r="Q35" i="1"/>
  <c r="L36" i="1"/>
  <c r="M36" i="1"/>
  <c r="N36" i="1"/>
  <c r="O36" i="1"/>
  <c r="P36" i="1"/>
  <c r="Q36" i="1"/>
  <c r="L37" i="1"/>
  <c r="M37" i="1"/>
  <c r="N37" i="1"/>
  <c r="O37" i="1"/>
  <c r="P37" i="1"/>
  <c r="Q37" i="1"/>
  <c r="L38" i="1"/>
  <c r="M38" i="1"/>
  <c r="N38" i="1"/>
  <c r="O38" i="1"/>
  <c r="P38" i="1"/>
  <c r="Q38" i="1"/>
  <c r="L39" i="1"/>
  <c r="M39" i="1"/>
  <c r="N39" i="1"/>
  <c r="O39" i="1"/>
  <c r="P39" i="1"/>
  <c r="Q39" i="1"/>
  <c r="L40" i="1"/>
  <c r="M40" i="1"/>
  <c r="N40" i="1"/>
  <c r="O40" i="1"/>
  <c r="P40" i="1"/>
  <c r="Q40" i="1"/>
  <c r="L41" i="1"/>
  <c r="M41" i="1"/>
  <c r="N41" i="1"/>
  <c r="O41" i="1"/>
  <c r="P41" i="1"/>
  <c r="Q41" i="1"/>
  <c r="I36" i="10" l="1"/>
  <c r="I35" i="10"/>
  <c r="E58" i="10"/>
  <c r="E36" i="10"/>
  <c r="E35" i="10"/>
  <c r="E57" i="10"/>
  <c r="B35" i="10"/>
  <c r="H35" i="10"/>
  <c r="F57" i="10"/>
  <c r="D58" i="10"/>
  <c r="D57" i="10"/>
  <c r="I57" i="10"/>
  <c r="B58" i="10"/>
  <c r="G57" i="10"/>
  <c r="C35" i="10"/>
  <c r="B57" i="10"/>
  <c r="C36" i="10"/>
  <c r="F35" i="10"/>
  <c r="G58" i="10"/>
  <c r="F58" i="10"/>
  <c r="H58" i="10"/>
  <c r="F36" i="10"/>
  <c r="H57" i="10"/>
  <c r="C57" i="10"/>
  <c r="I58" i="10"/>
  <c r="G50" i="14"/>
  <c r="B32" i="14"/>
  <c r="L4" i="1"/>
  <c r="E45" i="1" s="1"/>
  <c r="M4" i="1"/>
  <c r="N4" i="1"/>
  <c r="O4" i="1"/>
  <c r="P4" i="1"/>
  <c r="Q4" i="1"/>
  <c r="R4" i="1"/>
  <c r="L5" i="1"/>
  <c r="E46" i="1" s="1"/>
  <c r="M5" i="1"/>
  <c r="N5" i="1"/>
  <c r="O5" i="1"/>
  <c r="P5" i="1"/>
  <c r="Q5" i="1"/>
  <c r="R5" i="1"/>
  <c r="L6" i="1"/>
  <c r="F47" i="1" s="1"/>
  <c r="M6" i="1"/>
  <c r="N6" i="1"/>
  <c r="O6" i="1"/>
  <c r="P6" i="1"/>
  <c r="Q6" i="1"/>
  <c r="R6" i="1"/>
  <c r="L7" i="1"/>
  <c r="E48" i="1" s="1"/>
  <c r="M7" i="1"/>
  <c r="N7" i="1"/>
  <c r="O7" i="1"/>
  <c r="P7" i="1"/>
  <c r="Q7" i="1"/>
  <c r="R7" i="1"/>
  <c r="L8" i="1"/>
  <c r="H49" i="1" s="1"/>
  <c r="M8" i="1"/>
  <c r="N8" i="1"/>
  <c r="O8" i="1"/>
  <c r="P8" i="1"/>
  <c r="Q8" i="1"/>
  <c r="R8" i="1"/>
  <c r="S17" i="1"/>
  <c r="L9" i="1"/>
  <c r="D50" i="1" s="1"/>
  <c r="M9" i="1"/>
  <c r="N9" i="1"/>
  <c r="O9" i="1"/>
  <c r="P9" i="1"/>
  <c r="Q9" i="1"/>
  <c r="R9" i="1"/>
  <c r="L10" i="1"/>
  <c r="M10" i="1"/>
  <c r="N10" i="1"/>
  <c r="O10" i="1"/>
  <c r="P10" i="1"/>
  <c r="Q10" i="1"/>
  <c r="R10" i="1"/>
  <c r="L11" i="1"/>
  <c r="E52" i="1" s="1"/>
  <c r="M11" i="1"/>
  <c r="N11" i="1"/>
  <c r="O11" i="1"/>
  <c r="P11" i="1"/>
  <c r="Q11" i="1"/>
  <c r="R11" i="1"/>
  <c r="L12" i="1"/>
  <c r="E53" i="1" s="1"/>
  <c r="M12" i="1"/>
  <c r="N12" i="1"/>
  <c r="O12" i="1"/>
  <c r="P12" i="1"/>
  <c r="Q12" i="1"/>
  <c r="R12" i="1"/>
  <c r="L13" i="1"/>
  <c r="E54" i="1" s="1"/>
  <c r="M13" i="1"/>
  <c r="N13" i="1"/>
  <c r="O13" i="1"/>
  <c r="P13" i="1"/>
  <c r="Q13" i="1"/>
  <c r="R13" i="1"/>
  <c r="M3" i="1"/>
  <c r="N3" i="1"/>
  <c r="O3" i="1"/>
  <c r="P3" i="1"/>
  <c r="Q3" i="1"/>
  <c r="R3" i="1"/>
  <c r="L3" i="1"/>
  <c r="E44" i="1" s="1"/>
  <c r="I54" i="1" l="1"/>
  <c r="G48" i="1"/>
  <c r="D48" i="1"/>
  <c r="B50" i="1"/>
  <c r="E49" i="1"/>
  <c r="H50" i="1"/>
  <c r="D45" i="1"/>
  <c r="C54" i="1"/>
  <c r="F53" i="1"/>
  <c r="H45" i="1"/>
  <c r="G54" i="1"/>
  <c r="D54" i="1"/>
  <c r="F50" i="1"/>
  <c r="B48" i="1"/>
  <c r="D53" i="1"/>
  <c r="F45" i="1"/>
  <c r="C51" i="1"/>
  <c r="I51" i="1"/>
  <c r="G51" i="1"/>
  <c r="I46" i="1"/>
  <c r="I48" i="1"/>
  <c r="F44" i="1"/>
  <c r="D47" i="1"/>
  <c r="F52" i="1"/>
  <c r="B47" i="1"/>
  <c r="C48" i="1"/>
  <c r="G50" i="1"/>
  <c r="B44" i="1"/>
  <c r="H44" i="1"/>
  <c r="H52" i="1"/>
  <c r="C47" i="1"/>
  <c r="G47" i="1"/>
  <c r="B46" i="1"/>
  <c r="H47" i="1"/>
  <c r="B51" i="1"/>
  <c r="C46" i="1"/>
  <c r="E51" i="1"/>
  <c r="I16" i="1"/>
  <c r="I53" i="1"/>
  <c r="G53" i="1"/>
  <c r="C53" i="1"/>
  <c r="B53" i="1"/>
  <c r="I52" i="1"/>
  <c r="F48" i="1"/>
  <c r="D51" i="1"/>
  <c r="H53" i="1"/>
  <c r="C44" i="1"/>
  <c r="G46" i="1"/>
  <c r="C52" i="1"/>
  <c r="B52" i="1"/>
  <c r="D46" i="1"/>
  <c r="H48" i="1"/>
  <c r="F51" i="1"/>
  <c r="I50" i="1"/>
  <c r="E50" i="1"/>
  <c r="I49" i="1"/>
  <c r="G49" i="1"/>
  <c r="B49" i="1"/>
  <c r="C49" i="1"/>
  <c r="I45" i="1"/>
  <c r="G45" i="1"/>
  <c r="C45" i="1"/>
  <c r="B45" i="1"/>
  <c r="I44" i="1"/>
  <c r="B54" i="1"/>
  <c r="F46" i="1"/>
  <c r="D49" i="1"/>
  <c r="H51" i="1"/>
  <c r="F54" i="1"/>
  <c r="G44" i="1"/>
  <c r="E47" i="1"/>
  <c r="C50" i="1"/>
  <c r="G52" i="1"/>
  <c r="I47" i="1"/>
  <c r="D44" i="1"/>
  <c r="H46" i="1"/>
  <c r="F49" i="1"/>
  <c r="D52" i="1"/>
  <c r="H54" i="1"/>
  <c r="R17" i="1"/>
  <c r="Q17" i="1"/>
  <c r="P17" i="1"/>
  <c r="O17" i="1"/>
  <c r="N17" i="1"/>
  <c r="M17" i="1"/>
  <c r="R45" i="1"/>
  <c r="R43" i="1"/>
  <c r="Q43" i="1"/>
  <c r="P47" i="1"/>
  <c r="O43" i="1"/>
  <c r="N43" i="1"/>
  <c r="M43" i="1"/>
  <c r="L43" i="1"/>
  <c r="K47" i="1"/>
  <c r="Q45" i="1"/>
  <c r="P45" i="1"/>
  <c r="O45" i="1"/>
  <c r="N45" i="1"/>
  <c r="M45" i="1"/>
  <c r="L45" i="1"/>
  <c r="K45" i="1"/>
  <c r="Q49" i="1"/>
  <c r="P49" i="1"/>
  <c r="O49" i="1"/>
  <c r="O51" i="1" s="1"/>
  <c r="N49" i="1"/>
  <c r="N51" i="1" s="1"/>
  <c r="M49" i="1"/>
  <c r="L49" i="1"/>
  <c r="K49" i="1"/>
  <c r="I26" i="1"/>
  <c r="G26" i="1"/>
  <c r="C24" i="1"/>
  <c r="C22" i="1"/>
  <c r="I20" i="1"/>
  <c r="S19" i="1"/>
  <c r="M19" i="1"/>
  <c r="I19" i="1"/>
  <c r="C19" i="1"/>
  <c r="C18" i="1"/>
  <c r="C16" i="1"/>
  <c r="H26" i="1"/>
  <c r="F26" i="1"/>
  <c r="E26" i="1"/>
  <c r="D26" i="1"/>
  <c r="C26" i="1"/>
  <c r="I25" i="1"/>
  <c r="H25" i="1"/>
  <c r="G25" i="1"/>
  <c r="F25" i="1"/>
  <c r="E25" i="1"/>
  <c r="D25" i="1"/>
  <c r="C25" i="1"/>
  <c r="D24" i="1"/>
  <c r="I23" i="1"/>
  <c r="H23" i="1"/>
  <c r="G23" i="1"/>
  <c r="F23" i="1"/>
  <c r="C23" i="1"/>
  <c r="G22" i="1"/>
  <c r="F22" i="1"/>
  <c r="E22" i="1"/>
  <c r="I21" i="1"/>
  <c r="H21" i="1"/>
  <c r="G21" i="1"/>
  <c r="F21" i="1"/>
  <c r="C21" i="1"/>
  <c r="H20" i="1"/>
  <c r="Q19" i="1"/>
  <c r="P19" i="1"/>
  <c r="E20" i="1"/>
  <c r="N19" i="1"/>
  <c r="C20" i="1"/>
  <c r="S15" i="1"/>
  <c r="R15" i="1"/>
  <c r="G19" i="1"/>
  <c r="F19" i="1"/>
  <c r="O15" i="1"/>
  <c r="N15" i="1"/>
  <c r="M15" i="1"/>
  <c r="I18" i="1"/>
  <c r="H18" i="1"/>
  <c r="G18" i="1"/>
  <c r="F18" i="1"/>
  <c r="E18" i="1"/>
  <c r="D18" i="1"/>
  <c r="I17" i="1"/>
  <c r="H17" i="1"/>
  <c r="G17" i="1"/>
  <c r="F17" i="1"/>
  <c r="E17" i="1"/>
  <c r="D17" i="1"/>
  <c r="C17" i="1"/>
  <c r="H16" i="1"/>
  <c r="G16" i="1"/>
  <c r="F16" i="1"/>
  <c r="E16" i="1"/>
  <c r="D16" i="1"/>
  <c r="F24" i="1" l="1"/>
  <c r="H24" i="1"/>
  <c r="M47" i="1"/>
  <c r="O47" i="1"/>
  <c r="H19" i="1"/>
  <c r="R19" i="1"/>
  <c r="I22" i="1"/>
  <c r="E24" i="1"/>
  <c r="G24" i="1"/>
  <c r="I24" i="1"/>
  <c r="L47" i="1"/>
  <c r="N47" i="1"/>
  <c r="K53" i="1"/>
  <c r="K55" i="1"/>
  <c r="K51" i="1"/>
  <c r="P51" i="1"/>
  <c r="P53" i="1"/>
  <c r="P55" i="1"/>
  <c r="L51" i="1"/>
  <c r="L55" i="1"/>
  <c r="L53" i="1"/>
  <c r="M55" i="1"/>
  <c r="M53" i="1"/>
  <c r="M51" i="1"/>
  <c r="Q53" i="1"/>
  <c r="Q51" i="1"/>
  <c r="Q55" i="1"/>
  <c r="D21" i="1"/>
  <c r="N55" i="1"/>
  <c r="D19" i="1"/>
  <c r="R49" i="1"/>
  <c r="N53" i="1"/>
  <c r="O55" i="1"/>
  <c r="E19" i="1"/>
  <c r="O19" i="1"/>
  <c r="F20" i="1"/>
  <c r="H22" i="1"/>
  <c r="Q47" i="1"/>
  <c r="O53" i="1"/>
  <c r="D23" i="1"/>
  <c r="E23" i="1"/>
  <c r="R47" i="1"/>
  <c r="P43" i="1"/>
  <c r="D22" i="1"/>
  <c r="P15" i="1"/>
  <c r="Q15" i="1"/>
  <c r="D20" i="1"/>
  <c r="E21" i="1"/>
  <c r="K43" i="1"/>
  <c r="G20" i="1"/>
  <c r="R55" i="1" l="1"/>
  <c r="R51" i="1"/>
  <c r="R53" i="1"/>
</calcChain>
</file>

<file path=xl/sharedStrings.xml><?xml version="1.0" encoding="utf-8"?>
<sst xmlns="http://schemas.openxmlformats.org/spreadsheetml/2006/main" count="307" uniqueCount="116">
  <si>
    <t>Ascending Data</t>
  </si>
  <si>
    <t>Normalized</t>
  </si>
  <si>
    <t>Ratios</t>
  </si>
  <si>
    <t>100/50</t>
  </si>
  <si>
    <t>150/50</t>
  </si>
  <si>
    <t>200/50</t>
  </si>
  <si>
    <t>250/50</t>
  </si>
  <si>
    <t>300/50</t>
  </si>
  <si>
    <t>350/50</t>
  </si>
  <si>
    <t>400/50</t>
  </si>
  <si>
    <t>E4/E11</t>
  </si>
  <si>
    <t>E6/E10</t>
  </si>
  <si>
    <t>(2*E5)/(E10+E11)</t>
  </si>
  <si>
    <t>Avg Strain on C [Ec]</t>
  </si>
  <si>
    <t>E7/Ec</t>
  </si>
  <si>
    <t>E8/Ec</t>
  </si>
  <si>
    <t>E9/Ec</t>
  </si>
  <si>
    <t>Descending Data</t>
  </si>
  <si>
    <t>MD</t>
  </si>
  <si>
    <t>RB</t>
  </si>
  <si>
    <t>JG</t>
  </si>
  <si>
    <t>JJG</t>
  </si>
  <si>
    <t>DD</t>
  </si>
  <si>
    <t>EMD</t>
  </si>
  <si>
    <t>H.G.</t>
  </si>
  <si>
    <t>CC</t>
  </si>
  <si>
    <t>50/50</t>
  </si>
  <si>
    <t>Descending</t>
  </si>
  <si>
    <t>Rosette</t>
  </si>
  <si>
    <t>ε1</t>
  </si>
  <si>
    <t xml:space="preserve">θ1 </t>
  </si>
  <si>
    <t>deg</t>
  </si>
  <si>
    <t xml:space="preserve">A </t>
  </si>
  <si>
    <t>ε2</t>
  </si>
  <si>
    <t xml:space="preserve">θ2 </t>
  </si>
  <si>
    <t>ε3</t>
  </si>
  <si>
    <t xml:space="preserve">θ3 </t>
  </si>
  <si>
    <t>ex</t>
  </si>
  <si>
    <t>A^-1</t>
  </si>
  <si>
    <t>ey</t>
  </si>
  <si>
    <t>Y</t>
  </si>
  <si>
    <t>Principal Strains</t>
  </si>
  <si>
    <t>ep1</t>
  </si>
  <si>
    <t>Constants</t>
  </si>
  <si>
    <t xml:space="preserve">ep2 </t>
  </si>
  <si>
    <t>V</t>
  </si>
  <si>
    <t>Poissons</t>
  </si>
  <si>
    <t>Young's</t>
  </si>
  <si>
    <t>σp1</t>
  </si>
  <si>
    <t>σp2</t>
  </si>
  <si>
    <t>`</t>
  </si>
  <si>
    <t xml:space="preserve">x10^6 psi </t>
  </si>
  <si>
    <t>Principal Stresses psi</t>
  </si>
  <si>
    <t>Pressure (psig)</t>
  </si>
  <si>
    <t>radius</t>
  </si>
  <si>
    <t>Diameter</t>
  </si>
  <si>
    <t>Thickness</t>
  </si>
  <si>
    <t xml:space="preserve">Strain Rosette A: </t>
  </si>
  <si>
    <t xml:space="preserve">For each strain rosette, there are two sets of data, ascending and descending. For each rosette, the theta values are constant, and thus the strain matrix component A is constant. However, the values e1, e2, and e3 change, thus changing the values of the strain transformations accordingly. </t>
  </si>
  <si>
    <t xml:space="preserve">Ascending </t>
  </si>
  <si>
    <t xml:space="preserve">Strain Rosette B: </t>
  </si>
  <si>
    <t>in</t>
  </si>
  <si>
    <t xml:space="preserve">Strain Rosette C: </t>
  </si>
  <si>
    <t>psi(gage)</t>
  </si>
  <si>
    <t>Expected equivalences:</t>
  </si>
  <si>
    <t xml:space="preserve"> </t>
  </si>
  <si>
    <t>εavg</t>
  </si>
  <si>
    <t xml:space="preserve">Strain Rosette D: </t>
  </si>
  <si>
    <t>σp1 (axial)</t>
  </si>
  <si>
    <t>Principal Angle</t>
  </si>
  <si>
    <t>ϴp</t>
  </si>
  <si>
    <t>ϴε</t>
  </si>
  <si>
    <t>Data path:</t>
  </si>
  <si>
    <t>Measured strain</t>
  </si>
  <si>
    <t>Coordinate strain</t>
  </si>
  <si>
    <t>Principal Strain</t>
  </si>
  <si>
    <t>Principal Stress</t>
  </si>
  <si>
    <t>Hoop Theoretical (pr/t)</t>
  </si>
  <si>
    <t>Axial Theoretical (pr/2t)</t>
  </si>
  <si>
    <t>Rosette A Hoop</t>
  </si>
  <si>
    <t>Rosette A Axial</t>
  </si>
  <si>
    <t>Rosette B Hoop</t>
  </si>
  <si>
    <t>Rosette B Axial</t>
  </si>
  <si>
    <t>Rosette C Axial</t>
  </si>
  <si>
    <t>Rosette D Hoop</t>
  </si>
  <si>
    <t>Rosette D Axial</t>
  </si>
  <si>
    <t>Data</t>
  </si>
  <si>
    <t>Strain comparisons</t>
  </si>
  <si>
    <t>Axial vs theoretical</t>
  </si>
  <si>
    <t>Hoop vs Theoretical</t>
  </si>
  <si>
    <t>Each rosette: Axial vs hoop</t>
  </si>
  <si>
    <t>Regression coefficients for each line</t>
  </si>
  <si>
    <t xml:space="preserve">e4/e11 </t>
  </si>
  <si>
    <t>e6/e10</t>
  </si>
  <si>
    <t xml:space="preserve">avg strain 7 8 9 </t>
  </si>
  <si>
    <t>e7, e8,e9 / average</t>
  </si>
  <si>
    <t>2e5 / (e10+e11)</t>
  </si>
  <si>
    <t>Hoop/Axial Ratio</t>
  </si>
  <si>
    <t>Rosette A</t>
  </si>
  <si>
    <t>Rosette B</t>
  </si>
  <si>
    <t>Rosette D</t>
  </si>
  <si>
    <t>Axial vs Theoretical</t>
  </si>
  <si>
    <t>Rosette C</t>
  </si>
  <si>
    <t>Rosette Validation</t>
  </si>
  <si>
    <t>Normalized Strain Data</t>
  </si>
  <si>
    <t>Gage 1</t>
  </si>
  <si>
    <t>Gage 2</t>
  </si>
  <si>
    <t>Gage 3</t>
  </si>
  <si>
    <t>Gage 4</t>
  </si>
  <si>
    <t>Gage 5</t>
  </si>
  <si>
    <t>Gage 6</t>
  </si>
  <si>
    <t>Gage 7</t>
  </si>
  <si>
    <t>Gage 8</t>
  </si>
  <si>
    <t>Gage 9</t>
  </si>
  <si>
    <t>Gage 10</t>
  </si>
  <si>
    <t>Gage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</si>
</sst>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"/>
    <numFmt numFmtId="166" formatCode="0.0"/>
  </numFmts>
  <fonts count="15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4"/>
      <color rgb="FF000000"/>
      <name val="Consolas"/>
      <family val="2"/>
    </font>
    <font>
      <b/>
      <sz val="16"/>
      <color rgb="FF000000"/>
      <name val="Impact"/>
      <family val="2"/>
    </font>
    <font>
      <b/>
      <sz val="12"/>
      <color rgb="FF000000"/>
      <name val="Abadi MT Condensed Extra Bold"/>
      <family val="2"/>
    </font>
    <font>
      <b/>
      <sz val="12"/>
      <color theme="1"/>
      <name val="Calibri"/>
      <family val="2"/>
    </font>
    <font>
      <b/>
      <sz val="12"/>
      <color rgb="FF000000"/>
      <name val="Arial"/>
      <family val="2"/>
    </font>
    <font>
      <sz val="10"/>
      <color theme="9"/>
      <name val="Arial"/>
      <family val="2"/>
    </font>
    <font>
      <sz val="10"/>
      <color rgb="FFFF0000"/>
      <name val="Arial"/>
      <family val="2"/>
    </font>
    <font>
      <b/>
      <sz val="10"/>
      <color theme="9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1">
    <xf numFmtId="0" fontId="0" fillId="0" borderId="0" xfId="0" applyFont="1" applyAlignment="1"/>
    <xf numFmtId="2" fontId="0" fillId="0" borderId="0" xfId="0" applyNumberFormat="1" applyFont="1" applyAlignment="1"/>
    <xf numFmtId="2" fontId="1" fillId="0" borderId="0" xfId="0" applyNumberFormat="1" applyFont="1" applyAlignment="1"/>
    <xf numFmtId="2" fontId="0" fillId="0" borderId="0" xfId="0" applyNumberFormat="1" applyAlignment="1"/>
    <xf numFmtId="0" fontId="3" fillId="0" borderId="0" xfId="0" applyFont="1" applyAlignment="1"/>
    <xf numFmtId="0" fontId="0" fillId="0" borderId="0" xfId="0"/>
    <xf numFmtId="0" fontId="4" fillId="2" borderId="1" xfId="0" applyFont="1" applyFill="1" applyBorder="1"/>
    <xf numFmtId="164" fontId="0" fillId="3" borderId="1" xfId="0" applyNumberFormat="1" applyFill="1" applyBorder="1" applyProtection="1">
      <protection locked="0"/>
    </xf>
    <xf numFmtId="0" fontId="0" fillId="0" borderId="0" xfId="0" applyProtection="1">
      <protection locked="0"/>
    </xf>
    <xf numFmtId="0" fontId="4" fillId="0" borderId="2" xfId="0" applyFont="1" applyBorder="1" applyAlignment="1">
      <alignment horizontal="center"/>
    </xf>
    <xf numFmtId="0" fontId="0" fillId="4" borderId="0" xfId="0" applyFill="1"/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4" fillId="5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/>
    <xf numFmtId="0" fontId="0" fillId="0" borderId="0" xfId="0" applyBorder="1"/>
    <xf numFmtId="0" fontId="3" fillId="0" borderId="0" xfId="0" applyFont="1"/>
    <xf numFmtId="2" fontId="3" fillId="0" borderId="0" xfId="0" applyNumberFormat="1" applyFont="1" applyAlignment="1"/>
    <xf numFmtId="164" fontId="0" fillId="0" borderId="0" xfId="0" applyNumberFormat="1"/>
    <xf numFmtId="0" fontId="2" fillId="0" borderId="0" xfId="0" applyFont="1" applyAlignment="1"/>
    <xf numFmtId="0" fontId="3" fillId="0" borderId="0" xfId="0" applyFont="1" applyBorder="1"/>
    <xf numFmtId="2" fontId="0" fillId="0" borderId="0" xfId="0" applyNumberFormat="1" applyBorder="1"/>
    <xf numFmtId="2" fontId="0" fillId="0" borderId="0" xfId="0" applyNumberFormat="1" applyFont="1" applyBorder="1" applyAlignment="1"/>
    <xf numFmtId="0" fontId="3" fillId="0" borderId="0" xfId="0" applyFont="1" applyBorder="1" applyAlignment="1"/>
    <xf numFmtId="2" fontId="3" fillId="0" borderId="0" xfId="0" applyNumberFormat="1" applyFont="1" applyBorder="1" applyAlignment="1"/>
    <xf numFmtId="0" fontId="4" fillId="0" borderId="0" xfId="0" applyFont="1" applyBorder="1" applyAlignment="1">
      <alignment horizontal="center"/>
    </xf>
    <xf numFmtId="0" fontId="0" fillId="0" borderId="2" xfId="0" applyBorder="1"/>
    <xf numFmtId="0" fontId="2" fillId="0" borderId="0" xfId="0" applyFont="1"/>
    <xf numFmtId="2" fontId="0" fillId="8" borderId="1" xfId="0" applyNumberFormat="1" applyFill="1" applyBorder="1"/>
    <xf numFmtId="0" fontId="2" fillId="0" borderId="0" xfId="0" applyFont="1" applyBorder="1" applyAlignment="1">
      <alignment horizontal="center"/>
    </xf>
    <xf numFmtId="0" fontId="0" fillId="0" borderId="0" xfId="0" applyFill="1"/>
    <xf numFmtId="0" fontId="0" fillId="0" borderId="0" xfId="0" applyAlignment="1">
      <alignment vertical="top" wrapText="1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64" fontId="0" fillId="6" borderId="1" xfId="0" applyNumberFormat="1" applyFill="1" applyBorder="1"/>
    <xf numFmtId="0" fontId="2" fillId="0" borderId="0" xfId="0" applyFont="1" applyBorder="1" applyAlignment="1">
      <alignment horizontal="right"/>
    </xf>
    <xf numFmtId="2" fontId="0" fillId="9" borderId="1" xfId="0" applyNumberFormat="1" applyFill="1" applyBorder="1"/>
    <xf numFmtId="2" fontId="0" fillId="10" borderId="1" xfId="0" applyNumberFormat="1" applyFont="1" applyFill="1" applyBorder="1" applyAlignment="1"/>
    <xf numFmtId="0" fontId="4" fillId="11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4" borderId="5" xfId="0" applyFill="1" applyBorder="1"/>
    <xf numFmtId="0" fontId="0" fillId="0" borderId="5" xfId="0" applyBorder="1"/>
    <xf numFmtId="0" fontId="0" fillId="0" borderId="2" xfId="0" applyFill="1" applyBorder="1"/>
    <xf numFmtId="0" fontId="0" fillId="0" borderId="2" xfId="0" applyFill="1" applyBorder="1" applyAlignment="1">
      <alignment vertical="center"/>
    </xf>
    <xf numFmtId="0" fontId="0" fillId="0" borderId="2" xfId="0" applyBorder="1" applyProtection="1">
      <protection locked="0"/>
    </xf>
    <xf numFmtId="0" fontId="0" fillId="0" borderId="6" xfId="0" applyBorder="1"/>
    <xf numFmtId="166" fontId="0" fillId="0" borderId="0" xfId="0" applyNumberFormat="1" applyFont="1" applyAlignment="1"/>
    <xf numFmtId="166" fontId="0" fillId="8" borderId="1" xfId="0" applyNumberFormat="1" applyFill="1" applyBorder="1"/>
    <xf numFmtId="2" fontId="0" fillId="6" borderId="1" xfId="0" applyNumberFormat="1" applyFill="1" applyBorder="1"/>
    <xf numFmtId="166" fontId="0" fillId="6" borderId="1" xfId="0" applyNumberFormat="1" applyFill="1" applyBorder="1"/>
    <xf numFmtId="0" fontId="0" fillId="0" borderId="2" xfId="0" applyFill="1" applyBorder="1" applyProtection="1">
      <protection locked="0"/>
    </xf>
    <xf numFmtId="0" fontId="4" fillId="0" borderId="0" xfId="0" applyFont="1" applyFill="1" applyBorder="1"/>
    <xf numFmtId="164" fontId="0" fillId="0" borderId="0" xfId="0" applyNumberFormat="1" applyFill="1" applyBorder="1" applyProtection="1">
      <protection locked="0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Protection="1">
      <protection locked="0"/>
    </xf>
    <xf numFmtId="2" fontId="2" fillId="0" borderId="0" xfId="0" applyNumberFormat="1" applyFont="1" applyAlignment="1"/>
    <xf numFmtId="1" fontId="0" fillId="6" borderId="1" xfId="0" applyNumberFormat="1" applyFill="1" applyBorder="1"/>
    <xf numFmtId="166" fontId="0" fillId="9" borderId="1" xfId="0" applyNumberFormat="1" applyFill="1" applyBorder="1"/>
    <xf numFmtId="164" fontId="0" fillId="0" borderId="2" xfId="0" applyNumberFormat="1" applyFill="1" applyBorder="1" applyProtection="1">
      <protection locked="0"/>
    </xf>
    <xf numFmtId="166" fontId="2" fillId="0" borderId="0" xfId="0" applyNumberFormat="1" applyFont="1"/>
    <xf numFmtId="166" fontId="2" fillId="0" borderId="5" xfId="0" applyNumberFormat="1" applyFont="1" applyBorder="1" applyAlignment="1">
      <alignment horizontal="right" vertical="center"/>
    </xf>
    <xf numFmtId="166" fontId="2" fillId="0" borderId="5" xfId="0" applyNumberFormat="1" applyFont="1" applyBorder="1" applyAlignment="1">
      <alignment horizontal="center" vertical="center"/>
    </xf>
    <xf numFmtId="0" fontId="9" fillId="13" borderId="1" xfId="0" applyFont="1" applyFill="1" applyBorder="1" applyAlignment="1">
      <alignment horizontal="center"/>
    </xf>
    <xf numFmtId="165" fontId="0" fillId="14" borderId="1" xfId="0" applyNumberFormat="1" applyFill="1" applyBorder="1"/>
    <xf numFmtId="164" fontId="0" fillId="14" borderId="1" xfId="0" applyNumberFormat="1" applyFill="1" applyBorder="1"/>
    <xf numFmtId="165" fontId="3" fillId="14" borderId="1" xfId="0" applyNumberFormat="1" applyFont="1" applyFill="1" applyBorder="1"/>
    <xf numFmtId="2" fontId="0" fillId="14" borderId="1" xfId="0" applyNumberFormat="1" applyFill="1" applyBorder="1"/>
    <xf numFmtId="0" fontId="4" fillId="0" borderId="4" xfId="0" applyFont="1" applyBorder="1" applyAlignment="1"/>
    <xf numFmtId="2" fontId="0" fillId="0" borderId="0" xfId="0" applyNumberFormat="1" applyFill="1" applyBorder="1"/>
    <xf numFmtId="0" fontId="10" fillId="0" borderId="5" xfId="0" applyFont="1" applyBorder="1" applyAlignment="1">
      <alignment horizontal="right" vertical="center"/>
    </xf>
    <xf numFmtId="164" fontId="0" fillId="0" borderId="0" xfId="0" applyNumberFormat="1" applyFont="1" applyAlignment="1"/>
    <xf numFmtId="0" fontId="3" fillId="4" borderId="5" xfId="0" applyFont="1" applyFill="1" applyBorder="1"/>
    <xf numFmtId="166" fontId="0" fillId="10" borderId="1" xfId="0" applyNumberFormat="1" applyFont="1" applyFill="1" applyBorder="1" applyAlignment="1"/>
    <xf numFmtId="166" fontId="2" fillId="10" borderId="1" xfId="0" applyNumberFormat="1" applyFont="1" applyFill="1" applyBorder="1" applyAlignment="1"/>
    <xf numFmtId="0" fontId="2" fillId="0" borderId="0" xfId="0" applyFont="1" applyAlignment="1">
      <alignment horizontal="center"/>
    </xf>
    <xf numFmtId="2" fontId="11" fillId="0" borderId="0" xfId="0" applyNumberFormat="1" applyFont="1" applyAlignment="1"/>
    <xf numFmtId="2" fontId="12" fillId="0" borderId="0" xfId="0" applyNumberFormat="1" applyFont="1" applyAlignment="1"/>
    <xf numFmtId="164" fontId="11" fillId="0" borderId="0" xfId="0" applyNumberFormat="1" applyFont="1" applyAlignment="1"/>
    <xf numFmtId="164" fontId="12" fillId="0" borderId="0" xfId="0" applyNumberFormat="1" applyFont="1" applyAlignment="1"/>
    <xf numFmtId="166" fontId="12" fillId="0" borderId="0" xfId="0" applyNumberFormat="1" applyFont="1" applyAlignment="1"/>
    <xf numFmtId="166" fontId="13" fillId="0" borderId="0" xfId="0" applyNumberFormat="1" applyFont="1"/>
    <xf numFmtId="2" fontId="2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" fontId="14" fillId="0" borderId="0" xfId="0" applyNumberFormat="1" applyFont="1" applyAlignment="1"/>
    <xf numFmtId="0" fontId="2" fillId="0" borderId="5" xfId="0" applyFont="1" applyBorder="1" applyAlignment="1">
      <alignment horizontal="center"/>
    </xf>
    <xf numFmtId="0" fontId="2" fillId="0" borderId="3" xfId="0" applyFont="1" applyBorder="1" applyAlignment="1"/>
    <xf numFmtId="0" fontId="0" fillId="0" borderId="3" xfId="0" applyFont="1" applyBorder="1" applyAlignment="1"/>
    <xf numFmtId="2" fontId="11" fillId="0" borderId="3" xfId="0" applyNumberFormat="1" applyFont="1" applyBorder="1" applyAlignment="1"/>
    <xf numFmtId="166" fontId="2" fillId="0" borderId="3" xfId="0" applyNumberFormat="1" applyFont="1" applyBorder="1"/>
    <xf numFmtId="166" fontId="11" fillId="0" borderId="3" xfId="0" applyNumberFormat="1" applyFont="1" applyBorder="1" applyAlignment="1"/>
    <xf numFmtId="166" fontId="13" fillId="0" borderId="2" xfId="0" applyNumberFormat="1" applyFont="1" applyBorder="1"/>
    <xf numFmtId="166" fontId="12" fillId="0" borderId="2" xfId="0" applyNumberFormat="1" applyFont="1" applyBorder="1" applyAlignment="1"/>
    <xf numFmtId="166" fontId="11" fillId="0" borderId="7" xfId="0" applyNumberFormat="1" applyFont="1" applyBorder="1" applyAlignment="1"/>
    <xf numFmtId="2" fontId="12" fillId="0" borderId="2" xfId="0" applyNumberFormat="1" applyFont="1" applyBorder="1" applyAlignment="1"/>
    <xf numFmtId="2" fontId="11" fillId="0" borderId="2" xfId="0" applyNumberFormat="1" applyFont="1" applyBorder="1" applyAlignment="1"/>
    <xf numFmtId="2" fontId="11" fillId="0" borderId="7" xfId="0" applyNumberFormat="1" applyFont="1" applyBorder="1" applyAlignment="1"/>
    <xf numFmtId="0" fontId="2" fillId="0" borderId="0" xfId="0" applyFont="1" applyBorder="1" applyAlignment="1"/>
    <xf numFmtId="2" fontId="12" fillId="0" borderId="0" xfId="0" applyNumberFormat="1" applyFont="1" applyBorder="1" applyAlignment="1"/>
    <xf numFmtId="2" fontId="11" fillId="0" borderId="0" xfId="0" applyNumberFormat="1" applyFont="1" applyBorder="1" applyAlignment="1"/>
    <xf numFmtId="2" fontId="0" fillId="0" borderId="2" xfId="0" applyNumberFormat="1" applyFont="1" applyBorder="1" applyAlignment="1"/>
    <xf numFmtId="0" fontId="0" fillId="0" borderId="0" xfId="0" applyFont="1" applyBorder="1" applyAlignment="1"/>
    <xf numFmtId="2" fontId="3" fillId="0" borderId="0" xfId="0" applyNumberFormat="1" applyFont="1" applyBorder="1"/>
    <xf numFmtId="2" fontId="3" fillId="0" borderId="3" xfId="0" applyNumberFormat="1" applyFont="1" applyBorder="1"/>
    <xf numFmtId="2" fontId="0" fillId="0" borderId="3" xfId="0" applyNumberFormat="1" applyFont="1" applyBorder="1" applyAlignment="1"/>
    <xf numFmtId="2" fontId="0" fillId="0" borderId="7" xfId="0" applyNumberFormat="1" applyFont="1" applyBorder="1" applyAlignment="1"/>
    <xf numFmtId="166" fontId="2" fillId="0" borderId="5" xfId="0" applyNumberFormat="1" applyFont="1" applyBorder="1"/>
    <xf numFmtId="0" fontId="0" fillId="0" borderId="5" xfId="0" applyFont="1" applyBorder="1" applyAlignment="1"/>
    <xf numFmtId="0" fontId="2" fillId="0" borderId="5" xfId="0" applyFont="1" applyBorder="1" applyAlignment="1"/>
    <xf numFmtId="164" fontId="12" fillId="0" borderId="9" xfId="0" applyNumberFormat="1" applyFont="1" applyBorder="1" applyAlignment="1"/>
    <xf numFmtId="164" fontId="12" fillId="0" borderId="8" xfId="0" applyNumberFormat="1" applyFont="1" applyBorder="1" applyAlignment="1"/>
    <xf numFmtId="164" fontId="12" fillId="0" borderId="0" xfId="0" applyNumberFormat="1" applyFont="1" applyBorder="1" applyAlignment="1"/>
    <xf numFmtId="164" fontId="12" fillId="0" borderId="2" xfId="0" applyNumberFormat="1" applyFont="1" applyBorder="1" applyAlignment="1"/>
    <xf numFmtId="164" fontId="11" fillId="0" borderId="0" xfId="0" applyNumberFormat="1" applyFont="1" applyBorder="1" applyAlignment="1"/>
    <xf numFmtId="164" fontId="11" fillId="0" borderId="2" xfId="0" applyNumberFormat="1" applyFont="1" applyBorder="1" applyAlignment="1"/>
    <xf numFmtId="0" fontId="0" fillId="0" borderId="2" xfId="0" applyFont="1" applyBorder="1" applyAlignment="1"/>
    <xf numFmtId="0" fontId="0" fillId="0" borderId="10" xfId="0" applyFont="1" applyBorder="1" applyAlignment="1"/>
    <xf numFmtId="166" fontId="0" fillId="0" borderId="11" xfId="0" applyNumberFormat="1" applyFont="1" applyBorder="1" applyAlignment="1"/>
    <xf numFmtId="0" fontId="2" fillId="0" borderId="9" xfId="0" applyFont="1" applyBorder="1"/>
    <xf numFmtId="166" fontId="2" fillId="0" borderId="9" xfId="0" applyNumberFormat="1" applyFont="1" applyBorder="1"/>
    <xf numFmtId="166" fontId="0" fillId="0" borderId="9" xfId="0" applyNumberFormat="1" applyBorder="1"/>
    <xf numFmtId="0" fontId="2" fillId="0" borderId="0" xfId="0" applyFont="1" applyBorder="1"/>
    <xf numFmtId="166" fontId="2" fillId="0" borderId="0" xfId="0" applyNumberFormat="1" applyFont="1" applyBorder="1"/>
    <xf numFmtId="166" fontId="0" fillId="0" borderId="0" xfId="0" applyNumberFormat="1" applyBorder="1"/>
    <xf numFmtId="166" fontId="0" fillId="0" borderId="0" xfId="0" applyNumberFormat="1" applyFont="1" applyBorder="1" applyAlignment="1"/>
    <xf numFmtId="166" fontId="0" fillId="0" borderId="3" xfId="0" applyNumberFormat="1" applyFont="1" applyBorder="1" applyAlignment="1"/>
    <xf numFmtId="166" fontId="0" fillId="0" borderId="8" xfId="0" applyNumberFormat="1" applyBorder="1"/>
    <xf numFmtId="166" fontId="0" fillId="0" borderId="2" xfId="0" applyNumberFormat="1" applyBorder="1"/>
    <xf numFmtId="166" fontId="0" fillId="0" borderId="2" xfId="0" applyNumberFormat="1" applyFont="1" applyBorder="1" applyAlignment="1"/>
    <xf numFmtId="166" fontId="0" fillId="0" borderId="7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Hoop Stress vs Applied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Rosette A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Analysis!$B$1:$J$1</c:f>
              <c:numCache>
                <c:formatCode>0.0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numCache>
            </c:numRef>
          </c:xVal>
          <c:yVal>
            <c:numRef>
              <c:f>Analysis!$B$2:$J$2</c:f>
              <c:numCache>
                <c:formatCode>0.0</c:formatCode>
                <c:ptCount val="9"/>
                <c:pt idx="0">
                  <c:v>0</c:v>
                </c:pt>
                <c:pt idx="1">
                  <c:v>2588.8592145321068</c:v>
                </c:pt>
                <c:pt idx="2">
                  <c:v>5089.9512217690899</c:v>
                </c:pt>
                <c:pt idx="3">
                  <c:v>7738.7133462051306</c:v>
                </c:pt>
                <c:pt idx="4">
                  <c:v>10354.444864962015</c:v>
                </c:pt>
                <c:pt idx="5">
                  <c:v>12991.468943792021</c:v>
                </c:pt>
                <c:pt idx="6">
                  <c:v>15697.132193233601</c:v>
                </c:pt>
                <c:pt idx="7">
                  <c:v>18406.289981461177</c:v>
                </c:pt>
                <c:pt idx="8">
                  <c:v>21116.766365646967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F2-4B78-B3AE-8995C0A22905}"/>
            </c:ext>
          </c:extLst>
        </c:ser>
        <c:ser>
          <c:idx val="1"/>
          <c:order val="1"/>
          <c:tx>
            <c:v>Rosette B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Analysis!$B$1:$J$1</c:f>
              <c:numCache>
                <c:formatCode>0.0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numCache>
            </c:numRef>
          </c:xVal>
          <c:yVal>
            <c:numRef>
              <c:f>Analysis!$B$4:$J$4</c:f>
              <c:numCache>
                <c:formatCode>0.0</c:formatCode>
                <c:ptCount val="9"/>
                <c:pt idx="0">
                  <c:v>0</c:v>
                </c:pt>
                <c:pt idx="1">
                  <c:v>2502.7901679544461</c:v>
                </c:pt>
                <c:pt idx="2">
                  <c:v>4902.3797581621584</c:v>
                </c:pt>
                <c:pt idx="3">
                  <c:v>7492.9342137383692</c:v>
                </c:pt>
                <c:pt idx="4">
                  <c:v>10048.197039352857</c:v>
                </c:pt>
                <c:pt idx="5">
                  <c:v>12674.234011182243</c:v>
                </c:pt>
                <c:pt idx="6">
                  <c:v>15345.677512633723</c:v>
                </c:pt>
                <c:pt idx="7">
                  <c:v>18065.196016756654</c:v>
                </c:pt>
                <c:pt idx="8">
                  <c:v>20773.332755154945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F2-4B78-B3AE-8995C0A22905}"/>
            </c:ext>
          </c:extLst>
        </c:ser>
        <c:ser>
          <c:idx val="2"/>
          <c:order val="2"/>
          <c:tx>
            <c:v>Rosette D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Analysis!$B$1:$J$1</c:f>
              <c:numCache>
                <c:formatCode>0.0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numCache>
            </c:numRef>
          </c:xVal>
          <c:yVal>
            <c:numRef>
              <c:f>Analysis!$B$7:$J$7</c:f>
              <c:numCache>
                <c:formatCode>0.0</c:formatCode>
                <c:ptCount val="9"/>
                <c:pt idx="0">
                  <c:v>0</c:v>
                </c:pt>
                <c:pt idx="1">
                  <c:v>3827.0974418604619</c:v>
                </c:pt>
                <c:pt idx="2">
                  <c:v>7429.3906606616447</c:v>
                </c:pt>
                <c:pt idx="3">
                  <c:v>10960.416519489023</c:v>
                </c:pt>
                <c:pt idx="4">
                  <c:v>14325.446446118573</c:v>
                </c:pt>
                <c:pt idx="5">
                  <c:v>17602.715725515882</c:v>
                </c:pt>
                <c:pt idx="6">
                  <c:v>20847.733686537824</c:v>
                </c:pt>
                <c:pt idx="7">
                  <c:v>24027.937428103509</c:v>
                </c:pt>
                <c:pt idx="8">
                  <c:v>27130.562784146739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F2-4B78-B3AE-8995C0A22905}"/>
            </c:ext>
          </c:extLst>
        </c:ser>
        <c:ser>
          <c:idx val="3"/>
          <c:order val="3"/>
          <c:tx>
            <c:v>Theoretical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Analysis!$B$1:$J$1</c:f>
              <c:numCache>
                <c:formatCode>0.0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numCache>
            </c:numRef>
          </c:xVal>
          <c:yVal>
            <c:numRef>
              <c:f>Analysis!$B$9:$J$9</c:f>
              <c:numCache>
                <c:formatCode>0.0</c:formatCode>
                <c:ptCount val="9"/>
                <c:pt idx="0">
                  <c:v>0</c:v>
                </c:pt>
                <c:pt idx="1">
                  <c:v>3465.625</c:v>
                </c:pt>
                <c:pt idx="2">
                  <c:v>6931.25</c:v>
                </c:pt>
                <c:pt idx="3">
                  <c:v>10396.875</c:v>
                </c:pt>
                <c:pt idx="4">
                  <c:v>13862.5</c:v>
                </c:pt>
                <c:pt idx="5">
                  <c:v>17328.125</c:v>
                </c:pt>
                <c:pt idx="6">
                  <c:v>20793.75</c:v>
                </c:pt>
                <c:pt idx="7">
                  <c:v>24259.375</c:v>
                </c:pt>
                <c:pt idx="8">
                  <c:v>27725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F2-4B78-B3AE-8995C0A22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328184"/>
        <c:axId val="644923848"/>
      </c:scatterChart>
      <c:valAx>
        <c:axId val="649328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(psig)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23848"/>
        <c:crosses val="autoZero"/>
        <c:crossBetween val="midCat"/>
      </c:valAx>
      <c:valAx>
        <c:axId val="64492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</a:t>
                </a:r>
                <a:r>
                  <a:rPr lang="en-US" baseline="0"/>
                  <a:t> (psi)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328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Axial Stress vs Applied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Rosette A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Analysis!$B$1:$J$1</c:f>
              <c:numCache>
                <c:formatCode>0.0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numCache>
            </c:numRef>
          </c:xVal>
          <c:yVal>
            <c:numRef>
              <c:f>Analysis!$B$3:$J$3</c:f>
              <c:numCache>
                <c:formatCode>0.0</c:formatCode>
                <c:ptCount val="9"/>
                <c:pt idx="0">
                  <c:v>0</c:v>
                </c:pt>
                <c:pt idx="1">
                  <c:v>1177.3951657496016</c:v>
                </c:pt>
                <c:pt idx="2">
                  <c:v>2302.2556514703692</c:v>
                </c:pt>
                <c:pt idx="3">
                  <c:v>3557.9878650625037</c:v>
                </c:pt>
                <c:pt idx="4">
                  <c:v>4797.9654448971314</c:v>
                </c:pt>
                <c:pt idx="5">
                  <c:v>6042.1735350812187</c:v>
                </c:pt>
                <c:pt idx="6">
                  <c:v>7322.5478771889748</c:v>
                </c:pt>
                <c:pt idx="7">
                  <c:v>8593.4857368487246</c:v>
                </c:pt>
                <c:pt idx="8">
                  <c:v>9883.5032681559005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14-40CC-9203-6910AD60BDDE}"/>
            </c:ext>
          </c:extLst>
        </c:ser>
        <c:ser>
          <c:idx val="1"/>
          <c:order val="1"/>
          <c:tx>
            <c:v>Rosette B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Analysis!$B$1:$J$1</c:f>
              <c:numCache>
                <c:formatCode>0.0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numCache>
            </c:numRef>
          </c:xVal>
          <c:yVal>
            <c:numRef>
              <c:f>Analysis!$B$5:$J$5</c:f>
              <c:numCache>
                <c:formatCode>0.0</c:formatCode>
                <c:ptCount val="9"/>
                <c:pt idx="0">
                  <c:v>0</c:v>
                </c:pt>
                <c:pt idx="1">
                  <c:v>1045.8112545807689</c:v>
                </c:pt>
                <c:pt idx="2">
                  <c:v>1987.4747066265534</c:v>
                </c:pt>
                <c:pt idx="3">
                  <c:v>3032.9546876700656</c:v>
                </c:pt>
                <c:pt idx="4">
                  <c:v>4110.2329888161375</c:v>
                </c:pt>
                <c:pt idx="5">
                  <c:v>5195.2670029022456</c:v>
                </c:pt>
                <c:pt idx="6">
                  <c:v>6310.4096000423324</c:v>
                </c:pt>
                <c:pt idx="7">
                  <c:v>7440.0495043701003</c:v>
                </c:pt>
                <c:pt idx="8">
                  <c:v>8572.0284983661968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14-40CC-9203-6910AD60BDDE}"/>
            </c:ext>
          </c:extLst>
        </c:ser>
        <c:ser>
          <c:idx val="2"/>
          <c:order val="2"/>
          <c:tx>
            <c:v>Rosette C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Analysis!$B$1:$J$1</c:f>
              <c:numCache>
                <c:formatCode>0.0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numCache>
            </c:numRef>
          </c:xVal>
          <c:yVal>
            <c:numRef>
              <c:f>Analysis!$B$6:$J$6</c:f>
              <c:numCache>
                <c:formatCode>0.0</c:formatCode>
                <c:ptCount val="9"/>
                <c:pt idx="0">
                  <c:v>0</c:v>
                </c:pt>
                <c:pt idx="1">
                  <c:v>1593.8358591549368</c:v>
                </c:pt>
                <c:pt idx="2">
                  <c:v>3122.707450704228</c:v>
                </c:pt>
                <c:pt idx="3">
                  <c:v>4780.8381830985982</c:v>
                </c:pt>
                <c:pt idx="4">
                  <c:v>6424.7927464788791</c:v>
                </c:pt>
                <c:pt idx="5">
                  <c:v>8086.0561971830975</c:v>
                </c:pt>
                <c:pt idx="6">
                  <c:v>9786.9352957746469</c:v>
                </c:pt>
                <c:pt idx="7">
                  <c:v>11487.819014084509</c:v>
                </c:pt>
                <c:pt idx="8">
                  <c:v>13187.952732394369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14-40CC-9203-6910AD60BDDE}"/>
            </c:ext>
          </c:extLst>
        </c:ser>
        <c:ser>
          <c:idx val="3"/>
          <c:order val="3"/>
          <c:tx>
            <c:v>Rosette D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Analysis!$B$1:$J$1</c:f>
              <c:numCache>
                <c:formatCode>0.0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numCache>
            </c:numRef>
          </c:xVal>
          <c:yVal>
            <c:numRef>
              <c:f>Analysis!$B$8:$J$8</c:f>
              <c:numCache>
                <c:formatCode>0.0</c:formatCode>
                <c:ptCount val="9"/>
                <c:pt idx="0">
                  <c:v>0</c:v>
                </c:pt>
                <c:pt idx="1">
                  <c:v>1964.6485581395382</c:v>
                </c:pt>
                <c:pt idx="2">
                  <c:v>3784.7593815918822</c:v>
                </c:pt>
                <c:pt idx="3">
                  <c:v>5621.680170651819</c:v>
                </c:pt>
                <c:pt idx="4">
                  <c:v>7367.2474693743889</c:v>
                </c:pt>
                <c:pt idx="5">
                  <c:v>9080.5792603996124</c:v>
                </c:pt>
                <c:pt idx="6">
                  <c:v>10779.656919095969</c:v>
                </c:pt>
                <c:pt idx="7">
                  <c:v>12452.722614150018</c:v>
                </c:pt>
                <c:pt idx="8">
                  <c:v>14085.372807402557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14-40CC-9203-6910AD60BDDE}"/>
            </c:ext>
          </c:extLst>
        </c:ser>
        <c:ser>
          <c:idx val="4"/>
          <c:order val="4"/>
          <c:tx>
            <c:v>Theoretical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Analysis!$B$1:$J$1</c:f>
              <c:numCache>
                <c:formatCode>0.0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numCache>
            </c:numRef>
          </c:xVal>
          <c:yVal>
            <c:numRef>
              <c:f>Analysis!$B$10:$J$10</c:f>
              <c:numCache>
                <c:formatCode>0.0</c:formatCode>
                <c:ptCount val="9"/>
                <c:pt idx="0">
                  <c:v>0</c:v>
                </c:pt>
                <c:pt idx="1">
                  <c:v>1732.8125</c:v>
                </c:pt>
                <c:pt idx="2">
                  <c:v>3465.625</c:v>
                </c:pt>
                <c:pt idx="3">
                  <c:v>5198.4375</c:v>
                </c:pt>
                <c:pt idx="4">
                  <c:v>6931.25</c:v>
                </c:pt>
                <c:pt idx="5">
                  <c:v>8664.0625</c:v>
                </c:pt>
                <c:pt idx="6">
                  <c:v>10396.875</c:v>
                </c:pt>
                <c:pt idx="7">
                  <c:v>12129.6875</c:v>
                </c:pt>
                <c:pt idx="8">
                  <c:v>13862.5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14-40CC-9203-6910AD60B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58880"/>
        <c:axId val="712357240"/>
      </c:scatterChart>
      <c:valAx>
        <c:axId val="71235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Pressure (psig)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57240"/>
        <c:crosses val="autoZero"/>
        <c:crossBetween val="midCat"/>
      </c:valAx>
      <c:valAx>
        <c:axId val="71235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Stress (psi)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58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of Hoop/Axial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Rosette A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Analysis!$C$13:$J$13</c:f>
              <c:numCache>
                <c:formatCode>0.0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Analysis!$C$14:$J$14</c:f>
              <c:numCache>
                <c:formatCode>0.0</c:formatCode>
                <c:ptCount val="8"/>
                <c:pt idx="0">
                  <c:v>2.1988023136513228</c:v>
                </c:pt>
                <c:pt idx="1">
                  <c:v>2.2108540459085497</c:v>
                </c:pt>
                <c:pt idx="2">
                  <c:v>2.1750252220349222</c:v>
                </c:pt>
                <c:pt idx="3">
                  <c:v>2.1580907540662824</c:v>
                </c:pt>
                <c:pt idx="4">
                  <c:v>2.1501317147484724</c:v>
                </c:pt>
                <c:pt idx="5">
                  <c:v>2.1436708173848791</c:v>
                </c:pt>
                <c:pt idx="6">
                  <c:v>2.1418886986144994</c:v>
                </c:pt>
                <c:pt idx="7">
                  <c:v>2.1365669431894676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00-4FAC-98B3-81187E32BD4D}"/>
            </c:ext>
          </c:extLst>
        </c:ser>
        <c:ser>
          <c:idx val="1"/>
          <c:order val="1"/>
          <c:tx>
            <c:v>Rosette B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Analysis!$C$13:$J$13</c:f>
              <c:numCache>
                <c:formatCode>0.0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Analysis!$C$15:$J$15</c:f>
              <c:numCache>
                <c:formatCode>0.0</c:formatCode>
                <c:ptCount val="8"/>
                <c:pt idx="0">
                  <c:v>2.3931566589974516</c:v>
                </c:pt>
                <c:pt idx="1">
                  <c:v>2.4666375586148859</c:v>
                </c:pt>
                <c:pt idx="2">
                  <c:v>2.4705064814187803</c:v>
                </c:pt>
                <c:pt idx="3">
                  <c:v>2.444678213301728</c:v>
                </c:pt>
                <c:pt idx="4">
                  <c:v>2.4395731738334145</c:v>
                </c:pt>
                <c:pt idx="5">
                  <c:v>2.4318037156464105</c:v>
                </c:pt>
                <c:pt idx="6">
                  <c:v>2.4281015880533601</c:v>
                </c:pt>
                <c:pt idx="7">
                  <c:v>2.4233858717471928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00-4FAC-98B3-81187E32BD4D}"/>
            </c:ext>
          </c:extLst>
        </c:ser>
        <c:ser>
          <c:idx val="2"/>
          <c:order val="2"/>
          <c:tx>
            <c:v>Rosette D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Analysis!$C$13:$J$13</c:f>
              <c:numCache>
                <c:formatCode>0.0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Analysis!$C$16:$J$16</c:f>
              <c:numCache>
                <c:formatCode>0.0</c:formatCode>
                <c:ptCount val="8"/>
                <c:pt idx="0">
                  <c:v>1.9479806838759017</c:v>
                </c:pt>
                <c:pt idx="1">
                  <c:v>1.9629756905541558</c:v>
                </c:pt>
                <c:pt idx="2">
                  <c:v>1.9496691712752117</c:v>
                </c:pt>
                <c:pt idx="3">
                  <c:v>1.9444774328091166</c:v>
                </c:pt>
                <c:pt idx="4">
                  <c:v>1.9385014128207976</c:v>
                </c:pt>
                <c:pt idx="5">
                  <c:v>1.9339886086361837</c:v>
                </c:pt>
                <c:pt idx="6">
                  <c:v>1.9295328557949716</c:v>
                </c:pt>
                <c:pt idx="7">
                  <c:v>1.9261515584371536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00-4FAC-98B3-81187E32B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925816"/>
        <c:axId val="644918272"/>
      </c:scatterChart>
      <c:valAx>
        <c:axId val="644925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(psig)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18272"/>
        <c:crosses val="autoZero"/>
        <c:crossBetween val="midCat"/>
      </c:valAx>
      <c:valAx>
        <c:axId val="64491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 of Hoop / Axial (psig/psig)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25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of Axial</a:t>
            </a:r>
            <a:r>
              <a:rPr lang="en-US" baseline="0"/>
              <a:t> Stress vs Theoretical per psig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Rosette A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Analysis!$C$18:$J$18</c:f>
              <c:numCache>
                <c:formatCode>0.0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Analysis!$C$19:$J$19</c:f>
              <c:numCache>
                <c:formatCode>0.00</c:formatCode>
                <c:ptCount val="8"/>
                <c:pt idx="0">
                  <c:v>0.67947060963006767</c:v>
                </c:pt>
                <c:pt idx="1">
                  <c:v>0.66431182008162137</c:v>
                </c:pt>
                <c:pt idx="2">
                  <c:v>0.68443409487225804</c:v>
                </c:pt>
                <c:pt idx="3">
                  <c:v>0.69222224633322005</c:v>
                </c:pt>
                <c:pt idx="4">
                  <c:v>0.6973834197388602</c:v>
                </c:pt>
                <c:pt idx="5">
                  <c:v>0.70430277147594589</c:v>
                </c:pt>
                <c:pt idx="6">
                  <c:v>0.70846719974020145</c:v>
                </c:pt>
                <c:pt idx="7">
                  <c:v>0.71296687236471779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7E-4109-92B3-2948179E1920}"/>
            </c:ext>
          </c:extLst>
        </c:ser>
        <c:ser>
          <c:idx val="1"/>
          <c:order val="1"/>
          <c:tx>
            <c:v>Rosette B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Analysis!$C$18:$J$18</c:f>
              <c:numCache>
                <c:formatCode>0.0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Analysis!$C$20:$J$20</c:f>
              <c:numCache>
                <c:formatCode>0.00</c:formatCode>
                <c:ptCount val="8"/>
                <c:pt idx="0">
                  <c:v>0.60353399723326617</c:v>
                </c:pt>
                <c:pt idx="1">
                  <c:v>0.57348233193913167</c:v>
                </c:pt>
                <c:pt idx="2">
                  <c:v>0.5834358281060541</c:v>
                </c:pt>
                <c:pt idx="3">
                  <c:v>0.59300025086616948</c:v>
                </c:pt>
                <c:pt idx="4">
                  <c:v>0.599634063454903</c:v>
                </c:pt>
                <c:pt idx="5">
                  <c:v>0.60695253141375005</c:v>
                </c:pt>
                <c:pt idx="6">
                  <c:v>0.61337520066944018</c:v>
                </c:pt>
                <c:pt idx="7">
                  <c:v>0.61836093766392763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7E-4109-92B3-2948179E1920}"/>
            </c:ext>
          </c:extLst>
        </c:ser>
        <c:ser>
          <c:idx val="2"/>
          <c:order val="2"/>
          <c:tx>
            <c:v>Rosette C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Analysis!$C$18:$J$18</c:f>
              <c:numCache>
                <c:formatCode>0.0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Analysis!$C$21:$J$21</c:f>
              <c:numCache>
                <c:formatCode>0.00</c:formatCode>
                <c:ptCount val="8"/>
                <c:pt idx="0">
                  <c:v>0.91979706930492289</c:v>
                </c:pt>
                <c:pt idx="1">
                  <c:v>0.90105174411663924</c:v>
                </c:pt>
                <c:pt idx="2">
                  <c:v>0.91966830092669161</c:v>
                </c:pt>
                <c:pt idx="3">
                  <c:v>0.92693132501047848</c:v>
                </c:pt>
                <c:pt idx="4">
                  <c:v>0.93328691906171013</c:v>
                </c:pt>
                <c:pt idx="5">
                  <c:v>0.94133432360922364</c:v>
                </c:pt>
                <c:pt idx="6">
                  <c:v>0.94708285057504649</c:v>
                </c:pt>
                <c:pt idx="7">
                  <c:v>0.95134014300410241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7E-4109-92B3-2948179E1920}"/>
            </c:ext>
          </c:extLst>
        </c:ser>
        <c:ser>
          <c:idx val="3"/>
          <c:order val="3"/>
          <c:tx>
            <c:v>Rosette D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Analysis!$C$18:$J$18</c:f>
              <c:numCache>
                <c:formatCode>0.0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Analysis!$C$22:$J$22</c:f>
              <c:numCache>
                <c:formatCode>0.00</c:formatCode>
                <c:ptCount val="8"/>
                <c:pt idx="0">
                  <c:v>1.1337917738587056</c:v>
                </c:pt>
                <c:pt idx="1">
                  <c:v>1.0920856646613186</c:v>
                </c:pt>
                <c:pt idx="2">
                  <c:v>1.0814172856078041</c:v>
                </c:pt>
                <c:pt idx="3">
                  <c:v>1.0629031515779099</c:v>
                </c:pt>
                <c:pt idx="4">
                  <c:v>1.0480740715339498</c:v>
                </c:pt>
                <c:pt idx="5">
                  <c:v>1.0368170165646859</c:v>
                </c:pt>
                <c:pt idx="6">
                  <c:v>1.0266317754806147</c:v>
                </c:pt>
                <c:pt idx="7">
                  <c:v>1.0160773891724117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7E-4109-92B3-2948179E1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930736"/>
        <c:axId val="644931064"/>
      </c:scatterChart>
      <c:valAx>
        <c:axId val="64493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(psig)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31064"/>
        <c:crosses val="autoZero"/>
        <c:crossBetween val="midCat"/>
      </c:valAx>
      <c:valAx>
        <c:axId val="64493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Axial Stress vs Theoretical (psig/psig)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3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of Hoop Stress vs Theoretical Hoop per psig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Rosette A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Analysis!$C$24:$J$24</c:f>
              <c:numCache>
                <c:formatCode>0.0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Analysis!$C$25:$J$25</c:f>
              <c:numCache>
                <c:formatCode>0.000</c:formatCode>
                <c:ptCount val="8"/>
                <c:pt idx="0">
                  <c:v>0.74701077425633378</c:v>
                </c:pt>
                <c:pt idx="1">
                  <c:v>0.73434823758616263</c:v>
                </c:pt>
                <c:pt idx="2">
                  <c:v>0.74433070958390191</c:v>
                </c:pt>
                <c:pt idx="3">
                  <c:v>0.7469392147853573</c:v>
                </c:pt>
                <c:pt idx="4">
                  <c:v>0.7497331040601346</c:v>
                </c:pt>
                <c:pt idx="5">
                  <c:v>0.75489664890813835</c:v>
                </c:pt>
                <c:pt idx="6">
                  <c:v>0.75872894423129933</c:v>
                </c:pt>
                <c:pt idx="7">
                  <c:v>0.76165072554182023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7A-47CF-85EE-0529681EA77C}"/>
            </c:ext>
          </c:extLst>
        </c:ser>
        <c:ser>
          <c:idx val="1"/>
          <c:order val="1"/>
          <c:tx>
            <c:v>Rosette B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Analysis!$C$24:$J$24</c:f>
              <c:numCache>
                <c:formatCode>0.0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Analysis!$C$26:$J$26</c:f>
              <c:numCache>
                <c:formatCode>0.000</c:formatCode>
                <c:ptCount val="8"/>
                <c:pt idx="0">
                  <c:v>0.7221757022050701</c:v>
                </c:pt>
                <c:pt idx="1">
                  <c:v>0.7072865295815558</c:v>
                </c:pt>
                <c:pt idx="2">
                  <c:v>0.72069099741397002</c:v>
                </c:pt>
                <c:pt idx="3">
                  <c:v>0.724847396887492</c:v>
                </c:pt>
                <c:pt idx="4">
                  <c:v>0.73142558766065247</c:v>
                </c:pt>
                <c:pt idx="5">
                  <c:v>0.73799471055647603</c:v>
                </c:pt>
                <c:pt idx="6">
                  <c:v>0.74466864940900801</c:v>
                </c:pt>
                <c:pt idx="7">
                  <c:v>0.74926357998755433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7A-47CF-85EE-0529681EA77C}"/>
            </c:ext>
          </c:extLst>
        </c:ser>
        <c:ser>
          <c:idx val="2"/>
          <c:order val="2"/>
          <c:tx>
            <c:v>Rosette D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Analysis!$C$24:$J$24</c:f>
              <c:numCache>
                <c:formatCode>0.0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Analysis!$C$27:$J$27</c:f>
              <c:numCache>
                <c:formatCode>0.000</c:formatCode>
                <c:ptCount val="8"/>
                <c:pt idx="0">
                  <c:v>1.1043022375070766</c:v>
                </c:pt>
                <c:pt idx="1">
                  <c:v>1.071868805866423</c:v>
                </c:pt>
                <c:pt idx="2">
                  <c:v>1.0542029715168282</c:v>
                </c:pt>
                <c:pt idx="3">
                  <c:v>1.033395595752467</c:v>
                </c:pt>
                <c:pt idx="4">
                  <c:v>1.0158465342047038</c:v>
                </c:pt>
                <c:pt idx="5">
                  <c:v>1.0025961496381279</c:v>
                </c:pt>
                <c:pt idx="6">
                  <c:v>0.99045987079648623</c:v>
                </c:pt>
                <c:pt idx="7">
                  <c:v>0.97855952332359741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7A-47CF-85EE-0529681EA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319656"/>
        <c:axId val="649315392"/>
      </c:scatterChart>
      <c:valAx>
        <c:axId val="649319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(psig)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315392"/>
        <c:crosses val="autoZero"/>
        <c:crossBetween val="midCat"/>
      </c:valAx>
      <c:valAx>
        <c:axId val="64931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Hoop Stress / Theoretical Hoop</a:t>
                </a:r>
                <a:r>
                  <a:rPr lang="en-US" baseline="0"/>
                  <a:t> (psig/psig)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319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Strain Rosette Validation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E4/E11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Analysis!$C$24:$J$24</c:f>
              <c:numCache>
                <c:formatCode>0.0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Analysis!$C$30:$J$30</c:f>
              <c:numCache>
                <c:formatCode>0.00</c:formatCode>
                <c:ptCount val="8"/>
                <c:pt idx="0">
                  <c:v>0.73981351917539773</c:v>
                </c:pt>
                <c:pt idx="1">
                  <c:v>0.7505706489420152</c:v>
                </c:pt>
                <c:pt idx="2">
                  <c:v>0.76551380778113542</c:v>
                </c:pt>
                <c:pt idx="3">
                  <c:v>0.78390672445926701</c:v>
                </c:pt>
                <c:pt idx="4">
                  <c:v>0.7976106796540654</c:v>
                </c:pt>
                <c:pt idx="5">
                  <c:v>0.8097742113513261</c:v>
                </c:pt>
                <c:pt idx="6">
                  <c:v>0.82049804296769624</c:v>
                </c:pt>
                <c:pt idx="7">
                  <c:v>0.83079817198834671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0D-444F-9F36-2632DDFBECE7}"/>
            </c:ext>
          </c:extLst>
        </c:ser>
        <c:ser>
          <c:idx val="1"/>
          <c:order val="1"/>
          <c:tx>
            <c:v>E6/E10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Analysis!$C$24:$J$24</c:f>
              <c:numCache>
                <c:formatCode>0.0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Analysis!$C$31:$J$31</c:f>
              <c:numCache>
                <c:formatCode>0.00</c:formatCode>
                <c:ptCount val="8"/>
                <c:pt idx="0">
                  <c:v>0.57934270519880871</c:v>
                </c:pt>
                <c:pt idx="1">
                  <c:v>0.57932708895182738</c:v>
                </c:pt>
                <c:pt idx="2">
                  <c:v>0.60053925490787885</c:v>
                </c:pt>
                <c:pt idx="3">
                  <c:v>0.61809259848080522</c:v>
                </c:pt>
                <c:pt idx="4">
                  <c:v>0.63571318973180557</c:v>
                </c:pt>
                <c:pt idx="5">
                  <c:v>0.65132265817500756</c:v>
                </c:pt>
                <c:pt idx="6">
                  <c:v>0.66654446932967548</c:v>
                </c:pt>
                <c:pt idx="7">
                  <c:v>0.67993767648296277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0D-444F-9F36-2632DDFBECE7}"/>
            </c:ext>
          </c:extLst>
        </c:ser>
        <c:ser>
          <c:idx val="2"/>
          <c:order val="2"/>
          <c:tx>
            <c:v>2E5/(E10+E11)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Analysis!$C$24:$J$24</c:f>
              <c:numCache>
                <c:formatCode>0.0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Analysis!$C$32:$J$32</c:f>
              <c:numCache>
                <c:formatCode>0.00</c:formatCode>
                <c:ptCount val="8"/>
                <c:pt idx="0">
                  <c:v>0.95299597387701562</c:v>
                </c:pt>
                <c:pt idx="1">
                  <c:v>0.97323606823985598</c:v>
                </c:pt>
                <c:pt idx="2">
                  <c:v>1.0066364575203037</c:v>
                </c:pt>
                <c:pt idx="3">
                  <c:v>1.0285993193886833</c:v>
                </c:pt>
                <c:pt idx="4">
                  <c:v>1.0533136693556049</c:v>
                </c:pt>
                <c:pt idx="5">
                  <c:v>1.074021107910835</c:v>
                </c:pt>
                <c:pt idx="6">
                  <c:v>1.0945754327709927</c:v>
                </c:pt>
                <c:pt idx="7">
                  <c:v>1.112551400692728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0D-444F-9F36-2632DDFBECE7}"/>
            </c:ext>
          </c:extLst>
        </c:ser>
        <c:ser>
          <c:idx val="3"/>
          <c:order val="3"/>
          <c:tx>
            <c:v>E7/Eavg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Analysis!$C$24:$J$24</c:f>
              <c:numCache>
                <c:formatCode>0.0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Analysis!$C$34:$J$34</c:f>
              <c:numCache>
                <c:formatCode>0.00</c:formatCode>
                <c:ptCount val="8"/>
                <c:pt idx="0">
                  <c:v>0.96830794759238747</c:v>
                </c:pt>
                <c:pt idx="1">
                  <c:v>0.96599457759274143</c:v>
                </c:pt>
                <c:pt idx="2">
                  <c:v>0.97231845823628948</c:v>
                </c:pt>
                <c:pt idx="3">
                  <c:v>0.97527403114455624</c:v>
                </c:pt>
                <c:pt idx="4">
                  <c:v>0.97796406573590466</c:v>
                </c:pt>
                <c:pt idx="5">
                  <c:v>0.98016852031968615</c:v>
                </c:pt>
                <c:pt idx="6">
                  <c:v>0.98178649485618597</c:v>
                </c:pt>
                <c:pt idx="7">
                  <c:v>0.9830625207271434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0D-444F-9F36-2632DDFBECE7}"/>
            </c:ext>
          </c:extLst>
        </c:ser>
        <c:ser>
          <c:idx val="4"/>
          <c:order val="4"/>
          <c:tx>
            <c:v>E8/Eavg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Analysis!$C$24:$J$24</c:f>
              <c:numCache>
                <c:formatCode>0.0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Analysis!$C$35:$J$35</c:f>
              <c:numCache>
                <c:formatCode>0.00</c:formatCode>
                <c:ptCount val="8"/>
                <c:pt idx="0">
                  <c:v>1.0004819094153445</c:v>
                </c:pt>
                <c:pt idx="1">
                  <c:v>0.99634929023242913</c:v>
                </c:pt>
                <c:pt idx="2">
                  <c:v>1.0003454753975296</c:v>
                </c:pt>
                <c:pt idx="3">
                  <c:v>1.0010007841870756</c:v>
                </c:pt>
                <c:pt idx="4">
                  <c:v>1.0022903085173631</c:v>
                </c:pt>
                <c:pt idx="5">
                  <c:v>1.002913762271342</c:v>
                </c:pt>
                <c:pt idx="6">
                  <c:v>1.0030601795422867</c:v>
                </c:pt>
                <c:pt idx="7">
                  <c:v>1.0033460777717658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50D-444F-9F36-2632DDFBECE7}"/>
            </c:ext>
          </c:extLst>
        </c:ser>
        <c:ser>
          <c:idx val="5"/>
          <c:order val="5"/>
          <c:tx>
            <c:v>E9/Eavg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Analysis!$C$24:$J$24</c:f>
              <c:numCache>
                <c:formatCode>0.0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Analysis!$C$36:$J$36</c:f>
              <c:numCache>
                <c:formatCode>0.00</c:formatCode>
                <c:ptCount val="8"/>
                <c:pt idx="0">
                  <c:v>1.0312101429922678</c:v>
                </c:pt>
                <c:pt idx="1">
                  <c:v>1.0376561321748292</c:v>
                </c:pt>
                <c:pt idx="2">
                  <c:v>1.027336066366181</c:v>
                </c:pt>
                <c:pt idx="3">
                  <c:v>1.0237251846683679</c:v>
                </c:pt>
                <c:pt idx="4">
                  <c:v>1.0197456257467321</c:v>
                </c:pt>
                <c:pt idx="5">
                  <c:v>1.0169177174089719</c:v>
                </c:pt>
                <c:pt idx="6">
                  <c:v>1.0151533256015273</c:v>
                </c:pt>
                <c:pt idx="7">
                  <c:v>1.0135914015010909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50D-444F-9F36-2632DDFBE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198335"/>
        <c:axId val="650200015"/>
      </c:scatterChart>
      <c:valAx>
        <c:axId val="650198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Pressure (psig)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00015"/>
        <c:crosses val="autoZero"/>
        <c:crossBetween val="midCat"/>
      </c:valAx>
      <c:valAx>
        <c:axId val="65020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 (strain/strain)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98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466696</xdr:colOff>
      <xdr:row>1</xdr:row>
      <xdr:rowOff>19443</xdr:rowOff>
    </xdr:from>
    <xdr:to>
      <xdr:col>17</xdr:col>
      <xdr:colOff>1815</xdr:colOff>
      <xdr:row>10</xdr:row>
      <xdr:rowOff>148951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9940D4-2D9D-C04F-BEC8-82387B5E7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9767" y="182729"/>
          <a:ext cx="5812548" cy="1884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466696</xdr:colOff>
      <xdr:row>1</xdr:row>
      <xdr:rowOff>19443</xdr:rowOff>
    </xdr:from>
    <xdr:to>
      <xdr:col>17</xdr:col>
      <xdr:colOff>1815</xdr:colOff>
      <xdr:row>10</xdr:row>
      <xdr:rowOff>162558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50472D-57E9-8045-BBCA-3D87FE43E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0696" y="184543"/>
          <a:ext cx="5812548" cy="18957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466696</xdr:colOff>
      <xdr:row>1</xdr:row>
      <xdr:rowOff>19443</xdr:rowOff>
    </xdr:from>
    <xdr:to>
      <xdr:col>17</xdr:col>
      <xdr:colOff>1816</xdr:colOff>
      <xdr:row>10</xdr:row>
      <xdr:rowOff>162558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9D0B3-E918-7946-B4E9-6F97676AB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0696" y="184543"/>
          <a:ext cx="5812548" cy="18957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466696</xdr:colOff>
      <xdr:row>1</xdr:row>
      <xdr:rowOff>19443</xdr:rowOff>
    </xdr:from>
    <xdr:to>
      <xdr:col>17</xdr:col>
      <xdr:colOff>1815</xdr:colOff>
      <xdr:row>10</xdr:row>
      <xdr:rowOff>162558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C97418-2400-1D4A-9538-190F05DF4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0696" y="184543"/>
          <a:ext cx="5812548" cy="18957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752474</xdr:colOff>
      <xdr:row>0</xdr:row>
      <xdr:rowOff>85725</xdr:rowOff>
    </xdr:from>
    <xdr:to>
      <xdr:col>21</xdr:col>
      <xdr:colOff>761999</xdr:colOff>
      <xdr:row>23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B8CC15-326B-4323-933A-F01BF59BC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565149</xdr:colOff>
      <xdr:row>3</xdr:row>
      <xdr:rowOff>57150</xdr:rowOff>
    </xdr:from>
    <xdr:to>
      <xdr:col>26</xdr:col>
      <xdr:colOff>533400</xdr:colOff>
      <xdr:row>35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A25C1C-26C3-4E10-B928-B2259E021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2136775</xdr:colOff>
      <xdr:row>9</xdr:row>
      <xdr:rowOff>101599</xdr:rowOff>
    </xdr:from>
    <xdr:to>
      <xdr:col>20</xdr:col>
      <xdr:colOff>355600</xdr:colOff>
      <xdr:row>36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959E37-2B10-4B7D-8510-C8958C2CF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865186</xdr:colOff>
      <xdr:row>12</xdr:row>
      <xdr:rowOff>171450</xdr:rowOff>
    </xdr:from>
    <xdr:to>
      <xdr:col>20</xdr:col>
      <xdr:colOff>66675</xdr:colOff>
      <xdr:row>36</xdr:row>
      <xdr:rowOff>31750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EDDC3D-5358-4CEE-844F-CD4BA845C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306387</xdr:colOff>
      <xdr:row>9</xdr:row>
      <xdr:rowOff>63498</xdr:rowOff>
    </xdr:from>
    <xdr:to>
      <xdr:col>26</xdr:col>
      <xdr:colOff>114301</xdr:colOff>
      <xdr:row>36</xdr:row>
      <xdr:rowOff>76199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4BEC4EB-E66D-488E-A40E-67792AAA2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1949450</xdr:colOff>
      <xdr:row>18</xdr:row>
      <xdr:rowOff>44450</xdr:rowOff>
    </xdr:from>
    <xdr:to>
      <xdr:col>21</xdr:col>
      <xdr:colOff>698500</xdr:colOff>
      <xdr:row>50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AD2DAA-23D5-7C49-B57C-5768E3DB4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5"/>
  <sheetViews>
    <sheetView zoomScale="90" zoomScaleNormal="90" workbookViewId="0">
      <selection activeCell="L15" sqref="L15"/>
    </sheetView>
  </sheetViews>
  <sheetFormatPr baseColWidth="10" defaultColWidth="14.5" defaultRowHeight="15.75" customHeight="1" x14ac:dyDescent="0.15"/>
  <cols>
    <col min="1" max="1" width="15.5" style="1" customWidth="1"/>
    <col min="2" max="2" width="10.83203125" style="1" customWidth="1"/>
    <col min="3" max="8" width="12" style="1" customWidth="1"/>
    <col min="9" max="9" width="17.33203125" style="1" bestFit="1" customWidth="1"/>
    <col min="10" max="10" width="17.83203125" style="1" customWidth="1"/>
    <col min="11" max="11" width="20.83203125" style="1" customWidth="1"/>
    <col min="12" max="19" width="13" style="1" customWidth="1"/>
    <col min="20" max="16384" width="14.5" style="1"/>
  </cols>
  <sheetData>
    <row r="1" spans="1:20" ht="15.75" customHeight="1" x14ac:dyDescent="0.15">
      <c r="A1" s="2" t="s">
        <v>0</v>
      </c>
      <c r="L1" s="2" t="s">
        <v>1</v>
      </c>
    </row>
    <row r="2" spans="1:20" ht="15.75" customHeight="1" x14ac:dyDescent="0.15">
      <c r="B2" s="2">
        <v>0</v>
      </c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350</v>
      </c>
      <c r="J2" s="2">
        <v>400</v>
      </c>
      <c r="L2" s="2">
        <v>50</v>
      </c>
      <c r="M2" s="2">
        <v>100</v>
      </c>
      <c r="N2" s="2">
        <v>150</v>
      </c>
      <c r="O2" s="2">
        <v>200</v>
      </c>
      <c r="P2" s="2">
        <v>250</v>
      </c>
      <c r="Q2" s="2">
        <v>300</v>
      </c>
      <c r="R2" s="2">
        <v>350</v>
      </c>
      <c r="S2" s="2">
        <v>400</v>
      </c>
    </row>
    <row r="3" spans="1:20" ht="15.75" customHeight="1" x14ac:dyDescent="0.15">
      <c r="A3" s="2">
        <v>1</v>
      </c>
      <c r="B3" s="1">
        <v>9104.3333189999994</v>
      </c>
      <c r="C3" s="1">
        <v>9176.0467189999999</v>
      </c>
      <c r="D3" s="1">
        <v>9245.3071220000002</v>
      </c>
      <c r="E3" s="1">
        <v>9318.0075230000002</v>
      </c>
      <c r="F3" s="1">
        <v>9389.6672359999993</v>
      </c>
      <c r="G3" s="1">
        <v>9461.5629339999996</v>
      </c>
      <c r="H3" s="1">
        <v>9535.2040880000004</v>
      </c>
      <c r="I3" s="1">
        <v>9608.7611080000006</v>
      </c>
      <c r="J3" s="1">
        <v>9682.3169080000007</v>
      </c>
      <c r="L3" s="1">
        <f>IF(C3=0,,C3-'Raw Data'!$B3)</f>
        <v>71.713400000000547</v>
      </c>
      <c r="M3" s="1">
        <f>IF(D3=0,,D3-'Raw Data'!$B3)</f>
        <v>140.97380300000077</v>
      </c>
      <c r="N3" s="1">
        <f>IF(E3=0,,E3-'Raw Data'!$B3)</f>
        <v>213.67420400000083</v>
      </c>
      <c r="O3" s="1">
        <f>IF(F3=0,,F3-'Raw Data'!$B3)</f>
        <v>285.33391699999993</v>
      </c>
      <c r="P3" s="1">
        <f>IF(G3=0,,G3-'Raw Data'!$B3)</f>
        <v>357.22961500000019</v>
      </c>
      <c r="Q3" s="1">
        <f>IF(H3=0,,H3-'Raw Data'!$B3)</f>
        <v>430.87076900000102</v>
      </c>
      <c r="R3" s="1">
        <f>IF(I3=0,,I3-'Raw Data'!$B3)</f>
        <v>504.42778900000121</v>
      </c>
      <c r="S3" s="1">
        <f>J3-B3</f>
        <v>577.9835890000013</v>
      </c>
      <c r="T3" s="1">
        <v>1</v>
      </c>
    </row>
    <row r="4" spans="1:20" ht="15.75" customHeight="1" x14ac:dyDescent="0.15">
      <c r="A4" s="2">
        <v>2</v>
      </c>
      <c r="B4" s="1">
        <v>9185.5592469999992</v>
      </c>
      <c r="C4" s="1">
        <v>9243.6912609999999</v>
      </c>
      <c r="D4" s="1">
        <v>9300.0536460000003</v>
      </c>
      <c r="E4" s="1">
        <v>9360.2243030000009</v>
      </c>
      <c r="F4" s="1">
        <v>9419.901629</v>
      </c>
      <c r="G4" s="1">
        <v>9480.789143</v>
      </c>
      <c r="H4" s="1">
        <v>9543.4348580000005</v>
      </c>
      <c r="I4" s="1">
        <v>9606.6011880000005</v>
      </c>
      <c r="J4" s="1">
        <v>9669.6411879999996</v>
      </c>
      <c r="L4" s="1">
        <f>IF(C4=0,,C4-'Raw Data'!$B4)</f>
        <v>58.132014000000709</v>
      </c>
      <c r="M4" s="1">
        <f>IF(D4=0,,D4-'Raw Data'!$B4)</f>
        <v>114.49439900000107</v>
      </c>
      <c r="N4" s="1">
        <f>IF(E4=0,,E4-'Raw Data'!$B4)</f>
        <v>174.66505600000164</v>
      </c>
      <c r="O4" s="1">
        <f>IF(F4=0,,F4-'Raw Data'!$B4)</f>
        <v>234.34238200000073</v>
      </c>
      <c r="P4" s="1">
        <f>IF(G4=0,,G4-'Raw Data'!$B4)</f>
        <v>295.22989600000074</v>
      </c>
      <c r="Q4" s="1">
        <f>IF(H4=0,,H4-'Raw Data'!$B4)</f>
        <v>357.8756110000013</v>
      </c>
      <c r="R4" s="1">
        <f>IF(I4=0,,I4-'Raw Data'!$B4)</f>
        <v>421.04194100000132</v>
      </c>
      <c r="S4" s="1">
        <f t="shared" ref="S4:S13" si="0">J4-B4</f>
        <v>484.08194100000037</v>
      </c>
      <c r="T4" s="1">
        <v>2</v>
      </c>
    </row>
    <row r="5" spans="1:20" ht="15.75" customHeight="1" x14ac:dyDescent="0.15">
      <c r="A5" s="2">
        <v>3</v>
      </c>
      <c r="B5" s="1">
        <v>1883.4455170000001</v>
      </c>
      <c r="C5" s="1">
        <v>1900.866804</v>
      </c>
      <c r="D5" s="1">
        <v>1917.4206099999999</v>
      </c>
      <c r="E5" s="1">
        <v>1937.126575</v>
      </c>
      <c r="F5" s="1">
        <v>1956.718644</v>
      </c>
      <c r="G5" s="1">
        <v>1976.678774</v>
      </c>
      <c r="H5" s="1">
        <v>1997.3738430000001</v>
      </c>
      <c r="I5" s="1">
        <v>2018.01242</v>
      </c>
      <c r="J5" s="1">
        <v>2039.1349760000001</v>
      </c>
      <c r="L5" s="1">
        <f>IF(C5=0,,C5-'Raw Data'!$B5)</f>
        <v>17.421286999999893</v>
      </c>
      <c r="M5" s="1">
        <f>IF(D5=0,,D5-'Raw Data'!$B5)</f>
        <v>33.975092999999788</v>
      </c>
      <c r="N5" s="1">
        <f>IF(E5=0,,E5-'Raw Data'!$B5)</f>
        <v>53.681057999999894</v>
      </c>
      <c r="O5" s="1">
        <f>IF(F5=0,,F5-'Raw Data'!$B5)</f>
        <v>73.273126999999931</v>
      </c>
      <c r="P5" s="1">
        <f>IF(G5=0,,G5-'Raw Data'!$B5)</f>
        <v>93.233256999999867</v>
      </c>
      <c r="Q5" s="1">
        <f>IF(H5=0,,H5-'Raw Data'!$B5)</f>
        <v>113.92832599999997</v>
      </c>
      <c r="R5" s="1">
        <f>IF(I5=0,,I5-'Raw Data'!$B5)</f>
        <v>134.56690299999991</v>
      </c>
      <c r="S5" s="1">
        <f t="shared" si="0"/>
        <v>155.68945899999994</v>
      </c>
      <c r="T5" s="1">
        <v>3</v>
      </c>
    </row>
    <row r="6" spans="1:20" ht="15.75" customHeight="1" x14ac:dyDescent="0.15">
      <c r="A6" s="2">
        <v>4</v>
      </c>
      <c r="B6" s="1">
        <v>835.69054300000005</v>
      </c>
      <c r="C6" s="1">
        <v>856.77005699999995</v>
      </c>
      <c r="D6" s="1">
        <v>876.47745499999996</v>
      </c>
      <c r="E6" s="1">
        <v>898.03295100000003</v>
      </c>
      <c r="F6" s="1">
        <v>919.64350400000001</v>
      </c>
      <c r="G6" s="1">
        <v>941.39500699999996</v>
      </c>
      <c r="H6" s="1">
        <v>963.46789699999999</v>
      </c>
      <c r="I6" s="1">
        <v>985.69456300000002</v>
      </c>
      <c r="J6" s="1">
        <v>1007.87373</v>
      </c>
      <c r="L6" s="1">
        <f>IF(C6=0,,C6-'Raw Data'!$B6)</f>
        <v>21.079513999999904</v>
      </c>
      <c r="M6" s="1">
        <f>IF(D6=0,,D6-'Raw Data'!$B6)</f>
        <v>40.786911999999916</v>
      </c>
      <c r="N6" s="1">
        <f>IF(E6=0,,E6-'Raw Data'!$B6)</f>
        <v>62.342407999999978</v>
      </c>
      <c r="O6" s="1">
        <f>IF(F6=0,,F6-'Raw Data'!$B6)</f>
        <v>83.952960999999959</v>
      </c>
      <c r="P6" s="1">
        <f>IF(G6=0,,G6-'Raw Data'!$B6)</f>
        <v>105.70446399999992</v>
      </c>
      <c r="Q6" s="1">
        <f>IF(H6=0,,H6-'Raw Data'!$B6)</f>
        <v>127.77735399999995</v>
      </c>
      <c r="R6" s="1">
        <f>IF(I6=0,,I6-'Raw Data'!$B6)</f>
        <v>150.00401999999997</v>
      </c>
      <c r="S6" s="1">
        <f t="shared" si="0"/>
        <v>172.18318699999998</v>
      </c>
      <c r="T6" s="1">
        <v>4</v>
      </c>
    </row>
    <row r="7" spans="1:20" ht="15.75" customHeight="1" x14ac:dyDescent="0.15">
      <c r="A7" s="2">
        <v>5</v>
      </c>
      <c r="B7" s="1">
        <v>899.25471200000004</v>
      </c>
      <c r="C7" s="1">
        <v>964.56892100000005</v>
      </c>
      <c r="D7" s="1">
        <v>1028.4038929999999</v>
      </c>
      <c r="E7" s="1">
        <v>1096.778405</v>
      </c>
      <c r="F7" s="1">
        <v>1163.292946</v>
      </c>
      <c r="G7" s="1">
        <v>1231.8409509999999</v>
      </c>
      <c r="H7" s="1">
        <v>1301.215119</v>
      </c>
      <c r="I7" s="1">
        <v>1371.7695839999999</v>
      </c>
      <c r="J7" s="1">
        <v>1441.8704</v>
      </c>
      <c r="L7" s="1">
        <f>IF(C7=0,,C7-'Raw Data'!$B7)</f>
        <v>65.314209000000005</v>
      </c>
      <c r="M7" s="1">
        <f>IF(D7=0,,D7-'Raw Data'!$B7)</f>
        <v>129.14918099999988</v>
      </c>
      <c r="N7" s="1">
        <f>IF(E7=0,,E7-'Raw Data'!$B7)</f>
        <v>197.52369299999998</v>
      </c>
      <c r="O7" s="1">
        <f>IF(F7=0,,F7-'Raw Data'!$B7)</f>
        <v>264.03823399999999</v>
      </c>
      <c r="P7" s="1">
        <f>IF(G7=0,,G7-'Raw Data'!$B7)</f>
        <v>332.58623899999986</v>
      </c>
      <c r="Q7" s="1">
        <f>IF(H7=0,,H7-'Raw Data'!$B7)</f>
        <v>401.96040699999992</v>
      </c>
      <c r="R7" s="1">
        <f>IF(I7=0,,I7-'Raw Data'!$B7)</f>
        <v>472.51487199999985</v>
      </c>
      <c r="S7" s="1">
        <f t="shared" si="0"/>
        <v>542.61568799999998</v>
      </c>
      <c r="T7" s="1">
        <v>5</v>
      </c>
    </row>
    <row r="8" spans="1:20" ht="15.75" customHeight="1" x14ac:dyDescent="0.15">
      <c r="A8" s="2">
        <v>6</v>
      </c>
      <c r="B8" s="1">
        <v>5688.480826</v>
      </c>
      <c r="C8" s="1">
        <v>5751.3848790000002</v>
      </c>
      <c r="D8" s="1">
        <v>5810.7538029999996</v>
      </c>
      <c r="E8" s="1">
        <v>5875.2511219999997</v>
      </c>
      <c r="F8" s="1">
        <v>5939.6107089999996</v>
      </c>
      <c r="G8" s="1">
        <v>6005.6878859999997</v>
      </c>
      <c r="H8" s="1">
        <v>6073.2308670000002</v>
      </c>
      <c r="I8" s="1">
        <v>6142.10095</v>
      </c>
      <c r="J8" s="1">
        <v>6210.8045220000004</v>
      </c>
      <c r="L8" s="1">
        <f>IF(C8=0,,C8-'Raw Data'!$B8)</f>
        <v>62.904053000000204</v>
      </c>
      <c r="M8" s="1">
        <f>IF(D8=0,,D8-'Raw Data'!$B8)</f>
        <v>122.27297699999963</v>
      </c>
      <c r="N8" s="1">
        <f>IF(E8=0,,E8-'Raw Data'!$B8)</f>
        <v>186.77029599999969</v>
      </c>
      <c r="O8" s="1">
        <f>IF(F8=0,,F8-'Raw Data'!$B8)</f>
        <v>251.12988299999961</v>
      </c>
      <c r="P8" s="1">
        <f>IF(G8=0,,G8-'Raw Data'!$B8)</f>
        <v>317.20705999999973</v>
      </c>
      <c r="Q8" s="1">
        <f>IF(H8=0,,H8-'Raw Data'!$B8)</f>
        <v>384.75004100000024</v>
      </c>
      <c r="R8" s="1">
        <f>IF(I8=0,,I8-'Raw Data'!$B8)</f>
        <v>453.62012400000003</v>
      </c>
      <c r="S8" s="1">
        <f t="shared" si="0"/>
        <v>522.32369600000038</v>
      </c>
      <c r="T8" s="1">
        <v>6</v>
      </c>
    </row>
    <row r="9" spans="1:20" ht="15.75" customHeight="1" x14ac:dyDescent="0.15">
      <c r="A9" s="2">
        <v>7</v>
      </c>
      <c r="B9" s="1">
        <v>2064.375556</v>
      </c>
      <c r="C9" s="1">
        <v>2100.900889</v>
      </c>
      <c r="D9" s="1">
        <v>2135.7664930000001</v>
      </c>
      <c r="E9" s="1">
        <v>2174.3899900000001</v>
      </c>
      <c r="F9" s="1">
        <v>2212.669316</v>
      </c>
      <c r="G9" s="1">
        <v>2251.5285359999998</v>
      </c>
      <c r="H9" s="1">
        <v>2291.406242</v>
      </c>
      <c r="I9" s="1">
        <v>2331.3020809999998</v>
      </c>
      <c r="J9" s="1">
        <v>2371.203998</v>
      </c>
      <c r="L9" s="1">
        <f>IF(C9=0,,C9-'Raw Data'!$B9)</f>
        <v>36.525333000000046</v>
      </c>
      <c r="M9" s="1">
        <f>IF(D9=0,,D9-'Raw Data'!$B9)</f>
        <v>71.390937000000122</v>
      </c>
      <c r="N9" s="1">
        <f>IF(E9=0,,E9-'Raw Data'!$B9)</f>
        <v>110.01443400000016</v>
      </c>
      <c r="O9" s="1">
        <f>IF(F9=0,,F9-'Raw Data'!$B9)</f>
        <v>148.29376000000002</v>
      </c>
      <c r="P9" s="1">
        <f>IF(G9=0,,G9-'Raw Data'!$B9)</f>
        <v>187.15297999999984</v>
      </c>
      <c r="Q9" s="1">
        <f>IF(H9=0,,H9-'Raw Data'!$B9)</f>
        <v>227.03068600000006</v>
      </c>
      <c r="R9" s="1">
        <f>IF(I9=0,,I9-'Raw Data'!$B9)</f>
        <v>266.92652499999986</v>
      </c>
      <c r="S9" s="1">
        <f t="shared" si="0"/>
        <v>306.828442</v>
      </c>
      <c r="T9" s="1">
        <v>7</v>
      </c>
    </row>
    <row r="10" spans="1:20" ht="15.75" customHeight="1" x14ac:dyDescent="0.15">
      <c r="A10" s="2">
        <v>8</v>
      </c>
      <c r="B10" s="1">
        <v>2142.883859</v>
      </c>
      <c r="C10" s="1">
        <v>2180.6228190000002</v>
      </c>
      <c r="D10" s="1">
        <v>2216.518133</v>
      </c>
      <c r="E10" s="1">
        <v>2256.0694520000002</v>
      </c>
      <c r="F10" s="1">
        <v>2295.0894600000001</v>
      </c>
      <c r="G10" s="1">
        <v>2334.6921520000001</v>
      </c>
      <c r="H10" s="1">
        <v>2375.1828919999998</v>
      </c>
      <c r="I10" s="1">
        <v>2415.594239</v>
      </c>
      <c r="J10" s="1">
        <v>2456.0431010000002</v>
      </c>
      <c r="L10" s="1">
        <f>IF(C10=0,,C10-'Raw Data'!$B10)</f>
        <v>37.738960000000134</v>
      </c>
      <c r="M10" s="1">
        <f>IF(D10=0,,D10-'Raw Data'!$B10)</f>
        <v>73.634274000000005</v>
      </c>
      <c r="N10" s="1">
        <f>IF(E10=0,,E10-'Raw Data'!$B10)</f>
        <v>113.18559300000015</v>
      </c>
      <c r="O10" s="1">
        <f>IF(F10=0,,F10-'Raw Data'!$B10)</f>
        <v>152.20560100000012</v>
      </c>
      <c r="P10" s="1">
        <f>IF(G10=0,,G10-'Raw Data'!$B10)</f>
        <v>191.80829300000005</v>
      </c>
      <c r="Q10" s="1">
        <f>IF(H10=0,,H10-'Raw Data'!$B10)</f>
        <v>232.29903299999978</v>
      </c>
      <c r="R10" s="1">
        <f>IF(I10=0,,I10-'Raw Data'!$B10)</f>
        <v>272.71037999999999</v>
      </c>
      <c r="S10" s="1">
        <f t="shared" si="0"/>
        <v>313.15924200000018</v>
      </c>
      <c r="T10" s="1">
        <v>8</v>
      </c>
    </row>
    <row r="11" spans="1:20" ht="15.75" customHeight="1" x14ac:dyDescent="0.15">
      <c r="A11" s="2">
        <v>9</v>
      </c>
      <c r="B11" s="1">
        <v>2140.7323609999999</v>
      </c>
      <c r="C11" s="1">
        <v>2179.6304140000002</v>
      </c>
      <c r="D11" s="1">
        <v>2217.4193789999999</v>
      </c>
      <c r="E11" s="1">
        <v>2256.971845</v>
      </c>
      <c r="F11" s="1">
        <v>2296.3932850000001</v>
      </c>
      <c r="G11" s="1">
        <v>2335.8810779999999</v>
      </c>
      <c r="H11" s="1">
        <v>2376.275048</v>
      </c>
      <c r="I11" s="1">
        <v>2416.7306060000001</v>
      </c>
      <c r="J11" s="1">
        <v>2457.0893209999999</v>
      </c>
      <c r="L11" s="1">
        <f>IF(C11=0,,C11-'Raw Data'!$B11)</f>
        <v>38.898053000000345</v>
      </c>
      <c r="M11" s="1">
        <f>IF(D11=0,,D11-'Raw Data'!$B11)</f>
        <v>76.68701800000008</v>
      </c>
      <c r="N11" s="1">
        <f>IF(E11=0,,E11-'Raw Data'!$B11)</f>
        <v>116.23948400000018</v>
      </c>
      <c r="O11" s="1">
        <f>IF(F11=0,,F11-'Raw Data'!$B11)</f>
        <v>155.66092400000025</v>
      </c>
      <c r="P11" s="1">
        <f>IF(G11=0,,G11-'Raw Data'!$B11)</f>
        <v>195.14871700000003</v>
      </c>
      <c r="Q11" s="1">
        <f>IF(H11=0,,H11-'Raw Data'!$B11)</f>
        <v>235.54268700000011</v>
      </c>
      <c r="R11" s="1">
        <f>IF(I11=0,,I11-'Raw Data'!$B11)</f>
        <v>275.99824500000022</v>
      </c>
      <c r="S11" s="1">
        <f t="shared" si="0"/>
        <v>316.35696000000007</v>
      </c>
      <c r="T11" s="1">
        <v>9</v>
      </c>
    </row>
    <row r="12" spans="1:20" ht="15.75" customHeight="1" x14ac:dyDescent="0.15">
      <c r="A12" s="2">
        <v>10</v>
      </c>
      <c r="B12" s="1">
        <v>1495.282719</v>
      </c>
      <c r="C12" s="1">
        <v>1603.8610309999999</v>
      </c>
      <c r="D12" s="1">
        <v>1706.343067</v>
      </c>
      <c r="E12" s="1">
        <v>1806.287028</v>
      </c>
      <c r="F12" s="1">
        <v>1901.5808750000001</v>
      </c>
      <c r="G12" s="1">
        <v>1994.2609769999999</v>
      </c>
      <c r="H12" s="1">
        <v>2086.0038249999998</v>
      </c>
      <c r="I12" s="1">
        <v>2175.8376480000002</v>
      </c>
      <c r="J12" s="1">
        <v>2263.476208</v>
      </c>
      <c r="L12" s="1">
        <f>IF(C12=0,,C12-'Raw Data'!$B12)</f>
        <v>108.57831199999987</v>
      </c>
      <c r="M12" s="1">
        <f>IF(D12=0,,D12-'Raw Data'!$B12)</f>
        <v>211.06034799999998</v>
      </c>
      <c r="N12" s="1">
        <f>IF(E12=0,,E12-'Raw Data'!$B12)</f>
        <v>311.00430899999992</v>
      </c>
      <c r="O12" s="1">
        <f>IF(F12=0,,F12-'Raw Data'!$B12)</f>
        <v>406.29815600000006</v>
      </c>
      <c r="P12" s="1">
        <f>IF(G12=0,,G12-'Raw Data'!$B12)</f>
        <v>498.97825799999987</v>
      </c>
      <c r="Q12" s="1">
        <f>IF(H12=0,,H12-'Raw Data'!$B12)</f>
        <v>590.72110599999974</v>
      </c>
      <c r="R12" s="1">
        <f>IF(I12=0,,I12-'Raw Data'!$B12)</f>
        <v>680.55492900000013</v>
      </c>
      <c r="S12" s="1">
        <f t="shared" si="0"/>
        <v>768.193489</v>
      </c>
      <c r="T12" s="1">
        <v>10</v>
      </c>
    </row>
    <row r="13" spans="1:20" ht="15.75" customHeight="1" x14ac:dyDescent="0.15">
      <c r="A13" s="2">
        <v>11</v>
      </c>
      <c r="B13" s="1">
        <v>1747.7976389999999</v>
      </c>
      <c r="C13" s="1">
        <v>1776.290649</v>
      </c>
      <c r="D13" s="1">
        <v>1802.1388420000001</v>
      </c>
      <c r="E13" s="1">
        <v>1829.236285</v>
      </c>
      <c r="F13" s="1">
        <v>1854.893239</v>
      </c>
      <c r="G13" s="1">
        <v>1880.3240290000001</v>
      </c>
      <c r="H13" s="1">
        <v>1905.5914439999999</v>
      </c>
      <c r="I13" s="1">
        <v>1930.6183309999999</v>
      </c>
      <c r="J13" s="1">
        <v>1955.047959</v>
      </c>
      <c r="L13" s="1">
        <f>IF(C13=0,,C13-'Raw Data'!$B13)</f>
        <v>28.49301000000014</v>
      </c>
      <c r="M13" s="1">
        <f>IF(D13=0,,D13-'Raw Data'!$B13)</f>
        <v>54.341203000000178</v>
      </c>
      <c r="N13" s="1">
        <f>IF(E13=0,,E13-'Raw Data'!$B13)</f>
        <v>81.438646000000062</v>
      </c>
      <c r="O13" s="1">
        <f>IF(F13=0,,F13-'Raw Data'!$B13)</f>
        <v>107.0956000000001</v>
      </c>
      <c r="P13" s="1">
        <f>IF(G13=0,,G13-'Raw Data'!$B13)</f>
        <v>132.52639000000022</v>
      </c>
      <c r="Q13" s="1">
        <f>IF(H13=0,,H13-'Raw Data'!$B13)</f>
        <v>157.79380500000002</v>
      </c>
      <c r="R13" s="1">
        <f>IF(I13=0,,I13-'Raw Data'!$B13)</f>
        <v>182.82069200000001</v>
      </c>
      <c r="S13" s="1">
        <f t="shared" si="0"/>
        <v>207.2503200000001</v>
      </c>
      <c r="T13" s="1">
        <v>11</v>
      </c>
    </row>
    <row r="14" spans="1:20" ht="15.75" customHeight="1" x14ac:dyDescent="0.15">
      <c r="B14" s="3" t="s">
        <v>19</v>
      </c>
      <c r="C14" s="3" t="s">
        <v>18</v>
      </c>
      <c r="D14" s="3" t="s">
        <v>20</v>
      </c>
      <c r="E14" s="3" t="s">
        <v>21</v>
      </c>
      <c r="F14" s="3" t="s">
        <v>22</v>
      </c>
      <c r="G14" s="3" t="s">
        <v>23</v>
      </c>
      <c r="H14" s="3" t="s">
        <v>24</v>
      </c>
      <c r="I14" s="3" t="s">
        <v>25</v>
      </c>
      <c r="J14" s="1" t="s">
        <v>19</v>
      </c>
    </row>
    <row r="15" spans="1:20" ht="15.75" customHeight="1" x14ac:dyDescent="0.15">
      <c r="A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K15" s="95" t="s">
        <v>10</v>
      </c>
      <c r="L15" s="1">
        <f>IF(L6=0,,L6/L13)</f>
        <v>0.73981351917539773</v>
      </c>
      <c r="M15" s="1">
        <f t="shared" ref="M15:S15" si="1">IF(M6=0,,M6/M13)</f>
        <v>0.7505706489420152</v>
      </c>
      <c r="N15" s="1">
        <f t="shared" si="1"/>
        <v>0.76551380778113542</v>
      </c>
      <c r="O15" s="1">
        <f t="shared" si="1"/>
        <v>0.78390672445926701</v>
      </c>
      <c r="P15" s="1">
        <f t="shared" si="1"/>
        <v>0.7976106796540654</v>
      </c>
      <c r="Q15" s="1">
        <f t="shared" si="1"/>
        <v>0.8097742113513261</v>
      </c>
      <c r="R15" s="1">
        <f t="shared" si="1"/>
        <v>0.82049804296769624</v>
      </c>
      <c r="S15" s="1">
        <f t="shared" si="1"/>
        <v>0.83079817198834671</v>
      </c>
    </row>
    <row r="16" spans="1:20" ht="15.75" customHeight="1" x14ac:dyDescent="0.15">
      <c r="B16" s="2">
        <v>1</v>
      </c>
      <c r="C16" s="1">
        <f t="shared" ref="C16:H16" si="2">IF(M3=0,,M3/$L3)</f>
        <v>1.9657944400906902</v>
      </c>
      <c r="D16" s="1">
        <f t="shared" si="2"/>
        <v>2.9795575722249845</v>
      </c>
      <c r="E16" s="1">
        <f t="shared" si="2"/>
        <v>3.9788089394729265</v>
      </c>
      <c r="F16" s="1">
        <f t="shared" si="2"/>
        <v>4.9813509748526421</v>
      </c>
      <c r="G16" s="1">
        <f t="shared" si="2"/>
        <v>6.0082323387260645</v>
      </c>
      <c r="H16" s="1">
        <f t="shared" si="2"/>
        <v>7.0339405048428514</v>
      </c>
      <c r="I16" s="1">
        <f>IF(S3=0,,S3/$L3)</f>
        <v>8.0596316587973362</v>
      </c>
      <c r="K16" s="58"/>
    </row>
    <row r="17" spans="1:19" ht="15.75" customHeight="1" x14ac:dyDescent="0.15">
      <c r="B17" s="2">
        <v>2</v>
      </c>
      <c r="C17" s="1">
        <f t="shared" ref="C17:I17" si="3">IF(M4=0,,M4/$L4)</f>
        <v>1.9695584433045734</v>
      </c>
      <c r="D17" s="1">
        <f t="shared" si="3"/>
        <v>3.004627639427726</v>
      </c>
      <c r="E17" s="1">
        <f t="shared" si="3"/>
        <v>4.031210444558103</v>
      </c>
      <c r="F17" s="1">
        <f t="shared" si="3"/>
        <v>5.0786111762788249</v>
      </c>
      <c r="G17" s="1">
        <f t="shared" si="3"/>
        <v>6.1562568776646369</v>
      </c>
      <c r="H17" s="1">
        <f t="shared" si="3"/>
        <v>7.2428583155573483</v>
      </c>
      <c r="I17" s="1">
        <f t="shared" si="3"/>
        <v>8.3272865963321774</v>
      </c>
      <c r="K17" s="95" t="s">
        <v>11</v>
      </c>
      <c r="L17" s="1">
        <f>IF(L8=0,,L8/L12)</f>
        <v>0.57934270519880871</v>
      </c>
      <c r="M17" s="1">
        <f t="shared" ref="M17:S17" si="4">IF(M8=0,,M8/M12)</f>
        <v>0.57932708895182738</v>
      </c>
      <c r="N17" s="1">
        <f t="shared" si="4"/>
        <v>0.60053925490787885</v>
      </c>
      <c r="O17" s="1">
        <f t="shared" si="4"/>
        <v>0.61809259848080522</v>
      </c>
      <c r="P17" s="1">
        <f t="shared" si="4"/>
        <v>0.63571318973180557</v>
      </c>
      <c r="Q17" s="1">
        <f t="shared" si="4"/>
        <v>0.65132265817500756</v>
      </c>
      <c r="R17" s="1">
        <f t="shared" si="4"/>
        <v>0.66654446932967548</v>
      </c>
      <c r="S17" s="1">
        <f t="shared" si="4"/>
        <v>0.67993767648296277</v>
      </c>
    </row>
    <row r="18" spans="1:19" ht="15.75" customHeight="1" x14ac:dyDescent="0.15">
      <c r="B18" s="2">
        <v>3</v>
      </c>
      <c r="C18" s="1">
        <f t="shared" ref="C18:I18" si="5">IF(M5=0,,M5/$L5)</f>
        <v>1.950205688018342</v>
      </c>
      <c r="D18" s="1">
        <f t="shared" si="5"/>
        <v>3.0813485823406861</v>
      </c>
      <c r="E18" s="1">
        <f t="shared" si="5"/>
        <v>4.205953727758482</v>
      </c>
      <c r="F18" s="1">
        <f t="shared" si="5"/>
        <v>5.3516859575300284</v>
      </c>
      <c r="G18" s="1">
        <f t="shared" si="5"/>
        <v>6.5396044505782305</v>
      </c>
      <c r="H18" s="1">
        <f t="shared" si="5"/>
        <v>7.724280244048602</v>
      </c>
      <c r="I18" s="1">
        <f t="shared" si="5"/>
        <v>8.9367369356810951</v>
      </c>
      <c r="K18" s="58"/>
    </row>
    <row r="19" spans="1:19" ht="15.75" customHeight="1" x14ac:dyDescent="0.15">
      <c r="B19" s="2">
        <v>4</v>
      </c>
      <c r="C19" s="1">
        <f t="shared" ref="C19:I19" si="6">IF(M6=0,,M6/$L6)</f>
        <v>1.9349076074524347</v>
      </c>
      <c r="D19" s="1">
        <f t="shared" si="6"/>
        <v>2.9574879193135222</v>
      </c>
      <c r="E19" s="1">
        <f t="shared" si="6"/>
        <v>3.9826801035356101</v>
      </c>
      <c r="F19" s="1">
        <f t="shared" si="6"/>
        <v>5.0145588745547167</v>
      </c>
      <c r="G19" s="1">
        <f t="shared" si="6"/>
        <v>6.0616840596989343</v>
      </c>
      <c r="H19" s="1">
        <f t="shared" si="6"/>
        <v>7.1161042896909601</v>
      </c>
      <c r="I19" s="1">
        <f t="shared" si="6"/>
        <v>8.1682711944877262</v>
      </c>
      <c r="K19" s="95" t="s">
        <v>12</v>
      </c>
      <c r="L19" s="1">
        <f>IF(L7=0,,(2*L7)/(L12+L13))</f>
        <v>0.95299597387701562</v>
      </c>
      <c r="M19" s="1">
        <f t="shared" ref="M19:S19" si="7">IF(M7=0,,(2*M7)/(M12+M13))</f>
        <v>0.97323606823985598</v>
      </c>
      <c r="N19" s="1">
        <f t="shared" si="7"/>
        <v>1.0066364575203037</v>
      </c>
      <c r="O19" s="1">
        <f t="shared" si="7"/>
        <v>1.0285993193886833</v>
      </c>
      <c r="P19" s="1">
        <f t="shared" si="7"/>
        <v>1.0533136693556049</v>
      </c>
      <c r="Q19" s="1">
        <f t="shared" si="7"/>
        <v>1.074021107910835</v>
      </c>
      <c r="R19" s="1">
        <f t="shared" si="7"/>
        <v>1.0945754327709927</v>
      </c>
      <c r="S19" s="1">
        <f t="shared" si="7"/>
        <v>1.112551400692728</v>
      </c>
    </row>
    <row r="20" spans="1:19" ht="15.75" customHeight="1" x14ac:dyDescent="0.15">
      <c r="B20" s="2">
        <v>5</v>
      </c>
      <c r="C20" s="1">
        <f t="shared" ref="C20:I20" si="8">IF(M7=0,,M7/$L7)</f>
        <v>1.9773519878346819</v>
      </c>
      <c r="D20" s="1">
        <f t="shared" si="8"/>
        <v>3.0242070756762893</v>
      </c>
      <c r="E20" s="1">
        <f t="shared" si="8"/>
        <v>4.0425848837884564</v>
      </c>
      <c r="F20" s="1">
        <f t="shared" si="8"/>
        <v>5.0920962542775312</v>
      </c>
      <c r="G20" s="1">
        <f t="shared" si="8"/>
        <v>6.1542566794309623</v>
      </c>
      <c r="H20" s="1">
        <f t="shared" si="8"/>
        <v>7.2344881647422206</v>
      </c>
      <c r="I20" s="1">
        <f t="shared" si="8"/>
        <v>8.3077740097870585</v>
      </c>
      <c r="K20" s="58"/>
    </row>
    <row r="21" spans="1:19" ht="15.75" customHeight="1" x14ac:dyDescent="0.15">
      <c r="B21" s="2">
        <v>6</v>
      </c>
      <c r="C21" s="1">
        <f t="shared" ref="C21:I21" si="9">IF(M8=0,,M8/$L8)</f>
        <v>1.9438012523612624</v>
      </c>
      <c r="D21" s="1">
        <f t="shared" si="9"/>
        <v>2.9691297633874099</v>
      </c>
      <c r="E21" s="1">
        <f t="shared" si="9"/>
        <v>3.992268717565763</v>
      </c>
      <c r="F21" s="1">
        <f t="shared" si="9"/>
        <v>5.0427125896005256</v>
      </c>
      <c r="G21" s="1">
        <f t="shared" si="9"/>
        <v>6.1164586803333485</v>
      </c>
      <c r="H21" s="1">
        <f t="shared" si="9"/>
        <v>7.2113020126063825</v>
      </c>
      <c r="I21" s="1">
        <f t="shared" si="9"/>
        <v>8.3034982817402678</v>
      </c>
      <c r="K21" s="95" t="s">
        <v>13</v>
      </c>
      <c r="L21" s="1">
        <f>AVERAGE(L9:L11)</f>
        <v>37.720782000000177</v>
      </c>
      <c r="M21" s="1">
        <f t="shared" ref="M21:S21" si="10">AVERAGE(M9:M11)</f>
        <v>73.904076333333407</v>
      </c>
      <c r="N21" s="1">
        <f t="shared" si="10"/>
        <v>113.14650366666683</v>
      </c>
      <c r="O21" s="1">
        <f t="shared" si="10"/>
        <v>152.05342833333347</v>
      </c>
      <c r="P21" s="1">
        <f t="shared" si="10"/>
        <v>191.36999666666665</v>
      </c>
      <c r="Q21" s="1">
        <f t="shared" si="10"/>
        <v>231.62413533333333</v>
      </c>
      <c r="R21" s="1">
        <f t="shared" si="10"/>
        <v>271.87838333333337</v>
      </c>
      <c r="S21" s="1">
        <f t="shared" si="10"/>
        <v>312.11488133333341</v>
      </c>
    </row>
    <row r="22" spans="1:19" ht="15.75" customHeight="1" x14ac:dyDescent="0.15">
      <c r="B22" s="2">
        <v>7</v>
      </c>
      <c r="C22" s="1">
        <f t="shared" ref="C22:I22" si="11">IF(M9=0,,M9/$L9)</f>
        <v>1.9545595107921407</v>
      </c>
      <c r="D22" s="1">
        <f t="shared" si="11"/>
        <v>3.0120035866613462</v>
      </c>
      <c r="E22" s="1">
        <f t="shared" si="11"/>
        <v>4.0600248600060631</v>
      </c>
      <c r="F22" s="1">
        <f t="shared" si="11"/>
        <v>5.1239226210476883</v>
      </c>
      <c r="G22" s="1">
        <f t="shared" si="11"/>
        <v>6.2157047548341247</v>
      </c>
      <c r="H22" s="1">
        <f t="shared" si="11"/>
        <v>7.3079833385776256</v>
      </c>
      <c r="I22" s="1">
        <f t="shared" si="11"/>
        <v>8.4004283273748559</v>
      </c>
      <c r="K22" s="58"/>
    </row>
    <row r="23" spans="1:19" ht="15.75" customHeight="1" x14ac:dyDescent="0.15">
      <c r="B23" s="2">
        <v>8</v>
      </c>
      <c r="C23" s="1">
        <f t="shared" ref="C23:I23" si="12">IF(M10=0,,M10/$L10)</f>
        <v>1.9511474084076441</v>
      </c>
      <c r="D23" s="1">
        <f t="shared" si="12"/>
        <v>2.9991709628458163</v>
      </c>
      <c r="E23" s="1">
        <f t="shared" si="12"/>
        <v>4.03311593642219</v>
      </c>
      <c r="F23" s="1">
        <f t="shared" si="12"/>
        <v>5.0825007631370704</v>
      </c>
      <c r="G23" s="1">
        <f t="shared" si="12"/>
        <v>6.1554169219289285</v>
      </c>
      <c r="H23" s="1">
        <f t="shared" si="12"/>
        <v>7.2262293396532131</v>
      </c>
      <c r="I23" s="1">
        <f t="shared" si="12"/>
        <v>8.2980358229267335</v>
      </c>
      <c r="K23" s="95" t="s">
        <v>14</v>
      </c>
      <c r="L23" s="1">
        <f>L9/L21</f>
        <v>0.96830794759238747</v>
      </c>
      <c r="M23" s="1">
        <f t="shared" ref="M23:S23" si="13">M9/M21</f>
        <v>0.96599457759274143</v>
      </c>
      <c r="N23" s="1">
        <f t="shared" si="13"/>
        <v>0.97231845823628948</v>
      </c>
      <c r="O23" s="1">
        <f t="shared" si="13"/>
        <v>0.97527403114455624</v>
      </c>
      <c r="P23" s="1">
        <f t="shared" si="13"/>
        <v>0.97796406573590466</v>
      </c>
      <c r="Q23" s="1">
        <f t="shared" si="13"/>
        <v>0.98016852031968615</v>
      </c>
      <c r="R23" s="1">
        <f t="shared" si="13"/>
        <v>0.98178649485618597</v>
      </c>
      <c r="S23" s="1">
        <f t="shared" si="13"/>
        <v>0.9830625207271434</v>
      </c>
    </row>
    <row r="24" spans="1:19" ht="13" x14ac:dyDescent="0.15">
      <c r="B24" s="2">
        <v>9</v>
      </c>
      <c r="C24" s="1">
        <f t="shared" ref="C24:I24" si="14">IF(M11=0,,M11/$L11)</f>
        <v>1.9714873132595967</v>
      </c>
      <c r="D24" s="1">
        <f t="shared" si="14"/>
        <v>2.9883111116126853</v>
      </c>
      <c r="E24" s="1">
        <f t="shared" si="14"/>
        <v>4.001766463735315</v>
      </c>
      <c r="F24" s="1">
        <f t="shared" si="14"/>
        <v>5.0169276338843565</v>
      </c>
      <c r="G24" s="1">
        <f t="shared" si="14"/>
        <v>6.0553850086017933</v>
      </c>
      <c r="H24" s="1">
        <f t="shared" si="14"/>
        <v>7.0954257016411022</v>
      </c>
      <c r="I24" s="1">
        <f t="shared" si="14"/>
        <v>8.1329767327942424</v>
      </c>
      <c r="K24" s="58"/>
    </row>
    <row r="25" spans="1:19" ht="13" x14ac:dyDescent="0.15">
      <c r="B25" s="2">
        <v>10</v>
      </c>
      <c r="C25" s="1">
        <f t="shared" ref="C25:I25" si="15">IF(M12=0,,M12/$L12)</f>
        <v>1.9438536491523302</v>
      </c>
      <c r="D25" s="1">
        <f t="shared" si="15"/>
        <v>2.8643317737339689</v>
      </c>
      <c r="E25" s="1">
        <f t="shared" si="15"/>
        <v>3.741982616196875</v>
      </c>
      <c r="F25" s="1">
        <f t="shared" si="15"/>
        <v>4.5955610177472686</v>
      </c>
      <c r="G25" s="1">
        <f t="shared" si="15"/>
        <v>5.4405073639383934</v>
      </c>
      <c r="H25" s="1">
        <f t="shared" si="15"/>
        <v>6.2678716998289765</v>
      </c>
      <c r="I25" s="1">
        <f t="shared" si="15"/>
        <v>7.0750177899247593</v>
      </c>
      <c r="K25" s="95" t="s">
        <v>15</v>
      </c>
      <c r="L25" s="73">
        <f>L10/L21</f>
        <v>1.0004819094153445</v>
      </c>
      <c r="M25" s="73">
        <f t="shared" ref="M25:S25" si="16">M10/M21</f>
        <v>0.99634929023242913</v>
      </c>
      <c r="N25" s="73">
        <f t="shared" si="16"/>
        <v>1.0003454753975296</v>
      </c>
      <c r="O25" s="73">
        <f t="shared" si="16"/>
        <v>1.0010007841870756</v>
      </c>
      <c r="P25" s="73">
        <f t="shared" si="16"/>
        <v>1.0022903085173631</v>
      </c>
      <c r="Q25" s="73">
        <f t="shared" si="16"/>
        <v>1.002913762271342</v>
      </c>
      <c r="R25" s="73">
        <f t="shared" si="16"/>
        <v>1.0030601795422867</v>
      </c>
      <c r="S25" s="73">
        <f t="shared" si="16"/>
        <v>1.0033460777717658</v>
      </c>
    </row>
    <row r="26" spans="1:19" ht="13" x14ac:dyDescent="0.15">
      <c r="B26" s="2">
        <v>11</v>
      </c>
      <c r="C26" s="1">
        <f t="shared" ref="C26:I26" si="17">IF(M13=0,,M13/$L13)</f>
        <v>1.9071766373577208</v>
      </c>
      <c r="D26" s="1">
        <f t="shared" si="17"/>
        <v>2.8581973613879215</v>
      </c>
      <c r="E26" s="1">
        <f t="shared" si="17"/>
        <v>3.7586622122408118</v>
      </c>
      <c r="F26" s="1">
        <f t="shared" si="17"/>
        <v>4.6511895373637104</v>
      </c>
      <c r="G26" s="1">
        <f t="shared" si="17"/>
        <v>5.5379830000410362</v>
      </c>
      <c r="H26" s="1">
        <f t="shared" si="17"/>
        <v>6.4163348133454177</v>
      </c>
      <c r="I26" s="1">
        <f t="shared" si="17"/>
        <v>7.2737250294019162</v>
      </c>
      <c r="K26" s="58"/>
    </row>
    <row r="27" spans="1:19" ht="13" x14ac:dyDescent="0.15">
      <c r="K27" s="95" t="s">
        <v>16</v>
      </c>
      <c r="L27" s="1">
        <f>L11/L21</f>
        <v>1.0312101429922678</v>
      </c>
      <c r="M27" s="1">
        <f t="shared" ref="M27:S27" si="18">M11/M21</f>
        <v>1.0376561321748292</v>
      </c>
      <c r="N27" s="1">
        <f t="shared" si="18"/>
        <v>1.027336066366181</v>
      </c>
      <c r="O27" s="1">
        <f t="shared" si="18"/>
        <v>1.0237251846683679</v>
      </c>
      <c r="P27" s="1">
        <f t="shared" si="18"/>
        <v>1.0197456257467321</v>
      </c>
      <c r="Q27" s="1">
        <f t="shared" si="18"/>
        <v>1.0169177174089719</v>
      </c>
      <c r="R27" s="1">
        <f t="shared" si="18"/>
        <v>1.0151533256015273</v>
      </c>
      <c r="S27" s="1">
        <f t="shared" si="18"/>
        <v>1.0135914015010909</v>
      </c>
    </row>
    <row r="29" spans="1:19" ht="13" x14ac:dyDescent="0.15">
      <c r="A29" s="2" t="s">
        <v>17</v>
      </c>
      <c r="K29" s="2" t="s">
        <v>1</v>
      </c>
    </row>
    <row r="30" spans="1:19" ht="13" x14ac:dyDescent="0.15">
      <c r="B30" s="2">
        <v>400</v>
      </c>
      <c r="C30" s="2">
        <v>350</v>
      </c>
      <c r="D30" s="2">
        <v>300</v>
      </c>
      <c r="E30" s="2">
        <v>250</v>
      </c>
      <c r="F30" s="2">
        <v>200</v>
      </c>
      <c r="G30" s="2">
        <v>150</v>
      </c>
      <c r="H30" s="2">
        <v>100</v>
      </c>
      <c r="I30" s="2">
        <v>50</v>
      </c>
      <c r="K30" s="2">
        <v>400</v>
      </c>
      <c r="L30" s="2">
        <v>350</v>
      </c>
      <c r="M30" s="2">
        <v>300</v>
      </c>
      <c r="N30" s="2">
        <v>250</v>
      </c>
      <c r="O30" s="2">
        <v>200</v>
      </c>
      <c r="P30" s="2">
        <v>150</v>
      </c>
      <c r="Q30" s="2">
        <v>100</v>
      </c>
      <c r="R30" s="2">
        <v>50</v>
      </c>
    </row>
    <row r="31" spans="1:19" ht="13" x14ac:dyDescent="0.15">
      <c r="A31" s="2">
        <v>1</v>
      </c>
      <c r="B31" s="1">
        <v>9682.3169080000007</v>
      </c>
      <c r="C31" s="1">
        <v>9611.0224550000003</v>
      </c>
      <c r="D31" s="1">
        <v>9539.1088080000009</v>
      </c>
      <c r="E31" s="1">
        <v>9466.953109</v>
      </c>
      <c r="F31" s="1">
        <v>9393.6960330000002</v>
      </c>
      <c r="G31" s="1">
        <v>9321.4236779999992</v>
      </c>
      <c r="H31" s="1">
        <v>9245.1139590000002</v>
      </c>
      <c r="I31" s="1">
        <v>9170.3907679999993</v>
      </c>
      <c r="K31" s="1">
        <f>B31-$B3</f>
        <v>577.9835890000013</v>
      </c>
      <c r="L31" s="1">
        <f t="shared" ref="L31:Q41" si="19">C31-$B3</f>
        <v>506.68913600000087</v>
      </c>
      <c r="M31" s="1">
        <f t="shared" si="19"/>
        <v>434.77548900000147</v>
      </c>
      <c r="N31" s="1">
        <f t="shared" si="19"/>
        <v>362.61979000000065</v>
      </c>
      <c r="O31" s="1">
        <f t="shared" si="19"/>
        <v>289.36271400000078</v>
      </c>
      <c r="P31" s="1">
        <f t="shared" si="19"/>
        <v>217.09035899999981</v>
      </c>
      <c r="Q31" s="1">
        <f t="shared" si="19"/>
        <v>140.78064000000086</v>
      </c>
      <c r="R31" s="1">
        <f>I31-B3</f>
        <v>66.057448999999906</v>
      </c>
    </row>
    <row r="32" spans="1:19" ht="13" x14ac:dyDescent="0.15">
      <c r="A32" s="2">
        <v>2</v>
      </c>
      <c r="B32" s="1">
        <v>9669.6411879999996</v>
      </c>
      <c r="C32" s="1">
        <v>9607.8655490000001</v>
      </c>
      <c r="D32" s="1">
        <v>9546.0196350000006</v>
      </c>
      <c r="E32" s="1">
        <v>9484.3718800000006</v>
      </c>
      <c r="F32" s="1">
        <v>9422.5643369999998</v>
      </c>
      <c r="G32" s="1">
        <v>9361.8290969999998</v>
      </c>
      <c r="H32" s="1">
        <v>9298.2173070000008</v>
      </c>
      <c r="I32" s="1">
        <v>9236.8978729999999</v>
      </c>
      <c r="K32" s="1">
        <f t="shared" ref="K32:K41" si="20">B32-$B4</f>
        <v>484.08194100000037</v>
      </c>
      <c r="L32" s="1">
        <f t="shared" si="19"/>
        <v>422.30630200000087</v>
      </c>
      <c r="M32" s="1">
        <f t="shared" si="19"/>
        <v>360.46038800000133</v>
      </c>
      <c r="N32" s="1">
        <f t="shared" si="19"/>
        <v>298.81263300000137</v>
      </c>
      <c r="O32" s="1">
        <f t="shared" si="19"/>
        <v>237.00509000000056</v>
      </c>
      <c r="P32" s="1">
        <f t="shared" si="19"/>
        <v>176.26985000000059</v>
      </c>
      <c r="Q32" s="1">
        <f t="shared" si="19"/>
        <v>112.65806000000157</v>
      </c>
      <c r="R32" s="1">
        <f t="shared" ref="R32:R41" si="21">I32-B4</f>
        <v>51.338626000000659</v>
      </c>
    </row>
    <row r="33" spans="1:18" ht="13" x14ac:dyDescent="0.15">
      <c r="A33" s="2">
        <v>3</v>
      </c>
      <c r="B33" s="1">
        <v>2039.1349760000001</v>
      </c>
      <c r="C33" s="1">
        <v>2018.467922</v>
      </c>
      <c r="D33" s="1">
        <v>1997.5293859999999</v>
      </c>
      <c r="E33" s="1">
        <v>1977.033234</v>
      </c>
      <c r="F33" s="1">
        <v>1956.3665659999999</v>
      </c>
      <c r="G33" s="1">
        <v>1936.401474</v>
      </c>
      <c r="H33" s="1">
        <v>1915.5714459999999</v>
      </c>
      <c r="I33" s="1">
        <v>1895.6075149999999</v>
      </c>
      <c r="K33" s="1">
        <f t="shared" si="20"/>
        <v>155.68945899999994</v>
      </c>
      <c r="L33" s="1">
        <f t="shared" si="19"/>
        <v>135.02240499999994</v>
      </c>
      <c r="M33" s="1">
        <f t="shared" si="19"/>
        <v>114.08386899999982</v>
      </c>
      <c r="N33" s="1">
        <f t="shared" si="19"/>
        <v>93.587716999999884</v>
      </c>
      <c r="O33" s="1">
        <f t="shared" si="19"/>
        <v>72.921048999999812</v>
      </c>
      <c r="P33" s="1">
        <f t="shared" si="19"/>
        <v>52.955956999999898</v>
      </c>
      <c r="Q33" s="1">
        <f t="shared" si="19"/>
        <v>32.125928999999815</v>
      </c>
      <c r="R33" s="1">
        <f t="shared" si="21"/>
        <v>12.161997999999812</v>
      </c>
    </row>
    <row r="34" spans="1:18" ht="13" x14ac:dyDescent="0.15">
      <c r="A34" s="2">
        <v>4</v>
      </c>
      <c r="B34" s="1">
        <v>1007.87373</v>
      </c>
      <c r="C34" s="1">
        <v>983.50262899999996</v>
      </c>
      <c r="D34" s="1">
        <v>960.66466500000001</v>
      </c>
      <c r="E34" s="1">
        <v>938.58547199999998</v>
      </c>
      <c r="F34" s="1">
        <v>917.56161499999996</v>
      </c>
      <c r="G34" s="1">
        <v>894.77253800000005</v>
      </c>
      <c r="H34" s="1">
        <v>873.47732399999995</v>
      </c>
      <c r="I34" s="1">
        <v>851.20181700000001</v>
      </c>
      <c r="K34" s="1">
        <f t="shared" si="20"/>
        <v>172.18318699999998</v>
      </c>
      <c r="L34" s="1">
        <f t="shared" si="19"/>
        <v>147.81208599999991</v>
      </c>
      <c r="M34" s="1">
        <f t="shared" si="19"/>
        <v>124.97412199999997</v>
      </c>
      <c r="N34" s="1">
        <f t="shared" si="19"/>
        <v>102.89492899999993</v>
      </c>
      <c r="O34" s="1">
        <f t="shared" si="19"/>
        <v>81.871071999999913</v>
      </c>
      <c r="P34" s="1">
        <f t="shared" si="19"/>
        <v>59.081995000000006</v>
      </c>
      <c r="Q34" s="1">
        <f t="shared" si="19"/>
        <v>37.786780999999905</v>
      </c>
      <c r="R34" s="1">
        <f t="shared" si="21"/>
        <v>15.511273999999958</v>
      </c>
    </row>
    <row r="35" spans="1:18" ht="13" x14ac:dyDescent="0.15">
      <c r="A35" s="2">
        <v>5</v>
      </c>
      <c r="B35" s="1">
        <v>1441.8704</v>
      </c>
      <c r="C35" s="1">
        <v>1373.044639</v>
      </c>
      <c r="D35" s="1">
        <v>1303.0598910000001</v>
      </c>
      <c r="E35" s="1">
        <v>1233.873482</v>
      </c>
      <c r="F35" s="1">
        <v>1161.3706970000001</v>
      </c>
      <c r="G35" s="1">
        <v>1096.835018</v>
      </c>
      <c r="H35" s="1">
        <v>1020.308895</v>
      </c>
      <c r="I35" s="1">
        <v>954.91880500000002</v>
      </c>
      <c r="K35" s="1">
        <f t="shared" si="20"/>
        <v>542.61568799999998</v>
      </c>
      <c r="L35" s="1">
        <f t="shared" si="19"/>
        <v>473.78992699999992</v>
      </c>
      <c r="M35" s="1">
        <f t="shared" si="19"/>
        <v>403.80517900000007</v>
      </c>
      <c r="N35" s="1">
        <f t="shared" si="19"/>
        <v>334.61876999999993</v>
      </c>
      <c r="O35" s="1">
        <f t="shared" si="19"/>
        <v>262.11598500000002</v>
      </c>
      <c r="P35" s="1">
        <f t="shared" si="19"/>
        <v>197.58030599999995</v>
      </c>
      <c r="Q35" s="1">
        <f t="shared" si="19"/>
        <v>121.05418299999997</v>
      </c>
      <c r="R35" s="1">
        <f t="shared" si="21"/>
        <v>55.66409299999998</v>
      </c>
    </row>
    <row r="36" spans="1:18" ht="13" x14ac:dyDescent="0.15">
      <c r="A36" s="2">
        <v>6</v>
      </c>
      <c r="B36" s="1">
        <v>6210.8045220000004</v>
      </c>
      <c r="C36" s="1">
        <v>6140.1167960000002</v>
      </c>
      <c r="D36" s="1">
        <v>6071.4196410000004</v>
      </c>
      <c r="E36" s="1">
        <v>6004.335016</v>
      </c>
      <c r="F36" s="1">
        <v>5939.1396999999997</v>
      </c>
      <c r="G36" s="1">
        <v>5872.1499549999999</v>
      </c>
      <c r="H36" s="1">
        <v>5804.4234029999998</v>
      </c>
      <c r="I36" s="1">
        <v>5738.0715449999998</v>
      </c>
      <c r="K36" s="1">
        <f t="shared" si="20"/>
        <v>522.32369600000038</v>
      </c>
      <c r="L36" s="1">
        <f t="shared" si="19"/>
        <v>451.63597000000027</v>
      </c>
      <c r="M36" s="1">
        <f t="shared" si="19"/>
        <v>382.93881500000043</v>
      </c>
      <c r="N36" s="1">
        <f t="shared" si="19"/>
        <v>315.85419000000002</v>
      </c>
      <c r="O36" s="1">
        <f t="shared" si="19"/>
        <v>250.65887399999974</v>
      </c>
      <c r="P36" s="1">
        <f t="shared" si="19"/>
        <v>183.66912899999988</v>
      </c>
      <c r="Q36" s="1">
        <f t="shared" si="19"/>
        <v>115.9425769999998</v>
      </c>
      <c r="R36" s="1">
        <f t="shared" si="21"/>
        <v>49.590718999999808</v>
      </c>
    </row>
    <row r="37" spans="1:18" ht="13" x14ac:dyDescent="0.15">
      <c r="A37" s="2">
        <v>7</v>
      </c>
      <c r="B37" s="1">
        <v>2371.203998</v>
      </c>
      <c r="C37" s="1">
        <v>2331.1077580000001</v>
      </c>
      <c r="D37" s="1">
        <v>2290.8279649999999</v>
      </c>
      <c r="E37" s="1">
        <v>2250.8776560000001</v>
      </c>
      <c r="F37" s="1">
        <v>2211.116164</v>
      </c>
      <c r="G37" s="1">
        <v>2171.9231880000002</v>
      </c>
      <c r="H37" s="1">
        <v>2131.8987000000002</v>
      </c>
      <c r="I37" s="1">
        <v>2092.6397550000002</v>
      </c>
      <c r="K37" s="1">
        <f t="shared" si="20"/>
        <v>306.828442</v>
      </c>
      <c r="L37" s="1">
        <f t="shared" si="19"/>
        <v>266.73220200000014</v>
      </c>
      <c r="M37" s="1">
        <f t="shared" si="19"/>
        <v>226.45240899999999</v>
      </c>
      <c r="N37" s="1">
        <f t="shared" si="19"/>
        <v>186.50210000000015</v>
      </c>
      <c r="O37" s="1">
        <f t="shared" si="19"/>
        <v>146.74060800000007</v>
      </c>
      <c r="P37" s="1">
        <f t="shared" si="19"/>
        <v>107.54763200000025</v>
      </c>
      <c r="Q37" s="1">
        <f t="shared" si="19"/>
        <v>67.523144000000229</v>
      </c>
      <c r="R37" s="1">
        <f t="shared" si="21"/>
        <v>28.26419900000019</v>
      </c>
    </row>
    <row r="38" spans="1:18" ht="13" x14ac:dyDescent="0.15">
      <c r="A38" s="2">
        <v>8</v>
      </c>
      <c r="B38" s="1">
        <v>2456.0431010000002</v>
      </c>
      <c r="C38" s="1">
        <v>2415.3515280000001</v>
      </c>
      <c r="D38" s="1">
        <v>2374.3882589999998</v>
      </c>
      <c r="E38" s="1">
        <v>2333.8320549999999</v>
      </c>
      <c r="F38" s="1">
        <v>2293.265414</v>
      </c>
      <c r="G38" s="1">
        <v>2253.4397100000001</v>
      </c>
      <c r="H38" s="1">
        <v>2212.4980009999999</v>
      </c>
      <c r="I38" s="1">
        <v>2172.3459760000001</v>
      </c>
      <c r="K38" s="1">
        <f t="shared" si="20"/>
        <v>313.15924200000018</v>
      </c>
      <c r="L38" s="1">
        <f t="shared" si="19"/>
        <v>272.46766900000011</v>
      </c>
      <c r="M38" s="1">
        <f t="shared" si="19"/>
        <v>231.50439999999981</v>
      </c>
      <c r="N38" s="1">
        <f t="shared" si="19"/>
        <v>190.94819599999983</v>
      </c>
      <c r="O38" s="1">
        <f t="shared" si="19"/>
        <v>150.38155499999993</v>
      </c>
      <c r="P38" s="1">
        <f t="shared" si="19"/>
        <v>110.55585100000008</v>
      </c>
      <c r="Q38" s="1">
        <f t="shared" si="19"/>
        <v>69.614141999999902</v>
      </c>
      <c r="R38" s="1">
        <f t="shared" si="21"/>
        <v>29.462117000000035</v>
      </c>
    </row>
    <row r="39" spans="1:18" ht="13" x14ac:dyDescent="0.15">
      <c r="A39" s="2">
        <v>9</v>
      </c>
      <c r="B39" s="1">
        <v>2457.0893209999999</v>
      </c>
      <c r="C39" s="1">
        <v>2416.6553330000002</v>
      </c>
      <c r="D39" s="1">
        <v>2375.9091760000001</v>
      </c>
      <c r="E39" s="1">
        <v>2335.5202100000001</v>
      </c>
      <c r="F39" s="1">
        <v>2295.2438179999999</v>
      </c>
      <c r="G39" s="1">
        <v>2255.4570319999998</v>
      </c>
      <c r="H39" s="1">
        <v>2214.7461250000001</v>
      </c>
      <c r="I39" s="1">
        <v>2174.4139169999999</v>
      </c>
      <c r="K39" s="1">
        <f t="shared" si="20"/>
        <v>316.35696000000007</v>
      </c>
      <c r="L39" s="1">
        <f t="shared" si="19"/>
        <v>275.9229720000003</v>
      </c>
      <c r="M39" s="1">
        <f t="shared" si="19"/>
        <v>235.17681500000026</v>
      </c>
      <c r="N39" s="1">
        <f t="shared" si="19"/>
        <v>194.78784900000028</v>
      </c>
      <c r="O39" s="1">
        <f t="shared" si="19"/>
        <v>154.51145700000006</v>
      </c>
      <c r="P39" s="1">
        <f t="shared" si="19"/>
        <v>114.72467099999994</v>
      </c>
      <c r="Q39" s="1">
        <f t="shared" si="19"/>
        <v>74.013764000000265</v>
      </c>
      <c r="R39" s="1">
        <f t="shared" si="21"/>
        <v>33.681556</v>
      </c>
    </row>
    <row r="40" spans="1:18" ht="13" x14ac:dyDescent="0.15">
      <c r="A40" s="2">
        <v>10</v>
      </c>
      <c r="B40" s="1">
        <v>2263.476208</v>
      </c>
      <c r="C40" s="1">
        <v>2176.368465</v>
      </c>
      <c r="D40" s="1">
        <v>2086.9548150000001</v>
      </c>
      <c r="E40" s="1">
        <v>1995.7798560000001</v>
      </c>
      <c r="F40" s="1">
        <v>1902.374822</v>
      </c>
      <c r="G40" s="1">
        <v>1806.9970209999999</v>
      </c>
      <c r="H40" s="1">
        <v>1705.336622</v>
      </c>
      <c r="I40" s="1">
        <v>1600.310878</v>
      </c>
      <c r="K40" s="1">
        <f t="shared" si="20"/>
        <v>768.193489</v>
      </c>
      <c r="L40" s="1">
        <f t="shared" si="19"/>
        <v>681.08574599999997</v>
      </c>
      <c r="M40" s="1">
        <f t="shared" si="19"/>
        <v>591.67209600000001</v>
      </c>
      <c r="N40" s="1">
        <f t="shared" si="19"/>
        <v>500.49713700000007</v>
      </c>
      <c r="O40" s="1">
        <f t="shared" si="19"/>
        <v>407.09210299999995</v>
      </c>
      <c r="P40" s="1">
        <f t="shared" si="19"/>
        <v>311.71430199999986</v>
      </c>
      <c r="Q40" s="1">
        <f t="shared" si="19"/>
        <v>210.05390299999999</v>
      </c>
      <c r="R40" s="1">
        <f t="shared" si="21"/>
        <v>105.02815899999996</v>
      </c>
    </row>
    <row r="41" spans="1:18" ht="13" x14ac:dyDescent="0.15">
      <c r="A41" s="2">
        <v>11</v>
      </c>
      <c r="B41" s="1">
        <v>1955.047959</v>
      </c>
      <c r="C41" s="1">
        <v>1930.5073090000001</v>
      </c>
      <c r="D41" s="1">
        <v>1905.2409720000001</v>
      </c>
      <c r="E41" s="1">
        <v>1879.8005209999999</v>
      </c>
      <c r="F41" s="1">
        <v>1853.5535090000001</v>
      </c>
      <c r="G41" s="1">
        <v>1827.090467</v>
      </c>
      <c r="H41" s="1">
        <v>1798.643505</v>
      </c>
      <c r="I41" s="1">
        <v>1769.4362040000001</v>
      </c>
      <c r="K41" s="1">
        <f t="shared" si="20"/>
        <v>207.2503200000001</v>
      </c>
      <c r="L41" s="1">
        <f t="shared" si="19"/>
        <v>182.70967000000019</v>
      </c>
      <c r="M41" s="1">
        <f t="shared" si="19"/>
        <v>157.44333300000017</v>
      </c>
      <c r="N41" s="1">
        <f t="shared" si="19"/>
        <v>132.002882</v>
      </c>
      <c r="O41" s="1">
        <f t="shared" si="19"/>
        <v>105.75587000000019</v>
      </c>
      <c r="P41" s="1">
        <f t="shared" si="19"/>
        <v>79.2928280000001</v>
      </c>
      <c r="Q41" s="1">
        <f t="shared" si="19"/>
        <v>50.845866000000115</v>
      </c>
      <c r="R41" s="1">
        <f t="shared" si="21"/>
        <v>21.638565000000199</v>
      </c>
    </row>
    <row r="42" spans="1:18" ht="15.75" customHeight="1" x14ac:dyDescent="0.15">
      <c r="B42" s="1" t="s">
        <v>19</v>
      </c>
      <c r="C42" s="3" t="s">
        <v>20</v>
      </c>
      <c r="D42" s="3" t="s">
        <v>18</v>
      </c>
      <c r="E42" s="3" t="s">
        <v>22</v>
      </c>
      <c r="F42" s="3" t="s">
        <v>21</v>
      </c>
      <c r="G42" s="3" t="s">
        <v>24</v>
      </c>
      <c r="H42" s="3" t="s">
        <v>25</v>
      </c>
      <c r="I42" s="1" t="s">
        <v>19</v>
      </c>
    </row>
    <row r="43" spans="1:18" ht="13" x14ac:dyDescent="0.15">
      <c r="A43" s="2" t="s">
        <v>2</v>
      </c>
      <c r="B43" s="2" t="s">
        <v>9</v>
      </c>
      <c r="C43" s="2" t="s">
        <v>8</v>
      </c>
      <c r="D43" s="2" t="s">
        <v>7</v>
      </c>
      <c r="E43" s="2" t="s">
        <v>6</v>
      </c>
      <c r="F43" s="2" t="s">
        <v>5</v>
      </c>
      <c r="G43" s="2" t="s">
        <v>4</v>
      </c>
      <c r="H43" s="2" t="s">
        <v>3</v>
      </c>
      <c r="I43" s="2" t="s">
        <v>26</v>
      </c>
      <c r="J43" s="2" t="s">
        <v>10</v>
      </c>
      <c r="K43" s="1">
        <f t="shared" ref="K43:R43" si="22">IF(K41=0,,K34/K41)</f>
        <v>0.83079817198834671</v>
      </c>
      <c r="L43" s="1">
        <f t="shared" si="22"/>
        <v>0.80899979732873339</v>
      </c>
      <c r="M43" s="1">
        <f t="shared" si="22"/>
        <v>0.79377208052372616</v>
      </c>
      <c r="N43" s="1">
        <f t="shared" si="22"/>
        <v>0.77949001901337223</v>
      </c>
      <c r="O43" s="1">
        <f t="shared" si="22"/>
        <v>0.77415156246173167</v>
      </c>
      <c r="P43" s="1">
        <f t="shared" si="22"/>
        <v>0.74511146203538015</v>
      </c>
      <c r="Q43" s="1">
        <f t="shared" si="22"/>
        <v>0.74316328883059679</v>
      </c>
      <c r="R43" s="1">
        <f t="shared" si="22"/>
        <v>0.71683468843704812</v>
      </c>
    </row>
    <row r="44" spans="1:18" ht="13" x14ac:dyDescent="0.15">
      <c r="A44" s="2">
        <v>1</v>
      </c>
      <c r="B44" s="1">
        <f>K31/$L3</f>
        <v>8.0596316587973362</v>
      </c>
      <c r="C44" s="1">
        <f t="shared" ref="C44:I54" si="23">L31/$L3</f>
        <v>7.0654736213873139</v>
      </c>
      <c r="D44" s="1">
        <f t="shared" si="23"/>
        <v>6.0626812980558471</v>
      </c>
      <c r="E44" s="1">
        <f t="shared" si="23"/>
        <v>5.0565137059461396</v>
      </c>
      <c r="F44" s="1">
        <f t="shared" si="23"/>
        <v>4.034988077541974</v>
      </c>
      <c r="G44" s="1">
        <f t="shared" si="23"/>
        <v>3.0271937880507429</v>
      </c>
      <c r="H44" s="1">
        <f t="shared" si="23"/>
        <v>1.9631008988557199</v>
      </c>
      <c r="I44" s="1">
        <f>R31/$L3</f>
        <v>0.92113118329349053</v>
      </c>
    </row>
    <row r="45" spans="1:18" ht="13" x14ac:dyDescent="0.15">
      <c r="A45" s="2">
        <v>2</v>
      </c>
      <c r="B45" s="1">
        <f t="shared" ref="B45:B54" si="24">K32/$L4</f>
        <v>8.3272865963321774</v>
      </c>
      <c r="C45" s="1">
        <f t="shared" si="23"/>
        <v>7.2646081382970102</v>
      </c>
      <c r="D45" s="1">
        <f t="shared" si="23"/>
        <v>6.200720793881267</v>
      </c>
      <c r="E45" s="1">
        <f t="shared" si="23"/>
        <v>5.1402422252220221</v>
      </c>
      <c r="F45" s="1">
        <f t="shared" si="23"/>
        <v>4.0770149473919428</v>
      </c>
      <c r="G45" s="1">
        <f t="shared" si="23"/>
        <v>3.0322336673213908</v>
      </c>
      <c r="H45" s="1">
        <f t="shared" si="23"/>
        <v>1.9379693261616602</v>
      </c>
      <c r="I45" s="1">
        <f t="shared" si="23"/>
        <v>0.88313860930398924</v>
      </c>
      <c r="J45" s="2" t="s">
        <v>11</v>
      </c>
      <c r="K45" s="1">
        <f t="shared" ref="K45:R45" si="25">IF(K40=0,,K36/K40)</f>
        <v>0.67993767648296277</v>
      </c>
      <c r="L45" s="1">
        <f t="shared" si="25"/>
        <v>0.6631117633168031</v>
      </c>
      <c r="M45" s="1">
        <f t="shared" si="25"/>
        <v>0.64721459333448172</v>
      </c>
      <c r="N45" s="1">
        <f t="shared" si="25"/>
        <v>0.63108091265664912</v>
      </c>
      <c r="O45" s="1">
        <f t="shared" si="25"/>
        <v>0.61573013122290843</v>
      </c>
      <c r="P45" s="1">
        <f t="shared" si="25"/>
        <v>0.58922265620009939</v>
      </c>
      <c r="Q45" s="1">
        <f t="shared" si="25"/>
        <v>0.55196583040877756</v>
      </c>
      <c r="R45" s="1">
        <f t="shared" si="25"/>
        <v>0.47216593599436346</v>
      </c>
    </row>
    <row r="46" spans="1:18" ht="13" x14ac:dyDescent="0.15">
      <c r="A46" s="2">
        <v>3</v>
      </c>
      <c r="B46" s="1">
        <f t="shared" si="24"/>
        <v>8.9367369356810951</v>
      </c>
      <c r="C46" s="1">
        <f t="shared" si="23"/>
        <v>7.7504265327814625</v>
      </c>
      <c r="D46" s="1">
        <f t="shared" si="23"/>
        <v>6.5485327806149183</v>
      </c>
      <c r="E46" s="1">
        <f t="shared" si="23"/>
        <v>5.3720323303324529</v>
      </c>
      <c r="F46" s="1">
        <f t="shared" si="23"/>
        <v>4.1857440842344342</v>
      </c>
      <c r="G46" s="1">
        <f t="shared" si="23"/>
        <v>3.0397270305001132</v>
      </c>
      <c r="H46" s="1">
        <f t="shared" si="23"/>
        <v>1.8440617504321013</v>
      </c>
      <c r="I46" s="1">
        <f t="shared" si="23"/>
        <v>0.69811133930575209</v>
      </c>
    </row>
    <row r="47" spans="1:18" ht="13" x14ac:dyDescent="0.15">
      <c r="A47" s="2">
        <v>4</v>
      </c>
      <c r="B47" s="1">
        <f t="shared" si="24"/>
        <v>8.1682711944877262</v>
      </c>
      <c r="C47" s="1">
        <f t="shared" si="23"/>
        <v>7.0121202035303369</v>
      </c>
      <c r="D47" s="1">
        <f t="shared" si="23"/>
        <v>5.9287003485943996</v>
      </c>
      <c r="E47" s="1">
        <f t="shared" si="23"/>
        <v>4.8812761527614157</v>
      </c>
      <c r="F47" s="1">
        <f t="shared" si="23"/>
        <v>3.8839164887767472</v>
      </c>
      <c r="G47" s="1">
        <f t="shared" si="23"/>
        <v>2.8028158049564271</v>
      </c>
      <c r="H47" s="1">
        <f t="shared" si="23"/>
        <v>1.7925831212237662</v>
      </c>
      <c r="I47" s="1">
        <f t="shared" si="23"/>
        <v>0.7358459023296281</v>
      </c>
      <c r="J47" s="2" t="s">
        <v>12</v>
      </c>
      <c r="K47" s="1">
        <f t="shared" ref="K47:R47" si="26">IF(K41=0,,(2*K35)/(K40+K41))</f>
        <v>1.112551400692728</v>
      </c>
      <c r="L47" s="1">
        <f t="shared" si="26"/>
        <v>1.0969956964902436</v>
      </c>
      <c r="M47" s="1">
        <f t="shared" si="26"/>
        <v>1.0780853346967973</v>
      </c>
      <c r="N47" s="1">
        <f t="shared" si="26"/>
        <v>1.0580830354093631</v>
      </c>
      <c r="O47" s="1">
        <f t="shared" si="26"/>
        <v>1.0221976055270474</v>
      </c>
      <c r="P47" s="1">
        <f t="shared" si="26"/>
        <v>1.0106225224077114</v>
      </c>
      <c r="Q47" s="1">
        <f t="shared" si="26"/>
        <v>0.92797462768163597</v>
      </c>
      <c r="R47" s="1">
        <f t="shared" si="26"/>
        <v>0.87890633375818439</v>
      </c>
    </row>
    <row r="48" spans="1:18" ht="13" x14ac:dyDescent="0.15">
      <c r="A48" s="2">
        <v>5</v>
      </c>
      <c r="B48" s="1">
        <f t="shared" si="24"/>
        <v>8.3077740097870585</v>
      </c>
      <c r="C48" s="1">
        <f t="shared" si="23"/>
        <v>7.2540100271290111</v>
      </c>
      <c r="D48" s="1">
        <f t="shared" si="23"/>
        <v>6.1825012532877803</v>
      </c>
      <c r="E48" s="1">
        <f t="shared" si="23"/>
        <v>5.1232155318607608</v>
      </c>
      <c r="F48" s="1">
        <f t="shared" si="23"/>
        <v>4.0131540902531642</v>
      </c>
      <c r="G48" s="1">
        <f t="shared" si="23"/>
        <v>3.025073854909579</v>
      </c>
      <c r="H48" s="1">
        <f t="shared" si="23"/>
        <v>1.8534126777834814</v>
      </c>
      <c r="I48" s="1">
        <f t="shared" si="23"/>
        <v>0.85225089382924279</v>
      </c>
    </row>
    <row r="49" spans="1:18" ht="13" x14ac:dyDescent="0.15">
      <c r="A49" s="2">
        <v>6</v>
      </c>
      <c r="B49" s="1">
        <f t="shared" si="24"/>
        <v>8.3034982817402678</v>
      </c>
      <c r="C49" s="1">
        <f t="shared" si="23"/>
        <v>7.1797594663733166</v>
      </c>
      <c r="D49" s="1">
        <f t="shared" si="23"/>
        <v>6.0876652097441033</v>
      </c>
      <c r="E49" s="1">
        <f t="shared" si="23"/>
        <v>5.0212057083189698</v>
      </c>
      <c r="F49" s="1">
        <f t="shared" si="23"/>
        <v>3.9847809806468102</v>
      </c>
      <c r="G49" s="1">
        <f t="shared" si="23"/>
        <v>2.9198298081047223</v>
      </c>
      <c r="H49" s="1">
        <f t="shared" si="23"/>
        <v>1.8431654475427748</v>
      </c>
      <c r="I49" s="1">
        <f t="shared" si="23"/>
        <v>0.78835490934105068</v>
      </c>
      <c r="J49" s="2" t="s">
        <v>13</v>
      </c>
      <c r="K49" s="1">
        <f t="shared" ref="K49:R49" si="27">IF(K37=0,,(K37+K38+K39)/3)</f>
        <v>312.11488133333341</v>
      </c>
      <c r="L49" s="1">
        <f t="shared" si="27"/>
        <v>271.70761433333354</v>
      </c>
      <c r="M49" s="1">
        <f t="shared" si="27"/>
        <v>231.04454133333334</v>
      </c>
      <c r="N49" s="1">
        <f t="shared" si="27"/>
        <v>190.74604833333342</v>
      </c>
      <c r="O49" s="1">
        <f t="shared" si="27"/>
        <v>150.54454000000001</v>
      </c>
      <c r="P49" s="1">
        <f t="shared" si="27"/>
        <v>110.94271800000008</v>
      </c>
      <c r="Q49" s="1">
        <f t="shared" si="27"/>
        <v>70.383683333333465</v>
      </c>
      <c r="R49" s="1">
        <f t="shared" si="27"/>
        <v>30.46929066666674</v>
      </c>
    </row>
    <row r="50" spans="1:18" ht="13" x14ac:dyDescent="0.15">
      <c r="A50" s="2">
        <v>7</v>
      </c>
      <c r="B50" s="1">
        <f t="shared" si="24"/>
        <v>8.4004283273748559</v>
      </c>
      <c r="C50" s="1">
        <f t="shared" si="23"/>
        <v>7.3026631132972781</v>
      </c>
      <c r="D50" s="1">
        <f t="shared" si="23"/>
        <v>6.1998725377808244</v>
      </c>
      <c r="E50" s="1">
        <f t="shared" si="23"/>
        <v>5.1061026603097615</v>
      </c>
      <c r="F50" s="1">
        <f t="shared" si="23"/>
        <v>4.0175022634290531</v>
      </c>
      <c r="G50" s="1">
        <f t="shared" si="23"/>
        <v>2.9444668444227493</v>
      </c>
      <c r="H50" s="1">
        <f t="shared" si="23"/>
        <v>1.8486660751320225</v>
      </c>
      <c r="I50" s="1">
        <f t="shared" si="23"/>
        <v>0.7738245398063901</v>
      </c>
    </row>
    <row r="51" spans="1:18" ht="13" x14ac:dyDescent="0.15">
      <c r="A51" s="2">
        <v>8</v>
      </c>
      <c r="B51" s="1">
        <f t="shared" si="24"/>
        <v>8.2980358229267335</v>
      </c>
      <c r="C51" s="1">
        <f t="shared" si="23"/>
        <v>7.2197980283505201</v>
      </c>
      <c r="D51" s="1">
        <f t="shared" si="23"/>
        <v>6.1343608832887551</v>
      </c>
      <c r="E51" s="1">
        <f t="shared" si="23"/>
        <v>5.0597100715016827</v>
      </c>
      <c r="F51" s="1">
        <f t="shared" si="23"/>
        <v>3.9847827020140301</v>
      </c>
      <c r="G51" s="1">
        <f t="shared" si="23"/>
        <v>2.9294885444643861</v>
      </c>
      <c r="H51" s="1">
        <f t="shared" si="23"/>
        <v>1.8446226923052371</v>
      </c>
      <c r="I51" s="1">
        <f t="shared" si="23"/>
        <v>0.78068174109726207</v>
      </c>
      <c r="J51" s="2" t="s">
        <v>14</v>
      </c>
      <c r="K51" s="1">
        <f t="shared" ref="K51:R51" si="28">IF(K49=0,,K37/K49)</f>
        <v>0.9830625207271434</v>
      </c>
      <c r="L51" s="1">
        <f t="shared" si="28"/>
        <v>0.98168835884286443</v>
      </c>
      <c r="M51" s="1">
        <f t="shared" si="28"/>
        <v>0.98012447164156036</v>
      </c>
      <c r="N51" s="1">
        <f t="shared" si="28"/>
        <v>0.97775079289759725</v>
      </c>
      <c r="O51" s="1">
        <f t="shared" si="28"/>
        <v>0.97473218224985148</v>
      </c>
      <c r="P51" s="1">
        <f t="shared" si="28"/>
        <v>0.96939784727466449</v>
      </c>
      <c r="Q51" s="1">
        <f t="shared" si="28"/>
        <v>0.95935791936625614</v>
      </c>
      <c r="R51" s="1">
        <f t="shared" si="28"/>
        <v>0.92762904490327003</v>
      </c>
    </row>
    <row r="52" spans="1:18" ht="13" x14ac:dyDescent="0.15">
      <c r="A52" s="2">
        <v>9</v>
      </c>
      <c r="B52" s="1">
        <f t="shared" si="24"/>
        <v>8.1329767327942424</v>
      </c>
      <c r="C52" s="1">
        <f t="shared" si="23"/>
        <v>7.0934905662244292</v>
      </c>
      <c r="D52" s="1">
        <f t="shared" si="23"/>
        <v>6.0459790879507045</v>
      </c>
      <c r="E52" s="1">
        <f t="shared" si="23"/>
        <v>5.0076503572042164</v>
      </c>
      <c r="F52" s="1">
        <f t="shared" si="23"/>
        <v>3.9722157044723727</v>
      </c>
      <c r="G52" s="1">
        <f t="shared" si="23"/>
        <v>2.9493679542263704</v>
      </c>
      <c r="H52" s="1">
        <f t="shared" si="23"/>
        <v>1.9027626909758082</v>
      </c>
      <c r="I52" s="1">
        <f t="shared" si="23"/>
        <v>0.86589310781184092</v>
      </c>
    </row>
    <row r="53" spans="1:18" ht="13" x14ac:dyDescent="0.15">
      <c r="A53" s="2">
        <v>10</v>
      </c>
      <c r="B53" s="1">
        <f t="shared" si="24"/>
        <v>7.0750177899247593</v>
      </c>
      <c r="C53" s="1">
        <f t="shared" si="23"/>
        <v>6.2727604938268042</v>
      </c>
      <c r="D53" s="1">
        <f t="shared" si="23"/>
        <v>5.4492659270665467</v>
      </c>
      <c r="E53" s="1">
        <f t="shared" si="23"/>
        <v>4.6095498058581041</v>
      </c>
      <c r="F53" s="1">
        <f t="shared" si="23"/>
        <v>3.7492948223398468</v>
      </c>
      <c r="G53" s="1">
        <f t="shared" si="23"/>
        <v>2.8708707683722348</v>
      </c>
      <c r="H53" s="1">
        <f t="shared" si="23"/>
        <v>1.9345843486680863</v>
      </c>
      <c r="I53" s="1">
        <f t="shared" si="23"/>
        <v>0.96730329533949733</v>
      </c>
      <c r="J53" s="2" t="s">
        <v>15</v>
      </c>
      <c r="K53" s="1">
        <f t="shared" ref="K53:R53" si="29">IF(K49=0,,K38/K49)</f>
        <v>1.0033460777717658</v>
      </c>
      <c r="L53" s="1">
        <f t="shared" si="29"/>
        <v>1.002797325605068</v>
      </c>
      <c r="M53" s="1">
        <f t="shared" si="29"/>
        <v>1.0019903463808868</v>
      </c>
      <c r="N53" s="1">
        <f t="shared" si="29"/>
        <v>1.001059773811477</v>
      </c>
      <c r="O53" s="1">
        <f t="shared" si="29"/>
        <v>0.99891736359219618</v>
      </c>
      <c r="P53" s="1">
        <f t="shared" si="29"/>
        <v>0.99651291218590832</v>
      </c>
      <c r="Q53" s="1">
        <f t="shared" si="29"/>
        <v>0.98906648108072071</v>
      </c>
      <c r="R53" s="1">
        <f t="shared" si="29"/>
        <v>0.96694463032680478</v>
      </c>
    </row>
    <row r="54" spans="1:18" ht="13" x14ac:dyDescent="0.15">
      <c r="A54" s="2">
        <v>11</v>
      </c>
      <c r="B54" s="1">
        <f t="shared" si="24"/>
        <v>7.2737250294019162</v>
      </c>
      <c r="C54" s="1">
        <f t="shared" si="23"/>
        <v>6.4124383489143231</v>
      </c>
      <c r="D54" s="1">
        <f t="shared" si="23"/>
        <v>5.5256827200776399</v>
      </c>
      <c r="E54" s="1">
        <f t="shared" si="23"/>
        <v>4.6328163293382953</v>
      </c>
      <c r="F54" s="1">
        <f t="shared" si="23"/>
        <v>3.7116426098892208</v>
      </c>
      <c r="G54" s="1">
        <f t="shared" si="23"/>
        <v>2.7828870308893201</v>
      </c>
      <c r="H54" s="1">
        <f t="shared" si="23"/>
        <v>1.7845031465612045</v>
      </c>
      <c r="I54" s="1">
        <f t="shared" si="23"/>
        <v>0.75943415595614827</v>
      </c>
    </row>
    <row r="55" spans="1:18" ht="13" x14ac:dyDescent="0.15">
      <c r="J55" s="2" t="s">
        <v>16</v>
      </c>
      <c r="K55" s="1">
        <f t="shared" ref="K55:R55" si="30">IF(K49=0,,K39/K49)</f>
        <v>1.0135914015010909</v>
      </c>
      <c r="L55" s="1">
        <f t="shared" si="30"/>
        <v>1.0155143155520674</v>
      </c>
      <c r="M55" s="1">
        <f t="shared" si="30"/>
        <v>1.017885181977553</v>
      </c>
      <c r="N55" s="1">
        <f t="shared" si="30"/>
        <v>1.0211894332909257</v>
      </c>
      <c r="O55" s="1">
        <f t="shared" si="30"/>
        <v>1.0263504541579525</v>
      </c>
      <c r="P55" s="1">
        <f t="shared" si="30"/>
        <v>1.0340892405394273</v>
      </c>
      <c r="Q55" s="1">
        <f t="shared" si="30"/>
        <v>1.0515755995530232</v>
      </c>
      <c r="R55" s="1">
        <f t="shared" si="30"/>
        <v>1.1054263247699252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62FA-F06C-C94B-9A0B-088B41F24FED}">
  <dimension ref="A1:S64"/>
  <sheetViews>
    <sheetView zoomScale="101" workbookViewId="0">
      <selection activeCell="I34" sqref="I34"/>
    </sheetView>
  </sheetViews>
  <sheetFormatPr baseColWidth="10" defaultColWidth="11.5" defaultRowHeight="13" x14ac:dyDescent="0.15"/>
  <cols>
    <col min="1" max="1" width="11.5" style="20"/>
    <col min="16" max="16" width="14.5" bestFit="1" customWidth="1"/>
  </cols>
  <sheetData>
    <row r="1" spans="1:19" s="20" customFormat="1" x14ac:dyDescent="0.15">
      <c r="A1" s="58" t="s">
        <v>28</v>
      </c>
      <c r="B1" s="58">
        <v>50</v>
      </c>
      <c r="C1" s="58">
        <v>100</v>
      </c>
      <c r="D1" s="58">
        <v>150</v>
      </c>
      <c r="E1" s="58">
        <v>200</v>
      </c>
      <c r="F1" s="58">
        <v>250</v>
      </c>
      <c r="G1" s="58">
        <v>300</v>
      </c>
      <c r="H1" s="58">
        <v>350</v>
      </c>
      <c r="I1" s="58">
        <v>400</v>
      </c>
      <c r="K1" s="58"/>
      <c r="L1" s="84" t="s">
        <v>64</v>
      </c>
      <c r="M1" s="84"/>
      <c r="N1" s="58"/>
      <c r="O1" s="58"/>
      <c r="P1" s="58" t="s">
        <v>72</v>
      </c>
      <c r="Q1" s="58"/>
      <c r="R1" s="58"/>
      <c r="S1" s="58"/>
    </row>
    <row r="2" spans="1:19" x14ac:dyDescent="0.15">
      <c r="A2" s="58">
        <v>1</v>
      </c>
      <c r="B2" s="1">
        <v>71.713400000000547</v>
      </c>
      <c r="C2" s="1">
        <v>140.97380300000077</v>
      </c>
      <c r="D2" s="1">
        <v>213.67420400000083</v>
      </c>
      <c r="E2" s="1">
        <v>285.33391699999993</v>
      </c>
      <c r="F2" s="1">
        <v>357.22961500000019</v>
      </c>
      <c r="G2" s="1">
        <v>430.87076900000102</v>
      </c>
      <c r="H2" s="1">
        <v>504.42778900000121</v>
      </c>
      <c r="I2" s="1">
        <v>577.9835890000013</v>
      </c>
      <c r="K2" s="1"/>
      <c r="L2" s="1">
        <v>4</v>
      </c>
      <c r="M2" s="1">
        <v>11</v>
      </c>
      <c r="N2" s="1"/>
      <c r="O2" s="1"/>
      <c r="P2" s="18" t="s">
        <v>73</v>
      </c>
      <c r="Q2" s="1"/>
      <c r="R2" s="1"/>
      <c r="S2" s="1"/>
    </row>
    <row r="3" spans="1:19" x14ac:dyDescent="0.15">
      <c r="A3" s="58">
        <v>2</v>
      </c>
      <c r="B3" s="1">
        <v>58.132014000000709</v>
      </c>
      <c r="C3" s="1">
        <v>114.49439900000107</v>
      </c>
      <c r="D3" s="1">
        <v>174.66505600000164</v>
      </c>
      <c r="E3" s="1">
        <v>234.34238200000073</v>
      </c>
      <c r="F3" s="1">
        <v>295.22989600000074</v>
      </c>
      <c r="G3" s="1">
        <v>357.8756110000013</v>
      </c>
      <c r="H3" s="1">
        <v>421.04194100000132</v>
      </c>
      <c r="I3" s="1">
        <v>484.08194100000037</v>
      </c>
      <c r="K3" s="1"/>
      <c r="L3" s="1">
        <v>6</v>
      </c>
      <c r="M3" s="1">
        <v>10</v>
      </c>
      <c r="N3" s="1"/>
      <c r="O3" s="1"/>
      <c r="P3" s="18" t="s">
        <v>74</v>
      </c>
      <c r="Q3" s="1"/>
      <c r="R3" s="1"/>
      <c r="S3" s="1"/>
    </row>
    <row r="4" spans="1:19" x14ac:dyDescent="0.15">
      <c r="A4" s="58">
        <v>3</v>
      </c>
      <c r="B4" s="1">
        <v>17.421286999999893</v>
      </c>
      <c r="C4" s="1">
        <v>33.975092999999788</v>
      </c>
      <c r="D4" s="1">
        <v>53.681057999999894</v>
      </c>
      <c r="E4" s="1">
        <v>73.273126999999931</v>
      </c>
      <c r="F4" s="1">
        <v>93.233256999999867</v>
      </c>
      <c r="G4" s="1">
        <v>113.92832599999997</v>
      </c>
      <c r="H4" s="1">
        <v>134.56690299999991</v>
      </c>
      <c r="I4" s="1">
        <v>155.68945899999994</v>
      </c>
      <c r="K4" s="1"/>
      <c r="L4" s="1"/>
      <c r="M4" s="1"/>
      <c r="N4" s="1"/>
      <c r="O4" s="1"/>
      <c r="P4" s="18" t="s">
        <v>75</v>
      </c>
      <c r="Q4" s="1"/>
      <c r="R4" s="1"/>
      <c r="S4" s="1"/>
    </row>
    <row r="5" spans="1:19" x14ac:dyDescent="0.15">
      <c r="A5" s="58"/>
      <c r="B5" s="1"/>
      <c r="C5" s="1"/>
      <c r="D5" s="1"/>
      <c r="E5" s="1"/>
      <c r="F5" s="1"/>
      <c r="G5" s="1"/>
      <c r="H5" s="1"/>
      <c r="I5" s="1"/>
      <c r="K5" s="1"/>
      <c r="L5" s="1"/>
      <c r="M5" s="1"/>
      <c r="N5" s="1"/>
      <c r="O5" s="1"/>
      <c r="P5" s="18" t="s">
        <v>76</v>
      </c>
      <c r="Q5" s="1"/>
      <c r="R5" s="1"/>
      <c r="S5" s="1"/>
    </row>
    <row r="6" spans="1:19" x14ac:dyDescent="0.15">
      <c r="A6" s="58">
        <v>4</v>
      </c>
      <c r="B6" s="1">
        <v>21.079513999999904</v>
      </c>
      <c r="C6" s="1">
        <v>40.786911999999916</v>
      </c>
      <c r="D6" s="1">
        <v>62.342407999999978</v>
      </c>
      <c r="E6" s="1">
        <v>83.952960999999959</v>
      </c>
      <c r="F6" s="1">
        <v>105.70446399999992</v>
      </c>
      <c r="G6" s="1">
        <v>127.77735399999995</v>
      </c>
      <c r="H6" s="1">
        <v>150.00401999999997</v>
      </c>
      <c r="I6" s="1">
        <v>172.18318699999998</v>
      </c>
      <c r="K6" s="1"/>
      <c r="L6" s="1"/>
      <c r="M6" s="1"/>
      <c r="N6" s="1"/>
      <c r="O6" s="1"/>
      <c r="P6" s="1"/>
      <c r="Q6" s="1"/>
      <c r="R6" s="1"/>
      <c r="S6" s="1"/>
    </row>
    <row r="7" spans="1:19" x14ac:dyDescent="0.15">
      <c r="A7" s="58">
        <v>5</v>
      </c>
      <c r="B7" s="1">
        <v>65.314209000000005</v>
      </c>
      <c r="C7" s="1">
        <v>129.14918099999988</v>
      </c>
      <c r="D7" s="1">
        <v>197.52369299999998</v>
      </c>
      <c r="E7" s="1">
        <v>264.03823399999999</v>
      </c>
      <c r="F7" s="1">
        <v>332.58623899999986</v>
      </c>
      <c r="G7" s="1">
        <v>401.96040699999992</v>
      </c>
      <c r="H7" s="1">
        <v>472.51487199999985</v>
      </c>
      <c r="I7" s="1">
        <v>542.61568799999998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15">
      <c r="A8" s="58">
        <v>6</v>
      </c>
      <c r="B8" s="1">
        <v>62.904053000000204</v>
      </c>
      <c r="C8" s="1">
        <v>122.27297699999963</v>
      </c>
      <c r="D8" s="1">
        <v>186.77029599999969</v>
      </c>
      <c r="E8" s="1">
        <v>251.12988299999961</v>
      </c>
      <c r="F8" s="1">
        <v>317.20705999999973</v>
      </c>
      <c r="G8" s="1">
        <v>384.75004100000024</v>
      </c>
      <c r="H8" s="1">
        <v>453.62012400000003</v>
      </c>
      <c r="I8" s="1">
        <v>522.32369600000038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15">
      <c r="A9" s="58"/>
      <c r="B9" s="1"/>
      <c r="C9" s="58"/>
      <c r="D9" s="1"/>
      <c r="E9" s="1"/>
      <c r="F9" s="1"/>
      <c r="G9" s="1"/>
      <c r="H9" s="1"/>
      <c r="I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15">
      <c r="A10" s="58">
        <v>7</v>
      </c>
      <c r="B10" s="1">
        <v>36.525333000000046</v>
      </c>
      <c r="C10" s="1">
        <v>71.390937000000122</v>
      </c>
      <c r="D10" s="1">
        <v>110.01443400000016</v>
      </c>
      <c r="E10" s="1">
        <v>148.29376000000002</v>
      </c>
      <c r="F10" s="1">
        <v>187.15297999999984</v>
      </c>
      <c r="G10" s="1">
        <v>227.03068600000006</v>
      </c>
      <c r="H10" s="1">
        <v>266.92652499999986</v>
      </c>
      <c r="I10" s="1">
        <v>306.828442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15">
      <c r="A11" s="58">
        <v>8</v>
      </c>
      <c r="B11" s="1">
        <v>37.738960000000134</v>
      </c>
      <c r="C11" s="1">
        <v>73.634274000000005</v>
      </c>
      <c r="D11" s="1">
        <v>113.18559300000015</v>
      </c>
      <c r="E11" s="1">
        <v>152.20560100000012</v>
      </c>
      <c r="F11" s="1">
        <v>191.80829300000005</v>
      </c>
      <c r="G11" s="1">
        <v>232.29903299999978</v>
      </c>
      <c r="H11" s="1">
        <v>272.71037999999999</v>
      </c>
      <c r="I11" s="1">
        <v>313.15924200000018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15">
      <c r="A12" s="58">
        <v>9</v>
      </c>
      <c r="B12" s="1">
        <v>38.898053000000345</v>
      </c>
      <c r="C12" s="1">
        <v>76.68701800000008</v>
      </c>
      <c r="D12" s="1">
        <v>116.23948400000018</v>
      </c>
      <c r="E12" s="1">
        <v>155.66092400000025</v>
      </c>
      <c r="F12" s="1">
        <v>195.14871700000003</v>
      </c>
      <c r="G12" s="1">
        <v>235.54268700000011</v>
      </c>
      <c r="H12" s="1">
        <v>275.99824500000022</v>
      </c>
      <c r="I12" s="1">
        <v>316.35696000000007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15">
      <c r="A13" s="58"/>
      <c r="B13" s="1"/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15">
      <c r="A14" s="58">
        <v>10</v>
      </c>
      <c r="B14" s="1">
        <v>108.57831199999987</v>
      </c>
      <c r="C14" s="1">
        <v>211.06034799999998</v>
      </c>
      <c r="D14" s="1">
        <v>311.00430899999992</v>
      </c>
      <c r="E14" s="1">
        <v>406.29815600000006</v>
      </c>
      <c r="F14" s="1">
        <v>498.97825799999987</v>
      </c>
      <c r="G14" s="1">
        <v>590.72110599999974</v>
      </c>
      <c r="H14" s="1">
        <v>680.55492900000013</v>
      </c>
      <c r="I14" s="1">
        <v>768.193489</v>
      </c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15">
      <c r="A15" s="58">
        <v>11</v>
      </c>
      <c r="B15" s="1">
        <v>28.49301000000014</v>
      </c>
      <c r="C15" s="1">
        <v>54.341203000000178</v>
      </c>
      <c r="D15" s="1">
        <v>81.438646000000062</v>
      </c>
      <c r="E15" s="1">
        <v>107.0956000000001</v>
      </c>
      <c r="F15" s="1">
        <v>132.52639000000022</v>
      </c>
      <c r="G15" s="1">
        <v>157.79380500000002</v>
      </c>
      <c r="H15" s="1">
        <v>182.82069200000001</v>
      </c>
      <c r="I15" s="1">
        <v>207.2503200000001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15">
      <c r="A16" s="58"/>
      <c r="B16" s="1"/>
      <c r="C16" s="1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  <c r="Q16" s="1"/>
      <c r="R16" s="1"/>
      <c r="S16" s="1"/>
    </row>
    <row r="17" spans="1:19" s="20" customFormat="1" x14ac:dyDescent="0.15">
      <c r="A17" s="58" t="s">
        <v>28</v>
      </c>
      <c r="B17" s="58">
        <v>400</v>
      </c>
      <c r="C17" s="58">
        <v>350</v>
      </c>
      <c r="D17" s="58">
        <v>300</v>
      </c>
      <c r="E17" s="58">
        <v>250</v>
      </c>
      <c r="F17" s="58">
        <v>200</v>
      </c>
      <c r="G17" s="58">
        <v>150</v>
      </c>
      <c r="H17" s="58">
        <v>100</v>
      </c>
      <c r="I17" s="58">
        <v>50</v>
      </c>
      <c r="K17" s="58"/>
      <c r="L17" s="58"/>
      <c r="M17" s="58"/>
      <c r="N17" s="58"/>
      <c r="O17" s="58"/>
      <c r="P17" s="58"/>
      <c r="Q17" s="58"/>
      <c r="R17" s="58"/>
      <c r="S17" s="58"/>
    </row>
    <row r="18" spans="1:19" x14ac:dyDescent="0.15">
      <c r="A18" s="58">
        <v>1</v>
      </c>
      <c r="B18" s="1">
        <v>577.9835890000013</v>
      </c>
      <c r="C18" s="1">
        <v>506.68913600000087</v>
      </c>
      <c r="D18" s="1">
        <v>434.77548900000147</v>
      </c>
      <c r="E18" s="1">
        <v>362.61979000000065</v>
      </c>
      <c r="F18" s="1">
        <v>289.36271400000078</v>
      </c>
      <c r="G18" s="1">
        <v>217.09035899999981</v>
      </c>
      <c r="H18" s="1">
        <v>140.78064000000086</v>
      </c>
      <c r="I18" s="1">
        <v>66.057448999999906</v>
      </c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15">
      <c r="A19" s="58">
        <v>2</v>
      </c>
      <c r="B19" s="1">
        <v>484.08194100000037</v>
      </c>
      <c r="C19" s="1">
        <v>422.30630200000087</v>
      </c>
      <c r="D19" s="1">
        <v>360.46038800000133</v>
      </c>
      <c r="E19" s="1">
        <v>298.81263300000137</v>
      </c>
      <c r="F19" s="1">
        <v>237.00509000000056</v>
      </c>
      <c r="G19" s="1">
        <v>176.26985000000059</v>
      </c>
      <c r="H19" s="1">
        <v>112.65806000000157</v>
      </c>
      <c r="I19" s="1">
        <v>51.338626000000659</v>
      </c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15">
      <c r="A20" s="58">
        <v>3</v>
      </c>
      <c r="B20" s="1">
        <v>155.68945899999994</v>
      </c>
      <c r="C20" s="1">
        <v>135.02240499999994</v>
      </c>
      <c r="D20" s="1">
        <v>114.08386899999982</v>
      </c>
      <c r="E20" s="1">
        <v>93.587716999999884</v>
      </c>
      <c r="F20" s="1">
        <v>72.921048999999812</v>
      </c>
      <c r="G20" s="1">
        <v>52.955956999999898</v>
      </c>
      <c r="H20" s="1">
        <v>32.125928999999815</v>
      </c>
      <c r="I20" s="1">
        <v>12.161997999999812</v>
      </c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15">
      <c r="A21" s="58"/>
      <c r="B21" s="1"/>
      <c r="C21" s="1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 s="58">
        <v>4</v>
      </c>
      <c r="B22" s="1">
        <v>172.18318699999998</v>
      </c>
      <c r="C22" s="1">
        <v>147.81208599999991</v>
      </c>
      <c r="D22" s="1">
        <v>124.97412199999997</v>
      </c>
      <c r="E22" s="1">
        <v>102.89492899999993</v>
      </c>
      <c r="F22" s="1">
        <v>81.871071999999913</v>
      </c>
      <c r="G22" s="1">
        <v>59.081995000000006</v>
      </c>
      <c r="H22" s="1">
        <v>37.786780999999905</v>
      </c>
      <c r="I22" s="1">
        <v>15.511273999999958</v>
      </c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 s="58">
        <v>5</v>
      </c>
      <c r="B23" s="1">
        <v>542.61568799999998</v>
      </c>
      <c r="C23" s="1">
        <v>473.78992699999992</v>
      </c>
      <c r="D23" s="1">
        <v>403.80517900000007</v>
      </c>
      <c r="E23" s="1">
        <v>334.61876999999993</v>
      </c>
      <c r="F23" s="1">
        <v>262.11598500000002</v>
      </c>
      <c r="G23" s="1">
        <v>197.58030599999995</v>
      </c>
      <c r="H23" s="1">
        <v>121.05418299999997</v>
      </c>
      <c r="I23" s="1">
        <v>55.66409299999998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15">
      <c r="A24" s="58">
        <v>6</v>
      </c>
      <c r="B24" s="1">
        <v>522.32369600000038</v>
      </c>
      <c r="C24" s="1">
        <v>451.63597000000027</v>
      </c>
      <c r="D24" s="1">
        <v>382.93881500000043</v>
      </c>
      <c r="E24" s="1">
        <v>315.85419000000002</v>
      </c>
      <c r="F24" s="1">
        <v>250.65887399999974</v>
      </c>
      <c r="G24" s="1">
        <v>183.66912899999988</v>
      </c>
      <c r="H24" s="1">
        <v>115.9425769999998</v>
      </c>
      <c r="I24" s="1">
        <v>49.590718999999808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15">
      <c r="A25" s="58"/>
      <c r="B25" s="1"/>
      <c r="C25" s="1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15">
      <c r="A26" s="58">
        <v>7</v>
      </c>
      <c r="B26" s="1">
        <v>306.828442</v>
      </c>
      <c r="C26" s="1">
        <v>266.73220200000014</v>
      </c>
      <c r="D26" s="1">
        <v>226.45240899999999</v>
      </c>
      <c r="E26" s="1">
        <v>186.50210000000015</v>
      </c>
      <c r="F26" s="1">
        <v>146.74060800000007</v>
      </c>
      <c r="G26" s="1">
        <v>107.54763200000025</v>
      </c>
      <c r="H26" s="1">
        <v>67.523144000000229</v>
      </c>
      <c r="I26" s="1">
        <v>28.26419900000019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15">
      <c r="A27" s="58">
        <v>8</v>
      </c>
      <c r="B27" s="1">
        <v>313.15924200000018</v>
      </c>
      <c r="C27" s="1">
        <v>272.46766900000011</v>
      </c>
      <c r="D27" s="1">
        <v>231.50439999999981</v>
      </c>
      <c r="E27" s="1">
        <v>190.94819599999983</v>
      </c>
      <c r="F27" s="1">
        <v>150.38155499999993</v>
      </c>
      <c r="G27" s="1">
        <v>110.55585100000008</v>
      </c>
      <c r="H27" s="1">
        <v>69.614141999999902</v>
      </c>
      <c r="I27" s="1">
        <v>29.462117000000035</v>
      </c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15">
      <c r="A28" s="58">
        <v>9</v>
      </c>
      <c r="B28" s="1">
        <v>316.35696000000007</v>
      </c>
      <c r="C28" s="1">
        <v>275.9229720000003</v>
      </c>
      <c r="D28" s="1">
        <v>235.17681500000026</v>
      </c>
      <c r="E28" s="1">
        <v>194.78784900000028</v>
      </c>
      <c r="F28" s="1">
        <v>154.51145700000006</v>
      </c>
      <c r="G28" s="1">
        <v>114.72467099999994</v>
      </c>
      <c r="H28" s="1">
        <v>74.013764000000265</v>
      </c>
      <c r="I28" s="1">
        <v>33.681556</v>
      </c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15">
      <c r="A29" s="58"/>
      <c r="B29" s="1"/>
      <c r="C29" s="1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15">
      <c r="A30" s="58">
        <v>10</v>
      </c>
      <c r="B30" s="1">
        <v>768.193489</v>
      </c>
      <c r="C30" s="1">
        <v>681.08574599999997</v>
      </c>
      <c r="D30" s="1">
        <v>591.67209600000001</v>
      </c>
      <c r="E30" s="1">
        <v>500.49713700000007</v>
      </c>
      <c r="F30" s="1">
        <v>407.09210299999995</v>
      </c>
      <c r="G30" s="1">
        <v>311.71430199999986</v>
      </c>
      <c r="H30" s="1">
        <v>210.05390299999999</v>
      </c>
      <c r="I30" s="1">
        <v>105.02815899999996</v>
      </c>
      <c r="J30" t="s">
        <v>50</v>
      </c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15">
      <c r="A31" s="58">
        <v>11</v>
      </c>
      <c r="B31" s="1">
        <v>207.2503200000001</v>
      </c>
      <c r="C31" s="1">
        <v>182.70967000000019</v>
      </c>
      <c r="D31" s="1">
        <v>157.44333300000017</v>
      </c>
      <c r="E31" s="1">
        <v>132.002882</v>
      </c>
      <c r="F31" s="1">
        <v>105.75587000000019</v>
      </c>
      <c r="G31" s="1">
        <v>79.2928280000001</v>
      </c>
      <c r="H31" s="1">
        <v>50.845866000000115</v>
      </c>
      <c r="I31" s="1">
        <v>21.638565000000199</v>
      </c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15">
      <c r="A32" s="58"/>
      <c r="B32" s="1"/>
      <c r="C32" s="1"/>
      <c r="D32" s="1"/>
      <c r="E32" s="1"/>
      <c r="F32" s="1"/>
      <c r="G32" s="1"/>
      <c r="H32" s="1"/>
      <c r="I32" s="1"/>
    </row>
    <row r="33" spans="1:9" x14ac:dyDescent="0.15">
      <c r="A33" s="58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58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58"/>
      <c r="B35" s="1"/>
      <c r="C35" s="1"/>
      <c r="D35" s="1"/>
      <c r="E35" s="1"/>
      <c r="F35" s="1"/>
      <c r="G35" s="1"/>
      <c r="H35" s="1"/>
      <c r="I35" s="1"/>
    </row>
    <row r="36" spans="1:9" x14ac:dyDescent="0.15">
      <c r="A36" s="58"/>
      <c r="B36" s="1"/>
      <c r="C36" s="1"/>
      <c r="D36" s="1"/>
      <c r="E36" s="1"/>
      <c r="F36" s="1"/>
      <c r="G36" s="1"/>
      <c r="H36" s="1"/>
      <c r="I36" s="1"/>
    </row>
    <row r="37" spans="1:9" x14ac:dyDescent="0.15">
      <c r="A37" s="58"/>
      <c r="B37" s="1"/>
      <c r="C37" s="1"/>
      <c r="D37" s="1"/>
      <c r="E37" s="1"/>
      <c r="F37" s="1"/>
      <c r="G37" s="1"/>
      <c r="H37" s="1"/>
      <c r="I37" s="1"/>
    </row>
    <row r="38" spans="1:9" x14ac:dyDescent="0.15">
      <c r="A38" s="58"/>
      <c r="B38" s="1"/>
      <c r="C38" s="1"/>
      <c r="D38" s="1"/>
      <c r="E38" s="1"/>
      <c r="F38" s="1"/>
      <c r="G38" s="1"/>
      <c r="H38" s="1"/>
      <c r="I38" s="1"/>
    </row>
    <row r="39" spans="1:9" x14ac:dyDescent="0.15">
      <c r="A39" s="58"/>
      <c r="B39" s="1"/>
      <c r="C39" s="1"/>
      <c r="D39" s="1"/>
      <c r="E39" s="1"/>
      <c r="F39" s="1"/>
      <c r="G39" s="1"/>
      <c r="H39" s="1"/>
      <c r="I39" s="1"/>
    </row>
    <row r="40" spans="1:9" x14ac:dyDescent="0.15">
      <c r="A40" s="58"/>
      <c r="B40" s="1"/>
      <c r="C40" s="1"/>
      <c r="D40" s="1"/>
      <c r="E40" s="1"/>
      <c r="F40" s="1"/>
      <c r="G40" s="1"/>
      <c r="H40" s="1"/>
      <c r="I40" s="1"/>
    </row>
    <row r="41" spans="1:9" x14ac:dyDescent="0.15">
      <c r="A41" s="58"/>
      <c r="B41" s="1"/>
      <c r="C41" s="1"/>
      <c r="D41" s="1"/>
      <c r="E41" s="1"/>
      <c r="F41" s="1"/>
      <c r="G41" s="1"/>
      <c r="H41" s="1"/>
      <c r="I41" s="1"/>
    </row>
    <row r="42" spans="1:9" x14ac:dyDescent="0.15">
      <c r="A42" s="58"/>
      <c r="B42" s="1"/>
      <c r="C42" s="1"/>
      <c r="D42" s="1"/>
      <c r="E42" s="1"/>
      <c r="F42" s="1"/>
      <c r="G42" s="1"/>
      <c r="H42" s="1"/>
      <c r="I42" s="1"/>
    </row>
    <row r="43" spans="1:9" x14ac:dyDescent="0.15">
      <c r="A43" s="58"/>
      <c r="B43" s="1"/>
      <c r="C43" s="1"/>
      <c r="D43" s="1"/>
      <c r="E43" s="1"/>
      <c r="F43" s="1"/>
      <c r="G43" s="1"/>
      <c r="H43" s="1"/>
      <c r="I43" s="1"/>
    </row>
    <row r="44" spans="1:9" x14ac:dyDescent="0.15">
      <c r="A44" s="58"/>
      <c r="B44" s="1"/>
      <c r="C44" s="1"/>
      <c r="D44" s="1"/>
      <c r="E44" s="1"/>
      <c r="F44" s="1"/>
      <c r="G44" s="1"/>
      <c r="H44" s="1"/>
      <c r="I44" s="1"/>
    </row>
    <row r="45" spans="1:9" x14ac:dyDescent="0.15">
      <c r="A45" s="58"/>
      <c r="B45" s="1"/>
      <c r="C45" s="1"/>
      <c r="D45" s="1"/>
      <c r="E45" s="1"/>
      <c r="F45" s="1"/>
      <c r="G45" s="1"/>
      <c r="H45" s="1"/>
      <c r="I45" s="1"/>
    </row>
    <row r="46" spans="1:9" x14ac:dyDescent="0.15">
      <c r="A46" s="58"/>
      <c r="B46" s="1"/>
      <c r="C46" s="1"/>
      <c r="D46" s="1"/>
      <c r="E46" s="1"/>
      <c r="F46" s="1"/>
      <c r="G46" s="1"/>
      <c r="H46" s="1"/>
      <c r="I46" s="1"/>
    </row>
    <row r="47" spans="1:9" x14ac:dyDescent="0.15">
      <c r="A47" s="58"/>
      <c r="B47" s="1"/>
      <c r="C47" s="1"/>
      <c r="D47" s="1"/>
      <c r="E47" s="1"/>
      <c r="F47" s="1"/>
      <c r="G47" s="1"/>
      <c r="H47" s="1"/>
      <c r="I47" s="1"/>
    </row>
    <row r="48" spans="1:9" x14ac:dyDescent="0.15">
      <c r="A48" s="58"/>
      <c r="B48" s="1"/>
      <c r="C48" s="1"/>
      <c r="D48" s="1"/>
      <c r="E48" s="1"/>
      <c r="F48" s="1"/>
      <c r="G48" s="1"/>
      <c r="H48" s="1"/>
      <c r="I48" s="1"/>
    </row>
    <row r="49" spans="1:9" x14ac:dyDescent="0.15">
      <c r="A49" s="58"/>
      <c r="B49" s="1"/>
      <c r="C49" s="1"/>
      <c r="D49" s="1"/>
      <c r="E49" s="1"/>
      <c r="F49" s="1"/>
      <c r="G49" s="1"/>
      <c r="H49" s="1"/>
      <c r="I49" s="1"/>
    </row>
    <row r="50" spans="1:9" x14ac:dyDescent="0.15">
      <c r="A50" s="58"/>
      <c r="B50" s="1"/>
      <c r="C50" s="1"/>
      <c r="D50" s="1"/>
      <c r="E50" s="1"/>
      <c r="F50" s="1"/>
      <c r="G50" s="1"/>
      <c r="H50" s="1"/>
      <c r="I50" s="1"/>
    </row>
    <row r="51" spans="1:9" x14ac:dyDescent="0.15">
      <c r="A51" s="58"/>
      <c r="B51" s="1"/>
      <c r="C51" s="1"/>
      <c r="D51" s="1"/>
      <c r="E51" s="1"/>
      <c r="F51" s="1"/>
      <c r="G51" s="1"/>
      <c r="H51" s="1"/>
      <c r="I51" s="1"/>
    </row>
    <row r="52" spans="1:9" x14ac:dyDescent="0.15">
      <c r="A52" s="58"/>
      <c r="B52" s="1"/>
      <c r="C52" s="1"/>
      <c r="D52" s="1"/>
      <c r="E52" s="1"/>
      <c r="F52" s="1"/>
      <c r="G52" s="1"/>
      <c r="H52" s="1"/>
      <c r="I52" s="1"/>
    </row>
    <row r="53" spans="1:9" x14ac:dyDescent="0.15">
      <c r="A53" s="58"/>
      <c r="B53" s="1"/>
      <c r="C53" s="1"/>
      <c r="D53" s="1"/>
      <c r="E53" s="1"/>
      <c r="F53" s="1"/>
      <c r="G53" s="1"/>
      <c r="H53" s="1"/>
      <c r="I53" s="1"/>
    </row>
    <row r="54" spans="1:9" x14ac:dyDescent="0.15">
      <c r="A54" s="58"/>
      <c r="B54" s="1"/>
      <c r="C54" s="1"/>
      <c r="D54" s="1"/>
      <c r="E54" s="1"/>
      <c r="F54" s="1"/>
      <c r="G54" s="1"/>
      <c r="H54" s="1"/>
      <c r="I54" s="1"/>
    </row>
    <row r="55" spans="1:9" x14ac:dyDescent="0.15">
      <c r="A55" s="58"/>
      <c r="B55" s="1"/>
      <c r="C55" s="1"/>
      <c r="D55" s="1"/>
      <c r="E55" s="1"/>
      <c r="F55" s="1"/>
      <c r="G55" s="1"/>
      <c r="H55" s="1"/>
      <c r="I55" s="1"/>
    </row>
    <row r="56" spans="1:9" x14ac:dyDescent="0.15">
      <c r="A56" s="58"/>
      <c r="B56" s="1"/>
      <c r="C56" s="1"/>
      <c r="D56" s="1"/>
      <c r="E56" s="1"/>
      <c r="F56" s="1"/>
      <c r="G56" s="1"/>
      <c r="H56" s="1"/>
      <c r="I56" s="1"/>
    </row>
    <row r="57" spans="1:9" x14ac:dyDescent="0.15">
      <c r="A57" s="58"/>
      <c r="B57" s="1"/>
      <c r="C57" s="1"/>
      <c r="D57" s="1"/>
      <c r="E57" s="1"/>
      <c r="F57" s="1"/>
      <c r="G57" s="1"/>
      <c r="H57" s="1"/>
      <c r="I57" s="1"/>
    </row>
    <row r="58" spans="1:9" x14ac:dyDescent="0.15">
      <c r="A58" s="58"/>
      <c r="B58" s="1"/>
      <c r="C58" s="1"/>
      <c r="D58" s="1"/>
      <c r="E58" s="1"/>
      <c r="F58" s="1"/>
      <c r="G58" s="1"/>
      <c r="H58" s="1"/>
      <c r="I58" s="1"/>
    </row>
    <row r="59" spans="1:9" x14ac:dyDescent="0.15">
      <c r="A59" s="58"/>
      <c r="B59" s="1"/>
      <c r="C59" s="1"/>
      <c r="D59" s="1"/>
      <c r="E59" s="1"/>
      <c r="F59" s="1"/>
      <c r="G59" s="1"/>
      <c r="H59" s="1"/>
      <c r="I59" s="1"/>
    </row>
    <row r="60" spans="1:9" x14ac:dyDescent="0.15">
      <c r="A60" s="58"/>
      <c r="B60" s="1"/>
      <c r="C60" s="1"/>
      <c r="D60" s="1"/>
      <c r="E60" s="1"/>
      <c r="F60" s="1"/>
      <c r="G60" s="1"/>
      <c r="H60" s="1"/>
      <c r="I60" s="1"/>
    </row>
    <row r="61" spans="1:9" x14ac:dyDescent="0.15">
      <c r="A61" s="58"/>
      <c r="B61" s="1"/>
      <c r="C61" s="1"/>
      <c r="D61" s="1"/>
      <c r="E61" s="1"/>
      <c r="F61" s="1"/>
      <c r="G61" s="1"/>
      <c r="H61" s="1"/>
      <c r="I61" s="1"/>
    </row>
    <row r="62" spans="1:9" x14ac:dyDescent="0.15">
      <c r="A62" s="58"/>
      <c r="B62" s="1"/>
      <c r="C62" s="1"/>
      <c r="D62" s="1"/>
      <c r="E62" s="1"/>
      <c r="F62" s="1"/>
      <c r="G62" s="1"/>
      <c r="H62" s="1"/>
      <c r="I62" s="1"/>
    </row>
    <row r="63" spans="1:9" x14ac:dyDescent="0.15">
      <c r="A63" s="58"/>
      <c r="B63" s="1"/>
      <c r="C63" s="1"/>
      <c r="D63" s="1"/>
      <c r="E63" s="1"/>
      <c r="F63" s="1"/>
      <c r="G63" s="1"/>
      <c r="H63" s="1"/>
      <c r="I63" s="1"/>
    </row>
    <row r="64" spans="1:9" x14ac:dyDescent="0.15">
      <c r="A64" s="58"/>
      <c r="B64" s="1"/>
      <c r="C64" s="1"/>
      <c r="D64" s="1"/>
      <c r="E64" s="1"/>
      <c r="F64" s="1"/>
      <c r="G64" s="1"/>
      <c r="H64" s="1"/>
      <c r="I64" s="1"/>
    </row>
  </sheetData>
  <mergeCells count="1">
    <mergeCell ref="L1:M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B0FD-2C28-DD41-9001-7F90056AF8FB}">
  <dimension ref="A1:Q78"/>
  <sheetViews>
    <sheetView zoomScaleNormal="100" workbookViewId="0">
      <selection activeCell="E25" sqref="E25"/>
    </sheetView>
  </sheetViews>
  <sheetFormatPr baseColWidth="10" defaultColWidth="10.83203125" defaultRowHeight="13" x14ac:dyDescent="0.15"/>
  <cols>
    <col min="1" max="1" width="16.6640625" style="5" customWidth="1"/>
    <col min="2" max="3" width="11.5" style="5" bestFit="1" customWidth="1"/>
    <col min="4" max="9" width="12.6640625" style="5" bestFit="1" customWidth="1"/>
    <col min="10" max="10" width="10.1640625" style="5" customWidth="1"/>
    <col min="11" max="11" width="7.33203125" style="5" customWidth="1"/>
    <col min="12" max="16384" width="10.83203125" style="5"/>
  </cols>
  <sheetData>
    <row r="1" spans="1:17" x14ac:dyDescent="0.15">
      <c r="A1" s="31"/>
      <c r="B1" s="31"/>
      <c r="C1" s="31"/>
      <c r="D1" s="31"/>
      <c r="E1" s="31"/>
      <c r="F1" s="31"/>
      <c r="G1" s="31"/>
      <c r="H1" s="45"/>
      <c r="I1" s="31"/>
    </row>
    <row r="2" spans="1:17" ht="13" customHeight="1" x14ac:dyDescent="0.15">
      <c r="A2" s="33"/>
      <c r="B2" s="87" t="s">
        <v>57</v>
      </c>
      <c r="C2" s="87"/>
      <c r="D2" s="87"/>
      <c r="E2" s="87"/>
      <c r="F2" s="87"/>
      <c r="G2" s="34"/>
      <c r="H2" s="46"/>
      <c r="I2" s="31"/>
    </row>
    <row r="3" spans="1:17" ht="14" thickBot="1" x14ac:dyDescent="0.2">
      <c r="A3" s="34"/>
      <c r="B3" s="88"/>
      <c r="C3" s="88"/>
      <c r="D3" s="88"/>
      <c r="E3" s="88"/>
      <c r="F3" s="88"/>
      <c r="G3" s="34"/>
      <c r="H3" s="46"/>
      <c r="I3" s="31"/>
      <c r="J3" s="32"/>
      <c r="K3" s="32"/>
      <c r="L3" s="32"/>
      <c r="M3" s="32"/>
    </row>
    <row r="4" spans="1:17" ht="14" thickTop="1" x14ac:dyDescent="0.15">
      <c r="D4" s="31"/>
      <c r="E4" s="31"/>
      <c r="F4" s="31"/>
      <c r="G4" s="31"/>
      <c r="H4" s="45"/>
      <c r="I4" s="31"/>
      <c r="J4" s="32"/>
      <c r="K4" s="32"/>
      <c r="L4" s="32"/>
      <c r="M4" s="32"/>
    </row>
    <row r="5" spans="1:17" ht="17" thickBot="1" x14ac:dyDescent="0.25">
      <c r="A5" s="90" t="s">
        <v>43</v>
      </c>
      <c r="B5" s="90"/>
      <c r="D5" s="32"/>
      <c r="H5" s="27"/>
      <c r="K5" s="32"/>
      <c r="L5" s="32"/>
      <c r="M5" s="32"/>
    </row>
    <row r="6" spans="1:17" ht="16" x14ac:dyDescent="0.2">
      <c r="A6" s="5" t="s">
        <v>45</v>
      </c>
      <c r="B6" s="5">
        <v>0.28999999999999998</v>
      </c>
      <c r="C6" s="5" t="s">
        <v>46</v>
      </c>
      <c r="E6" s="6"/>
      <c r="F6" s="7">
        <f>COS(RADIANS(B11))^2</f>
        <v>6.6987298107780716E-2</v>
      </c>
      <c r="G6" s="7">
        <f>SIN(RADIANS(B11))^2</f>
        <v>0.93301270189221941</v>
      </c>
      <c r="H6" s="7">
        <f>SIN(RADIANS(B11))*(COS(RADIANS(B11)))</f>
        <v>-0.25000000000000011</v>
      </c>
      <c r="K6" s="32"/>
      <c r="L6" s="32"/>
      <c r="M6" s="32"/>
    </row>
    <row r="7" spans="1:17" ht="16" x14ac:dyDescent="0.2">
      <c r="A7" s="5" t="s">
        <v>47</v>
      </c>
      <c r="B7" s="5">
        <v>30</v>
      </c>
      <c r="C7" s="5" t="s">
        <v>51</v>
      </c>
      <c r="E7" s="11" t="s">
        <v>32</v>
      </c>
      <c r="F7" s="7">
        <f>COS(RADIANS(B12))^2</f>
        <v>0.25000000000000011</v>
      </c>
      <c r="G7" s="7">
        <f>SIN(RADIANS(B12))^2</f>
        <v>0.74999999999999989</v>
      </c>
      <c r="H7" s="7">
        <f>SIN(RADIANS(B12))*(COS(RADIANS(B12)))</f>
        <v>0.43301270189221941</v>
      </c>
      <c r="K7" s="32"/>
      <c r="L7" s="32"/>
      <c r="M7" s="32"/>
    </row>
    <row r="8" spans="1:17" ht="16" x14ac:dyDescent="0.2">
      <c r="A8" s="17" t="s">
        <v>54</v>
      </c>
      <c r="D8" s="10">
        <f>105+180</f>
        <v>285</v>
      </c>
      <c r="E8" s="6"/>
      <c r="F8" s="7">
        <f>COS(RADIANS(B13))^2</f>
        <v>0.93301270189221941</v>
      </c>
      <c r="G8" s="7">
        <f>SIN(RADIANS(B13))^2</f>
        <v>6.698729810778066E-2</v>
      </c>
      <c r="H8" s="7">
        <f>SIN(RADIANS(B13))*(COS(RADIANS(B13)))</f>
        <v>0.24999999999999997</v>
      </c>
      <c r="K8" s="32"/>
      <c r="L8" s="32"/>
      <c r="M8" s="32"/>
    </row>
    <row r="9" spans="1:17" ht="16" x14ac:dyDescent="0.2">
      <c r="A9" s="17" t="s">
        <v>55</v>
      </c>
      <c r="D9" s="10">
        <f>60+180</f>
        <v>240</v>
      </c>
      <c r="E9" s="12"/>
      <c r="F9" s="8"/>
      <c r="G9" s="8"/>
      <c r="H9" s="47"/>
    </row>
    <row r="10" spans="1:17" ht="17" thickBot="1" x14ac:dyDescent="0.25">
      <c r="A10" s="17" t="s">
        <v>56</v>
      </c>
      <c r="D10" s="74">
        <f>15+180</f>
        <v>195</v>
      </c>
      <c r="E10" s="6"/>
      <c r="F10" s="7">
        <f t="array" ref="F10:H12">MINVERSE(F6:H8)</f>
        <v>0.31698729810778048</v>
      </c>
      <c r="G10" s="7">
        <v>-0.49999999999999983</v>
      </c>
      <c r="H10" s="7">
        <v>1.1830127018922192</v>
      </c>
    </row>
    <row r="11" spans="1:17" ht="17" thickTop="1" x14ac:dyDescent="0.2">
      <c r="A11" s="9" t="s">
        <v>30</v>
      </c>
      <c r="B11" s="5">
        <v>105</v>
      </c>
      <c r="C11" s="5" t="s">
        <v>31</v>
      </c>
      <c r="D11" s="5">
        <v>105</v>
      </c>
      <c r="E11" s="11" t="s">
        <v>38</v>
      </c>
      <c r="F11" s="7">
        <v>0.6830127018922193</v>
      </c>
      <c r="G11" s="7">
        <v>0.50000000000000011</v>
      </c>
      <c r="H11" s="7">
        <v>-0.18301270189221941</v>
      </c>
    </row>
    <row r="12" spans="1:17" ht="16" x14ac:dyDescent="0.2">
      <c r="A12" s="9" t="s">
        <v>34</v>
      </c>
      <c r="B12" s="5">
        <v>60</v>
      </c>
      <c r="C12" s="5" t="s">
        <v>31</v>
      </c>
      <c r="D12" s="5">
        <v>60</v>
      </c>
      <c r="E12" s="6"/>
      <c r="F12" s="7">
        <v>-1.3660254037844382</v>
      </c>
      <c r="G12" s="7">
        <v>1.732050807568877</v>
      </c>
      <c r="H12" s="7">
        <v>-0.36602540378443871</v>
      </c>
    </row>
    <row r="13" spans="1:17" ht="17" thickBot="1" x14ac:dyDescent="0.25">
      <c r="A13" s="42" t="s">
        <v>36</v>
      </c>
      <c r="B13" s="44">
        <v>15</v>
      </c>
      <c r="C13" s="44" t="s">
        <v>31</v>
      </c>
      <c r="D13" s="44">
        <v>15</v>
      </c>
      <c r="E13" s="44"/>
      <c r="F13" s="44"/>
      <c r="G13" s="44"/>
      <c r="H13" s="48"/>
      <c r="L13" s="85" t="s">
        <v>58</v>
      </c>
      <c r="M13" s="86"/>
      <c r="N13" s="86"/>
      <c r="O13" s="86"/>
      <c r="P13" s="86"/>
      <c r="Q13" s="86"/>
    </row>
    <row r="14" spans="1:17" ht="14" thickTop="1" x14ac:dyDescent="0.15">
      <c r="L14" s="86"/>
      <c r="M14" s="86"/>
      <c r="N14" s="86"/>
      <c r="O14" s="86"/>
      <c r="P14" s="86"/>
      <c r="Q14" s="86"/>
    </row>
    <row r="15" spans="1:17" x14ac:dyDescent="0.15">
      <c r="A15" s="36"/>
      <c r="L15" s="86"/>
      <c r="M15" s="86"/>
      <c r="N15" s="86"/>
      <c r="O15" s="86"/>
      <c r="P15" s="86"/>
      <c r="Q15" s="86"/>
    </row>
    <row r="16" spans="1:17" ht="17" thickBot="1" x14ac:dyDescent="0.25">
      <c r="B16" s="28"/>
      <c r="C16" s="28"/>
      <c r="D16" s="89" t="s">
        <v>59</v>
      </c>
      <c r="E16" s="89"/>
      <c r="F16" s="89"/>
      <c r="G16" s="28"/>
      <c r="H16" s="28"/>
      <c r="I16" s="28"/>
      <c r="L16" s="86"/>
      <c r="M16" s="86"/>
      <c r="N16" s="86"/>
      <c r="O16" s="86"/>
      <c r="P16" s="86"/>
      <c r="Q16" s="86"/>
    </row>
    <row r="17" spans="1:17" ht="14" thickTop="1" x14ac:dyDescent="0.15">
      <c r="A17" s="36" t="s">
        <v>53</v>
      </c>
      <c r="B17" s="30">
        <v>50</v>
      </c>
      <c r="C17" s="30">
        <v>100</v>
      </c>
      <c r="D17" s="30">
        <v>150</v>
      </c>
      <c r="E17" s="30">
        <v>200</v>
      </c>
      <c r="F17" s="30">
        <v>250</v>
      </c>
      <c r="G17" s="30">
        <v>300</v>
      </c>
      <c r="H17" s="30">
        <v>350</v>
      </c>
      <c r="I17" s="30">
        <v>400</v>
      </c>
      <c r="L17" s="86"/>
      <c r="M17" s="86"/>
      <c r="N17" s="86"/>
      <c r="O17" s="86"/>
      <c r="P17" s="86"/>
      <c r="Q17" s="86"/>
    </row>
    <row r="18" spans="1:17" ht="16" x14ac:dyDescent="0.2">
      <c r="A18" s="41" t="s">
        <v>29</v>
      </c>
      <c r="B18" s="38">
        <v>71.713400000000547</v>
      </c>
      <c r="C18" s="38">
        <v>140.97380300000077</v>
      </c>
      <c r="D18" s="38">
        <v>213.67420400000083</v>
      </c>
      <c r="E18" s="38">
        <v>285.33391699999993</v>
      </c>
      <c r="F18" s="38">
        <v>357.22961500000019</v>
      </c>
      <c r="G18" s="38">
        <v>430.87076900000102</v>
      </c>
      <c r="H18" s="38">
        <v>504.42778900000121</v>
      </c>
      <c r="I18" s="38">
        <v>577.9835890000013</v>
      </c>
      <c r="L18" s="86"/>
      <c r="M18" s="86"/>
      <c r="N18" s="86"/>
      <c r="O18" s="86"/>
      <c r="P18" s="86"/>
      <c r="Q18" s="86"/>
    </row>
    <row r="19" spans="1:17" ht="16" x14ac:dyDescent="0.2">
      <c r="A19" s="41" t="s">
        <v>33</v>
      </c>
      <c r="B19" s="38">
        <v>58.132014000000709</v>
      </c>
      <c r="C19" s="38">
        <v>114.49439900000107</v>
      </c>
      <c r="D19" s="38">
        <v>174.66505600000164</v>
      </c>
      <c r="E19" s="38">
        <v>234.34238200000073</v>
      </c>
      <c r="F19" s="38">
        <v>295.22989600000074</v>
      </c>
      <c r="G19" s="38">
        <v>357.8756110000013</v>
      </c>
      <c r="H19" s="38">
        <v>421.04194100000132</v>
      </c>
      <c r="I19" s="38">
        <v>484.08194100000037</v>
      </c>
      <c r="L19" s="86"/>
      <c r="M19" s="86"/>
      <c r="N19" s="86"/>
      <c r="O19" s="86"/>
      <c r="P19" s="86"/>
      <c r="Q19" s="86"/>
    </row>
    <row r="20" spans="1:17" ht="16" x14ac:dyDescent="0.2">
      <c r="A20" s="41" t="s">
        <v>35</v>
      </c>
      <c r="B20" s="38">
        <v>17.421286999999893</v>
      </c>
      <c r="C20" s="38">
        <v>33.975092999999788</v>
      </c>
      <c r="D20" s="38">
        <v>53.681057999999894</v>
      </c>
      <c r="E20" s="38">
        <v>73.273126999999931</v>
      </c>
      <c r="F20" s="38">
        <v>93.233256999999867</v>
      </c>
      <c r="G20" s="38">
        <v>113.92832599999997</v>
      </c>
      <c r="H20" s="38">
        <v>134.56690299999991</v>
      </c>
      <c r="I20" s="38">
        <v>155.68945899999994</v>
      </c>
      <c r="L20" s="86"/>
      <c r="M20" s="86"/>
      <c r="N20" s="86"/>
      <c r="O20" s="86"/>
      <c r="P20" s="86"/>
      <c r="Q20" s="86"/>
    </row>
    <row r="21" spans="1:17" ht="16" x14ac:dyDescent="0.2">
      <c r="A21" s="12"/>
      <c r="L21" s="86"/>
      <c r="M21" s="86"/>
      <c r="N21" s="86"/>
      <c r="O21" s="86"/>
      <c r="P21" s="86"/>
      <c r="Q21" s="86"/>
    </row>
    <row r="22" spans="1:17" ht="16" x14ac:dyDescent="0.2">
      <c r="A22" s="13" t="s">
        <v>37</v>
      </c>
      <c r="B22" s="51">
        <f t="array" ref="B22:B24">MMULT($F$10:$H$12,B18:B20)</f>
        <v>14.275833708432003</v>
      </c>
      <c r="C22" s="51">
        <f t="array" ref="C22:C24">MMULT($F$10:$H$12,C18:C20)</f>
        <v>27.632671983917419</v>
      </c>
      <c r="D22" s="51">
        <f t="array" ref="D22:D24">MMULT($F$10:$H$12,D18:D20)</f>
        <v>43.904854066302967</v>
      </c>
      <c r="E22" s="51">
        <f t="array" ref="E22:E24">MMULT($F$10:$H$12,E18:E20)</f>
        <v>59.95907635670099</v>
      </c>
      <c r="F22" s="51">
        <f t="array" ref="F22:F24">MMULT($F$10:$H$12,F18:F20)</f>
        <v>75.918429732713889</v>
      </c>
      <c r="G22" s="51">
        <f t="array" ref="G22:G24">MMULT($F$10:$H$12,G18:G20)</f>
        <v>92.421412162248885</v>
      </c>
      <c r="H22" s="51">
        <f t="array" ref="H22:H24">MMULT($F$10:$H$12,H18:H20)</f>
        <v>108.57058692888947</v>
      </c>
      <c r="I22" s="51">
        <f t="array" ref="I22:I24">MMULT($F$10:$H$12,I18:I20)</f>
        <v>125.35509327547601</v>
      </c>
      <c r="L22" s="86"/>
      <c r="M22" s="86"/>
      <c r="N22" s="86"/>
      <c r="O22" s="86"/>
      <c r="P22" s="86"/>
      <c r="Q22" s="86"/>
    </row>
    <row r="23" spans="1:17" ht="16" x14ac:dyDescent="0.2">
      <c r="A23" s="13" t="s">
        <v>39</v>
      </c>
      <c r="B23" s="51">
        <v>74.858853291568437</v>
      </c>
      <c r="C23" s="51">
        <v>147.31622401608314</v>
      </c>
      <c r="D23" s="51">
        <v>223.45040793369773</v>
      </c>
      <c r="E23" s="51">
        <v>298.6479676432989</v>
      </c>
      <c r="F23" s="51">
        <v>374.54444226728617</v>
      </c>
      <c r="G23" s="51">
        <v>452.37768283775205</v>
      </c>
      <c r="H23" s="51">
        <v>530.42410507111163</v>
      </c>
      <c r="I23" s="51">
        <v>608.31795472452529</v>
      </c>
      <c r="L23" s="86"/>
      <c r="M23" s="86"/>
      <c r="N23" s="86"/>
      <c r="O23" s="86"/>
      <c r="P23" s="86"/>
      <c r="Q23" s="86"/>
    </row>
    <row r="24" spans="1:17" ht="16" x14ac:dyDescent="0.2">
      <c r="A24" s="13" t="s">
        <v>40</v>
      </c>
      <c r="B24" s="51">
        <v>-3.6513580060687447</v>
      </c>
      <c r="C24" s="51">
        <v>-6.6994270499776043</v>
      </c>
      <c r="D24" s="51">
        <v>-9.0042704285793924</v>
      </c>
      <c r="E24" s="51">
        <v>-10.700293089328216</v>
      </c>
      <c r="F24" s="51">
        <v>-10.757289828421094</v>
      </c>
      <c r="G24" s="51">
        <v>-10.422336687015346</v>
      </c>
      <c r="H24" s="51">
        <v>-9.0500452259947437</v>
      </c>
      <c r="I24" s="51">
        <v>-8.0720458014011172</v>
      </c>
      <c r="L24" s="86"/>
      <c r="M24" s="86"/>
      <c r="N24" s="86"/>
      <c r="O24" s="86"/>
      <c r="P24" s="86"/>
      <c r="Q24" s="86"/>
    </row>
    <row r="26" spans="1:17" ht="16" x14ac:dyDescent="0.2">
      <c r="A26" s="92" t="s">
        <v>41</v>
      </c>
      <c r="B26" s="92"/>
    </row>
    <row r="27" spans="1:17" ht="16" x14ac:dyDescent="0.2">
      <c r="A27" s="39" t="s">
        <v>42</v>
      </c>
      <c r="B27" s="37">
        <f>((B22+B23)/2)+SQRT((B22-B23)^2+B24^2)/2</f>
        <v>74.913820548824091</v>
      </c>
      <c r="C27" s="37">
        <f t="shared" ref="C27:I27" si="0">((C22+C23)/2)+SQRT((C22-C23)^2+C24^2)/2</f>
        <v>147.40990276142279</v>
      </c>
      <c r="D27" s="37">
        <f t="shared" si="0"/>
        <v>223.56322884456685</v>
      </c>
      <c r="E27" s="37">
        <f t="shared" si="0"/>
        <v>298.76782953139491</v>
      </c>
      <c r="F27" s="37">
        <f t="shared" si="0"/>
        <v>374.64128728728224</v>
      </c>
      <c r="G27" s="37">
        <f t="shared" si="0"/>
        <v>452.45311029495997</v>
      </c>
      <c r="H27" s="37">
        <f t="shared" si="0"/>
        <v>530.47263725916832</v>
      </c>
      <c r="I27" s="37">
        <f t="shared" si="0"/>
        <v>608.35168059605849</v>
      </c>
    </row>
    <row r="28" spans="1:17" ht="16" x14ac:dyDescent="0.2">
      <c r="A28" s="39" t="s">
        <v>44</v>
      </c>
      <c r="B28" s="37">
        <f>((B22+B23)/2)-SQRT((B22-B23)^2+B24^2)/2</f>
        <v>14.220866451176352</v>
      </c>
      <c r="C28" s="37">
        <f t="shared" ref="C28:I28" si="1">((C22+C23)/2)-SQRT((C22-C23)^2+C24^2)/2</f>
        <v>27.538993238577781</v>
      </c>
      <c r="D28" s="37">
        <f t="shared" si="1"/>
        <v>43.79203315543387</v>
      </c>
      <c r="E28" s="37">
        <f t="shared" si="1"/>
        <v>59.839214468604936</v>
      </c>
      <c r="F28" s="37">
        <f t="shared" si="1"/>
        <v>75.821584712717794</v>
      </c>
      <c r="G28" s="37">
        <f t="shared" si="1"/>
        <v>92.345984705041047</v>
      </c>
      <c r="H28" s="37">
        <f t="shared" si="1"/>
        <v>108.5220547408328</v>
      </c>
      <c r="I28" s="37">
        <f t="shared" si="1"/>
        <v>125.3213674039427</v>
      </c>
    </row>
    <row r="29" spans="1:17" ht="16" x14ac:dyDescent="0.2">
      <c r="A29" s="14"/>
    </row>
    <row r="30" spans="1:17" ht="16" x14ac:dyDescent="0.2">
      <c r="A30" s="93" t="s">
        <v>69</v>
      </c>
      <c r="B30" s="93"/>
    </row>
    <row r="31" spans="1:17" ht="16" x14ac:dyDescent="0.2">
      <c r="A31" s="65" t="s">
        <v>70</v>
      </c>
      <c r="B31" s="66">
        <f>(1/2)*ATAN(RADIANS(B24/(B22-B23)))</f>
        <v>5.2595757283002188E-4</v>
      </c>
      <c r="C31" s="66">
        <f t="shared" ref="C31:H31" si="2">(1/2)*ATAN(RADIANS(C24/(C22-C23)))</f>
        <v>4.8848409339844888E-4</v>
      </c>
      <c r="D31" s="66">
        <f t="shared" si="2"/>
        <v>4.3764415826539791E-4</v>
      </c>
      <c r="E31" s="66">
        <f t="shared" si="2"/>
        <v>3.9121072250368971E-4</v>
      </c>
      <c r="F31" s="66">
        <f t="shared" si="2"/>
        <v>3.1435657558052894E-4</v>
      </c>
      <c r="G31" s="66">
        <f t="shared" si="2"/>
        <v>2.5267524179202987E-4</v>
      </c>
      <c r="H31" s="66">
        <f t="shared" si="2"/>
        <v>1.8721318238874374E-4</v>
      </c>
      <c r="I31" s="68">
        <f>(1/2)*ATAN(RADIANS(I24/(I22-I23)))</f>
        <v>1.4585362960151357E-4</v>
      </c>
    </row>
    <row r="32" spans="1:17" ht="16" x14ac:dyDescent="0.2">
      <c r="A32" s="65" t="s">
        <v>71</v>
      </c>
      <c r="B32" s="69">
        <f t="shared" ref="B32:H32" si="3">AVERAGE(B22:B23)+0.5*(B22-B23)*COS(2*RADIANS(B31))+(B24/2)*SIN(2*RADIANS(B31))</f>
        <v>14.275800195197558</v>
      </c>
      <c r="C32" s="69">
        <f t="shared" si="3"/>
        <v>27.632614875607931</v>
      </c>
      <c r="D32" s="69">
        <f t="shared" si="3"/>
        <v>43.904785299175835</v>
      </c>
      <c r="E32" s="69">
        <f t="shared" si="3"/>
        <v>59.959003307135177</v>
      </c>
      <c r="F32" s="69">
        <f t="shared" si="3"/>
        <v>75.918370721216519</v>
      </c>
      <c r="G32" s="69">
        <f t="shared" si="3"/>
        <v>92.421366206589269</v>
      </c>
      <c r="H32" s="69">
        <f t="shared" si="3"/>
        <v>108.57055736249337</v>
      </c>
      <c r="I32" s="69">
        <f>AVERAGE(I22:I23)+0.5*(I22-I23)*COS(2*RADIANS(I31))+(I24/2)*SIN(2*RADIANS(I31))</f>
        <v>125.35507273019549</v>
      </c>
    </row>
    <row r="33" spans="1:12" ht="16" x14ac:dyDescent="0.2">
      <c r="A33" s="14"/>
    </row>
    <row r="34" spans="1:12" ht="16" x14ac:dyDescent="0.2">
      <c r="A34" s="91" t="s">
        <v>52</v>
      </c>
      <c r="B34" s="91"/>
    </row>
    <row r="35" spans="1:12" ht="16" x14ac:dyDescent="0.2">
      <c r="A35" s="40" t="s">
        <v>48</v>
      </c>
      <c r="B35" s="50">
        <f>($B$7/(1-$B$6^2))*(B27+$B$6*B28)</f>
        <v>2588.8592145321068</v>
      </c>
      <c r="C35" s="50">
        <f t="shared" ref="C35:I35" si="4">($B$7/(1-$B$6^2))*(C27+$B$6*C28)</f>
        <v>5089.9512217690899</v>
      </c>
      <c r="D35" s="50">
        <f t="shared" si="4"/>
        <v>7738.7133462051306</v>
      </c>
      <c r="E35" s="50">
        <f>($B$7/(1-$B$6^2))*(E27+$B$6*E28)</f>
        <v>10354.444864962015</v>
      </c>
      <c r="F35" s="50">
        <f t="shared" si="4"/>
        <v>12991.468943792021</v>
      </c>
      <c r="G35" s="50">
        <f t="shared" si="4"/>
        <v>15697.132193233601</v>
      </c>
      <c r="H35" s="50">
        <f t="shared" si="4"/>
        <v>18406.289981461177</v>
      </c>
      <c r="I35" s="50">
        <f t="shared" si="4"/>
        <v>21116.766365646967</v>
      </c>
    </row>
    <row r="36" spans="1:12" ht="16" x14ac:dyDescent="0.2">
      <c r="A36" s="40" t="s">
        <v>49</v>
      </c>
      <c r="B36" s="29">
        <f t="shared" ref="B36:I36" si="5">($B$7/(1-$B$6^2))*(B28+$B$6*B27)</f>
        <v>1177.3951657496016</v>
      </c>
      <c r="C36" s="29">
        <f t="shared" si="5"/>
        <v>2302.2556514703692</v>
      </c>
      <c r="D36" s="29">
        <f t="shared" si="5"/>
        <v>3557.9878650625037</v>
      </c>
      <c r="E36" s="29">
        <f t="shared" si="5"/>
        <v>4797.9654448971314</v>
      </c>
      <c r="F36" s="29">
        <f t="shared" si="5"/>
        <v>6042.1735350812187</v>
      </c>
      <c r="G36" s="29">
        <f t="shared" si="5"/>
        <v>7322.5478771889748</v>
      </c>
      <c r="H36" s="29">
        <f t="shared" si="5"/>
        <v>8593.4857368487246</v>
      </c>
      <c r="I36" s="29">
        <f t="shared" si="5"/>
        <v>9883.5032681559005</v>
      </c>
    </row>
    <row r="37" spans="1:12" ht="16" x14ac:dyDescent="0.2">
      <c r="E37" s="26"/>
      <c r="F37" s="16"/>
      <c r="G37" s="16"/>
    </row>
    <row r="38" spans="1:12" ht="17" thickBot="1" x14ac:dyDescent="0.25">
      <c r="A38" s="16"/>
      <c r="B38" s="16"/>
      <c r="C38" s="16"/>
      <c r="D38" s="89" t="s">
        <v>27</v>
      </c>
      <c r="E38" s="89"/>
      <c r="F38" s="89"/>
      <c r="G38" s="23"/>
    </row>
    <row r="39" spans="1:12" ht="14" thickTop="1" x14ac:dyDescent="0.15">
      <c r="A39" s="36" t="s">
        <v>53</v>
      </c>
      <c r="B39" s="30">
        <v>400</v>
      </c>
      <c r="C39" s="30">
        <v>350</v>
      </c>
      <c r="D39" s="30">
        <v>300</v>
      </c>
      <c r="E39" s="30">
        <v>250</v>
      </c>
      <c r="F39" s="30">
        <v>200</v>
      </c>
      <c r="G39" s="30">
        <v>150</v>
      </c>
      <c r="H39" s="30">
        <v>100</v>
      </c>
      <c r="I39" s="30">
        <v>50</v>
      </c>
    </row>
    <row r="40" spans="1:12" ht="16" x14ac:dyDescent="0.2">
      <c r="A40" s="41" t="s">
        <v>29</v>
      </c>
      <c r="B40" s="38">
        <v>577.9835890000013</v>
      </c>
      <c r="C40" s="38">
        <v>506.68913600000087</v>
      </c>
      <c r="D40" s="38">
        <v>434.77548900000147</v>
      </c>
      <c r="E40" s="38">
        <v>362.61979000000065</v>
      </c>
      <c r="F40" s="38">
        <v>289.36271400000078</v>
      </c>
      <c r="G40" s="38">
        <v>217.09035899999981</v>
      </c>
      <c r="H40" s="38">
        <v>140.78064000000086</v>
      </c>
      <c r="I40" s="38">
        <v>66.057448999999906</v>
      </c>
    </row>
    <row r="41" spans="1:12" ht="16" x14ac:dyDescent="0.2">
      <c r="A41" s="41" t="s">
        <v>33</v>
      </c>
      <c r="B41" s="38">
        <v>484.08194100000037</v>
      </c>
      <c r="C41" s="38">
        <v>422.30630200000087</v>
      </c>
      <c r="D41" s="38">
        <v>360.46038800000133</v>
      </c>
      <c r="E41" s="38">
        <v>298.81263300000137</v>
      </c>
      <c r="F41" s="38">
        <v>237.00509000000056</v>
      </c>
      <c r="G41" s="38">
        <v>176.26985000000059</v>
      </c>
      <c r="H41" s="38">
        <v>112.65806000000157</v>
      </c>
      <c r="I41" s="38">
        <v>51.338626000000659</v>
      </c>
    </row>
    <row r="42" spans="1:12" ht="16" x14ac:dyDescent="0.2">
      <c r="A42" s="41" t="s">
        <v>35</v>
      </c>
      <c r="B42" s="38">
        <v>155.68945899999994</v>
      </c>
      <c r="C42" s="38">
        <v>135.02240499999994</v>
      </c>
      <c r="D42" s="38">
        <v>114.08386899999982</v>
      </c>
      <c r="E42" s="38">
        <v>93.587716999999884</v>
      </c>
      <c r="F42" s="38">
        <v>72.921048999999812</v>
      </c>
      <c r="G42" s="38">
        <v>52.955956999999898</v>
      </c>
      <c r="H42" s="38">
        <v>32.125928999999815</v>
      </c>
      <c r="I42" s="38">
        <v>12.161997999999812</v>
      </c>
    </row>
    <row r="43" spans="1:12" ht="16" x14ac:dyDescent="0.2">
      <c r="A43" s="12"/>
    </row>
    <row r="44" spans="1:12" ht="16" x14ac:dyDescent="0.2">
      <c r="A44" s="13" t="s">
        <v>37</v>
      </c>
      <c r="B44" s="35">
        <f t="array" ref="B44:B46">MMULT($F$10:$H$12,B40:B42)</f>
        <v>125.35509327547601</v>
      </c>
      <c r="C44" s="35">
        <f t="array" ref="C44:C46">MMULT($F$10:$H$12,C40:C42)</f>
        <v>109.19408935624102</v>
      </c>
      <c r="D44" s="35">
        <f t="array" ref="D44:D46">MMULT($F$10:$H$12,D40:D42)</f>
        <v>92.550779649606653</v>
      </c>
      <c r="E44" s="35">
        <f t="array" ref="E44:E46">MMULT($F$10:$H$12,E40:E42)</f>
        <v>76.255008924604567</v>
      </c>
      <c r="F44" s="35">
        <f t="array" ref="F44:F46">MMULT($F$10:$H$12,F40:F42)</f>
        <v>59.488287086299124</v>
      </c>
      <c r="G44" s="35">
        <f t="array" ref="G44:G46">MMULT($F$10:$H$12,G40:G42)</f>
        <v>43.327531116515814</v>
      </c>
      <c r="H44" s="35">
        <f t="array" ref="H44:H46">MMULT($F$10:$H$12,H40:H42)</f>
        <v>26.302026766571018</v>
      </c>
      <c r="I44" s="35">
        <f t="array" ref="I44:I46">MMULT($F$10:$H$12,I40:I42)</f>
        <v>9.6578573927896976</v>
      </c>
      <c r="J44" s="22"/>
      <c r="K44" s="16"/>
      <c r="L44" s="16"/>
    </row>
    <row r="45" spans="1:12" ht="16" x14ac:dyDescent="0.2">
      <c r="A45" s="13" t="s">
        <v>39</v>
      </c>
      <c r="B45" s="35">
        <v>608.31795472452529</v>
      </c>
      <c r="C45" s="35">
        <v>532.51745164375961</v>
      </c>
      <c r="D45" s="35">
        <v>456.30857835039461</v>
      </c>
      <c r="E45" s="35">
        <v>379.95249807539591</v>
      </c>
      <c r="F45" s="35">
        <v>302.79547591370147</v>
      </c>
      <c r="G45" s="35">
        <v>226.71878488348386</v>
      </c>
      <c r="H45" s="35">
        <v>146.60454223342964</v>
      </c>
      <c r="I45" s="35">
        <v>68.56158960721001</v>
      </c>
      <c r="J45" s="22"/>
      <c r="K45" s="16"/>
      <c r="L45" s="16"/>
    </row>
    <row r="46" spans="1:12" ht="16" x14ac:dyDescent="0.2">
      <c r="A46" s="13" t="s">
        <v>40</v>
      </c>
      <c r="B46" s="35">
        <v>-8.0720458014011172</v>
      </c>
      <c r="C46" s="35">
        <v>-10.11589048713266</v>
      </c>
      <c r="D46" s="35">
        <v>-11.336251000826564</v>
      </c>
      <c r="E46" s="35">
        <v>-12.044664659733023</v>
      </c>
      <c r="F46" s="35">
        <v>-11.462917104186424</v>
      </c>
      <c r="G46" s="35">
        <v>-10.625834811853863</v>
      </c>
      <c r="H46" s="35">
        <v>-8.939352933062203</v>
      </c>
      <c r="I46" s="35">
        <v>-5.7666450491925954</v>
      </c>
      <c r="J46" s="22"/>
      <c r="K46" s="16"/>
      <c r="L46" s="16"/>
    </row>
    <row r="47" spans="1:12" x14ac:dyDescent="0.15">
      <c r="J47" s="22"/>
      <c r="K47" s="16"/>
      <c r="L47" s="16"/>
    </row>
    <row r="48" spans="1:12" ht="16" x14ac:dyDescent="0.2">
      <c r="A48" s="92" t="s">
        <v>41</v>
      </c>
      <c r="B48" s="92"/>
      <c r="J48" s="16"/>
      <c r="K48" s="16"/>
      <c r="L48" s="16"/>
    </row>
    <row r="49" spans="1:12" ht="16" x14ac:dyDescent="0.2">
      <c r="A49" s="39" t="s">
        <v>42</v>
      </c>
      <c r="B49" s="37">
        <f>((B44+B45)/2)+SQRT((B44-B45)^2+B46^2)/2</f>
        <v>608.35168059605849</v>
      </c>
      <c r="C49" s="37">
        <f t="shared" ref="C49:I49" si="6">((C44+C45)/2)+SQRT((C44-C45)^2+C46^2)/2</f>
        <v>532.5778762770999</v>
      </c>
      <c r="D49" s="37">
        <f t="shared" si="6"/>
        <v>456.39687844978931</v>
      </c>
      <c r="E49" s="37">
        <f t="shared" si="6"/>
        <v>380.07187422212769</v>
      </c>
      <c r="F49" s="37">
        <f t="shared" si="6"/>
        <v>302.93041400987033</v>
      </c>
      <c r="G49" s="37">
        <f t="shared" si="6"/>
        <v>226.87257324537484</v>
      </c>
      <c r="H49" s="37">
        <f t="shared" si="6"/>
        <v>146.77037838414648</v>
      </c>
      <c r="I49" s="37">
        <f t="shared" si="6"/>
        <v>68.702390936002956</v>
      </c>
      <c r="J49" s="16"/>
      <c r="K49" s="16"/>
      <c r="L49" s="16"/>
    </row>
    <row r="50" spans="1:12" ht="16" x14ac:dyDescent="0.2">
      <c r="A50" s="39" t="s">
        <v>44</v>
      </c>
      <c r="B50" s="37">
        <f>((B44+B45)/2)-SQRT((B44-B45)^2+B46^2)/2</f>
        <v>125.3213674039427</v>
      </c>
      <c r="C50" s="37">
        <f t="shared" ref="C50:I50" si="7">((C44+C45)/2)-SQRT((C44-C45)^2+C46^2)/2</f>
        <v>109.1336647229007</v>
      </c>
      <c r="D50" s="37">
        <f t="shared" si="7"/>
        <v>92.462479550211981</v>
      </c>
      <c r="E50" s="37">
        <f t="shared" si="7"/>
        <v>76.135632777872758</v>
      </c>
      <c r="F50" s="37">
        <f t="shared" si="7"/>
        <v>59.353348990130272</v>
      </c>
      <c r="G50" s="37">
        <f t="shared" si="7"/>
        <v>43.173742754624882</v>
      </c>
      <c r="H50" s="37">
        <f t="shared" si="7"/>
        <v>26.136190615854183</v>
      </c>
      <c r="I50" s="37">
        <f t="shared" si="7"/>
        <v>9.5170560639967441</v>
      </c>
      <c r="J50" s="16"/>
      <c r="K50" s="16"/>
      <c r="L50" s="16"/>
    </row>
    <row r="51" spans="1:12" ht="16" x14ac:dyDescent="0.2">
      <c r="A51" s="14"/>
      <c r="J51" s="16"/>
      <c r="K51" s="16"/>
      <c r="L51" s="16"/>
    </row>
    <row r="52" spans="1:12" ht="16" x14ac:dyDescent="0.2">
      <c r="A52" s="93" t="s">
        <v>69</v>
      </c>
      <c r="B52" s="93"/>
      <c r="J52" s="16"/>
      <c r="K52" s="16"/>
      <c r="L52" s="16"/>
    </row>
    <row r="53" spans="1:12" ht="16" x14ac:dyDescent="0.2">
      <c r="A53" s="65" t="s">
        <v>70</v>
      </c>
      <c r="B53" s="66">
        <f>(1/2)*ATAN(RADIANS(B46/(B44-B45)))</f>
        <v>1.4585362960151357E-4</v>
      </c>
      <c r="C53" s="66">
        <f t="shared" ref="C53:I53" si="8">(1/2)*ATAN(RADIANS(C46/(C44-C45)))</f>
        <v>2.0853513089903777E-4</v>
      </c>
      <c r="D53" s="66">
        <f t="shared" si="8"/>
        <v>2.7195964731466883E-4</v>
      </c>
      <c r="E53" s="66">
        <f t="shared" si="8"/>
        <v>3.4609937445324331E-4</v>
      </c>
      <c r="F53" s="66">
        <f t="shared" si="8"/>
        <v>4.1113787312409798E-4</v>
      </c>
      <c r="G53" s="66">
        <f t="shared" si="8"/>
        <v>5.0562863880433369E-4</v>
      </c>
      <c r="H53" s="66">
        <f t="shared" si="8"/>
        <v>6.484530003392859E-4</v>
      </c>
      <c r="I53" s="66">
        <f t="shared" si="8"/>
        <v>8.5433334332869965E-4</v>
      </c>
      <c r="J53" s="16"/>
      <c r="K53" s="16"/>
      <c r="L53" s="16"/>
    </row>
    <row r="54" spans="1:12" ht="16" x14ac:dyDescent="0.2">
      <c r="A54" s="65" t="s">
        <v>71</v>
      </c>
      <c r="B54" s="67">
        <f>AVERAGE(B44:B45)+0.5*(B44-B45)*COS(2*RADIANS(B53))+(B46/2)*SIN(2*RADIANS(B53))</f>
        <v>125.35507273019549</v>
      </c>
      <c r="C54" s="67">
        <f t="shared" ref="C54:I54" si="9">AVERAGE(C44:C45)+0.5*(C44-C45)*COS(2*RADIANS(C53))+(C46/2)*SIN(2*RADIANS(C53))</f>
        <v>109.1940525438044</v>
      </c>
      <c r="D54" s="67">
        <f t="shared" si="9"/>
        <v>92.550725849252075</v>
      </c>
      <c r="E54" s="67">
        <f t="shared" si="9"/>
        <v>76.254936179002399</v>
      </c>
      <c r="F54" s="67">
        <f t="shared" si="9"/>
        <v>59.488204844263301</v>
      </c>
      <c r="G54" s="67">
        <f t="shared" si="9"/>
        <v>43.327437359032736</v>
      </c>
      <c r="H54" s="67">
        <f t="shared" si="9"/>
        <v>26.301925609603021</v>
      </c>
      <c r="I54" s="67">
        <f t="shared" si="9"/>
        <v>9.6577714198468918</v>
      </c>
      <c r="J54" s="16"/>
      <c r="K54" s="16"/>
      <c r="L54" s="16"/>
    </row>
    <row r="55" spans="1:12" x14ac:dyDescent="0.15">
      <c r="J55" s="16"/>
      <c r="K55" s="16"/>
      <c r="L55" s="16"/>
    </row>
    <row r="56" spans="1:12" ht="16" x14ac:dyDescent="0.2">
      <c r="A56" s="91" t="s">
        <v>52</v>
      </c>
      <c r="B56" s="91"/>
      <c r="J56" s="16"/>
      <c r="K56" s="16"/>
      <c r="L56" s="16"/>
    </row>
    <row r="57" spans="1:12" ht="16" x14ac:dyDescent="0.2">
      <c r="A57" s="40" t="s">
        <v>48</v>
      </c>
      <c r="B57" s="29">
        <f t="shared" ref="B57:I57" si="10">($B$7/(1-$B$6^2))*(B49+$B$6*B50)</f>
        <v>21116.766365646967</v>
      </c>
      <c r="C57" s="29">
        <f t="shared" si="10"/>
        <v>18481.055979257813</v>
      </c>
      <c r="D57" s="29">
        <f t="shared" si="10"/>
        <v>15827.415575478242</v>
      </c>
      <c r="E57" s="29">
        <f t="shared" si="10"/>
        <v>13172.329109980701</v>
      </c>
      <c r="F57" s="29">
        <f t="shared" si="10"/>
        <v>10486.173770619327</v>
      </c>
      <c r="G57" s="29">
        <f t="shared" si="10"/>
        <v>7841.2367718380629</v>
      </c>
      <c r="H57" s="29">
        <f t="shared" si="10"/>
        <v>5055.678796683399</v>
      </c>
      <c r="I57" s="29">
        <f t="shared" si="10"/>
        <v>2340.7250964481495</v>
      </c>
      <c r="J57" s="16"/>
      <c r="K57" s="16"/>
      <c r="L57" s="16"/>
    </row>
    <row r="58" spans="1:12" ht="16" x14ac:dyDescent="0.2">
      <c r="A58" s="40" t="s">
        <v>49</v>
      </c>
      <c r="B58" s="29">
        <f t="shared" ref="B58:I58" si="11">($B$7/(1-$B$6^2))*(B50+$B$6*B49)</f>
        <v>9883.5032681559005</v>
      </c>
      <c r="C58" s="29">
        <f t="shared" si="11"/>
        <v>8633.516175671788</v>
      </c>
      <c r="D58" s="29">
        <f t="shared" si="11"/>
        <v>7363.8249033950497</v>
      </c>
      <c r="E58" s="29">
        <f t="shared" si="11"/>
        <v>6104.0444252305851</v>
      </c>
      <c r="F58" s="29">
        <f t="shared" si="11"/>
        <v>4821.5908631835136</v>
      </c>
      <c r="G58" s="29">
        <f t="shared" si="11"/>
        <v>3569.1709464717842</v>
      </c>
      <c r="H58" s="29">
        <f t="shared" si="11"/>
        <v>2250.2325695138111</v>
      </c>
      <c r="I58" s="29">
        <f t="shared" si="11"/>
        <v>964.32195988986564</v>
      </c>
      <c r="J58" s="16"/>
      <c r="K58" s="16"/>
      <c r="L58" s="16"/>
    </row>
    <row r="59" spans="1:12" x14ac:dyDescent="0.15">
      <c r="D59" s="24"/>
      <c r="E59" s="25"/>
      <c r="F59" s="25"/>
      <c r="G59" s="16"/>
      <c r="H59" s="16"/>
      <c r="I59" s="16"/>
      <c r="J59" s="16"/>
      <c r="K59" s="16"/>
      <c r="L59" s="16"/>
    </row>
    <row r="60" spans="1:12" x14ac:dyDescent="0.15">
      <c r="D60" s="16"/>
      <c r="E60" s="16"/>
      <c r="F60" s="16"/>
      <c r="G60" s="16"/>
      <c r="H60" s="16"/>
      <c r="I60" s="16"/>
      <c r="J60" s="16"/>
      <c r="K60" s="16"/>
      <c r="L60" s="16"/>
    </row>
    <row r="61" spans="1:12" x14ac:dyDescent="0.15">
      <c r="D61" s="16"/>
      <c r="E61" s="16"/>
      <c r="F61" s="16"/>
      <c r="G61" s="21"/>
      <c r="H61" s="16"/>
      <c r="I61" s="16"/>
      <c r="J61" s="16"/>
      <c r="K61" s="16"/>
      <c r="L61" s="16"/>
    </row>
    <row r="62" spans="1:12" x14ac:dyDescent="0.15">
      <c r="G62" s="17"/>
      <c r="J62" s="16"/>
      <c r="K62" s="16"/>
      <c r="L62" s="16"/>
    </row>
    <row r="63" spans="1:12" x14ac:dyDescent="0.15">
      <c r="J63" s="16"/>
      <c r="K63" s="16"/>
      <c r="L63" s="16"/>
    </row>
    <row r="64" spans="1:12" x14ac:dyDescent="0.15">
      <c r="G64" s="17"/>
    </row>
    <row r="66" spans="7:7" x14ac:dyDescent="0.15">
      <c r="G66" s="17"/>
    </row>
    <row r="68" spans="7:7" x14ac:dyDescent="0.15">
      <c r="G68" s="17"/>
    </row>
    <row r="71" spans="7:7" x14ac:dyDescent="0.15">
      <c r="G71" s="17"/>
    </row>
    <row r="72" spans="7:7" x14ac:dyDescent="0.15">
      <c r="G72" s="17"/>
    </row>
    <row r="74" spans="7:7" x14ac:dyDescent="0.15">
      <c r="G74" s="17"/>
    </row>
    <row r="76" spans="7:7" x14ac:dyDescent="0.15">
      <c r="G76" s="17"/>
    </row>
    <row r="78" spans="7:7" x14ac:dyDescent="0.15">
      <c r="G78" s="17"/>
    </row>
  </sheetData>
  <mergeCells count="11">
    <mergeCell ref="D38:F38"/>
    <mergeCell ref="A48:B48"/>
    <mergeCell ref="A56:B56"/>
    <mergeCell ref="A26:B26"/>
    <mergeCell ref="A30:B30"/>
    <mergeCell ref="A52:B52"/>
    <mergeCell ref="L13:Q24"/>
    <mergeCell ref="B2:F3"/>
    <mergeCell ref="D16:F16"/>
    <mergeCell ref="A5:B5"/>
    <mergeCell ref="A34:B3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8726-5B82-EB4D-87DF-7225BCF2B2CA}">
  <dimension ref="A1:Q77"/>
  <sheetViews>
    <sheetView topLeftCell="A17" zoomScale="140" zoomScaleNormal="140" workbookViewId="0">
      <selection activeCell="I32" sqref="A30:I32"/>
    </sheetView>
  </sheetViews>
  <sheetFormatPr baseColWidth="10" defaultColWidth="10.83203125" defaultRowHeight="13" x14ac:dyDescent="0.15"/>
  <cols>
    <col min="1" max="1" width="16.6640625" style="5" customWidth="1"/>
    <col min="2" max="9" width="11" style="5" bestFit="1" customWidth="1"/>
    <col min="10" max="10" width="10.1640625" style="5" customWidth="1"/>
    <col min="11" max="11" width="7.33203125" style="5" customWidth="1"/>
    <col min="12" max="16384" width="10.83203125" style="5"/>
  </cols>
  <sheetData>
    <row r="1" spans="1:17" x14ac:dyDescent="0.15">
      <c r="A1" s="31"/>
      <c r="B1" s="31"/>
      <c r="C1" s="31"/>
      <c r="D1" s="31"/>
      <c r="E1" s="31"/>
      <c r="F1" s="31"/>
      <c r="G1" s="31"/>
      <c r="H1" s="45"/>
      <c r="I1" s="31"/>
    </row>
    <row r="2" spans="1:17" ht="13" customHeight="1" x14ac:dyDescent="0.15">
      <c r="A2" s="33"/>
      <c r="B2" s="87" t="s">
        <v>60</v>
      </c>
      <c r="C2" s="87"/>
      <c r="D2" s="87"/>
      <c r="E2" s="87"/>
      <c r="F2" s="87"/>
      <c r="G2" s="34"/>
      <c r="H2" s="46"/>
      <c r="I2" s="31"/>
    </row>
    <row r="3" spans="1:17" ht="14" thickBot="1" x14ac:dyDescent="0.2">
      <c r="A3" s="34"/>
      <c r="B3" s="88"/>
      <c r="C3" s="88"/>
      <c r="D3" s="88"/>
      <c r="E3" s="88"/>
      <c r="F3" s="88"/>
      <c r="G3" s="34"/>
      <c r="H3" s="46"/>
      <c r="I3" s="31"/>
      <c r="J3" s="32"/>
      <c r="K3" s="32"/>
      <c r="L3" s="32"/>
      <c r="M3" s="32"/>
    </row>
    <row r="4" spans="1:17" ht="14" thickTop="1" x14ac:dyDescent="0.15">
      <c r="D4" s="31"/>
      <c r="E4" s="31"/>
      <c r="F4" s="31"/>
      <c r="G4" s="31"/>
      <c r="H4" s="45"/>
      <c r="I4" s="31"/>
      <c r="J4" s="32"/>
      <c r="K4" s="32"/>
      <c r="L4" s="32"/>
      <c r="M4" s="32"/>
    </row>
    <row r="5" spans="1:17" ht="17" thickBot="1" x14ac:dyDescent="0.25">
      <c r="A5" s="90" t="s">
        <v>43</v>
      </c>
      <c r="B5" s="90"/>
      <c r="C5" s="90"/>
      <c r="D5" s="32"/>
      <c r="H5" s="27"/>
      <c r="K5" s="32"/>
      <c r="L5" s="32"/>
      <c r="M5" s="32"/>
    </row>
    <row r="6" spans="1:17" ht="16" x14ac:dyDescent="0.2">
      <c r="A6" s="5" t="s">
        <v>45</v>
      </c>
      <c r="B6" s="5">
        <v>0.28999999999999998</v>
      </c>
      <c r="C6" s="5" t="s">
        <v>46</v>
      </c>
      <c r="E6" s="6"/>
      <c r="F6" s="7">
        <f>COS(RADIANS(B11))^2</f>
        <v>1</v>
      </c>
      <c r="G6" s="7">
        <f>SIN(RADIANS(B11))^2</f>
        <v>0</v>
      </c>
      <c r="H6" s="7">
        <f>SIN(RADIANS(B11))*(COS(RADIANS(B11)))</f>
        <v>0</v>
      </c>
      <c r="K6" s="32"/>
      <c r="L6" s="32"/>
      <c r="M6" s="32"/>
    </row>
    <row r="7" spans="1:17" ht="16" x14ac:dyDescent="0.2">
      <c r="A7" s="5" t="s">
        <v>47</v>
      </c>
      <c r="B7" s="5">
        <v>30</v>
      </c>
      <c r="C7" s="5" t="s">
        <v>51</v>
      </c>
      <c r="E7" s="11" t="s">
        <v>32</v>
      </c>
      <c r="F7" s="7">
        <f>COS(RADIANS(B12))^2</f>
        <v>0.50000000000000011</v>
      </c>
      <c r="G7" s="7">
        <f>SIN(RADIANS(B12))^2</f>
        <v>0.49999999999999989</v>
      </c>
      <c r="H7" s="7">
        <f>SIN(RADIANS(B12))*(COS(RADIANS(B12)))</f>
        <v>0.5</v>
      </c>
      <c r="K7" s="32"/>
      <c r="L7" s="32"/>
      <c r="M7" s="32"/>
    </row>
    <row r="8" spans="1:17" ht="16" x14ac:dyDescent="0.2">
      <c r="A8" s="17" t="s">
        <v>54</v>
      </c>
      <c r="B8" s="19">
        <f>B9/2-B10</f>
        <v>2.7725</v>
      </c>
      <c r="C8" s="17" t="s">
        <v>61</v>
      </c>
      <c r="E8" s="6"/>
      <c r="F8" s="7">
        <f>COS(RADIANS(B13))^2</f>
        <v>3.7524718414124473E-33</v>
      </c>
      <c r="G8" s="7">
        <f>SIN(RADIANS(B13))^2</f>
        <v>1</v>
      </c>
      <c r="H8" s="7">
        <f>SIN(RADIANS(B13))*(COS(RADIANS(B13)))</f>
        <v>6.1257422745431001E-17</v>
      </c>
      <c r="K8" s="32"/>
      <c r="L8" s="32"/>
      <c r="M8" s="32"/>
    </row>
    <row r="9" spans="1:17" ht="16" x14ac:dyDescent="0.2">
      <c r="A9" s="17" t="s">
        <v>55</v>
      </c>
      <c r="B9" s="5">
        <v>5.625</v>
      </c>
      <c r="C9" s="17" t="s">
        <v>61</v>
      </c>
      <c r="E9" s="12"/>
      <c r="F9" s="8"/>
      <c r="G9" s="8"/>
      <c r="H9" s="47"/>
    </row>
    <row r="10" spans="1:17" ht="16" x14ac:dyDescent="0.2">
      <c r="A10" s="17" t="s">
        <v>56</v>
      </c>
      <c r="B10" s="5">
        <v>0.04</v>
      </c>
      <c r="C10" s="17" t="s">
        <v>61</v>
      </c>
      <c r="E10" s="6"/>
      <c r="F10" s="7">
        <v>1</v>
      </c>
      <c r="G10" s="7">
        <v>0</v>
      </c>
      <c r="H10" s="7">
        <v>0</v>
      </c>
    </row>
    <row r="11" spans="1:17" ht="16" x14ac:dyDescent="0.2">
      <c r="A11" s="9" t="s">
        <v>30</v>
      </c>
      <c r="B11" s="10">
        <v>0</v>
      </c>
      <c r="C11" s="5" t="s">
        <v>31</v>
      </c>
      <c r="E11" s="11" t="s">
        <v>38</v>
      </c>
      <c r="F11" s="7">
        <v>6.1257422745431025E-17</v>
      </c>
      <c r="G11" s="7">
        <v>-1.22514845490862E-16</v>
      </c>
      <c r="H11" s="7">
        <v>1</v>
      </c>
    </row>
    <row r="12" spans="1:17" ht="16" x14ac:dyDescent="0.2">
      <c r="A12" s="9" t="s">
        <v>34</v>
      </c>
      <c r="B12" s="10">
        <v>45</v>
      </c>
      <c r="C12" s="5" t="s">
        <v>31</v>
      </c>
      <c r="E12" s="6"/>
      <c r="F12" s="7">
        <v>-1.0000000000000004</v>
      </c>
      <c r="G12" s="7">
        <v>2</v>
      </c>
      <c r="H12" s="7">
        <v>-0.99999999999999989</v>
      </c>
    </row>
    <row r="13" spans="1:17" ht="17" thickBot="1" x14ac:dyDescent="0.25">
      <c r="A13" s="42" t="s">
        <v>36</v>
      </c>
      <c r="B13" s="43">
        <v>90</v>
      </c>
      <c r="C13" s="44" t="s">
        <v>31</v>
      </c>
      <c r="D13" s="44"/>
      <c r="E13" s="44"/>
      <c r="F13" s="44"/>
      <c r="G13" s="44"/>
      <c r="H13" s="48"/>
      <c r="L13" s="85" t="s">
        <v>58</v>
      </c>
      <c r="M13" s="86"/>
      <c r="N13" s="86"/>
      <c r="O13" s="86"/>
      <c r="P13" s="86"/>
      <c r="Q13" s="86"/>
    </row>
    <row r="14" spans="1:17" ht="14" thickTop="1" x14ac:dyDescent="0.15">
      <c r="L14" s="86"/>
      <c r="M14" s="86"/>
      <c r="N14" s="86"/>
      <c r="O14" s="86"/>
      <c r="P14" s="86"/>
      <c r="Q14" s="86"/>
    </row>
    <row r="15" spans="1:17" x14ac:dyDescent="0.15">
      <c r="A15" s="36"/>
      <c r="L15" s="86"/>
      <c r="M15" s="86"/>
      <c r="N15" s="86"/>
      <c r="O15" s="86"/>
      <c r="P15" s="86"/>
      <c r="Q15" s="86"/>
    </row>
    <row r="16" spans="1:17" ht="17" thickBot="1" x14ac:dyDescent="0.25">
      <c r="B16" s="28"/>
      <c r="C16" s="28"/>
      <c r="D16" s="89" t="s">
        <v>59</v>
      </c>
      <c r="E16" s="89"/>
      <c r="F16" s="89"/>
      <c r="G16" s="28"/>
      <c r="H16" s="28"/>
      <c r="I16" s="28"/>
      <c r="L16" s="86"/>
      <c r="M16" s="86"/>
      <c r="N16" s="86"/>
      <c r="O16" s="86"/>
      <c r="P16" s="86"/>
      <c r="Q16" s="86"/>
    </row>
    <row r="17" spans="1:17" ht="14" thickTop="1" x14ac:dyDescent="0.15">
      <c r="A17" s="36" t="s">
        <v>53</v>
      </c>
      <c r="B17" s="30">
        <v>400</v>
      </c>
      <c r="C17" s="30">
        <v>350</v>
      </c>
      <c r="D17" s="30">
        <v>300</v>
      </c>
      <c r="E17" s="30">
        <v>250</v>
      </c>
      <c r="F17" s="30">
        <v>200</v>
      </c>
      <c r="G17" s="30">
        <v>150</v>
      </c>
      <c r="H17" s="30">
        <v>100</v>
      </c>
      <c r="I17" s="30">
        <v>50</v>
      </c>
      <c r="L17" s="86"/>
      <c r="M17" s="86"/>
      <c r="N17" s="86"/>
      <c r="O17" s="86"/>
      <c r="P17" s="86"/>
      <c r="Q17" s="86"/>
    </row>
    <row r="18" spans="1:17" ht="16" x14ac:dyDescent="0.2">
      <c r="A18" s="41" t="s">
        <v>29</v>
      </c>
      <c r="B18" s="38">
        <v>21.079513999999904</v>
      </c>
      <c r="C18" s="38">
        <v>40.786911999999916</v>
      </c>
      <c r="D18" s="38">
        <v>62.342407999999978</v>
      </c>
      <c r="E18" s="38">
        <v>83.952960999999959</v>
      </c>
      <c r="F18" s="38">
        <v>105.70446399999992</v>
      </c>
      <c r="G18" s="38">
        <v>127.77735399999995</v>
      </c>
      <c r="H18" s="38">
        <v>150.00401999999997</v>
      </c>
      <c r="I18" s="38">
        <v>172.18318699999998</v>
      </c>
      <c r="L18" s="86"/>
      <c r="M18" s="86"/>
      <c r="N18" s="86"/>
      <c r="O18" s="86"/>
      <c r="P18" s="86"/>
      <c r="Q18" s="86"/>
    </row>
    <row r="19" spans="1:17" ht="16" x14ac:dyDescent="0.2">
      <c r="A19" s="41" t="s">
        <v>33</v>
      </c>
      <c r="B19" s="38">
        <v>65.314209000000005</v>
      </c>
      <c r="C19" s="38">
        <v>129.14918099999988</v>
      </c>
      <c r="D19" s="38">
        <v>197.52369299999998</v>
      </c>
      <c r="E19" s="38">
        <v>264.03823399999999</v>
      </c>
      <c r="F19" s="38">
        <v>332.58623899999986</v>
      </c>
      <c r="G19" s="38">
        <v>401.96040699999992</v>
      </c>
      <c r="H19" s="38">
        <v>472.51487199999985</v>
      </c>
      <c r="I19" s="38">
        <v>542.61568799999998</v>
      </c>
      <c r="L19" s="86"/>
      <c r="M19" s="86"/>
      <c r="N19" s="86"/>
      <c r="O19" s="86"/>
      <c r="P19" s="86"/>
      <c r="Q19" s="86"/>
    </row>
    <row r="20" spans="1:17" ht="16" x14ac:dyDescent="0.2">
      <c r="A20" s="41" t="s">
        <v>35</v>
      </c>
      <c r="B20" s="38">
        <v>62.904053000000204</v>
      </c>
      <c r="C20" s="38">
        <v>122.27297699999963</v>
      </c>
      <c r="D20" s="38">
        <v>186.77029599999969</v>
      </c>
      <c r="E20" s="38">
        <v>251.12988299999961</v>
      </c>
      <c r="F20" s="38">
        <v>317.20705999999973</v>
      </c>
      <c r="G20" s="38">
        <v>384.75004100000024</v>
      </c>
      <c r="H20" s="38">
        <v>453.62012400000003</v>
      </c>
      <c r="I20" s="38">
        <v>522.32369600000038</v>
      </c>
      <c r="L20" s="86"/>
      <c r="M20" s="86"/>
      <c r="N20" s="86"/>
      <c r="O20" s="86"/>
      <c r="P20" s="86"/>
      <c r="Q20" s="86"/>
    </row>
    <row r="21" spans="1:17" ht="16" x14ac:dyDescent="0.2">
      <c r="A21" s="12"/>
      <c r="L21" s="86"/>
      <c r="M21" s="86"/>
      <c r="N21" s="86"/>
      <c r="O21" s="86"/>
      <c r="P21" s="86"/>
      <c r="Q21" s="86"/>
    </row>
    <row r="22" spans="1:17" ht="16" x14ac:dyDescent="0.2">
      <c r="A22" s="13" t="s">
        <v>37</v>
      </c>
      <c r="B22" s="35">
        <f t="array" ref="B22:B24">MMULT($F$10:$H$12,B18:B20)</f>
        <v>21.079513999999904</v>
      </c>
      <c r="C22" s="35">
        <f t="array" ref="C22:C24">MMULT($F$10:$H$12,C18:C20)</f>
        <v>40.786911999999916</v>
      </c>
      <c r="D22" s="35">
        <f t="array" ref="D22:D24">MMULT($F$10:$H$12,D18:D20)</f>
        <v>62.342407999999978</v>
      </c>
      <c r="E22" s="35">
        <f t="array" ref="E22:E24">MMULT($F$10:$H$12,E18:E20)</f>
        <v>83.952960999999959</v>
      </c>
      <c r="F22" s="35">
        <f t="array" ref="F22:F24">MMULT($F$10:$H$12,F18:F20)</f>
        <v>105.70446399999992</v>
      </c>
      <c r="G22" s="35">
        <f t="array" ref="G22:G24">MMULT($F$10:$H$12,G18:G20)</f>
        <v>127.77735399999995</v>
      </c>
      <c r="H22" s="35">
        <f t="array" ref="H22:H24">MMULT($F$10:$H$12,H18:H20)</f>
        <v>150.00401999999997</v>
      </c>
      <c r="I22" s="35">
        <f t="array" ref="I22:I24">MMULT($F$10:$H$12,I18:I20)</f>
        <v>172.18318699999998</v>
      </c>
      <c r="L22" s="86"/>
      <c r="M22" s="86"/>
      <c r="N22" s="86"/>
      <c r="O22" s="86"/>
      <c r="P22" s="86"/>
      <c r="Q22" s="86"/>
    </row>
    <row r="23" spans="1:17" ht="16" x14ac:dyDescent="0.2">
      <c r="A23" s="13" t="s">
        <v>39</v>
      </c>
      <c r="B23" s="35">
        <v>62.904053000000197</v>
      </c>
      <c r="C23" s="35">
        <v>122.27297699999961</v>
      </c>
      <c r="D23" s="35">
        <v>186.77029599999966</v>
      </c>
      <c r="E23" s="35">
        <v>251.12988299999958</v>
      </c>
      <c r="F23" s="35">
        <v>317.20705999999967</v>
      </c>
      <c r="G23" s="35">
        <v>384.75004100000018</v>
      </c>
      <c r="H23" s="35">
        <v>453.62012399999998</v>
      </c>
      <c r="I23" s="35">
        <v>522.32369600000038</v>
      </c>
      <c r="L23" s="86"/>
      <c r="M23" s="86"/>
      <c r="N23" s="86"/>
      <c r="O23" s="86"/>
      <c r="P23" s="86"/>
      <c r="Q23" s="86"/>
    </row>
    <row r="24" spans="1:17" ht="16" x14ac:dyDescent="0.2">
      <c r="A24" s="13" t="s">
        <v>40</v>
      </c>
      <c r="B24" s="35">
        <v>46.644850999999896</v>
      </c>
      <c r="C24" s="35">
        <v>95.238473000000212</v>
      </c>
      <c r="D24" s="35">
        <v>145.93468200000032</v>
      </c>
      <c r="E24" s="35">
        <v>192.99362400000038</v>
      </c>
      <c r="F24" s="35">
        <v>242.26095400000014</v>
      </c>
      <c r="G24" s="35">
        <v>291.3934189999996</v>
      </c>
      <c r="H24" s="35">
        <v>341.40559999999965</v>
      </c>
      <c r="I24" s="35">
        <v>390.7244929999996</v>
      </c>
      <c r="L24" s="86"/>
      <c r="M24" s="86"/>
      <c r="N24" s="86"/>
      <c r="O24" s="86"/>
      <c r="P24" s="86"/>
      <c r="Q24" s="86"/>
    </row>
    <row r="26" spans="1:17" ht="16" x14ac:dyDescent="0.2">
      <c r="A26" s="92" t="s">
        <v>41</v>
      </c>
      <c r="B26" s="92"/>
    </row>
    <row r="27" spans="1:17" ht="16" x14ac:dyDescent="0.2">
      <c r="A27" s="39" t="s">
        <v>42</v>
      </c>
      <c r="B27" s="37">
        <f>((B22+B23)/2)+SQRT((B22-B23)^2+B24^2)/2</f>
        <v>73.316830137534112</v>
      </c>
      <c r="C27" s="37">
        <f t="shared" ref="C27:I27" si="0">((C22+C23)/2)+SQRT((C22-C23)^2+C24^2)/2</f>
        <v>144.20040310801528</v>
      </c>
      <c r="D27" s="37">
        <f t="shared" si="0"/>
        <v>220.44591181046835</v>
      </c>
      <c r="E27" s="37">
        <f t="shared" si="0"/>
        <v>295.20764908653928</v>
      </c>
      <c r="F27" s="37">
        <f t="shared" si="0"/>
        <v>372.25355267801979</v>
      </c>
      <c r="G27" s="37">
        <f t="shared" si="0"/>
        <v>450.52195762071494</v>
      </c>
      <c r="H27" s="37">
        <f t="shared" si="0"/>
        <v>530.25272201631083</v>
      </c>
      <c r="I27" s="37">
        <f t="shared" si="0"/>
        <v>609.58148302095833</v>
      </c>
    </row>
    <row r="28" spans="1:17" ht="16" x14ac:dyDescent="0.2">
      <c r="A28" s="39" t="s">
        <v>44</v>
      </c>
      <c r="B28" s="37">
        <f>((B22+B23)/2)-SQRT((B22-B23)^2+B24^2)/2</f>
        <v>10.666736862465989</v>
      </c>
      <c r="C28" s="37">
        <f t="shared" ref="C28:I28" si="1">((C22+C23)/2)-SQRT((C22-C23)^2+C24^2)/2</f>
        <v>18.859485891984249</v>
      </c>
      <c r="D28" s="37">
        <f t="shared" si="1"/>
        <v>28.666792189531293</v>
      </c>
      <c r="E28" s="37">
        <f t="shared" si="1"/>
        <v>39.875194913460291</v>
      </c>
      <c r="F28" s="37">
        <f t="shared" si="1"/>
        <v>50.657971321979829</v>
      </c>
      <c r="G28" s="37">
        <f t="shared" si="1"/>
        <v>62.005437379285098</v>
      </c>
      <c r="H28" s="37">
        <f t="shared" si="1"/>
        <v>73.371421983689032</v>
      </c>
      <c r="I28" s="37">
        <f t="shared" si="1"/>
        <v>84.925399979042083</v>
      </c>
    </row>
    <row r="29" spans="1:17" ht="16" x14ac:dyDescent="0.2">
      <c r="A29" s="14"/>
    </row>
    <row r="30" spans="1:17" ht="16" x14ac:dyDescent="0.2">
      <c r="A30" s="93" t="s">
        <v>69</v>
      </c>
      <c r="B30" s="93"/>
    </row>
    <row r="31" spans="1:17" ht="16" x14ac:dyDescent="0.2">
      <c r="A31" s="65" t="s">
        <v>70</v>
      </c>
      <c r="B31" s="66">
        <f>(1/2)*ATAN(RADIANS(B24/(B22-B23)))</f>
        <v>-9.731170457939144E-3</v>
      </c>
      <c r="C31" s="66">
        <f t="shared" ref="C31:H31" si="2">(1/2)*ATAN(RADIANS(C24/(C22-C23)))</f>
        <v>-1.0198028505331911E-2</v>
      </c>
      <c r="D31" s="66">
        <f t="shared" si="2"/>
        <v>-1.0233578135744751E-2</v>
      </c>
      <c r="E31" s="66">
        <f t="shared" si="2"/>
        <v>-1.0072916857976271E-2</v>
      </c>
      <c r="F31" s="66">
        <f t="shared" si="2"/>
        <v>-9.9944119465513546E-3</v>
      </c>
      <c r="G31" s="66">
        <f t="shared" si="2"/>
        <v>-9.8942630503875469E-3</v>
      </c>
      <c r="H31" s="66">
        <f t="shared" si="2"/>
        <v>-9.811546361246995E-3</v>
      </c>
      <c r="I31" s="68">
        <f>(1/2)*ATAN(RADIANS(I24/(I22-I23)))</f>
        <v>-9.7369008046222384E-3</v>
      </c>
    </row>
    <row r="32" spans="1:17" ht="16" x14ac:dyDescent="0.2">
      <c r="A32" s="65" t="s">
        <v>71</v>
      </c>
      <c r="B32" s="69">
        <f t="shared" ref="B32:H32" si="3">AVERAGE(B22:B23)+0.5*(B22-B23)*COS(2*RADIANS(B31))+(B24/2)*SIN(2*RADIANS(B31))</f>
        <v>21.071593000135163</v>
      </c>
      <c r="C32" s="69">
        <f t="shared" si="3"/>
        <v>40.769963164646057</v>
      </c>
      <c r="D32" s="69">
        <f t="shared" si="3"/>
        <v>62.316346630023801</v>
      </c>
      <c r="E32" s="69">
        <f t="shared" si="3"/>
        <v>83.919036814733047</v>
      </c>
      <c r="F32" s="69">
        <f t="shared" si="3"/>
        <v>105.66221155112713</v>
      </c>
      <c r="G32" s="69">
        <f t="shared" si="3"/>
        <v>127.72704167266141</v>
      </c>
      <c r="H32" s="69">
        <f t="shared" si="3"/>
        <v>149.94556531608077</v>
      </c>
      <c r="I32" s="69">
        <f>AVERAGE(I22:I23)+0.5*(I22-I23)*COS(2*RADIANS(I31))+(I24/2)*SIN(2*RADIANS(I31))</f>
        <v>172.11679701085234</v>
      </c>
    </row>
    <row r="33" spans="1:12" ht="16" x14ac:dyDescent="0.2">
      <c r="A33" s="70"/>
      <c r="B33" s="70"/>
    </row>
    <row r="34" spans="1:12" ht="16" x14ac:dyDescent="0.2">
      <c r="A34" s="91" t="s">
        <v>52</v>
      </c>
      <c r="B34" s="91"/>
    </row>
    <row r="35" spans="1:12" ht="16" x14ac:dyDescent="0.2">
      <c r="A35" s="40" t="s">
        <v>48</v>
      </c>
      <c r="B35" s="29">
        <f t="shared" ref="B35:I35" si="4">($B$7/(1-$B$6^2))*(B27+$B$6*B28)</f>
        <v>2502.7901679544461</v>
      </c>
      <c r="C35" s="29">
        <f t="shared" si="4"/>
        <v>4902.3797581621584</v>
      </c>
      <c r="D35" s="29">
        <f t="shared" si="4"/>
        <v>7492.9342137383692</v>
      </c>
      <c r="E35" s="50">
        <f t="shared" si="4"/>
        <v>10048.197039352857</v>
      </c>
      <c r="F35" s="50">
        <f t="shared" si="4"/>
        <v>12674.234011182243</v>
      </c>
      <c r="G35" s="50">
        <f t="shared" si="4"/>
        <v>15345.677512633723</v>
      </c>
      <c r="H35" s="50">
        <f t="shared" si="4"/>
        <v>18065.196016756654</v>
      </c>
      <c r="I35" s="50">
        <f t="shared" si="4"/>
        <v>20773.332755154945</v>
      </c>
    </row>
    <row r="36" spans="1:12" ht="16" x14ac:dyDescent="0.2">
      <c r="A36" s="40" t="s">
        <v>49</v>
      </c>
      <c r="B36" s="29">
        <f t="shared" ref="B36:I36" si="5">($B$7/(1-$B$6^2))*(B28+$B$6*B27)</f>
        <v>1045.8112545807689</v>
      </c>
      <c r="C36" s="29">
        <f t="shared" si="5"/>
        <v>1987.4747066265534</v>
      </c>
      <c r="D36" s="29">
        <f t="shared" si="5"/>
        <v>3032.9546876700656</v>
      </c>
      <c r="E36" s="29">
        <f t="shared" si="5"/>
        <v>4110.2329888161375</v>
      </c>
      <c r="F36" s="29">
        <f t="shared" si="5"/>
        <v>5195.2670029022456</v>
      </c>
      <c r="G36" s="29">
        <f t="shared" si="5"/>
        <v>6310.4096000423324</v>
      </c>
      <c r="H36" s="29">
        <f t="shared" si="5"/>
        <v>7440.0495043701003</v>
      </c>
      <c r="I36" s="29">
        <f t="shared" si="5"/>
        <v>8572.0284983661968</v>
      </c>
    </row>
    <row r="37" spans="1:12" ht="16" x14ac:dyDescent="0.2">
      <c r="E37" s="26"/>
      <c r="F37" s="16"/>
      <c r="G37" s="16"/>
    </row>
    <row r="38" spans="1:12" ht="17" thickBot="1" x14ac:dyDescent="0.25">
      <c r="A38" s="16"/>
      <c r="B38" s="16"/>
      <c r="C38" s="16"/>
      <c r="D38" s="89" t="s">
        <v>27</v>
      </c>
      <c r="E38" s="89"/>
      <c r="F38" s="89"/>
      <c r="G38" s="23"/>
    </row>
    <row r="39" spans="1:12" ht="14" thickTop="1" x14ac:dyDescent="0.15">
      <c r="A39" s="36" t="s">
        <v>53</v>
      </c>
      <c r="B39" s="30">
        <v>400</v>
      </c>
      <c r="C39" s="30">
        <v>350</v>
      </c>
      <c r="D39" s="30">
        <v>300</v>
      </c>
      <c r="E39" s="30">
        <v>250</v>
      </c>
      <c r="F39" s="30">
        <v>200</v>
      </c>
      <c r="G39" s="30">
        <v>150</v>
      </c>
      <c r="H39" s="30">
        <v>100</v>
      </c>
      <c r="I39" s="30">
        <v>50</v>
      </c>
    </row>
    <row r="40" spans="1:12" ht="16" x14ac:dyDescent="0.2">
      <c r="A40" s="41" t="s">
        <v>29</v>
      </c>
      <c r="B40" s="38">
        <v>172.18318699999998</v>
      </c>
      <c r="C40" s="38">
        <v>147.81208599999991</v>
      </c>
      <c r="D40" s="38">
        <v>124.97412199999997</v>
      </c>
      <c r="E40" s="38">
        <v>102.89492899999993</v>
      </c>
      <c r="F40" s="38">
        <v>81.871071999999913</v>
      </c>
      <c r="G40" s="38">
        <v>59.081995000000006</v>
      </c>
      <c r="H40" s="38">
        <v>37.786780999999905</v>
      </c>
      <c r="I40" s="38">
        <v>15.511273999999958</v>
      </c>
    </row>
    <row r="41" spans="1:12" ht="16" x14ac:dyDescent="0.2">
      <c r="A41" s="41" t="s">
        <v>33</v>
      </c>
      <c r="B41" s="38">
        <v>542.61568799999998</v>
      </c>
      <c r="C41" s="38">
        <v>473.78992699999992</v>
      </c>
      <c r="D41" s="38">
        <v>403.80517900000007</v>
      </c>
      <c r="E41" s="38">
        <v>334.61876999999993</v>
      </c>
      <c r="F41" s="38">
        <v>262.11598500000002</v>
      </c>
      <c r="G41" s="38">
        <v>197.58030599999995</v>
      </c>
      <c r="H41" s="38">
        <v>121.05418299999997</v>
      </c>
      <c r="I41" s="38">
        <v>55.66409299999998</v>
      </c>
    </row>
    <row r="42" spans="1:12" ht="16" x14ac:dyDescent="0.2">
      <c r="A42" s="41" t="s">
        <v>35</v>
      </c>
      <c r="B42" s="38">
        <v>522.32369600000038</v>
      </c>
      <c r="C42" s="38">
        <v>451.63597000000027</v>
      </c>
      <c r="D42" s="38">
        <v>382.93881500000043</v>
      </c>
      <c r="E42" s="38">
        <v>315.85419000000002</v>
      </c>
      <c r="F42" s="38">
        <v>250.65887399999974</v>
      </c>
      <c r="G42" s="38">
        <v>183.66912899999988</v>
      </c>
      <c r="H42" s="38">
        <v>115.9425769999998</v>
      </c>
      <c r="I42" s="38">
        <v>49.590718999999808</v>
      </c>
    </row>
    <row r="43" spans="1:12" ht="16" x14ac:dyDescent="0.2">
      <c r="A43" s="12"/>
    </row>
    <row r="44" spans="1:12" ht="16" x14ac:dyDescent="0.2">
      <c r="A44" s="13" t="s">
        <v>37</v>
      </c>
      <c r="B44" s="35">
        <f t="array" ref="B44:B46">MMULT($F$10:$H$12,B40:B42)</f>
        <v>172.18318699999998</v>
      </c>
      <c r="C44" s="35">
        <f t="array" ref="C44:C46">MMULT($F$10:$H$12,C40:C42)</f>
        <v>147.81208599999991</v>
      </c>
      <c r="D44" s="35">
        <f t="array" ref="D44:D46">MMULT($F$10:$H$12,D40:D42)</f>
        <v>124.97412199999997</v>
      </c>
      <c r="E44" s="35">
        <f t="array" ref="E44:E46">MMULT($F$10:$H$12,E40:E42)</f>
        <v>102.89492899999993</v>
      </c>
      <c r="F44" s="35">
        <f t="array" ref="F44:F46">MMULT($F$10:$H$12,F40:F42)</f>
        <v>81.871071999999913</v>
      </c>
      <c r="G44" s="35">
        <f t="array" ref="G44:G46">MMULT($F$10:$H$12,G40:G42)</f>
        <v>59.081995000000006</v>
      </c>
      <c r="H44" s="35">
        <f t="array" ref="H44:H46">MMULT($F$10:$H$12,H40:H42)</f>
        <v>37.786780999999905</v>
      </c>
      <c r="I44" s="35">
        <f t="array" ref="I44:I46">MMULT($F$10:$H$12,I40:I42)</f>
        <v>15.511273999999958</v>
      </c>
    </row>
    <row r="45" spans="1:12" ht="16" x14ac:dyDescent="0.2">
      <c r="A45" s="13" t="s">
        <v>39</v>
      </c>
      <c r="B45" s="35">
        <v>522.32369600000038</v>
      </c>
      <c r="C45" s="35">
        <v>451.63597000000021</v>
      </c>
      <c r="D45" s="35">
        <v>382.93881500000037</v>
      </c>
      <c r="E45" s="35">
        <v>315.85418999999996</v>
      </c>
      <c r="F45" s="35">
        <v>250.65887399999971</v>
      </c>
      <c r="G45" s="35">
        <v>183.66912899999986</v>
      </c>
      <c r="H45" s="35">
        <v>115.94257699999979</v>
      </c>
      <c r="I45" s="35">
        <v>49.590718999999801</v>
      </c>
      <c r="J45" s="22"/>
      <c r="K45" s="16"/>
      <c r="L45" s="16"/>
    </row>
    <row r="46" spans="1:12" ht="16" x14ac:dyDescent="0.2">
      <c r="A46" s="13" t="s">
        <v>40</v>
      </c>
      <c r="B46" s="35">
        <v>390.7244929999996</v>
      </c>
      <c r="C46" s="35">
        <v>348.13179799999972</v>
      </c>
      <c r="D46" s="35">
        <v>299.69742099999968</v>
      </c>
      <c r="E46" s="35">
        <v>250.48842099999996</v>
      </c>
      <c r="F46" s="35">
        <v>191.70202400000036</v>
      </c>
      <c r="G46" s="35">
        <v>152.40948800000004</v>
      </c>
      <c r="H46" s="35">
        <v>88.37900800000024</v>
      </c>
      <c r="I46" s="35">
        <v>46.226193000000201</v>
      </c>
      <c r="J46" s="22"/>
      <c r="K46" s="16"/>
      <c r="L46" s="16"/>
    </row>
    <row r="47" spans="1:12" x14ac:dyDescent="0.15">
      <c r="J47" s="22"/>
      <c r="K47" s="16"/>
      <c r="L47" s="16"/>
    </row>
    <row r="48" spans="1:12" ht="16" x14ac:dyDescent="0.2">
      <c r="A48" s="92" t="s">
        <v>41</v>
      </c>
      <c r="B48" s="92"/>
      <c r="J48" s="22"/>
      <c r="K48" s="16"/>
      <c r="L48" s="16"/>
    </row>
    <row r="49" spans="1:12" ht="16" x14ac:dyDescent="0.2">
      <c r="A49" s="39" t="s">
        <v>42</v>
      </c>
      <c r="B49" s="37">
        <f>((B44+B45)/2)+SQRT((B44-B45)^2+B46^2)/2</f>
        <v>609.58148302095833</v>
      </c>
      <c r="C49" s="37">
        <f t="shared" ref="C49:I49" si="6">((C44+C45)/2)+SQRT((C44-C45)^2+C46^2)/2</f>
        <v>530.75687267124931</v>
      </c>
      <c r="D49" s="37">
        <f t="shared" si="6"/>
        <v>451.67111577520552</v>
      </c>
      <c r="E49" s="37">
        <f t="shared" si="6"/>
        <v>373.76441312602162</v>
      </c>
      <c r="F49" s="37">
        <f t="shared" si="6"/>
        <v>293.97459294862375</v>
      </c>
      <c r="G49" s="37">
        <f t="shared" si="6"/>
        <v>219.80143003116854</v>
      </c>
      <c r="H49" s="37">
        <f t="shared" si="6"/>
        <v>135.85446096149235</v>
      </c>
      <c r="I49" s="37">
        <f t="shared" si="6"/>
        <v>61.26627767040322</v>
      </c>
      <c r="J49" s="16"/>
      <c r="K49" s="16"/>
      <c r="L49" s="16"/>
    </row>
    <row r="50" spans="1:12" ht="16" x14ac:dyDescent="0.2">
      <c r="A50" s="39" t="s">
        <v>44</v>
      </c>
      <c r="B50" s="37">
        <f>((B44+B45)/2)-SQRT((B44-B45)^2+B46^2)/2</f>
        <v>84.925399979042083</v>
      </c>
      <c r="C50" s="37">
        <f t="shared" ref="C50:I50" si="7">((C44+C45)/2)-SQRT((C44-C45)^2+C46^2)/2</f>
        <v>68.691183328750867</v>
      </c>
      <c r="D50" s="37">
        <f t="shared" si="7"/>
        <v>56.241821224794791</v>
      </c>
      <c r="E50" s="37">
        <f t="shared" si="7"/>
        <v>44.984705873978243</v>
      </c>
      <c r="F50" s="37">
        <f t="shared" si="7"/>
        <v>38.555353051375903</v>
      </c>
      <c r="G50" s="37">
        <f t="shared" si="7"/>
        <v>22.949693968831326</v>
      </c>
      <c r="H50" s="37">
        <f t="shared" si="7"/>
        <v>17.874897038507356</v>
      </c>
      <c r="I50" s="37">
        <f t="shared" si="7"/>
        <v>3.835715329596546</v>
      </c>
      <c r="J50" s="16"/>
      <c r="K50" s="16"/>
      <c r="L50" s="16"/>
    </row>
    <row r="51" spans="1:12" ht="16" x14ac:dyDescent="0.2">
      <c r="A51" s="56"/>
      <c r="B51" s="71"/>
      <c r="C51" s="71"/>
      <c r="D51" s="71"/>
      <c r="E51" s="71"/>
      <c r="F51" s="71"/>
      <c r="G51" s="71"/>
      <c r="H51" s="71"/>
      <c r="I51" s="71"/>
      <c r="J51" s="16"/>
      <c r="K51" s="16"/>
      <c r="L51" s="16"/>
    </row>
    <row r="52" spans="1:12" ht="16" x14ac:dyDescent="0.2">
      <c r="A52" s="93" t="s">
        <v>69</v>
      </c>
      <c r="B52" s="93"/>
      <c r="J52" s="16"/>
      <c r="K52" s="16"/>
      <c r="L52" s="16"/>
    </row>
    <row r="53" spans="1:12" ht="16" x14ac:dyDescent="0.2">
      <c r="A53" s="65" t="s">
        <v>70</v>
      </c>
      <c r="B53" s="66">
        <f>(1/2)*ATAN(RADIANS(B46/(B44-B45)))</f>
        <v>-9.7369008046222384E-3</v>
      </c>
      <c r="C53" s="66">
        <f t="shared" ref="C53:I53" si="8">(1/2)*ATAN(RADIANS(C46/(C44-C45)))</f>
        <v>-9.9979570333974723E-3</v>
      </c>
      <c r="D53" s="66">
        <f t="shared" si="8"/>
        <v>-1.0137026900730817E-2</v>
      </c>
      <c r="E53" s="66">
        <f t="shared" si="8"/>
        <v>-1.0263074872620796E-2</v>
      </c>
      <c r="F53" s="66">
        <f t="shared" si="8"/>
        <v>-9.9100566759120368E-3</v>
      </c>
      <c r="G53" s="66">
        <f t="shared" si="8"/>
        <v>-1.0673828019541545E-2</v>
      </c>
      <c r="H53" s="66">
        <f t="shared" si="8"/>
        <v>-9.8668590544926799E-3</v>
      </c>
      <c r="I53" s="66">
        <f t="shared" si="8"/>
        <v>-1.1834825838167929E-2</v>
      </c>
      <c r="J53" s="16"/>
      <c r="K53" s="16"/>
      <c r="L53" s="16"/>
    </row>
    <row r="54" spans="1:12" ht="16" x14ac:dyDescent="0.2">
      <c r="A54" s="65" t="s">
        <v>71</v>
      </c>
      <c r="B54" s="69">
        <f>AVERAGE(B44:B45)+0.5*(B44-B45)*COS(2*RADIANS(B53))+(B46/2)*SIN(2*RADIANS(B53))</f>
        <v>172.11679701085234</v>
      </c>
      <c r="C54" s="69">
        <f t="shared" ref="C54:I54" si="9">AVERAGE(C44:C45)+0.5*(C44-C45)*COS(2*RADIANS(C53))+(C46/2)*SIN(2*RADIANS(C53))</f>
        <v>147.75134720455603</v>
      </c>
      <c r="D54" s="69">
        <f t="shared" si="9"/>
        <v>124.92110626089145</v>
      </c>
      <c r="E54" s="69">
        <f t="shared" si="9"/>
        <v>102.85006723375999</v>
      </c>
      <c r="F54" s="69">
        <f t="shared" si="9"/>
        <v>81.837919670349322</v>
      </c>
      <c r="G54" s="69">
        <f t="shared" si="9"/>
        <v>59.053606436259479</v>
      </c>
      <c r="H54" s="69">
        <f t="shared" si="9"/>
        <v>37.771563641828116</v>
      </c>
      <c r="I54" s="69">
        <f t="shared" si="9"/>
        <v>15.501727125464374</v>
      </c>
      <c r="J54" s="16"/>
      <c r="K54" s="16"/>
      <c r="L54" s="16"/>
    </row>
    <row r="55" spans="1:12" ht="16" x14ac:dyDescent="0.2">
      <c r="A55" s="91" t="s">
        <v>52</v>
      </c>
      <c r="B55" s="91"/>
      <c r="J55" s="16"/>
      <c r="K55" s="16"/>
      <c r="L55" s="16"/>
    </row>
    <row r="56" spans="1:12" ht="16" x14ac:dyDescent="0.2">
      <c r="A56" s="40" t="s">
        <v>48</v>
      </c>
      <c r="B56" s="29">
        <f t="shared" ref="B56:I56" si="10">($B$7/(1-$B$6^2))*(B49+$B$6*B50)</f>
        <v>20773.332755154945</v>
      </c>
      <c r="C56" s="29">
        <f t="shared" si="10"/>
        <v>18037.252402115526</v>
      </c>
      <c r="D56" s="29">
        <f t="shared" si="10"/>
        <v>15328.570059954012</v>
      </c>
      <c r="E56" s="29">
        <f t="shared" si="10"/>
        <v>12669.83222500738</v>
      </c>
      <c r="F56" s="29">
        <f t="shared" si="10"/>
        <v>9995.2717108916731</v>
      </c>
      <c r="G56" s="29">
        <f t="shared" si="10"/>
        <v>7417.5185483828891</v>
      </c>
      <c r="H56" s="29">
        <f t="shared" si="10"/>
        <v>4619.6587324814764</v>
      </c>
      <c r="I56" s="29">
        <f t="shared" si="10"/>
        <v>2043.1914548308621</v>
      </c>
      <c r="J56" s="16"/>
      <c r="K56" s="16"/>
      <c r="L56" s="16"/>
    </row>
    <row r="57" spans="1:12" ht="16" x14ac:dyDescent="0.2">
      <c r="A57" s="40" t="s">
        <v>49</v>
      </c>
      <c r="B57" s="29">
        <f t="shared" ref="B57:I57" si="11">($B$7/(1-$B$6^2))*(B50+$B$6*B49)</f>
        <v>8572.0284983661968</v>
      </c>
      <c r="C57" s="29">
        <f t="shared" si="11"/>
        <v>7291.5386964760282</v>
      </c>
      <c r="D57" s="29">
        <f t="shared" si="11"/>
        <v>6132.5399541305069</v>
      </c>
      <c r="E57" s="29">
        <f t="shared" si="11"/>
        <v>5023.7925214714869</v>
      </c>
      <c r="F57" s="29">
        <f t="shared" si="11"/>
        <v>4055.2893876998614</v>
      </c>
      <c r="G57" s="29">
        <f t="shared" si="11"/>
        <v>2839.5711980959773</v>
      </c>
      <c r="H57" s="29">
        <f t="shared" si="11"/>
        <v>1875.9479435748488</v>
      </c>
      <c r="I57" s="29">
        <f t="shared" si="11"/>
        <v>707.59698178884628</v>
      </c>
      <c r="J57" s="16"/>
      <c r="K57" s="16"/>
      <c r="L57" s="16"/>
    </row>
    <row r="58" spans="1:12" x14ac:dyDescent="0.15">
      <c r="D58" s="24"/>
      <c r="E58" s="25"/>
      <c r="F58" s="25"/>
      <c r="G58" s="16"/>
      <c r="H58" s="16"/>
      <c r="I58" s="16"/>
      <c r="J58" s="16"/>
      <c r="K58" s="16"/>
      <c r="L58" s="16"/>
    </row>
    <row r="59" spans="1:12" x14ac:dyDescent="0.15">
      <c r="D59" s="16"/>
      <c r="E59" s="16"/>
      <c r="F59" s="16"/>
      <c r="G59" s="16"/>
      <c r="H59" s="16"/>
      <c r="I59" s="16"/>
      <c r="J59" s="16"/>
      <c r="K59" s="16"/>
      <c r="L59" s="16"/>
    </row>
    <row r="60" spans="1:12" x14ac:dyDescent="0.15">
      <c r="D60" s="16"/>
      <c r="E60" s="16"/>
      <c r="F60" s="16"/>
      <c r="G60" s="21"/>
      <c r="H60" s="16"/>
      <c r="I60" s="16"/>
      <c r="J60" s="16"/>
      <c r="K60" s="16"/>
      <c r="L60" s="16"/>
    </row>
    <row r="61" spans="1:12" x14ac:dyDescent="0.15">
      <c r="G61" s="17"/>
      <c r="J61" s="16"/>
      <c r="K61" s="16"/>
      <c r="L61" s="16"/>
    </row>
    <row r="62" spans="1:12" x14ac:dyDescent="0.15">
      <c r="J62" s="16"/>
      <c r="K62" s="16"/>
      <c r="L62" s="16"/>
    </row>
    <row r="63" spans="1:12" x14ac:dyDescent="0.15">
      <c r="G63" s="17"/>
      <c r="J63" s="16"/>
      <c r="K63" s="16"/>
      <c r="L63" s="16"/>
    </row>
    <row r="65" spans="7:7" x14ac:dyDescent="0.15">
      <c r="G65" s="17"/>
    </row>
    <row r="67" spans="7:7" x14ac:dyDescent="0.15">
      <c r="G67" s="17"/>
    </row>
    <row r="70" spans="7:7" x14ac:dyDescent="0.15">
      <c r="G70" s="17"/>
    </row>
    <row r="71" spans="7:7" x14ac:dyDescent="0.15">
      <c r="G71" s="17"/>
    </row>
    <row r="73" spans="7:7" x14ac:dyDescent="0.15">
      <c r="G73" s="17"/>
    </row>
    <row r="75" spans="7:7" x14ac:dyDescent="0.15">
      <c r="G75" s="17"/>
    </row>
    <row r="77" spans="7:7" x14ac:dyDescent="0.15">
      <c r="G77" s="17"/>
    </row>
  </sheetData>
  <mergeCells count="11">
    <mergeCell ref="A48:B48"/>
    <mergeCell ref="A55:B55"/>
    <mergeCell ref="A5:C5"/>
    <mergeCell ref="A30:B30"/>
    <mergeCell ref="A34:B34"/>
    <mergeCell ref="A52:B52"/>
    <mergeCell ref="B2:F3"/>
    <mergeCell ref="L13:Q24"/>
    <mergeCell ref="D16:F16"/>
    <mergeCell ref="A26:B26"/>
    <mergeCell ref="D38:F3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C84C-7F5C-CC42-8B8C-A7DB83875394}">
  <dimension ref="A1:Q71"/>
  <sheetViews>
    <sheetView topLeftCell="A33" zoomScale="140" zoomScaleNormal="140" workbookViewId="0">
      <selection activeCell="J27" sqref="J27"/>
    </sheetView>
  </sheetViews>
  <sheetFormatPr baseColWidth="10" defaultColWidth="10.83203125" defaultRowHeight="13" x14ac:dyDescent="0.15"/>
  <cols>
    <col min="1" max="1" width="16.6640625" style="5" customWidth="1"/>
    <col min="2" max="2" width="8.6640625" style="5" bestFit="1" customWidth="1"/>
    <col min="3" max="3" width="9.33203125" style="5" customWidth="1"/>
    <col min="4" max="9" width="8.6640625" style="5" bestFit="1" customWidth="1"/>
    <col min="10" max="10" width="10.1640625" style="5" customWidth="1"/>
    <col min="11" max="11" width="7.33203125" style="5" customWidth="1"/>
    <col min="12" max="16384" width="10.83203125" style="5"/>
  </cols>
  <sheetData>
    <row r="1" spans="1:17" x14ac:dyDescent="0.15">
      <c r="A1" s="31"/>
      <c r="B1" s="31"/>
      <c r="C1" s="31"/>
      <c r="D1" s="31"/>
      <c r="E1" s="31"/>
      <c r="F1" s="31"/>
      <c r="G1" s="31"/>
      <c r="H1" s="45"/>
      <c r="I1" s="31"/>
    </row>
    <row r="2" spans="1:17" ht="13" customHeight="1" x14ac:dyDescent="0.15">
      <c r="A2" s="33"/>
      <c r="B2" s="87" t="s">
        <v>62</v>
      </c>
      <c r="C2" s="87"/>
      <c r="D2" s="87"/>
      <c r="E2" s="87"/>
      <c r="F2" s="87"/>
      <c r="G2" s="34"/>
      <c r="H2" s="46"/>
      <c r="I2" s="31"/>
    </row>
    <row r="3" spans="1:17" ht="14" thickBot="1" x14ac:dyDescent="0.2">
      <c r="A3" s="34"/>
      <c r="B3" s="88"/>
      <c r="C3" s="88"/>
      <c r="D3" s="88"/>
      <c r="E3" s="88"/>
      <c r="F3" s="88"/>
      <c r="G3" s="34"/>
      <c r="H3" s="46"/>
      <c r="I3" s="31"/>
      <c r="J3" s="32"/>
      <c r="K3" s="32"/>
      <c r="L3" s="32"/>
      <c r="M3" s="32"/>
    </row>
    <row r="4" spans="1:17" ht="14" thickTop="1" x14ac:dyDescent="0.15">
      <c r="D4" s="31"/>
      <c r="E4" s="31"/>
      <c r="F4" s="31"/>
      <c r="G4" s="31"/>
      <c r="H4" s="45"/>
      <c r="I4" s="31"/>
      <c r="J4" s="32"/>
      <c r="K4" s="32"/>
      <c r="L4" s="32"/>
      <c r="M4" s="32"/>
    </row>
    <row r="5" spans="1:17" ht="17" thickBot="1" x14ac:dyDescent="0.25">
      <c r="A5" s="90" t="s">
        <v>43</v>
      </c>
      <c r="B5" s="90"/>
      <c r="C5" s="90"/>
      <c r="D5" s="32"/>
      <c r="H5" s="27"/>
      <c r="K5" s="32"/>
      <c r="L5" s="32"/>
      <c r="M5" s="32"/>
    </row>
    <row r="6" spans="1:17" ht="16" x14ac:dyDescent="0.2">
      <c r="A6" s="5" t="s">
        <v>45</v>
      </c>
      <c r="B6" s="5">
        <v>0.28999999999999998</v>
      </c>
      <c r="C6" s="5" t="s">
        <v>46</v>
      </c>
      <c r="E6" s="6"/>
      <c r="F6" s="7">
        <f>COS(RADIANS(B11))^2</f>
        <v>0.88302222155948906</v>
      </c>
      <c r="G6" s="7">
        <f>SIN(RADIANS(B11))^2</f>
        <v>0.11697777844051097</v>
      </c>
      <c r="H6" s="7">
        <f>SIN(RADIANS(B11))*(COS(RADIANS(B11)))</f>
        <v>0.32139380484326968</v>
      </c>
      <c r="K6" s="32"/>
      <c r="L6" s="32"/>
      <c r="M6" s="32"/>
    </row>
    <row r="7" spans="1:17" ht="16" x14ac:dyDescent="0.2">
      <c r="A7" s="5" t="s">
        <v>47</v>
      </c>
      <c r="B7" s="5">
        <v>30</v>
      </c>
      <c r="C7" s="5" t="s">
        <v>51</v>
      </c>
      <c r="E7" s="11" t="s">
        <v>32</v>
      </c>
      <c r="F7" s="7">
        <f>COS(RADIANS(B12))^2</f>
        <v>0.17860619515673035</v>
      </c>
      <c r="G7" s="7">
        <f>SIN(RADIANS(B12))^2</f>
        <v>0.82139380484326963</v>
      </c>
      <c r="H7" s="7">
        <f>SIN(RADIANS(B12))*(COS(RADIANS(B12)))</f>
        <v>0.38302222155948901</v>
      </c>
      <c r="K7" s="32"/>
      <c r="L7" s="32"/>
      <c r="M7" s="32"/>
    </row>
    <row r="8" spans="1:17" ht="16" x14ac:dyDescent="0.2">
      <c r="A8" s="17" t="s">
        <v>54</v>
      </c>
      <c r="B8" s="19">
        <f>B9/2-B10</f>
        <v>2.7725</v>
      </c>
      <c r="C8" s="17" t="s">
        <v>61</v>
      </c>
      <c r="E8" s="6"/>
      <c r="F8" s="7">
        <f>COS(RADIANS(B13))^2</f>
        <v>0.11697777844051097</v>
      </c>
      <c r="G8" s="7">
        <f>SIN(RADIANS(B13))^2</f>
        <v>0.88302222155948906</v>
      </c>
      <c r="H8" s="7">
        <f>SIN(RADIANS(B13))*(COS(RADIANS(B13)))</f>
        <v>-0.32139380484326968</v>
      </c>
      <c r="K8" s="32"/>
      <c r="L8" s="32"/>
      <c r="M8" s="32"/>
    </row>
    <row r="9" spans="1:17" ht="16" x14ac:dyDescent="0.2">
      <c r="A9" s="17" t="s">
        <v>55</v>
      </c>
      <c r="B9" s="5">
        <v>5.625</v>
      </c>
      <c r="C9" s="17" t="s">
        <v>61</v>
      </c>
      <c r="E9" s="12"/>
      <c r="F9" s="8"/>
      <c r="G9" s="8"/>
      <c r="H9" s="47"/>
    </row>
    <row r="10" spans="1:17" ht="16" x14ac:dyDescent="0.2">
      <c r="A10" s="17" t="s">
        <v>56</v>
      </c>
      <c r="B10" s="5">
        <v>0.04</v>
      </c>
      <c r="C10" s="17" t="s">
        <v>61</v>
      </c>
      <c r="E10" s="6"/>
      <c r="F10" s="7">
        <f t="array" ref="F10:H12">MINVERSE(F6:H8)</f>
        <v>1.2044160264027586</v>
      </c>
      <c r="G10" s="7">
        <v>-0.64278760968653925</v>
      </c>
      <c r="H10" s="7">
        <v>0.43837158328378056</v>
      </c>
    </row>
    <row r="11" spans="1:17" ht="16" x14ac:dyDescent="0.2">
      <c r="A11" s="9" t="s">
        <v>30</v>
      </c>
      <c r="B11" s="10">
        <v>20</v>
      </c>
      <c r="C11" s="5" t="s">
        <v>31</v>
      </c>
      <c r="E11" s="11" t="s">
        <v>38</v>
      </c>
      <c r="F11" s="7">
        <v>-0.20441602640275866</v>
      </c>
      <c r="G11" s="7">
        <v>0.64278760968653936</v>
      </c>
      <c r="H11" s="7">
        <v>0.56162841671621944</v>
      </c>
    </row>
    <row r="12" spans="1:17" ht="16" x14ac:dyDescent="0.2">
      <c r="A12" s="9" t="s">
        <v>34</v>
      </c>
      <c r="B12" s="10">
        <v>65</v>
      </c>
      <c r="C12" s="5" t="s">
        <v>31</v>
      </c>
      <c r="E12" s="6"/>
      <c r="F12" s="7">
        <v>-0.12325683343243873</v>
      </c>
      <c r="G12" s="7">
        <v>1.5320888862379558</v>
      </c>
      <c r="H12" s="7">
        <v>-1.4088320528055172</v>
      </c>
    </row>
    <row r="13" spans="1:17" ht="17" thickBot="1" x14ac:dyDescent="0.25">
      <c r="A13" s="42" t="s">
        <v>36</v>
      </c>
      <c r="B13" s="43">
        <v>110</v>
      </c>
      <c r="C13" s="44" t="s">
        <v>31</v>
      </c>
      <c r="D13" s="44"/>
      <c r="E13" s="44"/>
      <c r="F13" s="44"/>
      <c r="G13" s="44"/>
      <c r="H13" s="48"/>
      <c r="L13" s="85" t="s">
        <v>58</v>
      </c>
      <c r="M13" s="86"/>
      <c r="N13" s="86"/>
      <c r="O13" s="86"/>
      <c r="P13" s="86"/>
      <c r="Q13" s="86"/>
    </row>
    <row r="14" spans="1:17" ht="14" thickTop="1" x14ac:dyDescent="0.15">
      <c r="L14" s="86"/>
      <c r="M14" s="86"/>
      <c r="N14" s="86"/>
      <c r="O14" s="86"/>
      <c r="P14" s="86"/>
      <c r="Q14" s="86"/>
    </row>
    <row r="15" spans="1:17" x14ac:dyDescent="0.15">
      <c r="A15" s="36"/>
      <c r="L15" s="86"/>
      <c r="M15" s="86"/>
      <c r="N15" s="86"/>
      <c r="O15" s="86"/>
      <c r="P15" s="86"/>
      <c r="Q15" s="86"/>
    </row>
    <row r="16" spans="1:17" ht="17" thickBot="1" x14ac:dyDescent="0.25">
      <c r="B16" s="28"/>
      <c r="C16" s="28"/>
      <c r="D16" s="89" t="s">
        <v>59</v>
      </c>
      <c r="E16" s="89"/>
      <c r="F16" s="89"/>
      <c r="G16" s="28"/>
      <c r="H16" s="28"/>
      <c r="I16" s="28"/>
      <c r="L16" s="86"/>
      <c r="M16" s="86"/>
      <c r="N16" s="86"/>
      <c r="O16" s="86"/>
      <c r="P16" s="86"/>
      <c r="Q16" s="86"/>
    </row>
    <row r="17" spans="1:17" ht="14" thickTop="1" x14ac:dyDescent="0.15">
      <c r="A17" s="36" t="s">
        <v>53</v>
      </c>
      <c r="B17" s="30">
        <v>50</v>
      </c>
      <c r="C17" s="30">
        <v>100</v>
      </c>
      <c r="D17" s="30">
        <v>150</v>
      </c>
      <c r="E17" s="30">
        <v>200</v>
      </c>
      <c r="F17" s="30">
        <v>250</v>
      </c>
      <c r="G17" s="30">
        <v>300</v>
      </c>
      <c r="H17" s="30">
        <v>350</v>
      </c>
      <c r="I17" s="30">
        <v>400</v>
      </c>
      <c r="L17" s="86"/>
      <c r="M17" s="86"/>
      <c r="N17" s="86"/>
      <c r="O17" s="86"/>
      <c r="P17" s="86"/>
      <c r="Q17" s="86"/>
    </row>
    <row r="18" spans="1:17" ht="16" x14ac:dyDescent="0.2">
      <c r="A18" s="41" t="s">
        <v>29</v>
      </c>
      <c r="B18" s="75">
        <v>36.525333000000046</v>
      </c>
      <c r="C18" s="75">
        <v>71.390937000000122</v>
      </c>
      <c r="D18" s="75">
        <v>110.01443400000016</v>
      </c>
      <c r="E18" s="75">
        <v>148.29376000000002</v>
      </c>
      <c r="F18" s="75">
        <v>187.15297999999984</v>
      </c>
      <c r="G18" s="75">
        <v>227.03068600000006</v>
      </c>
      <c r="H18" s="75">
        <v>266.92652499999986</v>
      </c>
      <c r="I18" s="75">
        <v>306.828442</v>
      </c>
      <c r="L18" s="86"/>
      <c r="M18" s="86"/>
      <c r="N18" s="86"/>
      <c r="O18" s="86"/>
      <c r="P18" s="86"/>
      <c r="Q18" s="86"/>
    </row>
    <row r="19" spans="1:17" ht="16" x14ac:dyDescent="0.2">
      <c r="A19" s="41" t="s">
        <v>33</v>
      </c>
      <c r="B19" s="75">
        <v>37.738960000000134</v>
      </c>
      <c r="C19" s="75">
        <v>73.634274000000005</v>
      </c>
      <c r="D19" s="75">
        <v>113.18559300000015</v>
      </c>
      <c r="E19" s="75">
        <v>152.20560100000012</v>
      </c>
      <c r="F19" s="75">
        <v>191.80829300000005</v>
      </c>
      <c r="G19" s="75">
        <v>232.29903299999978</v>
      </c>
      <c r="H19" s="75">
        <v>272.71037999999999</v>
      </c>
      <c r="I19" s="75">
        <v>313.15924200000018</v>
      </c>
      <c r="L19" s="86"/>
      <c r="M19" s="86"/>
      <c r="N19" s="86"/>
      <c r="O19" s="86"/>
      <c r="P19" s="86"/>
      <c r="Q19" s="86"/>
    </row>
    <row r="20" spans="1:17" ht="16" x14ac:dyDescent="0.2">
      <c r="A20" s="41" t="s">
        <v>35</v>
      </c>
      <c r="B20" s="75">
        <v>38.898053000000345</v>
      </c>
      <c r="C20" s="75">
        <v>76.68701800000008</v>
      </c>
      <c r="D20" s="75">
        <v>116.23948400000018</v>
      </c>
      <c r="E20" s="75">
        <v>155.66092400000025</v>
      </c>
      <c r="F20" s="75">
        <v>195.14871700000003</v>
      </c>
      <c r="G20" s="75">
        <v>235.54268700000011</v>
      </c>
      <c r="H20" s="75">
        <v>275.99824500000022</v>
      </c>
      <c r="I20" s="75">
        <v>316.35696000000007</v>
      </c>
      <c r="L20" s="86"/>
      <c r="M20" s="86"/>
      <c r="N20" s="86"/>
      <c r="O20" s="86"/>
      <c r="P20" s="86"/>
      <c r="Q20" s="86"/>
    </row>
    <row r="21" spans="1:17" ht="16" x14ac:dyDescent="0.2">
      <c r="A21" s="41" t="s">
        <v>66</v>
      </c>
      <c r="B21" s="76">
        <f>AVERAGE(B18:B20)</f>
        <v>37.720782000000177</v>
      </c>
      <c r="C21" s="76">
        <f t="shared" ref="C21:I21" si="0">AVERAGE(C18:C20)</f>
        <v>73.904076333333407</v>
      </c>
      <c r="D21" s="76">
        <f t="shared" si="0"/>
        <v>113.14650366666683</v>
      </c>
      <c r="E21" s="76">
        <f t="shared" si="0"/>
        <v>152.05342833333347</v>
      </c>
      <c r="F21" s="76">
        <f t="shared" si="0"/>
        <v>191.36999666666665</v>
      </c>
      <c r="G21" s="76">
        <f t="shared" si="0"/>
        <v>231.62413533333333</v>
      </c>
      <c r="H21" s="76">
        <f t="shared" si="0"/>
        <v>271.87838333333337</v>
      </c>
      <c r="I21" s="76">
        <f t="shared" si="0"/>
        <v>312.11488133333341</v>
      </c>
      <c r="L21" s="86"/>
      <c r="M21" s="86"/>
      <c r="N21" s="86"/>
      <c r="O21" s="86"/>
      <c r="P21" s="86"/>
      <c r="Q21" s="86"/>
    </row>
    <row r="22" spans="1:17" ht="16" x14ac:dyDescent="0.2">
      <c r="A22" s="12"/>
      <c r="L22" s="86"/>
      <c r="M22" s="86"/>
      <c r="N22" s="86"/>
      <c r="O22" s="86"/>
      <c r="P22" s="86"/>
      <c r="Q22" s="86"/>
    </row>
    <row r="23" spans="1:17" ht="16" x14ac:dyDescent="0.2">
      <c r="A23" s="13" t="s">
        <v>37</v>
      </c>
      <c r="B23" s="52">
        <f>B21</f>
        <v>37.720782000000177</v>
      </c>
      <c r="C23" s="52">
        <f t="shared" ref="C23:I23" si="1">C21</f>
        <v>73.904076333333407</v>
      </c>
      <c r="D23" s="52">
        <f t="shared" si="1"/>
        <v>113.14650366666683</v>
      </c>
      <c r="E23" s="52">
        <f t="shared" si="1"/>
        <v>152.05342833333347</v>
      </c>
      <c r="F23" s="52">
        <f t="shared" si="1"/>
        <v>191.36999666666665</v>
      </c>
      <c r="G23" s="52">
        <f t="shared" si="1"/>
        <v>231.62413533333333</v>
      </c>
      <c r="H23" s="52">
        <f t="shared" si="1"/>
        <v>271.87838333333337</v>
      </c>
      <c r="I23" s="52">
        <f t="shared" si="1"/>
        <v>312.11488133333341</v>
      </c>
      <c r="L23" s="86"/>
      <c r="M23" s="86"/>
      <c r="N23" s="86"/>
      <c r="O23" s="86"/>
      <c r="P23" s="86"/>
      <c r="Q23" s="86"/>
    </row>
    <row r="24" spans="1:17" ht="16" x14ac:dyDescent="0.2">
      <c r="A24" s="13" t="s">
        <v>39</v>
      </c>
      <c r="B24" s="52">
        <f>B21</f>
        <v>37.720782000000177</v>
      </c>
      <c r="C24" s="52">
        <f t="shared" ref="C24:I24" si="2">C21</f>
        <v>73.904076333333407</v>
      </c>
      <c r="D24" s="52">
        <f t="shared" si="2"/>
        <v>113.14650366666683</v>
      </c>
      <c r="E24" s="52">
        <f t="shared" si="2"/>
        <v>152.05342833333347</v>
      </c>
      <c r="F24" s="52">
        <f t="shared" si="2"/>
        <v>191.36999666666665</v>
      </c>
      <c r="G24" s="52">
        <f t="shared" si="2"/>
        <v>231.62413533333333</v>
      </c>
      <c r="H24" s="52">
        <f t="shared" si="2"/>
        <v>271.87838333333337</v>
      </c>
      <c r="I24" s="52">
        <f t="shared" si="2"/>
        <v>312.11488133333341</v>
      </c>
      <c r="L24" s="86"/>
      <c r="M24" s="86"/>
      <c r="N24" s="86"/>
      <c r="O24" s="86"/>
      <c r="P24" s="86"/>
      <c r="Q24" s="86"/>
    </row>
    <row r="25" spans="1:17" ht="16" x14ac:dyDescent="0.2">
      <c r="A25" s="13" t="s">
        <v>40</v>
      </c>
      <c r="B25" s="59">
        <f>0</f>
        <v>0</v>
      </c>
      <c r="C25" s="59">
        <f>0</f>
        <v>0</v>
      </c>
      <c r="D25" s="59">
        <f>0</f>
        <v>0</v>
      </c>
      <c r="E25" s="59">
        <f>0</f>
        <v>0</v>
      </c>
      <c r="F25" s="59">
        <f>0</f>
        <v>0</v>
      </c>
      <c r="G25" s="59">
        <f>0</f>
        <v>0</v>
      </c>
      <c r="H25" s="59">
        <f>0</f>
        <v>0</v>
      </c>
      <c r="I25" s="59">
        <f>0</f>
        <v>0</v>
      </c>
    </row>
    <row r="27" spans="1:17" ht="16" x14ac:dyDescent="0.2">
      <c r="A27" s="92" t="s">
        <v>41</v>
      </c>
      <c r="B27" s="92"/>
    </row>
    <row r="28" spans="1:17" ht="16" x14ac:dyDescent="0.2">
      <c r="A28" s="39" t="s">
        <v>42</v>
      </c>
      <c r="B28" s="37">
        <f>((B23+B24)/2)+SQRT((B23-B24)^2+B25^2)/2</f>
        <v>37.720782000000177</v>
      </c>
      <c r="C28" s="37">
        <f t="shared" ref="C28:I28" si="3">((C23+C24)/2)+SQRT((C23-C24)^2+C25^2)/2</f>
        <v>73.904076333333407</v>
      </c>
      <c r="D28" s="37">
        <f t="shared" si="3"/>
        <v>113.14650366666683</v>
      </c>
      <c r="E28" s="37">
        <f t="shared" si="3"/>
        <v>152.05342833333347</v>
      </c>
      <c r="F28" s="37">
        <f t="shared" si="3"/>
        <v>191.36999666666665</v>
      </c>
      <c r="G28" s="37">
        <f t="shared" si="3"/>
        <v>231.62413533333333</v>
      </c>
      <c r="H28" s="37">
        <f t="shared" si="3"/>
        <v>271.87838333333337</v>
      </c>
      <c r="I28" s="37">
        <f t="shared" si="3"/>
        <v>312.11488133333341</v>
      </c>
    </row>
    <row r="29" spans="1:17" ht="16" x14ac:dyDescent="0.2">
      <c r="A29" s="39" t="s">
        <v>44</v>
      </c>
      <c r="B29" s="37">
        <f>((B23+B24)/2)-SQRT((B23-B24)^2+B25^2)/2</f>
        <v>37.720782000000177</v>
      </c>
      <c r="C29" s="37">
        <f t="shared" ref="C29:I29" si="4">((C23+C24)/2)-SQRT((C23-C24)^2+C25^2)/2</f>
        <v>73.904076333333407</v>
      </c>
      <c r="D29" s="37">
        <f t="shared" si="4"/>
        <v>113.14650366666683</v>
      </c>
      <c r="E29" s="37">
        <f t="shared" si="4"/>
        <v>152.05342833333347</v>
      </c>
      <c r="F29" s="37">
        <f t="shared" si="4"/>
        <v>191.36999666666665</v>
      </c>
      <c r="G29" s="37">
        <f t="shared" si="4"/>
        <v>231.62413533333333</v>
      </c>
      <c r="H29" s="37">
        <f t="shared" si="4"/>
        <v>271.87838333333337</v>
      </c>
      <c r="I29" s="37">
        <f t="shared" si="4"/>
        <v>312.11488133333341</v>
      </c>
    </row>
    <row r="30" spans="1:17" ht="16" x14ac:dyDescent="0.2">
      <c r="A30" s="14"/>
    </row>
    <row r="31" spans="1:17" ht="16" x14ac:dyDescent="0.2">
      <c r="A31" s="91" t="s">
        <v>52</v>
      </c>
      <c r="B31" s="91"/>
    </row>
    <row r="32" spans="1:17" ht="16" x14ac:dyDescent="0.2">
      <c r="A32" s="40" t="s">
        <v>68</v>
      </c>
      <c r="B32" s="29">
        <f t="shared" ref="B32:I32" si="5">($B$7/(1-$B$6^2))*(B28+$B$6*B29)</f>
        <v>1593.8358591549368</v>
      </c>
      <c r="C32" s="29">
        <f t="shared" si="5"/>
        <v>3122.707450704228</v>
      </c>
      <c r="D32" s="29">
        <f t="shared" si="5"/>
        <v>4780.8381830985982</v>
      </c>
      <c r="E32" s="29">
        <f t="shared" si="5"/>
        <v>6424.7927464788791</v>
      </c>
      <c r="F32" s="29">
        <f t="shared" si="5"/>
        <v>8086.0561971830975</v>
      </c>
      <c r="G32" s="29">
        <f t="shared" si="5"/>
        <v>9786.9352957746469</v>
      </c>
      <c r="H32" s="50">
        <f t="shared" si="5"/>
        <v>11487.819014084509</v>
      </c>
      <c r="I32" s="50">
        <f t="shared" si="5"/>
        <v>13187.952732394369</v>
      </c>
    </row>
    <row r="33" spans="1:12" ht="16" x14ac:dyDescent="0.2">
      <c r="E33" s="26"/>
      <c r="F33" s="16"/>
      <c r="G33" s="16"/>
    </row>
    <row r="34" spans="1:12" ht="17" thickBot="1" x14ac:dyDescent="0.25">
      <c r="A34" s="16"/>
      <c r="B34" s="16"/>
      <c r="C34" s="16"/>
      <c r="D34" s="89" t="s">
        <v>27</v>
      </c>
      <c r="E34" s="89"/>
      <c r="F34" s="89"/>
      <c r="G34" s="23"/>
    </row>
    <row r="35" spans="1:12" ht="14" thickTop="1" x14ac:dyDescent="0.15">
      <c r="A35" s="36" t="s">
        <v>53</v>
      </c>
      <c r="B35" s="30">
        <v>400</v>
      </c>
      <c r="C35" s="30">
        <v>350</v>
      </c>
      <c r="D35" s="30">
        <v>300</v>
      </c>
      <c r="E35" s="30">
        <v>250</v>
      </c>
      <c r="F35" s="30">
        <v>200</v>
      </c>
      <c r="G35" s="30">
        <v>150</v>
      </c>
      <c r="H35" s="30">
        <v>100</v>
      </c>
      <c r="I35" s="30">
        <v>50</v>
      </c>
    </row>
    <row r="36" spans="1:12" ht="16" x14ac:dyDescent="0.2">
      <c r="A36" s="41" t="s">
        <v>29</v>
      </c>
      <c r="B36" s="75">
        <v>306.828442</v>
      </c>
      <c r="C36" s="75">
        <v>266.73220200000014</v>
      </c>
      <c r="D36" s="75">
        <v>226.45240899999999</v>
      </c>
      <c r="E36" s="75">
        <v>186.50210000000015</v>
      </c>
      <c r="F36" s="75">
        <v>146.74060800000007</v>
      </c>
      <c r="G36" s="75">
        <v>107.54763200000025</v>
      </c>
      <c r="H36" s="75">
        <v>67.523144000000229</v>
      </c>
      <c r="I36" s="75">
        <v>28.26419900000019</v>
      </c>
    </row>
    <row r="37" spans="1:12" ht="16" x14ac:dyDescent="0.2">
      <c r="A37" s="41" t="s">
        <v>33</v>
      </c>
      <c r="B37" s="75">
        <v>313.15924200000018</v>
      </c>
      <c r="C37" s="75">
        <v>272.46766900000011</v>
      </c>
      <c r="D37" s="75">
        <v>231.50439999999981</v>
      </c>
      <c r="E37" s="75">
        <v>190.94819599999983</v>
      </c>
      <c r="F37" s="75">
        <v>150.38155499999993</v>
      </c>
      <c r="G37" s="75">
        <v>110.55585100000008</v>
      </c>
      <c r="H37" s="75">
        <v>69.614141999999902</v>
      </c>
      <c r="I37" s="75">
        <v>29.462117000000035</v>
      </c>
    </row>
    <row r="38" spans="1:12" ht="16" x14ac:dyDescent="0.2">
      <c r="A38" s="41" t="s">
        <v>35</v>
      </c>
      <c r="B38" s="75">
        <v>316.35696000000007</v>
      </c>
      <c r="C38" s="75">
        <v>275.9229720000003</v>
      </c>
      <c r="D38" s="75">
        <v>235.17681500000026</v>
      </c>
      <c r="E38" s="75">
        <v>194.78784900000028</v>
      </c>
      <c r="F38" s="75">
        <v>154.51145700000006</v>
      </c>
      <c r="G38" s="75">
        <v>114.72467099999994</v>
      </c>
      <c r="H38" s="75">
        <v>74.013764000000265</v>
      </c>
      <c r="I38" s="75">
        <v>33.681556</v>
      </c>
    </row>
    <row r="39" spans="1:12" ht="16" x14ac:dyDescent="0.2">
      <c r="A39" s="41" t="s">
        <v>66</v>
      </c>
      <c r="B39" s="76">
        <f>AVERAGE(B36:B38)</f>
        <v>312.11488133333341</v>
      </c>
      <c r="C39" s="76">
        <f t="shared" ref="C39:I39" si="6">AVERAGE(C36:C38)</f>
        <v>271.70761433333354</v>
      </c>
      <c r="D39" s="76">
        <f t="shared" si="6"/>
        <v>231.04454133333334</v>
      </c>
      <c r="E39" s="76">
        <f t="shared" si="6"/>
        <v>190.74604833333342</v>
      </c>
      <c r="F39" s="76">
        <f t="shared" si="6"/>
        <v>150.54454000000001</v>
      </c>
      <c r="G39" s="76">
        <f t="shared" si="6"/>
        <v>110.94271800000008</v>
      </c>
      <c r="H39" s="76">
        <f t="shared" si="6"/>
        <v>70.383683333333465</v>
      </c>
      <c r="I39" s="76">
        <f t="shared" si="6"/>
        <v>30.46929066666674</v>
      </c>
    </row>
    <row r="40" spans="1:12" ht="16" x14ac:dyDescent="0.2">
      <c r="A40" s="12"/>
    </row>
    <row r="41" spans="1:12" ht="16" x14ac:dyDescent="0.2">
      <c r="A41" s="13" t="s">
        <v>37</v>
      </c>
      <c r="B41" s="52">
        <f>B39</f>
        <v>312.11488133333341</v>
      </c>
      <c r="C41" s="52">
        <f t="shared" ref="C41:I41" si="7">C39</f>
        <v>271.70761433333354</v>
      </c>
      <c r="D41" s="52">
        <f t="shared" si="7"/>
        <v>231.04454133333334</v>
      </c>
      <c r="E41" s="52">
        <f t="shared" si="7"/>
        <v>190.74604833333342</v>
      </c>
      <c r="F41" s="52">
        <f t="shared" si="7"/>
        <v>150.54454000000001</v>
      </c>
      <c r="G41" s="52">
        <f t="shared" si="7"/>
        <v>110.94271800000008</v>
      </c>
      <c r="H41" s="52">
        <f t="shared" si="7"/>
        <v>70.383683333333465</v>
      </c>
      <c r="I41" s="52">
        <f t="shared" si="7"/>
        <v>30.46929066666674</v>
      </c>
      <c r="K41" s="16"/>
      <c r="L41" s="16"/>
    </row>
    <row r="42" spans="1:12" ht="16" x14ac:dyDescent="0.2">
      <c r="A42" s="13" t="s">
        <v>39</v>
      </c>
      <c r="B42" s="52">
        <f>B39</f>
        <v>312.11488133333341</v>
      </c>
      <c r="C42" s="52">
        <f t="shared" ref="C42:I42" si="8">C39</f>
        <v>271.70761433333354</v>
      </c>
      <c r="D42" s="52">
        <f t="shared" si="8"/>
        <v>231.04454133333334</v>
      </c>
      <c r="E42" s="52">
        <f t="shared" si="8"/>
        <v>190.74604833333342</v>
      </c>
      <c r="F42" s="52">
        <f t="shared" si="8"/>
        <v>150.54454000000001</v>
      </c>
      <c r="G42" s="52">
        <f t="shared" si="8"/>
        <v>110.94271800000008</v>
      </c>
      <c r="H42" s="52">
        <f t="shared" si="8"/>
        <v>70.383683333333465</v>
      </c>
      <c r="I42" s="52">
        <f t="shared" si="8"/>
        <v>30.46929066666674</v>
      </c>
      <c r="J42" s="22"/>
      <c r="K42" s="16"/>
      <c r="L42" s="16"/>
    </row>
    <row r="43" spans="1:12" ht="16" x14ac:dyDescent="0.2">
      <c r="A43" s="13" t="s">
        <v>40</v>
      </c>
      <c r="B43" s="59">
        <v>0</v>
      </c>
      <c r="C43" s="59">
        <v>0</v>
      </c>
      <c r="D43" s="59">
        <v>0</v>
      </c>
      <c r="E43" s="59">
        <v>0</v>
      </c>
      <c r="F43" s="59">
        <v>0</v>
      </c>
      <c r="G43" s="59">
        <v>0</v>
      </c>
      <c r="H43" s="59">
        <v>0</v>
      </c>
      <c r="I43" s="59">
        <v>0</v>
      </c>
      <c r="J43" s="22"/>
      <c r="K43" s="16"/>
      <c r="L43" s="16"/>
    </row>
    <row r="44" spans="1:12" x14ac:dyDescent="0.15">
      <c r="J44" s="22"/>
      <c r="K44" s="16"/>
      <c r="L44" s="16"/>
    </row>
    <row r="45" spans="1:12" ht="16" x14ac:dyDescent="0.2">
      <c r="A45" s="92" t="s">
        <v>41</v>
      </c>
      <c r="B45" s="92"/>
      <c r="J45" s="22"/>
      <c r="K45" s="16"/>
      <c r="L45" s="16"/>
    </row>
    <row r="46" spans="1:12" ht="16" x14ac:dyDescent="0.2">
      <c r="A46" s="39" t="s">
        <v>42</v>
      </c>
      <c r="B46" s="60">
        <f>((B41+B42)/2)+SQRT((B41-B42)^2+B43^2)/2</f>
        <v>312.11488133333341</v>
      </c>
      <c r="C46" s="60">
        <f t="shared" ref="C46:I46" si="9">((C41+C42)/2)+SQRT((C41-C42)^2+C43^2)/2</f>
        <v>271.70761433333354</v>
      </c>
      <c r="D46" s="60">
        <f t="shared" si="9"/>
        <v>231.04454133333334</v>
      </c>
      <c r="E46" s="60">
        <f t="shared" si="9"/>
        <v>190.74604833333342</v>
      </c>
      <c r="F46" s="60">
        <f t="shared" si="9"/>
        <v>150.54454000000001</v>
      </c>
      <c r="G46" s="60">
        <f t="shared" si="9"/>
        <v>110.94271800000008</v>
      </c>
      <c r="H46" s="60">
        <f t="shared" si="9"/>
        <v>70.383683333333465</v>
      </c>
      <c r="I46" s="60">
        <f t="shared" si="9"/>
        <v>30.46929066666674</v>
      </c>
      <c r="J46" s="16"/>
      <c r="K46" s="16"/>
      <c r="L46" s="16"/>
    </row>
    <row r="47" spans="1:12" ht="16" x14ac:dyDescent="0.2">
      <c r="A47" s="39" t="s">
        <v>44</v>
      </c>
      <c r="B47" s="60">
        <f>((B41+B42)/2)-SQRT((B41-B42)^2+B43^2)/2</f>
        <v>312.11488133333341</v>
      </c>
      <c r="C47" s="60">
        <f t="shared" ref="C47:I47" si="10">((C41+C42)/2)-SQRT((C41-C42)^2+C43^2)/2</f>
        <v>271.70761433333354</v>
      </c>
      <c r="D47" s="60">
        <f t="shared" si="10"/>
        <v>231.04454133333334</v>
      </c>
      <c r="E47" s="60">
        <f t="shared" si="10"/>
        <v>190.74604833333342</v>
      </c>
      <c r="F47" s="60">
        <f t="shared" si="10"/>
        <v>150.54454000000001</v>
      </c>
      <c r="G47" s="60">
        <f t="shared" si="10"/>
        <v>110.94271800000008</v>
      </c>
      <c r="H47" s="60">
        <f t="shared" si="10"/>
        <v>70.383683333333465</v>
      </c>
      <c r="I47" s="60">
        <f t="shared" si="10"/>
        <v>30.46929066666674</v>
      </c>
      <c r="J47" s="16"/>
      <c r="K47" s="16"/>
      <c r="L47" s="16"/>
    </row>
    <row r="48" spans="1:12" ht="16" x14ac:dyDescent="0.2">
      <c r="A48" s="14"/>
      <c r="J48" s="16"/>
      <c r="K48" s="16"/>
      <c r="L48" s="16"/>
    </row>
    <row r="49" spans="1:12" ht="16" x14ac:dyDescent="0.2">
      <c r="A49" s="91" t="s">
        <v>52</v>
      </c>
      <c r="B49" s="91"/>
      <c r="J49" s="16"/>
      <c r="K49" s="16"/>
      <c r="L49" s="16"/>
    </row>
    <row r="50" spans="1:12" ht="16" x14ac:dyDescent="0.2">
      <c r="A50" s="40" t="s">
        <v>68</v>
      </c>
      <c r="B50" s="50">
        <f t="shared" ref="B50:I50" si="11">($B$7/(1-$B$6^2))*(B46+$B$6*B47)</f>
        <v>13187.952732394369</v>
      </c>
      <c r="C50" s="29">
        <f t="shared" si="11"/>
        <v>11480.60342253522</v>
      </c>
      <c r="D50" s="29">
        <f t="shared" si="11"/>
        <v>9762.4454084507051</v>
      </c>
      <c r="E50" s="29">
        <f t="shared" si="11"/>
        <v>8059.6921830985939</v>
      </c>
      <c r="F50" s="29">
        <f t="shared" si="11"/>
        <v>6361.0369014084508</v>
      </c>
      <c r="G50" s="29">
        <f t="shared" si="11"/>
        <v>4687.7204788732433</v>
      </c>
      <c r="H50" s="29">
        <f t="shared" si="11"/>
        <v>2973.9584507042305</v>
      </c>
      <c r="I50" s="29">
        <f t="shared" si="11"/>
        <v>1287.4348169014115</v>
      </c>
      <c r="J50" s="16"/>
      <c r="K50" s="16"/>
      <c r="L50" s="16"/>
    </row>
    <row r="51" spans="1:12" x14ac:dyDescent="0.15">
      <c r="A51" s="16"/>
      <c r="B51" s="16"/>
      <c r="C51" s="16"/>
    </row>
    <row r="52" spans="1:12" x14ac:dyDescent="0.15">
      <c r="D52" s="24"/>
      <c r="E52" s="25"/>
      <c r="F52" s="25"/>
      <c r="G52" s="16"/>
      <c r="H52" s="16"/>
      <c r="I52" s="16"/>
      <c r="J52" s="16"/>
      <c r="K52" s="16"/>
      <c r="L52" s="16"/>
    </row>
    <row r="53" spans="1:12" x14ac:dyDescent="0.15">
      <c r="D53" s="16"/>
      <c r="E53" s="16"/>
      <c r="F53" s="16"/>
      <c r="G53" s="16"/>
      <c r="H53" s="16"/>
      <c r="I53" s="16"/>
      <c r="J53" s="16"/>
      <c r="K53" s="16"/>
      <c r="L53" s="16"/>
    </row>
    <row r="54" spans="1:12" x14ac:dyDescent="0.15">
      <c r="D54" s="16"/>
      <c r="E54" s="16"/>
      <c r="F54" s="16"/>
      <c r="G54" s="21"/>
      <c r="H54" s="16"/>
      <c r="I54" s="16"/>
      <c r="J54" s="16"/>
      <c r="K54" s="16"/>
      <c r="L54" s="16"/>
    </row>
    <row r="55" spans="1:12" x14ac:dyDescent="0.15">
      <c r="G55" s="17"/>
      <c r="J55" s="16"/>
      <c r="K55" s="16"/>
      <c r="L55" s="16"/>
    </row>
    <row r="56" spans="1:12" x14ac:dyDescent="0.15">
      <c r="J56" s="16"/>
      <c r="K56" s="16"/>
      <c r="L56" s="16"/>
    </row>
    <row r="57" spans="1:12" x14ac:dyDescent="0.15">
      <c r="G57" s="17"/>
      <c r="J57" s="16"/>
    </row>
    <row r="59" spans="1:12" x14ac:dyDescent="0.15">
      <c r="G59" s="17"/>
    </row>
    <row r="61" spans="1:12" x14ac:dyDescent="0.15">
      <c r="G61" s="17"/>
    </row>
    <row r="64" spans="1:12" x14ac:dyDescent="0.15">
      <c r="G64" s="17"/>
    </row>
    <row r="65" spans="7:7" x14ac:dyDescent="0.15">
      <c r="G65" s="17"/>
    </row>
    <row r="67" spans="7:7" x14ac:dyDescent="0.15">
      <c r="G67" s="17"/>
    </row>
    <row r="69" spans="7:7" x14ac:dyDescent="0.15">
      <c r="G69" s="17"/>
    </row>
    <row r="71" spans="7:7" x14ac:dyDescent="0.15">
      <c r="G71" s="17"/>
    </row>
  </sheetData>
  <mergeCells count="9">
    <mergeCell ref="A45:B45"/>
    <mergeCell ref="A49:B49"/>
    <mergeCell ref="B2:F3"/>
    <mergeCell ref="A5:C5"/>
    <mergeCell ref="L13:Q24"/>
    <mergeCell ref="D16:F16"/>
    <mergeCell ref="A27:B27"/>
    <mergeCell ref="A31:B31"/>
    <mergeCell ref="D34:F3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10B4-CFE5-BF42-B22C-8B596E7D526A}">
  <dimension ref="A1:Q56"/>
  <sheetViews>
    <sheetView zoomScale="140" zoomScaleNormal="140" workbookViewId="0">
      <selection activeCell="D15" sqref="D15"/>
    </sheetView>
  </sheetViews>
  <sheetFormatPr baseColWidth="10" defaultColWidth="10.83203125" defaultRowHeight="13" x14ac:dyDescent="0.15"/>
  <cols>
    <col min="1" max="1" width="16.6640625" style="5" customWidth="1"/>
    <col min="2" max="2" width="8.6640625" style="5" bestFit="1" customWidth="1"/>
    <col min="3" max="3" width="9.33203125" style="5" customWidth="1"/>
    <col min="4" max="5" width="8.6640625" style="5" bestFit="1" customWidth="1"/>
    <col min="6" max="6" width="8.83203125" style="5" bestFit="1" customWidth="1"/>
    <col min="7" max="7" width="8.83203125" style="5" customWidth="1"/>
    <col min="8" max="8" width="9.5" style="5" customWidth="1"/>
    <col min="9" max="9" width="8.6640625" style="5" bestFit="1" customWidth="1"/>
    <col min="10" max="10" width="10.1640625" style="5" customWidth="1"/>
    <col min="11" max="11" width="7.33203125" style="5" customWidth="1"/>
    <col min="12" max="16384" width="10.83203125" style="5"/>
  </cols>
  <sheetData>
    <row r="1" spans="1:17" x14ac:dyDescent="0.15">
      <c r="A1" s="31"/>
      <c r="B1" s="31"/>
      <c r="C1" s="31"/>
      <c r="D1" s="31"/>
      <c r="E1" s="31"/>
      <c r="F1" s="31"/>
      <c r="G1" s="31"/>
      <c r="H1" s="45"/>
      <c r="I1" s="31"/>
    </row>
    <row r="2" spans="1:17" ht="13" customHeight="1" x14ac:dyDescent="0.15">
      <c r="A2" s="33"/>
      <c r="B2" s="87" t="s">
        <v>67</v>
      </c>
      <c r="C2" s="87"/>
      <c r="D2" s="87"/>
      <c r="E2" s="87"/>
      <c r="F2" s="87"/>
      <c r="G2" s="34"/>
      <c r="H2" s="46"/>
      <c r="I2" s="31"/>
    </row>
    <row r="3" spans="1:17" ht="14" thickBot="1" x14ac:dyDescent="0.2">
      <c r="A3" s="34"/>
      <c r="B3" s="88"/>
      <c r="C3" s="88"/>
      <c r="D3" s="88"/>
      <c r="E3" s="88"/>
      <c r="F3" s="88"/>
      <c r="G3" s="34"/>
      <c r="H3" s="46"/>
      <c r="I3" s="31"/>
      <c r="J3" s="32"/>
      <c r="K3" s="32"/>
      <c r="L3" s="32"/>
      <c r="M3" s="32"/>
    </row>
    <row r="4" spans="1:17" ht="14" thickTop="1" x14ac:dyDescent="0.15">
      <c r="D4" s="31"/>
      <c r="E4" s="31"/>
      <c r="F4" s="31"/>
      <c r="G4" s="31"/>
      <c r="H4" s="45"/>
      <c r="I4" s="31"/>
      <c r="J4" s="32"/>
      <c r="K4" s="32"/>
      <c r="L4" s="32"/>
      <c r="M4" s="32"/>
    </row>
    <row r="5" spans="1:17" ht="17" thickBot="1" x14ac:dyDescent="0.25">
      <c r="A5" s="90" t="s">
        <v>43</v>
      </c>
      <c r="B5" s="90"/>
      <c r="C5" s="90"/>
      <c r="D5" s="32"/>
      <c r="H5" s="27"/>
      <c r="K5" s="32"/>
      <c r="L5" s="32"/>
      <c r="M5" s="32"/>
    </row>
    <row r="6" spans="1:17" ht="16" x14ac:dyDescent="0.2">
      <c r="A6" s="5" t="s">
        <v>45</v>
      </c>
      <c r="B6" s="5">
        <v>0.28999999999999998</v>
      </c>
      <c r="C6" s="5" t="s">
        <v>46</v>
      </c>
      <c r="E6" s="54"/>
      <c r="F6" s="55"/>
      <c r="G6" s="55"/>
      <c r="H6" s="61"/>
      <c r="K6" s="32"/>
      <c r="L6" s="32"/>
      <c r="M6" s="32"/>
    </row>
    <row r="7" spans="1:17" ht="16" x14ac:dyDescent="0.2">
      <c r="A7" s="5" t="s">
        <v>47</v>
      </c>
      <c r="B7" s="5">
        <v>30</v>
      </c>
      <c r="C7" s="5" t="s">
        <v>51</v>
      </c>
      <c r="E7" s="56"/>
      <c r="F7" s="55"/>
      <c r="G7" s="55"/>
      <c r="H7" s="61"/>
      <c r="K7" s="32"/>
      <c r="L7" s="32"/>
      <c r="M7" s="32"/>
    </row>
    <row r="8" spans="1:17" ht="16" x14ac:dyDescent="0.2">
      <c r="A8" s="17" t="s">
        <v>54</v>
      </c>
      <c r="B8" s="19">
        <f>B9/2-B10</f>
        <v>2.7725</v>
      </c>
      <c r="C8" s="17" t="s">
        <v>61</v>
      </c>
      <c r="E8" s="54"/>
      <c r="F8" s="55"/>
      <c r="G8" s="55"/>
      <c r="H8" s="61"/>
      <c r="K8" s="32"/>
      <c r="L8" s="32"/>
      <c r="M8" s="32"/>
    </row>
    <row r="9" spans="1:17" ht="16" x14ac:dyDescent="0.2">
      <c r="A9" s="17" t="s">
        <v>55</v>
      </c>
      <c r="B9" s="5">
        <v>5.625</v>
      </c>
      <c r="C9" s="17" t="s">
        <v>61</v>
      </c>
      <c r="E9" s="54"/>
      <c r="F9" s="57"/>
      <c r="G9" s="57"/>
      <c r="H9" s="53"/>
    </row>
    <row r="10" spans="1:17" ht="16" x14ac:dyDescent="0.2">
      <c r="A10" s="17" t="s">
        <v>56</v>
      </c>
      <c r="B10" s="5">
        <v>0.04</v>
      </c>
      <c r="C10" s="17" t="s">
        <v>61</v>
      </c>
      <c r="E10" s="54"/>
      <c r="F10" s="55"/>
      <c r="G10" s="55"/>
      <c r="H10" s="61"/>
    </row>
    <row r="11" spans="1:17" ht="16" x14ac:dyDescent="0.2">
      <c r="A11" s="9" t="s">
        <v>30</v>
      </c>
      <c r="B11" s="10">
        <v>90</v>
      </c>
      <c r="C11" s="5" t="s">
        <v>31</v>
      </c>
      <c r="E11" s="56"/>
      <c r="F11" s="55"/>
      <c r="G11" s="55"/>
      <c r="H11" s="61"/>
    </row>
    <row r="12" spans="1:17" ht="16" x14ac:dyDescent="0.2">
      <c r="A12" s="9" t="s">
        <v>34</v>
      </c>
      <c r="B12" s="10">
        <v>180</v>
      </c>
      <c r="C12" s="5" t="s">
        <v>31</v>
      </c>
      <c r="E12" s="54"/>
      <c r="F12" s="55"/>
      <c r="G12" s="55"/>
      <c r="H12" s="61"/>
    </row>
    <row r="13" spans="1:17" ht="17" thickBot="1" x14ac:dyDescent="0.25">
      <c r="A13" s="42" t="s">
        <v>36</v>
      </c>
      <c r="B13" s="43">
        <v>0</v>
      </c>
      <c r="C13" s="44" t="s">
        <v>31</v>
      </c>
      <c r="D13" s="44"/>
      <c r="E13" s="44"/>
      <c r="F13" s="44"/>
      <c r="G13" s="44"/>
      <c r="H13" s="48"/>
      <c r="L13" s="85" t="s">
        <v>58</v>
      </c>
      <c r="M13" s="86"/>
      <c r="N13" s="86"/>
      <c r="O13" s="86"/>
      <c r="P13" s="86"/>
      <c r="Q13" s="86"/>
    </row>
    <row r="14" spans="1:17" ht="14" thickTop="1" x14ac:dyDescent="0.15">
      <c r="L14" s="86"/>
      <c r="M14" s="86"/>
      <c r="N14" s="86"/>
      <c r="O14" s="86"/>
      <c r="P14" s="86"/>
      <c r="Q14" s="86"/>
    </row>
    <row r="15" spans="1:17" x14ac:dyDescent="0.15">
      <c r="A15" s="36"/>
      <c r="L15" s="86"/>
      <c r="M15" s="86"/>
      <c r="N15" s="86"/>
      <c r="O15" s="86"/>
      <c r="P15" s="86"/>
      <c r="Q15" s="86"/>
    </row>
    <row r="16" spans="1:17" ht="16" x14ac:dyDescent="0.2">
      <c r="B16" s="28"/>
      <c r="C16" s="28"/>
      <c r="D16" s="94" t="s">
        <v>59</v>
      </c>
      <c r="E16" s="94"/>
      <c r="F16" s="94"/>
      <c r="G16" s="28"/>
      <c r="H16" s="28"/>
      <c r="I16" s="28"/>
      <c r="L16" s="86"/>
      <c r="M16" s="86"/>
      <c r="N16" s="86"/>
      <c r="O16" s="86"/>
      <c r="P16" s="86"/>
      <c r="Q16" s="86"/>
    </row>
    <row r="17" spans="1:17" x14ac:dyDescent="0.15">
      <c r="A17" s="36" t="s">
        <v>53</v>
      </c>
      <c r="B17" s="30">
        <v>50</v>
      </c>
      <c r="C17" s="30">
        <v>100</v>
      </c>
      <c r="D17" s="30">
        <v>150</v>
      </c>
      <c r="E17" s="30">
        <v>200</v>
      </c>
      <c r="F17" s="30">
        <v>250</v>
      </c>
      <c r="G17" s="30">
        <v>300</v>
      </c>
      <c r="H17" s="30">
        <v>350</v>
      </c>
      <c r="I17" s="30">
        <v>400</v>
      </c>
      <c r="L17" s="86"/>
      <c r="M17" s="86"/>
      <c r="N17" s="86"/>
      <c r="O17" s="86"/>
      <c r="P17" s="86"/>
      <c r="Q17" s="86"/>
    </row>
    <row r="18" spans="1:17" ht="16" x14ac:dyDescent="0.2">
      <c r="A18" s="92" t="s">
        <v>41</v>
      </c>
      <c r="B18" s="92"/>
      <c r="L18" s="86"/>
      <c r="M18" s="86"/>
      <c r="N18" s="86"/>
      <c r="O18" s="86"/>
      <c r="P18" s="86"/>
      <c r="Q18" s="86"/>
    </row>
    <row r="19" spans="1:17" ht="16" x14ac:dyDescent="0.2">
      <c r="A19" s="39" t="s">
        <v>42</v>
      </c>
      <c r="B19" s="37">
        <v>108.57831199999987</v>
      </c>
      <c r="C19" s="37">
        <v>211.06034799999998</v>
      </c>
      <c r="D19" s="37">
        <v>311.00430899999992</v>
      </c>
      <c r="E19" s="37">
        <v>406.29815600000006</v>
      </c>
      <c r="F19" s="37">
        <v>498.97825799999987</v>
      </c>
      <c r="G19" s="37">
        <v>590.72110599999974</v>
      </c>
      <c r="H19" s="37">
        <v>680.55492900000013</v>
      </c>
      <c r="I19" s="37">
        <v>768.193489</v>
      </c>
      <c r="L19" s="86"/>
      <c r="M19" s="86"/>
      <c r="N19" s="86"/>
      <c r="O19" s="86"/>
      <c r="P19" s="86"/>
      <c r="Q19" s="86"/>
    </row>
    <row r="20" spans="1:17" ht="16" x14ac:dyDescent="0.2">
      <c r="A20" s="39" t="s">
        <v>44</v>
      </c>
      <c r="B20" s="37">
        <v>28.49301000000014</v>
      </c>
      <c r="C20" s="37">
        <v>54.341203000000178</v>
      </c>
      <c r="D20" s="37">
        <v>81.438646000000062</v>
      </c>
      <c r="E20" s="37">
        <v>107.0956000000001</v>
      </c>
      <c r="F20" s="37">
        <v>132.52639000000022</v>
      </c>
      <c r="G20" s="37">
        <v>157.79380500000002</v>
      </c>
      <c r="H20" s="37">
        <v>182.82069200000001</v>
      </c>
      <c r="I20" s="37">
        <v>207.2503200000001</v>
      </c>
      <c r="L20" s="86"/>
      <c r="M20" s="86"/>
      <c r="N20" s="86"/>
      <c r="O20" s="86"/>
      <c r="P20" s="86"/>
      <c r="Q20" s="86"/>
    </row>
    <row r="21" spans="1:17" ht="16" x14ac:dyDescent="0.2">
      <c r="A21" s="91" t="s">
        <v>52</v>
      </c>
      <c r="B21" s="91"/>
      <c r="L21" s="86"/>
      <c r="M21" s="86"/>
      <c r="N21" s="86"/>
      <c r="O21" s="86"/>
      <c r="P21" s="86"/>
      <c r="Q21" s="86"/>
    </row>
    <row r="22" spans="1:17" ht="16" x14ac:dyDescent="0.2">
      <c r="A22" s="40" t="s">
        <v>48</v>
      </c>
      <c r="B22" s="29">
        <f t="shared" ref="B22:I22" si="0">($B$7/(1-$B$6^2))*(B19+$B$6*B20)</f>
        <v>3827.0974418604619</v>
      </c>
      <c r="C22" s="29">
        <f t="shared" si="0"/>
        <v>7429.3906606616447</v>
      </c>
      <c r="D22" s="50">
        <f t="shared" si="0"/>
        <v>10960.416519489023</v>
      </c>
      <c r="E22" s="50">
        <f t="shared" si="0"/>
        <v>14325.446446118573</v>
      </c>
      <c r="F22" s="50">
        <f t="shared" si="0"/>
        <v>17602.715725515882</v>
      </c>
      <c r="G22" s="50">
        <f t="shared" si="0"/>
        <v>20847.733686537824</v>
      </c>
      <c r="H22" s="50">
        <f t="shared" si="0"/>
        <v>24027.937428103509</v>
      </c>
      <c r="I22" s="50">
        <f t="shared" si="0"/>
        <v>27130.562784146739</v>
      </c>
      <c r="L22" s="86"/>
      <c r="M22" s="86"/>
      <c r="N22" s="86"/>
      <c r="O22" s="86"/>
      <c r="P22" s="86"/>
      <c r="Q22" s="86"/>
    </row>
    <row r="23" spans="1:17" ht="16" x14ac:dyDescent="0.2">
      <c r="A23" s="40" t="s">
        <v>49</v>
      </c>
      <c r="B23" s="29">
        <f t="shared" ref="B23:I23" si="1">($B$7/(1-$B$6^2))*(B20+$B$6*B19)</f>
        <v>1964.6485581395382</v>
      </c>
      <c r="C23" s="29">
        <f t="shared" si="1"/>
        <v>3784.7593815918822</v>
      </c>
      <c r="D23" s="29">
        <f t="shared" si="1"/>
        <v>5621.680170651819</v>
      </c>
      <c r="E23" s="29">
        <f t="shared" si="1"/>
        <v>7367.2474693743889</v>
      </c>
      <c r="F23" s="29">
        <f t="shared" si="1"/>
        <v>9080.5792603996124</v>
      </c>
      <c r="G23" s="50">
        <f t="shared" si="1"/>
        <v>10779.656919095969</v>
      </c>
      <c r="H23" s="50">
        <f t="shared" si="1"/>
        <v>12452.722614150018</v>
      </c>
      <c r="I23" s="50">
        <f t="shared" si="1"/>
        <v>14085.372807402557</v>
      </c>
      <c r="L23" s="86"/>
      <c r="M23" s="86"/>
      <c r="N23" s="86"/>
      <c r="O23" s="86"/>
      <c r="P23" s="86"/>
      <c r="Q23" s="86"/>
    </row>
    <row r="24" spans="1:17" ht="16" x14ac:dyDescent="0.2">
      <c r="E24" s="26"/>
      <c r="F24" s="16"/>
      <c r="G24" s="16"/>
      <c r="L24" s="86"/>
      <c r="M24" s="86"/>
      <c r="N24" s="86"/>
      <c r="O24" s="86"/>
      <c r="P24" s="86"/>
      <c r="Q24" s="86"/>
    </row>
    <row r="25" spans="1:17" ht="17" thickBot="1" x14ac:dyDescent="0.25">
      <c r="A25" s="16"/>
      <c r="B25" s="16"/>
      <c r="C25" s="16"/>
      <c r="D25" s="89" t="s">
        <v>27</v>
      </c>
      <c r="E25" s="89"/>
      <c r="F25" s="89"/>
      <c r="G25" s="23"/>
    </row>
    <row r="26" spans="1:17" ht="17" thickTop="1" x14ac:dyDescent="0.2">
      <c r="A26" s="14" t="s">
        <v>53</v>
      </c>
      <c r="B26" s="28">
        <v>400</v>
      </c>
      <c r="C26" s="28">
        <v>350</v>
      </c>
      <c r="D26" s="28">
        <v>300</v>
      </c>
      <c r="E26" s="28">
        <v>250</v>
      </c>
      <c r="F26" s="28">
        <v>200</v>
      </c>
      <c r="G26" s="28">
        <v>150</v>
      </c>
      <c r="H26" s="28">
        <v>100</v>
      </c>
      <c r="I26" s="28">
        <v>50</v>
      </c>
    </row>
    <row r="27" spans="1:17" ht="16" x14ac:dyDescent="0.2">
      <c r="A27" s="92" t="s">
        <v>41</v>
      </c>
      <c r="B27" s="92"/>
    </row>
    <row r="28" spans="1:17" ht="16" x14ac:dyDescent="0.2">
      <c r="A28" s="39" t="s">
        <v>42</v>
      </c>
      <c r="B28" s="37">
        <v>768.193489</v>
      </c>
      <c r="C28" s="37">
        <v>681.08574599999997</v>
      </c>
      <c r="D28" s="37">
        <v>591.67209600000001</v>
      </c>
      <c r="E28" s="37">
        <v>500.49713700000007</v>
      </c>
      <c r="F28" s="37">
        <v>407.09210299999995</v>
      </c>
      <c r="G28" s="37">
        <v>311.71430199999986</v>
      </c>
      <c r="H28" s="37">
        <v>210.05390299999999</v>
      </c>
      <c r="I28" s="37">
        <v>105.02815899999996</v>
      </c>
    </row>
    <row r="29" spans="1:17" ht="16" x14ac:dyDescent="0.2">
      <c r="A29" s="39" t="s">
        <v>44</v>
      </c>
      <c r="B29" s="37">
        <v>207.2503200000001</v>
      </c>
      <c r="C29" s="37">
        <v>182.70967000000019</v>
      </c>
      <c r="D29" s="37">
        <v>157.44333300000017</v>
      </c>
      <c r="E29" s="37">
        <v>132.002882</v>
      </c>
      <c r="F29" s="37">
        <v>105.75587000000019</v>
      </c>
      <c r="G29" s="37">
        <v>79.2928280000001</v>
      </c>
      <c r="H29" s="37">
        <v>50.845866000000115</v>
      </c>
      <c r="I29" s="37">
        <v>21.638565000000199</v>
      </c>
    </row>
    <row r="30" spans="1:17" ht="16" x14ac:dyDescent="0.2">
      <c r="A30" s="91" t="s">
        <v>52</v>
      </c>
      <c r="B30" s="91"/>
    </row>
    <row r="31" spans="1:17" ht="16" x14ac:dyDescent="0.2">
      <c r="A31" s="40" t="s">
        <v>48</v>
      </c>
      <c r="B31" s="50">
        <f>($B$7/(1-$B$6^2))*(B28+$B$6*B29)</f>
        <v>27130.562784146739</v>
      </c>
      <c r="C31" s="50">
        <f t="shared" ref="C31:I31" si="2">($B$7/(1-$B$6^2))*(C28+$B$6*C29)</f>
        <v>24044.269580740256</v>
      </c>
      <c r="D31" s="50">
        <f t="shared" si="2"/>
        <v>20875.5539656076</v>
      </c>
      <c r="E31" s="50">
        <f t="shared" si="2"/>
        <v>17647.493376351129</v>
      </c>
      <c r="F31" s="50">
        <f t="shared" si="2"/>
        <v>14338.726017032426</v>
      </c>
      <c r="G31" s="50">
        <f t="shared" si="2"/>
        <v>10963.28929315427</v>
      </c>
      <c r="H31" s="50">
        <f t="shared" si="2"/>
        <v>7363.2231948902727</v>
      </c>
      <c r="I31" s="50">
        <f t="shared" si="2"/>
        <v>3645.7039911562401</v>
      </c>
    </row>
    <row r="32" spans="1:17" ht="16" x14ac:dyDescent="0.2">
      <c r="A32" s="40" t="s">
        <v>49</v>
      </c>
      <c r="B32" s="50">
        <f t="shared" ref="B32:I32" si="3">($B$7/(1-$B$6^2))*(B29+$B$6*B28)</f>
        <v>14085.372807402557</v>
      </c>
      <c r="C32" s="50">
        <f t="shared" si="3"/>
        <v>12454.128278414679</v>
      </c>
      <c r="D32" s="50">
        <f t="shared" si="3"/>
        <v>10777.210640026209</v>
      </c>
      <c r="E32" s="50">
        <f t="shared" si="3"/>
        <v>9077.8595391418294</v>
      </c>
      <c r="F32" s="50">
        <f t="shared" si="3"/>
        <v>7330.9066449394086</v>
      </c>
      <c r="G32" s="50">
        <f t="shared" si="3"/>
        <v>5558.1387350147415</v>
      </c>
      <c r="H32" s="50">
        <f t="shared" si="3"/>
        <v>3660.7107065181822</v>
      </c>
      <c r="I32" s="50">
        <f t="shared" si="3"/>
        <v>1706.4111074353154</v>
      </c>
    </row>
    <row r="33" spans="4:12" x14ac:dyDescent="0.15">
      <c r="D33" s="24"/>
      <c r="E33" s="25"/>
      <c r="F33" s="25"/>
      <c r="G33" s="16"/>
      <c r="H33" s="16"/>
      <c r="I33" s="16"/>
    </row>
    <row r="34" spans="4:12" x14ac:dyDescent="0.15">
      <c r="D34" s="16"/>
      <c r="E34" s="16"/>
      <c r="F34" s="16"/>
      <c r="G34" s="16"/>
      <c r="H34" s="16"/>
      <c r="I34" s="16"/>
      <c r="K34" s="5" t="s">
        <v>65</v>
      </c>
    </row>
    <row r="35" spans="4:12" x14ac:dyDescent="0.15">
      <c r="D35" s="16"/>
      <c r="E35" s="16"/>
      <c r="F35" s="16"/>
      <c r="G35" s="21"/>
      <c r="H35" s="16"/>
      <c r="I35" s="16"/>
    </row>
    <row r="36" spans="4:12" x14ac:dyDescent="0.15">
      <c r="G36" s="17"/>
    </row>
    <row r="38" spans="4:12" x14ac:dyDescent="0.15">
      <c r="G38" s="17"/>
      <c r="J38" s="22"/>
    </row>
    <row r="39" spans="4:12" x14ac:dyDescent="0.15">
      <c r="J39" s="22"/>
    </row>
    <row r="40" spans="4:12" x14ac:dyDescent="0.15">
      <c r="G40" s="17"/>
      <c r="J40" s="22"/>
    </row>
    <row r="41" spans="4:12" x14ac:dyDescent="0.15">
      <c r="J41" s="22"/>
      <c r="K41" s="16"/>
      <c r="L41" s="16"/>
    </row>
    <row r="42" spans="4:12" x14ac:dyDescent="0.15">
      <c r="G42" s="17"/>
      <c r="J42" s="16"/>
      <c r="K42" s="16"/>
      <c r="L42" s="16"/>
    </row>
    <row r="43" spans="4:12" x14ac:dyDescent="0.15">
      <c r="J43" s="16"/>
      <c r="K43" s="16"/>
      <c r="L43" s="16"/>
    </row>
    <row r="44" spans="4:12" x14ac:dyDescent="0.15">
      <c r="J44" s="16"/>
      <c r="K44" s="16"/>
      <c r="L44" s="16"/>
    </row>
    <row r="45" spans="4:12" x14ac:dyDescent="0.15">
      <c r="G45" s="17"/>
      <c r="J45" s="16"/>
      <c r="K45" s="16"/>
      <c r="L45" s="16"/>
    </row>
    <row r="46" spans="4:12" x14ac:dyDescent="0.15">
      <c r="G46" s="17"/>
      <c r="J46" s="16"/>
      <c r="K46" s="16"/>
      <c r="L46" s="16"/>
    </row>
    <row r="47" spans="4:12" x14ac:dyDescent="0.15">
      <c r="J47" s="16"/>
      <c r="K47" s="16"/>
      <c r="L47" s="16"/>
    </row>
    <row r="48" spans="4:12" x14ac:dyDescent="0.15">
      <c r="G48" s="17"/>
      <c r="J48" s="16"/>
      <c r="K48" s="16"/>
      <c r="L48" s="16"/>
    </row>
    <row r="49" spans="7:12" x14ac:dyDescent="0.15">
      <c r="J49" s="16"/>
      <c r="K49" s="16"/>
      <c r="L49" s="16"/>
    </row>
    <row r="50" spans="7:12" x14ac:dyDescent="0.15">
      <c r="G50" s="17"/>
      <c r="J50" s="16"/>
      <c r="K50" s="16"/>
      <c r="L50" s="16"/>
    </row>
    <row r="51" spans="7:12" x14ac:dyDescent="0.15">
      <c r="J51" s="16"/>
      <c r="K51" s="16"/>
      <c r="L51" s="16"/>
    </row>
    <row r="52" spans="7:12" x14ac:dyDescent="0.15">
      <c r="G52" s="17"/>
      <c r="J52" s="16"/>
      <c r="K52" s="16"/>
      <c r="L52" s="16"/>
    </row>
    <row r="53" spans="7:12" x14ac:dyDescent="0.15">
      <c r="J53" s="16"/>
      <c r="K53" s="16"/>
      <c r="L53" s="16"/>
    </row>
    <row r="54" spans="7:12" x14ac:dyDescent="0.15">
      <c r="K54" s="16"/>
      <c r="L54" s="16"/>
    </row>
    <row r="55" spans="7:12" x14ac:dyDescent="0.15">
      <c r="K55" s="16"/>
      <c r="L55" s="16"/>
    </row>
    <row r="56" spans="7:12" x14ac:dyDescent="0.15">
      <c r="K56" s="16"/>
      <c r="L56" s="16"/>
    </row>
  </sheetData>
  <mergeCells count="9">
    <mergeCell ref="A27:B27"/>
    <mergeCell ref="A30:B30"/>
    <mergeCell ref="B2:F3"/>
    <mergeCell ref="A5:C5"/>
    <mergeCell ref="L13:Q24"/>
    <mergeCell ref="D16:F16"/>
    <mergeCell ref="A18:B18"/>
    <mergeCell ref="A21:B21"/>
    <mergeCell ref="D25:F2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478F-58A3-4B36-AFA6-7A85375F9064}">
  <dimension ref="A1:R98"/>
  <sheetViews>
    <sheetView tabSelected="1" topLeftCell="I1" zoomScaleNormal="100" workbookViewId="0">
      <selection activeCell="M14" sqref="M14"/>
    </sheetView>
  </sheetViews>
  <sheetFormatPr baseColWidth="10" defaultColWidth="11.5" defaultRowHeight="13" x14ac:dyDescent="0.15"/>
  <cols>
    <col min="1" max="1" width="25" style="20" customWidth="1"/>
    <col min="2" max="2" width="8.5" customWidth="1"/>
    <col min="3" max="3" width="7.5" bestFit="1" customWidth="1"/>
    <col min="4" max="9" width="8.5" bestFit="1" customWidth="1"/>
    <col min="10" max="10" width="7.6640625" bestFit="1" customWidth="1"/>
    <col min="13" max="13" width="31.1640625" customWidth="1"/>
  </cols>
  <sheetData>
    <row r="1" spans="1:18" ht="26" customHeight="1" thickBot="1" x14ac:dyDescent="0.2">
      <c r="A1" s="72" t="s">
        <v>63</v>
      </c>
      <c r="B1" s="63">
        <v>0</v>
      </c>
      <c r="C1" s="64">
        <v>50</v>
      </c>
      <c r="D1" s="64">
        <v>100</v>
      </c>
      <c r="E1" s="64">
        <v>150</v>
      </c>
      <c r="F1" s="64">
        <v>200</v>
      </c>
      <c r="G1" s="64">
        <v>250</v>
      </c>
      <c r="H1" s="64">
        <v>300</v>
      </c>
      <c r="I1" s="64">
        <v>350</v>
      </c>
      <c r="J1" s="64">
        <v>400</v>
      </c>
      <c r="M1" t="s">
        <v>86</v>
      </c>
    </row>
    <row r="2" spans="1:18" ht="14" thickTop="1" x14ac:dyDescent="0.15">
      <c r="A2" s="129" t="s">
        <v>79</v>
      </c>
      <c r="B2" s="130">
        <f>B1</f>
        <v>0</v>
      </c>
      <c r="C2" s="131">
        <v>2588.8592145321068</v>
      </c>
      <c r="D2" s="131">
        <v>5089.9512217690899</v>
      </c>
      <c r="E2" s="131">
        <v>7738.7133462051306</v>
      </c>
      <c r="F2" s="131">
        <v>10354.444864962015</v>
      </c>
      <c r="G2" s="131">
        <v>12991.468943792021</v>
      </c>
      <c r="H2" s="131">
        <v>15697.132193233601</v>
      </c>
      <c r="I2" s="131">
        <v>18406.289981461177</v>
      </c>
      <c r="J2" s="137">
        <v>21116.766365646967</v>
      </c>
      <c r="K2" s="4"/>
      <c r="M2" t="s">
        <v>87</v>
      </c>
    </row>
    <row r="3" spans="1:18" x14ac:dyDescent="0.15">
      <c r="A3" s="132" t="s">
        <v>80</v>
      </c>
      <c r="B3" s="133">
        <f t="shared" ref="B3:B10" si="0">B2</f>
        <v>0</v>
      </c>
      <c r="C3" s="134">
        <v>1177.3951657496016</v>
      </c>
      <c r="D3" s="134">
        <v>2302.2556514703692</v>
      </c>
      <c r="E3" s="134">
        <v>3557.9878650625037</v>
      </c>
      <c r="F3" s="134">
        <v>4797.9654448971314</v>
      </c>
      <c r="G3" s="134">
        <v>6042.1735350812187</v>
      </c>
      <c r="H3" s="134">
        <v>7322.5478771889748</v>
      </c>
      <c r="I3" s="134">
        <v>8593.4857368487246</v>
      </c>
      <c r="J3" s="138">
        <v>9883.5032681559005</v>
      </c>
      <c r="K3" s="4"/>
      <c r="M3" t="s">
        <v>92</v>
      </c>
    </row>
    <row r="4" spans="1:18" x14ac:dyDescent="0.15">
      <c r="A4" s="132" t="s">
        <v>81</v>
      </c>
      <c r="B4" s="133">
        <f>0</f>
        <v>0</v>
      </c>
      <c r="C4" s="134">
        <v>2502.7901679544461</v>
      </c>
      <c r="D4" s="134">
        <v>4902.3797581621584</v>
      </c>
      <c r="E4" s="135">
        <v>7492.9342137383692</v>
      </c>
      <c r="F4" s="135">
        <v>10048.197039352857</v>
      </c>
      <c r="G4" s="135">
        <v>12674.234011182243</v>
      </c>
      <c r="H4" s="135">
        <v>15345.677512633723</v>
      </c>
      <c r="I4" s="135">
        <v>18065.196016756654</v>
      </c>
      <c r="J4" s="139">
        <v>20773.332755154945</v>
      </c>
      <c r="K4" s="4"/>
      <c r="M4" t="s">
        <v>93</v>
      </c>
    </row>
    <row r="5" spans="1:18" x14ac:dyDescent="0.15">
      <c r="A5" s="132" t="s">
        <v>82</v>
      </c>
      <c r="B5" s="133">
        <f t="shared" si="0"/>
        <v>0</v>
      </c>
      <c r="C5" s="134">
        <v>1045.8112545807689</v>
      </c>
      <c r="D5" s="134">
        <v>1987.4747066265534</v>
      </c>
      <c r="E5" s="135">
        <v>3032.9546876700656</v>
      </c>
      <c r="F5" s="135">
        <v>4110.2329888161375</v>
      </c>
      <c r="G5" s="135">
        <v>5195.2670029022456</v>
      </c>
      <c r="H5" s="135">
        <v>6310.4096000423324</v>
      </c>
      <c r="I5" s="135">
        <v>7440.0495043701003</v>
      </c>
      <c r="J5" s="139">
        <v>8572.0284983661968</v>
      </c>
      <c r="K5" s="4"/>
      <c r="M5" t="s">
        <v>94</v>
      </c>
    </row>
    <row r="6" spans="1:18" x14ac:dyDescent="0.15">
      <c r="A6" s="108" t="s">
        <v>83</v>
      </c>
      <c r="B6" s="133">
        <f t="shared" si="0"/>
        <v>0</v>
      </c>
      <c r="C6" s="135">
        <v>1593.8358591549368</v>
      </c>
      <c r="D6" s="135">
        <v>3122.707450704228</v>
      </c>
      <c r="E6" s="135">
        <v>4780.8381830985982</v>
      </c>
      <c r="F6" s="135">
        <v>6424.7927464788791</v>
      </c>
      <c r="G6" s="135">
        <v>8086.0561971830975</v>
      </c>
      <c r="H6" s="135">
        <v>9786.9352957746469</v>
      </c>
      <c r="I6" s="135">
        <v>11487.819014084509</v>
      </c>
      <c r="J6" s="139">
        <v>13187.952732394369</v>
      </c>
      <c r="K6" s="4"/>
      <c r="M6" t="s">
        <v>95</v>
      </c>
    </row>
    <row r="7" spans="1:18" x14ac:dyDescent="0.15">
      <c r="A7" s="108" t="s">
        <v>84</v>
      </c>
      <c r="B7" s="133">
        <f t="shared" si="0"/>
        <v>0</v>
      </c>
      <c r="C7" s="135">
        <v>3827.0974418604619</v>
      </c>
      <c r="D7" s="135">
        <v>7429.3906606616447</v>
      </c>
      <c r="E7" s="135">
        <v>10960.416519489023</v>
      </c>
      <c r="F7" s="135">
        <v>14325.446446118573</v>
      </c>
      <c r="G7" s="135">
        <v>17602.715725515882</v>
      </c>
      <c r="H7" s="135">
        <v>20847.733686537824</v>
      </c>
      <c r="I7" s="135">
        <v>24027.937428103509</v>
      </c>
      <c r="J7" s="139">
        <v>27130.562784146739</v>
      </c>
      <c r="K7" s="4"/>
      <c r="M7" t="s">
        <v>96</v>
      </c>
      <c r="P7" s="15"/>
      <c r="Q7" s="15"/>
    </row>
    <row r="8" spans="1:18" x14ac:dyDescent="0.15">
      <c r="A8" s="108" t="s">
        <v>85</v>
      </c>
      <c r="B8" s="133">
        <f t="shared" si="0"/>
        <v>0</v>
      </c>
      <c r="C8" s="135">
        <v>1964.6485581395382</v>
      </c>
      <c r="D8" s="135">
        <v>3784.7593815918822</v>
      </c>
      <c r="E8" s="135">
        <v>5621.680170651819</v>
      </c>
      <c r="F8" s="135">
        <v>7367.2474693743889</v>
      </c>
      <c r="G8" s="135">
        <v>9080.5792603996124</v>
      </c>
      <c r="H8" s="135">
        <v>10779.656919095969</v>
      </c>
      <c r="I8" s="135">
        <v>12452.722614150018</v>
      </c>
      <c r="J8" s="139">
        <v>14085.372807402557</v>
      </c>
      <c r="K8" s="4"/>
      <c r="P8" s="15"/>
      <c r="Q8" s="15"/>
    </row>
    <row r="9" spans="1:18" x14ac:dyDescent="0.15">
      <c r="A9" s="108" t="s">
        <v>77</v>
      </c>
      <c r="B9" s="133">
        <f t="shared" si="0"/>
        <v>0</v>
      </c>
      <c r="C9" s="135">
        <v>3465.625</v>
      </c>
      <c r="D9" s="135">
        <v>6931.25</v>
      </c>
      <c r="E9" s="135">
        <v>10396.875</v>
      </c>
      <c r="F9" s="135">
        <v>13862.5</v>
      </c>
      <c r="G9" s="135">
        <v>17328.125</v>
      </c>
      <c r="H9" s="135">
        <v>20793.75</v>
      </c>
      <c r="I9" s="135">
        <v>24259.375</v>
      </c>
      <c r="J9" s="139">
        <v>27725</v>
      </c>
      <c r="K9" s="4"/>
      <c r="L9" s="49"/>
      <c r="M9" t="s">
        <v>88</v>
      </c>
      <c r="N9" s="49"/>
      <c r="O9" s="49"/>
      <c r="P9" s="49"/>
      <c r="Q9" s="49"/>
    </row>
    <row r="10" spans="1:18" ht="14" thickBot="1" x14ac:dyDescent="0.2">
      <c r="A10" s="97" t="s">
        <v>78</v>
      </c>
      <c r="B10" s="100">
        <f t="shared" si="0"/>
        <v>0</v>
      </c>
      <c r="C10" s="136">
        <v>1732.8125</v>
      </c>
      <c r="D10" s="136">
        <v>3465.625</v>
      </c>
      <c r="E10" s="136">
        <v>5198.4375</v>
      </c>
      <c r="F10" s="136">
        <v>6931.25</v>
      </c>
      <c r="G10" s="136">
        <v>8664.0625</v>
      </c>
      <c r="H10" s="136">
        <v>10396.875</v>
      </c>
      <c r="I10" s="136">
        <v>12129.6875</v>
      </c>
      <c r="J10" s="140">
        <v>13862.5</v>
      </c>
      <c r="K10" s="4"/>
      <c r="L10" s="49"/>
      <c r="M10" t="s">
        <v>89</v>
      </c>
      <c r="N10" s="49"/>
      <c r="O10" s="49"/>
      <c r="P10" s="49"/>
      <c r="Q10" s="49"/>
    </row>
    <row r="11" spans="1:18" x14ac:dyDescent="0.15">
      <c r="B11" s="62"/>
      <c r="C11" s="49"/>
      <c r="D11" s="49"/>
      <c r="E11" s="49"/>
      <c r="F11" s="49"/>
      <c r="G11" s="49"/>
      <c r="H11" s="49"/>
      <c r="I11" s="49"/>
      <c r="J11" s="49"/>
      <c r="K11" s="4"/>
      <c r="L11" s="49"/>
      <c r="M11" t="s">
        <v>90</v>
      </c>
      <c r="N11" s="49"/>
      <c r="O11" s="49"/>
      <c r="P11" s="49"/>
      <c r="Q11" s="49"/>
    </row>
    <row r="12" spans="1:18" x14ac:dyDescent="0.15">
      <c r="B12" s="62"/>
      <c r="C12" s="49"/>
      <c r="D12" s="49"/>
      <c r="E12" s="49"/>
      <c r="F12" s="49"/>
      <c r="G12" s="49"/>
      <c r="H12" s="49"/>
      <c r="I12" s="49"/>
      <c r="J12" s="49"/>
      <c r="K12" s="4"/>
      <c r="L12" s="49"/>
      <c r="M12" t="s">
        <v>91</v>
      </c>
      <c r="N12" s="49"/>
      <c r="O12" s="49"/>
      <c r="P12" s="49"/>
      <c r="Q12" s="49"/>
      <c r="R12" s="49"/>
    </row>
    <row r="13" spans="1:18" ht="14" thickBot="1" x14ac:dyDescent="0.2">
      <c r="A13" s="96" t="s">
        <v>97</v>
      </c>
      <c r="B13" s="117"/>
      <c r="C13" s="64">
        <v>50</v>
      </c>
      <c r="D13" s="64">
        <v>100</v>
      </c>
      <c r="E13" s="64">
        <v>150</v>
      </c>
      <c r="F13" s="64">
        <v>200</v>
      </c>
      <c r="G13" s="64">
        <v>250</v>
      </c>
      <c r="H13" s="64">
        <v>300</v>
      </c>
      <c r="I13" s="64">
        <v>350</v>
      </c>
      <c r="J13" s="64">
        <v>400</v>
      </c>
      <c r="K13" s="4"/>
      <c r="L13" s="49"/>
      <c r="N13" s="49"/>
      <c r="O13" s="49"/>
      <c r="P13" s="49"/>
      <c r="Q13" s="49"/>
    </row>
    <row r="14" spans="1:18" ht="14" thickTop="1" x14ac:dyDescent="0.15">
      <c r="A14" s="20" t="s">
        <v>98</v>
      </c>
      <c r="C14" s="83">
        <f t="shared" ref="C14:J14" si="1">C2/C3</f>
        <v>2.1988023136513228</v>
      </c>
      <c r="D14" s="83">
        <f t="shared" si="1"/>
        <v>2.2108540459085497</v>
      </c>
      <c r="E14" s="83">
        <f t="shared" si="1"/>
        <v>2.1750252220349222</v>
      </c>
      <c r="F14" s="83">
        <f t="shared" si="1"/>
        <v>2.1580907540662824</v>
      </c>
      <c r="G14" s="83">
        <f t="shared" si="1"/>
        <v>2.1501317147484724</v>
      </c>
      <c r="H14" s="83">
        <f t="shared" si="1"/>
        <v>2.1436708173848791</v>
      </c>
      <c r="I14" s="83">
        <f t="shared" si="1"/>
        <v>2.1418886986144994</v>
      </c>
      <c r="J14" s="102">
        <f t="shared" si="1"/>
        <v>2.1365669431894676</v>
      </c>
      <c r="K14" s="62"/>
      <c r="L14" s="49"/>
      <c r="M14" s="49"/>
      <c r="N14" s="49"/>
      <c r="O14" s="49"/>
      <c r="P14" s="49"/>
      <c r="Q14" s="49"/>
    </row>
    <row r="15" spans="1:18" x14ac:dyDescent="0.15">
      <c r="A15" s="20" t="s">
        <v>99</v>
      </c>
      <c r="B15" s="62"/>
      <c r="C15" s="82">
        <f>C4/C5</f>
        <v>2.3931566589974516</v>
      </c>
      <c r="D15" s="82">
        <f t="shared" ref="D15:J15" si="2">D4/D5</f>
        <v>2.4666375586148859</v>
      </c>
      <c r="E15" s="82">
        <f t="shared" si="2"/>
        <v>2.4705064814187803</v>
      </c>
      <c r="F15" s="82">
        <f t="shared" si="2"/>
        <v>2.444678213301728</v>
      </c>
      <c r="G15" s="82">
        <f t="shared" si="2"/>
        <v>2.4395731738334145</v>
      </c>
      <c r="H15" s="82">
        <f t="shared" si="2"/>
        <v>2.4318037156464105</v>
      </c>
      <c r="I15" s="82">
        <f t="shared" si="2"/>
        <v>2.4281015880533601</v>
      </c>
      <c r="J15" s="103">
        <f t="shared" si="2"/>
        <v>2.4233858717471928</v>
      </c>
      <c r="K15" s="4"/>
      <c r="M15" s="49"/>
    </row>
    <row r="16" spans="1:18" ht="14" thickBot="1" x14ac:dyDescent="0.2">
      <c r="A16" s="97" t="s">
        <v>100</v>
      </c>
      <c r="B16" s="100"/>
      <c r="C16" s="101">
        <f>C7/C8</f>
        <v>1.9479806838759017</v>
      </c>
      <c r="D16" s="101">
        <f t="shared" ref="D16:J16" si="3">D7/D8</f>
        <v>1.9629756905541558</v>
      </c>
      <c r="E16" s="101">
        <f t="shared" si="3"/>
        <v>1.9496691712752117</v>
      </c>
      <c r="F16" s="101">
        <f t="shared" si="3"/>
        <v>1.9444774328091166</v>
      </c>
      <c r="G16" s="101">
        <f t="shared" si="3"/>
        <v>1.9385014128207976</v>
      </c>
      <c r="H16" s="101">
        <f t="shared" si="3"/>
        <v>1.9339886086361837</v>
      </c>
      <c r="I16" s="101">
        <f t="shared" si="3"/>
        <v>1.9295328557949716</v>
      </c>
      <c r="J16" s="104">
        <f t="shared" si="3"/>
        <v>1.9261515584371536</v>
      </c>
      <c r="K16" s="4"/>
      <c r="M16" s="49"/>
    </row>
    <row r="17" spans="1:13" x14ac:dyDescent="0.15">
      <c r="B17" s="62"/>
      <c r="C17" s="49"/>
      <c r="D17" s="49"/>
      <c r="E17" s="49"/>
      <c r="F17" s="49"/>
      <c r="G17" s="49"/>
      <c r="H17" s="49"/>
      <c r="I17" s="49"/>
      <c r="J17" s="128"/>
      <c r="K17" s="24"/>
      <c r="M17" s="49"/>
    </row>
    <row r="18" spans="1:13" ht="14" thickBot="1" x14ac:dyDescent="0.2">
      <c r="A18" s="96" t="s">
        <v>101</v>
      </c>
      <c r="B18" s="117"/>
      <c r="C18" s="64">
        <v>50</v>
      </c>
      <c r="D18" s="64">
        <v>100</v>
      </c>
      <c r="E18" s="64">
        <v>150</v>
      </c>
      <c r="F18" s="64">
        <v>200</v>
      </c>
      <c r="G18" s="64">
        <v>250</v>
      </c>
      <c r="H18" s="64">
        <v>300</v>
      </c>
      <c r="I18" s="64">
        <v>350</v>
      </c>
      <c r="J18" s="64">
        <v>400</v>
      </c>
      <c r="K18" s="24"/>
      <c r="M18" s="49"/>
    </row>
    <row r="19" spans="1:13" ht="14" thickTop="1" x14ac:dyDescent="0.15">
      <c r="A19" s="20" t="s">
        <v>98</v>
      </c>
      <c r="C19" s="79">
        <f>C3/C10</f>
        <v>0.67947060963006767</v>
      </c>
      <c r="D19" s="79">
        <f t="shared" ref="D19:J19" si="4">D3/D10</f>
        <v>0.66431182008162137</v>
      </c>
      <c r="E19" s="79">
        <f t="shared" si="4"/>
        <v>0.68443409487225804</v>
      </c>
      <c r="F19" s="79">
        <f t="shared" si="4"/>
        <v>0.69222224633322005</v>
      </c>
      <c r="G19" s="79">
        <f t="shared" si="4"/>
        <v>0.6973834197388602</v>
      </c>
      <c r="H19" s="79">
        <f t="shared" si="4"/>
        <v>0.70430277147594589</v>
      </c>
      <c r="I19" s="79">
        <f t="shared" si="4"/>
        <v>0.70846719974020145</v>
      </c>
      <c r="J19" s="105">
        <f t="shared" si="4"/>
        <v>0.71296687236471779</v>
      </c>
      <c r="M19" s="49"/>
    </row>
    <row r="20" spans="1:13" x14ac:dyDescent="0.15">
      <c r="A20" s="20" t="s">
        <v>99</v>
      </c>
      <c r="C20" s="79">
        <f>C5/C10</f>
        <v>0.60353399723326617</v>
      </c>
      <c r="D20" s="79">
        <f t="shared" ref="D20:J20" si="5">D5/D10</f>
        <v>0.57348233193913167</v>
      </c>
      <c r="E20" s="79">
        <f t="shared" si="5"/>
        <v>0.5834358281060541</v>
      </c>
      <c r="F20" s="79">
        <f t="shared" si="5"/>
        <v>0.59300025086616948</v>
      </c>
      <c r="G20" s="79">
        <f t="shared" si="5"/>
        <v>0.599634063454903</v>
      </c>
      <c r="H20" s="79">
        <f t="shared" si="5"/>
        <v>0.60695253141375005</v>
      </c>
      <c r="I20" s="79">
        <f t="shared" si="5"/>
        <v>0.61337520066944018</v>
      </c>
      <c r="J20" s="105">
        <f t="shared" si="5"/>
        <v>0.61836093766392763</v>
      </c>
    </row>
    <row r="21" spans="1:13" x14ac:dyDescent="0.15">
      <c r="A21" s="20" t="s">
        <v>102</v>
      </c>
      <c r="C21" s="78">
        <f>C6/C10</f>
        <v>0.91979706930492289</v>
      </c>
      <c r="D21" s="78">
        <f t="shared" ref="D21:J21" si="6">D6/D10</f>
        <v>0.90105174411663924</v>
      </c>
      <c r="E21" s="78">
        <f t="shared" si="6"/>
        <v>0.91966830092669161</v>
      </c>
      <c r="F21" s="78">
        <f t="shared" si="6"/>
        <v>0.92693132501047848</v>
      </c>
      <c r="G21" s="78">
        <f t="shared" si="6"/>
        <v>0.93328691906171013</v>
      </c>
      <c r="H21" s="78">
        <f t="shared" si="6"/>
        <v>0.94133432360922364</v>
      </c>
      <c r="I21" s="78">
        <f t="shared" si="6"/>
        <v>0.94708285057504649</v>
      </c>
      <c r="J21" s="106">
        <f t="shared" si="6"/>
        <v>0.95134014300410241</v>
      </c>
      <c r="K21" s="127"/>
      <c r="L21" s="112"/>
    </row>
    <row r="22" spans="1:13" ht="14" thickBot="1" x14ac:dyDescent="0.2">
      <c r="A22" s="97" t="s">
        <v>100</v>
      </c>
      <c r="B22" s="98"/>
      <c r="C22" s="99">
        <f>C8/C10</f>
        <v>1.1337917738587056</v>
      </c>
      <c r="D22" s="99">
        <f t="shared" ref="D22:J22" si="7">D8/D10</f>
        <v>1.0920856646613186</v>
      </c>
      <c r="E22" s="99">
        <f t="shared" si="7"/>
        <v>1.0814172856078041</v>
      </c>
      <c r="F22" s="99">
        <f t="shared" si="7"/>
        <v>1.0629031515779099</v>
      </c>
      <c r="G22" s="99">
        <f t="shared" si="7"/>
        <v>1.0480740715339498</v>
      </c>
      <c r="H22" s="99">
        <f t="shared" si="7"/>
        <v>1.0368170165646859</v>
      </c>
      <c r="I22" s="99">
        <f t="shared" si="7"/>
        <v>1.0266317754806147</v>
      </c>
      <c r="J22" s="107">
        <f t="shared" si="7"/>
        <v>1.0160773891724117</v>
      </c>
      <c r="L22" s="112"/>
    </row>
    <row r="24" spans="1:13" ht="14" thickBot="1" x14ac:dyDescent="0.2">
      <c r="A24" s="96" t="s">
        <v>89</v>
      </c>
      <c r="B24" s="118"/>
      <c r="C24" s="64">
        <v>50</v>
      </c>
      <c r="D24" s="64">
        <v>100</v>
      </c>
      <c r="E24" s="64">
        <v>150</v>
      </c>
      <c r="F24" s="64">
        <v>200</v>
      </c>
      <c r="G24" s="64">
        <v>250</v>
      </c>
      <c r="H24" s="64">
        <v>300</v>
      </c>
      <c r="I24" s="64">
        <v>350</v>
      </c>
      <c r="J24" s="64">
        <v>400</v>
      </c>
    </row>
    <row r="25" spans="1:13" ht="14" thickTop="1" x14ac:dyDescent="0.15">
      <c r="A25" s="20" t="s">
        <v>98</v>
      </c>
      <c r="C25" s="81">
        <f>C2/C9</f>
        <v>0.74701077425633378</v>
      </c>
      <c r="D25" s="81">
        <f t="shared" ref="D25:J25" si="8">D2/D9</f>
        <v>0.73434823758616263</v>
      </c>
      <c r="E25" s="81">
        <f t="shared" si="8"/>
        <v>0.74433070958390191</v>
      </c>
      <c r="F25" s="81">
        <f t="shared" si="8"/>
        <v>0.7469392147853573</v>
      </c>
      <c r="G25" s="81">
        <f t="shared" si="8"/>
        <v>0.7497331040601346</v>
      </c>
      <c r="H25" s="81">
        <f t="shared" si="8"/>
        <v>0.75489664890813835</v>
      </c>
      <c r="I25" s="120">
        <f t="shared" si="8"/>
        <v>0.75872894423129933</v>
      </c>
      <c r="J25" s="121">
        <f t="shared" si="8"/>
        <v>0.76165072554182023</v>
      </c>
    </row>
    <row r="26" spans="1:13" x14ac:dyDescent="0.15">
      <c r="A26" s="20" t="s">
        <v>99</v>
      </c>
      <c r="C26" s="81">
        <f>C4/C9</f>
        <v>0.7221757022050701</v>
      </c>
      <c r="D26" s="81">
        <f t="shared" ref="D26:J26" si="9">D4/D9</f>
        <v>0.7072865295815558</v>
      </c>
      <c r="E26" s="81">
        <f t="shared" si="9"/>
        <v>0.72069099741397002</v>
      </c>
      <c r="F26" s="81">
        <f t="shared" si="9"/>
        <v>0.724847396887492</v>
      </c>
      <c r="G26" s="81">
        <f t="shared" si="9"/>
        <v>0.73142558766065247</v>
      </c>
      <c r="H26" s="81">
        <f t="shared" si="9"/>
        <v>0.73799471055647603</v>
      </c>
      <c r="I26" s="122">
        <f t="shared" si="9"/>
        <v>0.74466864940900801</v>
      </c>
      <c r="J26" s="123">
        <f t="shared" si="9"/>
        <v>0.74926357998755433</v>
      </c>
    </row>
    <row r="27" spans="1:13" x14ac:dyDescent="0.15">
      <c r="A27" s="20" t="s">
        <v>100</v>
      </c>
      <c r="C27" s="80">
        <f>C7/C9</f>
        <v>1.1043022375070766</v>
      </c>
      <c r="D27" s="80">
        <f t="shared" ref="D27:J27" si="10">D7/D9</f>
        <v>1.071868805866423</v>
      </c>
      <c r="E27" s="80">
        <f t="shared" si="10"/>
        <v>1.0542029715168282</v>
      </c>
      <c r="F27" s="80">
        <f t="shared" si="10"/>
        <v>1.033395595752467</v>
      </c>
      <c r="G27" s="80">
        <f t="shared" si="10"/>
        <v>1.0158465342047038</v>
      </c>
      <c r="H27" s="80">
        <f t="shared" si="10"/>
        <v>1.0025961496381279</v>
      </c>
      <c r="I27" s="124">
        <f t="shared" si="10"/>
        <v>0.99045987079648623</v>
      </c>
      <c r="J27" s="125">
        <f t="shared" si="10"/>
        <v>0.97855952332359741</v>
      </c>
    </row>
    <row r="28" spans="1:13" x14ac:dyDescent="0.15">
      <c r="I28" s="112"/>
      <c r="J28" s="126"/>
    </row>
    <row r="29" spans="1:13" x14ac:dyDescent="0.15">
      <c r="A29" s="77" t="s">
        <v>103</v>
      </c>
      <c r="B29" s="77"/>
      <c r="I29" s="112"/>
      <c r="J29" s="126"/>
    </row>
    <row r="30" spans="1:13" x14ac:dyDescent="0.15">
      <c r="A30" s="108" t="s">
        <v>10</v>
      </c>
      <c r="B30" s="108"/>
      <c r="C30" s="109">
        <v>0.73981351917539773</v>
      </c>
      <c r="D30" s="109">
        <v>0.7505706489420152</v>
      </c>
      <c r="E30" s="109">
        <v>0.76551380778113542</v>
      </c>
      <c r="F30" s="109">
        <v>0.78390672445926701</v>
      </c>
      <c r="G30" s="109">
        <v>0.7976106796540654</v>
      </c>
      <c r="H30" s="109">
        <v>0.8097742113513261</v>
      </c>
      <c r="I30" s="109">
        <v>0.82049804296769624</v>
      </c>
      <c r="J30" s="105">
        <v>0.83079817198834671</v>
      </c>
    </row>
    <row r="31" spans="1:13" x14ac:dyDescent="0.15">
      <c r="A31" s="108" t="s">
        <v>11</v>
      </c>
      <c r="B31" s="108"/>
      <c r="C31" s="109">
        <v>0.57934270519880871</v>
      </c>
      <c r="D31" s="109">
        <v>0.57932708895182738</v>
      </c>
      <c r="E31" s="109">
        <v>0.60053925490787885</v>
      </c>
      <c r="F31" s="109">
        <v>0.61809259848080522</v>
      </c>
      <c r="G31" s="109">
        <v>0.63571318973180557</v>
      </c>
      <c r="H31" s="109">
        <v>0.65132265817500756</v>
      </c>
      <c r="I31" s="109">
        <v>0.66654446932967548</v>
      </c>
      <c r="J31" s="105">
        <v>0.67993767648296277</v>
      </c>
    </row>
    <row r="32" spans="1:13" x14ac:dyDescent="0.15">
      <c r="A32" s="108" t="s">
        <v>12</v>
      </c>
      <c r="B32" s="108"/>
      <c r="C32" s="110">
        <v>0.95299597387701562</v>
      </c>
      <c r="D32" s="110">
        <v>0.97323606823985598</v>
      </c>
      <c r="E32" s="110">
        <v>1.0066364575203037</v>
      </c>
      <c r="F32" s="110">
        <v>1.0285993193886833</v>
      </c>
      <c r="G32" s="110">
        <v>1.0533136693556049</v>
      </c>
      <c r="H32" s="110">
        <v>1.074021107910835</v>
      </c>
      <c r="I32" s="110">
        <v>1.0945754327709927</v>
      </c>
      <c r="J32" s="106">
        <v>1.112551400692728</v>
      </c>
    </row>
    <row r="33" spans="1:11" ht="13.5" customHeight="1" x14ac:dyDescent="0.15">
      <c r="A33" s="108" t="s">
        <v>13</v>
      </c>
      <c r="B33" s="108"/>
      <c r="C33" s="23">
        <v>37.720782000000177</v>
      </c>
      <c r="D33" s="23">
        <v>73.904076333333407</v>
      </c>
      <c r="E33" s="23">
        <v>113.14650366666683</v>
      </c>
      <c r="F33" s="23">
        <v>152.05342833333347</v>
      </c>
      <c r="G33" s="23">
        <v>191.36999666666665</v>
      </c>
      <c r="H33" s="23">
        <v>231.62413533333333</v>
      </c>
      <c r="I33" s="23">
        <v>271.87838333333337</v>
      </c>
      <c r="J33" s="111">
        <v>312.11488133333341</v>
      </c>
    </row>
    <row r="34" spans="1:11" x14ac:dyDescent="0.15">
      <c r="A34" s="108" t="s">
        <v>14</v>
      </c>
      <c r="B34" s="108"/>
      <c r="C34" s="110">
        <v>0.96830794759238747</v>
      </c>
      <c r="D34" s="110">
        <v>0.96599457759274143</v>
      </c>
      <c r="E34" s="110">
        <v>0.97231845823628948</v>
      </c>
      <c r="F34" s="110">
        <v>0.97527403114455624</v>
      </c>
      <c r="G34" s="110">
        <v>0.97796406573590466</v>
      </c>
      <c r="H34" s="110">
        <v>0.98016852031968615</v>
      </c>
      <c r="I34" s="110">
        <v>0.98178649485618597</v>
      </c>
      <c r="J34" s="106">
        <v>0.9830625207271434</v>
      </c>
    </row>
    <row r="35" spans="1:11" x14ac:dyDescent="0.15">
      <c r="A35" s="108" t="s">
        <v>15</v>
      </c>
      <c r="B35" s="108"/>
      <c r="C35" s="110">
        <v>1.0004819094153445</v>
      </c>
      <c r="D35" s="110">
        <v>0.99634929023242913</v>
      </c>
      <c r="E35" s="110">
        <v>1.0003454753975296</v>
      </c>
      <c r="F35" s="110">
        <v>1.0010007841870756</v>
      </c>
      <c r="G35" s="110">
        <v>1.0022903085173631</v>
      </c>
      <c r="H35" s="110">
        <v>1.002913762271342</v>
      </c>
      <c r="I35" s="110">
        <v>1.0030601795422867</v>
      </c>
      <c r="J35" s="106">
        <v>1.0033460777717658</v>
      </c>
    </row>
    <row r="36" spans="1:11" ht="14" thickBot="1" x14ac:dyDescent="0.2">
      <c r="A36" s="97" t="s">
        <v>16</v>
      </c>
      <c r="B36" s="97"/>
      <c r="C36" s="99">
        <v>1.0312101429922678</v>
      </c>
      <c r="D36" s="99">
        <v>1.0376561321748292</v>
      </c>
      <c r="E36" s="99">
        <v>1.027336066366181</v>
      </c>
      <c r="F36" s="99">
        <v>1.0237251846683679</v>
      </c>
      <c r="G36" s="99">
        <v>1.0197456257467321</v>
      </c>
      <c r="H36" s="99">
        <v>1.0169177174089719</v>
      </c>
      <c r="I36" s="99">
        <v>1.0151533256015273</v>
      </c>
      <c r="J36" s="107">
        <v>1.0135914015010909</v>
      </c>
    </row>
    <row r="39" spans="1:11" ht="14" thickBot="1" x14ac:dyDescent="0.2">
      <c r="A39" s="119" t="s">
        <v>104</v>
      </c>
      <c r="B39" s="96">
        <v>0</v>
      </c>
      <c r="C39" s="96">
        <v>50</v>
      </c>
      <c r="D39" s="96">
        <v>100</v>
      </c>
      <c r="E39" s="96">
        <v>150</v>
      </c>
      <c r="F39" s="96">
        <v>200</v>
      </c>
      <c r="G39" s="96">
        <v>250</v>
      </c>
      <c r="H39" s="96">
        <v>300</v>
      </c>
      <c r="I39" s="96">
        <v>350</v>
      </c>
      <c r="J39" s="96">
        <v>400</v>
      </c>
      <c r="K39" s="4"/>
    </row>
    <row r="40" spans="1:11" ht="14" thickTop="1" x14ac:dyDescent="0.15">
      <c r="A40" s="108" t="s">
        <v>105</v>
      </c>
      <c r="B40" s="112">
        <v>0</v>
      </c>
      <c r="C40" s="23">
        <v>71.713400000000547</v>
      </c>
      <c r="D40" s="23">
        <v>140.97380300000077</v>
      </c>
      <c r="E40" s="23">
        <v>213.67420400000083</v>
      </c>
      <c r="F40" s="23">
        <v>285.33391699999993</v>
      </c>
      <c r="G40" s="23">
        <v>357.22961500000019</v>
      </c>
      <c r="H40" s="23">
        <v>430.87076900000102</v>
      </c>
      <c r="I40" s="23">
        <v>504.42778900000121</v>
      </c>
      <c r="J40" s="111">
        <v>577.9835890000013</v>
      </c>
      <c r="K40" s="4"/>
    </row>
    <row r="41" spans="1:11" x14ac:dyDescent="0.15">
      <c r="A41" s="108" t="s">
        <v>106</v>
      </c>
      <c r="B41" s="112">
        <v>0</v>
      </c>
      <c r="C41" s="23">
        <v>58.132014000000709</v>
      </c>
      <c r="D41" s="23">
        <v>114.49439900000107</v>
      </c>
      <c r="E41" s="23">
        <v>174.66505600000164</v>
      </c>
      <c r="F41" s="23">
        <v>234.34238200000073</v>
      </c>
      <c r="G41" s="23">
        <v>295.22989600000074</v>
      </c>
      <c r="H41" s="23">
        <v>357.8756110000013</v>
      </c>
      <c r="I41" s="23">
        <v>421.04194100000132</v>
      </c>
      <c r="J41" s="111">
        <v>484.08194100000037</v>
      </c>
    </row>
    <row r="42" spans="1:11" x14ac:dyDescent="0.15">
      <c r="A42" s="108" t="s">
        <v>107</v>
      </c>
      <c r="B42" s="112">
        <v>0</v>
      </c>
      <c r="C42" s="23">
        <v>17.421286999999893</v>
      </c>
      <c r="D42" s="23">
        <v>33.975092999999788</v>
      </c>
      <c r="E42" s="23">
        <v>53.681057999999894</v>
      </c>
      <c r="F42" s="23">
        <v>73.273126999999931</v>
      </c>
      <c r="G42" s="23">
        <v>93.233256999999867</v>
      </c>
      <c r="H42" s="23">
        <v>113.92832599999997</v>
      </c>
      <c r="I42" s="23">
        <v>134.56690299999991</v>
      </c>
      <c r="J42" s="111">
        <v>155.68945899999994</v>
      </c>
    </row>
    <row r="43" spans="1:11" x14ac:dyDescent="0.15">
      <c r="A43" s="108" t="s">
        <v>108</v>
      </c>
      <c r="B43" s="112">
        <v>0</v>
      </c>
      <c r="C43" s="23">
        <v>21.079513999999904</v>
      </c>
      <c r="D43" s="23">
        <v>40.786911999999916</v>
      </c>
      <c r="E43" s="23">
        <v>62.342407999999978</v>
      </c>
      <c r="F43" s="23">
        <v>83.952960999999959</v>
      </c>
      <c r="G43" s="23">
        <v>105.70446399999992</v>
      </c>
      <c r="H43" s="23">
        <v>127.77735399999995</v>
      </c>
      <c r="I43" s="23">
        <v>150.00401999999997</v>
      </c>
      <c r="J43" s="111">
        <v>172.18318699999998</v>
      </c>
    </row>
    <row r="44" spans="1:11" x14ac:dyDescent="0.15">
      <c r="A44" s="108" t="s">
        <v>109</v>
      </c>
      <c r="B44" s="112">
        <v>0</v>
      </c>
      <c r="C44" s="23">
        <v>65.314209000000005</v>
      </c>
      <c r="D44" s="23">
        <v>129.14918099999988</v>
      </c>
      <c r="E44" s="23">
        <v>197.52369299999998</v>
      </c>
      <c r="F44" s="23">
        <v>264.03823399999999</v>
      </c>
      <c r="G44" s="23">
        <v>332.58623899999986</v>
      </c>
      <c r="H44" s="23">
        <v>401.96040699999992</v>
      </c>
      <c r="I44" s="23">
        <v>472.51487199999985</v>
      </c>
      <c r="J44" s="111">
        <v>542.61568799999998</v>
      </c>
    </row>
    <row r="45" spans="1:11" x14ac:dyDescent="0.15">
      <c r="A45" s="108" t="s">
        <v>110</v>
      </c>
      <c r="B45" s="112">
        <v>0</v>
      </c>
      <c r="C45" s="23">
        <v>62.904053000000204</v>
      </c>
      <c r="D45" s="23">
        <v>122.27297699999963</v>
      </c>
      <c r="E45" s="23">
        <v>186.77029599999969</v>
      </c>
      <c r="F45" s="23">
        <v>251.12988299999961</v>
      </c>
      <c r="G45" s="23">
        <v>317.20705999999973</v>
      </c>
      <c r="H45" s="23">
        <v>384.75004100000024</v>
      </c>
      <c r="I45" s="23">
        <v>453.62012400000003</v>
      </c>
      <c r="J45" s="111">
        <v>522.32369600000038</v>
      </c>
    </row>
    <row r="46" spans="1:11" x14ac:dyDescent="0.15">
      <c r="A46" s="108" t="s">
        <v>111</v>
      </c>
      <c r="B46" s="112">
        <v>0</v>
      </c>
      <c r="C46" s="23">
        <v>36.525333000000046</v>
      </c>
      <c r="D46" s="23">
        <v>71.390937000000122</v>
      </c>
      <c r="E46" s="23">
        <v>110.01443400000016</v>
      </c>
      <c r="F46" s="23">
        <v>148.29376000000002</v>
      </c>
      <c r="G46" s="23">
        <v>187.15297999999984</v>
      </c>
      <c r="H46" s="23">
        <v>227.03068600000006</v>
      </c>
      <c r="I46" s="23">
        <v>266.92652499999986</v>
      </c>
      <c r="J46" s="111">
        <v>306.828442</v>
      </c>
    </row>
    <row r="47" spans="1:11" x14ac:dyDescent="0.15">
      <c r="A47" s="108" t="s">
        <v>112</v>
      </c>
      <c r="B47" s="112">
        <v>0</v>
      </c>
      <c r="C47" s="23">
        <v>37.738960000000134</v>
      </c>
      <c r="D47" s="23">
        <v>73.634274000000005</v>
      </c>
      <c r="E47" s="23">
        <v>113.18559300000015</v>
      </c>
      <c r="F47" s="23">
        <v>152.20560100000012</v>
      </c>
      <c r="G47" s="23">
        <v>191.80829300000005</v>
      </c>
      <c r="H47" s="23">
        <v>232.29903299999978</v>
      </c>
      <c r="I47" s="23">
        <v>272.71037999999999</v>
      </c>
      <c r="J47" s="111">
        <v>313.15924200000018</v>
      </c>
    </row>
    <row r="48" spans="1:11" x14ac:dyDescent="0.15">
      <c r="A48" s="108" t="s">
        <v>113</v>
      </c>
      <c r="B48" s="112">
        <v>0</v>
      </c>
      <c r="C48" s="23">
        <v>38.898053000000345</v>
      </c>
      <c r="D48" s="23">
        <v>76.68701800000008</v>
      </c>
      <c r="E48" s="23">
        <v>116.23948400000018</v>
      </c>
      <c r="F48" s="23">
        <v>155.66092400000025</v>
      </c>
      <c r="G48" s="23">
        <v>195.14871700000003</v>
      </c>
      <c r="H48" s="23">
        <v>235.54268700000011</v>
      </c>
      <c r="I48" s="23">
        <v>275.99824500000022</v>
      </c>
      <c r="J48" s="111">
        <v>316.35696000000007</v>
      </c>
    </row>
    <row r="49" spans="1:17" x14ac:dyDescent="0.15">
      <c r="A49" s="108" t="s">
        <v>114</v>
      </c>
      <c r="B49" s="112">
        <v>0</v>
      </c>
      <c r="C49" s="113">
        <v>108.57831199999987</v>
      </c>
      <c r="D49" s="23">
        <v>211.06034799999998</v>
      </c>
      <c r="E49" s="23">
        <v>311.00430899999992</v>
      </c>
      <c r="F49" s="23">
        <v>406.29815600000006</v>
      </c>
      <c r="G49" s="23">
        <v>498.97825799999987</v>
      </c>
      <c r="H49" s="23">
        <v>590.72110599999974</v>
      </c>
      <c r="I49" s="23">
        <v>680.55492900000013</v>
      </c>
      <c r="J49" s="111">
        <v>768.193489</v>
      </c>
      <c r="K49" s="4"/>
    </row>
    <row r="50" spans="1:17" ht="14" thickBot="1" x14ac:dyDescent="0.2">
      <c r="A50" s="97" t="s">
        <v>115</v>
      </c>
      <c r="B50" s="98">
        <v>0</v>
      </c>
      <c r="C50" s="114">
        <v>28.49301000000014</v>
      </c>
      <c r="D50" s="115">
        <v>54.341203000000178</v>
      </c>
      <c r="E50" s="115">
        <v>81.438646000000062</v>
      </c>
      <c r="F50" s="115">
        <v>107.0956000000001</v>
      </c>
      <c r="G50" s="115">
        <v>132.52639000000022</v>
      </c>
      <c r="H50" s="115">
        <v>157.79380500000002</v>
      </c>
      <c r="I50" s="115">
        <v>182.82069200000001</v>
      </c>
      <c r="J50" s="116">
        <v>207.2503200000001</v>
      </c>
      <c r="K50" s="4"/>
      <c r="L50" s="49"/>
      <c r="N50" s="49"/>
      <c r="O50" s="49"/>
      <c r="P50" s="49"/>
      <c r="Q50" s="49"/>
    </row>
    <row r="51" spans="1:17" x14ac:dyDescent="0.15">
      <c r="B51" s="62"/>
      <c r="C51" s="49"/>
      <c r="D51" s="49"/>
      <c r="E51" s="49"/>
      <c r="F51" s="49"/>
      <c r="G51" s="49"/>
      <c r="H51" s="49"/>
      <c r="I51" s="49"/>
      <c r="J51" s="49"/>
      <c r="K51" s="4"/>
    </row>
    <row r="52" spans="1:17" x14ac:dyDescent="0.15">
      <c r="B52" s="62"/>
      <c r="C52" s="49"/>
      <c r="D52" s="49"/>
      <c r="E52" s="49"/>
      <c r="F52" s="49"/>
      <c r="G52" s="49"/>
      <c r="H52" s="49"/>
      <c r="I52" s="49"/>
      <c r="J52" s="49"/>
      <c r="K52" s="4"/>
    </row>
    <row r="55" spans="1:17" x14ac:dyDescent="0.15">
      <c r="M55" s="49"/>
    </row>
    <row r="92" spans="2:17" x14ac:dyDescent="0.15">
      <c r="B92" s="62"/>
      <c r="C92" s="49"/>
      <c r="D92" s="49"/>
      <c r="E92" s="49"/>
      <c r="F92" s="49"/>
      <c r="G92" s="49"/>
      <c r="H92" s="49"/>
      <c r="I92" s="49"/>
      <c r="J92" s="49"/>
      <c r="K92" s="4"/>
      <c r="L92" s="49"/>
      <c r="N92" s="49"/>
      <c r="O92" s="49"/>
      <c r="P92" s="49"/>
      <c r="Q92" s="49"/>
    </row>
    <row r="93" spans="2:17" x14ac:dyDescent="0.15">
      <c r="B93" s="62"/>
      <c r="C93" s="49"/>
      <c r="D93" s="49"/>
      <c r="E93" s="49"/>
      <c r="F93" s="49"/>
      <c r="G93" s="49"/>
      <c r="H93" s="49"/>
      <c r="I93" s="49"/>
      <c r="J93" s="49"/>
      <c r="K93" s="4"/>
      <c r="L93" s="49"/>
      <c r="N93" s="49"/>
      <c r="O93" s="49"/>
      <c r="P93" s="49"/>
      <c r="Q93" s="49"/>
    </row>
    <row r="94" spans="2:17" x14ac:dyDescent="0.15">
      <c r="B94" s="62"/>
      <c r="C94" s="49"/>
      <c r="D94" s="49"/>
      <c r="E94" s="49"/>
      <c r="F94" s="49"/>
      <c r="G94" s="49"/>
      <c r="H94" s="49"/>
      <c r="I94" s="49"/>
      <c r="J94" s="49"/>
      <c r="K94" s="4"/>
    </row>
    <row r="95" spans="2:17" x14ac:dyDescent="0.15">
      <c r="B95" s="62"/>
      <c r="C95" s="49"/>
      <c r="D95" s="49"/>
      <c r="E95" s="49"/>
      <c r="F95" s="49"/>
      <c r="G95" s="49"/>
      <c r="H95" s="49"/>
      <c r="I95" s="49"/>
      <c r="J95" s="49"/>
      <c r="K95" s="4"/>
    </row>
    <row r="96" spans="2:17" x14ac:dyDescent="0.15">
      <c r="B96" s="62"/>
      <c r="C96" s="49"/>
      <c r="D96" s="49"/>
      <c r="E96" s="49"/>
      <c r="F96" s="49"/>
      <c r="G96" s="49"/>
      <c r="H96" s="49"/>
      <c r="I96" s="49"/>
      <c r="J96" s="49"/>
      <c r="K96" s="4"/>
    </row>
    <row r="97" spans="13:13" x14ac:dyDescent="0.15">
      <c r="M97" s="49"/>
    </row>
    <row r="98" spans="13:13" x14ac:dyDescent="0.15">
      <c r="M98" s="4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Reduced Data</vt:lpstr>
      <vt:lpstr>Rosette A </vt:lpstr>
      <vt:lpstr>Rosette B</vt:lpstr>
      <vt:lpstr>Rosette C</vt:lpstr>
      <vt:lpstr>Rosette D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 Computah</dc:creator>
  <cp:lastModifiedBy>Gilbert, Henry Vernon</cp:lastModifiedBy>
  <dcterms:created xsi:type="dcterms:W3CDTF">2019-02-05T16:16:32Z</dcterms:created>
  <dcterms:modified xsi:type="dcterms:W3CDTF">2019-02-15T03:25:12Z</dcterms:modified>
</cp:coreProperties>
</file>