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23"/>
  <workbookPr/>
  <mc:AlternateContent xmlns:mc="http://schemas.openxmlformats.org/markup-compatibility/2006">
    <mc:Choice Requires="x15">
      <x15ac:absPath xmlns:x15ac="http://schemas.microsoft.com/office/spreadsheetml/2010/11/ac" url="https://liveutk-my.sharepoint.com/personal/hgilber1_vols_utk_edu/Documents/Pressure Vessel/"/>
    </mc:Choice>
  </mc:AlternateContent>
  <xr:revisionPtr revIDLastSave="779" documentId="13_ncr:1_{069A52A1-38B9-FE4F-8820-6050DCA267BD}" xr6:coauthVersionLast="40" xr6:coauthVersionMax="40" xr10:uidLastSave="{53624E11-D393-A743-BA8C-B5109E230783}"/>
  <bookViews>
    <workbookView xWindow="0" yWindow="460" windowWidth="28800" windowHeight="16380" activeTab="1" xr2:uid="{00000000-000D-0000-FFFF-FFFF00000000}"/>
  </bookViews>
  <sheets>
    <sheet name="raw data" sheetId="1" r:id="rId1"/>
    <sheet name="Calculations" sheetId="4" r:id="rId2"/>
    <sheet name="reduced" sheetId="3" r:id="rId3"/>
    <sheet name="Rosette A " sheetId="10" r:id="rId4"/>
    <sheet name="Rosette B" sheetId="13" r:id="rId5"/>
    <sheet name="Rosette C" sheetId="14" r:id="rId6"/>
    <sheet name="Rosette D" sheetId="15" r:id="rId7"/>
    <sheet name="Final" sheetId="5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9" i="5" l="1"/>
  <c r="B10" i="5" s="1"/>
  <c r="B11" i="5" s="1"/>
  <c r="B12" i="5" s="1"/>
  <c r="B14" i="5" s="1"/>
  <c r="B15" i="5" s="1"/>
  <c r="B16" i="5" s="1"/>
  <c r="B17" i="5" s="1"/>
  <c r="B19" i="5" s="1"/>
  <c r="B20" i="5" s="1"/>
  <c r="B21" i="5" s="1"/>
  <c r="B22" i="5" s="1"/>
  <c r="B25" i="5" s="1"/>
  <c r="B26" i="5" s="1"/>
  <c r="B29" i="5" s="1"/>
  <c r="B30" i="5" s="1"/>
  <c r="B31" i="5" s="1"/>
  <c r="B32" i="5" s="1"/>
  <c r="B33" i="5" s="1"/>
  <c r="B34" i="5" s="1"/>
  <c r="B35" i="5" s="1"/>
  <c r="B5" i="5"/>
  <c r="B6" i="5" s="1"/>
  <c r="B7" i="5" s="1"/>
  <c r="B4" i="5"/>
  <c r="D35" i="5"/>
  <c r="E35" i="5"/>
  <c r="F35" i="5"/>
  <c r="G35" i="5"/>
  <c r="H35" i="5"/>
  <c r="I35" i="5"/>
  <c r="J35" i="5"/>
  <c r="C35" i="5"/>
  <c r="D34" i="5"/>
  <c r="E34" i="5"/>
  <c r="F34" i="5"/>
  <c r="G34" i="5"/>
  <c r="H34" i="5"/>
  <c r="I34" i="5"/>
  <c r="J34" i="5"/>
  <c r="C34" i="5"/>
  <c r="D33" i="5"/>
  <c r="E33" i="5"/>
  <c r="F33" i="5"/>
  <c r="G33" i="5"/>
  <c r="H33" i="5"/>
  <c r="I33" i="5"/>
  <c r="J33" i="5"/>
  <c r="C33" i="5"/>
  <c r="B53" i="14"/>
  <c r="D32" i="5"/>
  <c r="E32" i="5"/>
  <c r="F32" i="5"/>
  <c r="G32" i="5"/>
  <c r="H32" i="5"/>
  <c r="I32" i="5"/>
  <c r="J32" i="5"/>
  <c r="D31" i="5"/>
  <c r="E31" i="5"/>
  <c r="F31" i="5"/>
  <c r="G31" i="5"/>
  <c r="H31" i="5"/>
  <c r="I31" i="5"/>
  <c r="J31" i="5"/>
  <c r="C31" i="5"/>
  <c r="C32" i="5"/>
  <c r="D30" i="5"/>
  <c r="E30" i="5"/>
  <c r="F30" i="5"/>
  <c r="G30" i="5"/>
  <c r="H30" i="5"/>
  <c r="I30" i="5"/>
  <c r="J30" i="5"/>
  <c r="C30" i="5"/>
  <c r="D29" i="5"/>
  <c r="E29" i="5"/>
  <c r="F29" i="5"/>
  <c r="G29" i="5"/>
  <c r="H29" i="5"/>
  <c r="I29" i="5"/>
  <c r="J29" i="5"/>
  <c r="C29" i="5"/>
  <c r="B28" i="15"/>
  <c r="C28" i="15"/>
  <c r="D28" i="15"/>
  <c r="E28" i="15"/>
  <c r="F28" i="15"/>
  <c r="G28" i="15"/>
  <c r="H28" i="15"/>
  <c r="I28" i="15"/>
  <c r="B29" i="15"/>
  <c r="C29" i="15"/>
  <c r="D29" i="15"/>
  <c r="E29" i="15"/>
  <c r="F29" i="15"/>
  <c r="G29" i="15"/>
  <c r="H29" i="15"/>
  <c r="I29" i="15"/>
  <c r="H8" i="15" l="1"/>
  <c r="G8" i="15"/>
  <c r="F8" i="15"/>
  <c r="B8" i="15"/>
  <c r="I18" i="15" s="1"/>
  <c r="H7" i="15"/>
  <c r="G7" i="15"/>
  <c r="F7" i="15"/>
  <c r="H6" i="15"/>
  <c r="G6" i="15"/>
  <c r="F6" i="15"/>
  <c r="F10" i="14" a="1"/>
  <c r="F10" i="14" s="1"/>
  <c r="G18" i="14"/>
  <c r="G17" i="14"/>
  <c r="H8" i="14"/>
  <c r="G8" i="14"/>
  <c r="F8" i="14"/>
  <c r="B8" i="14"/>
  <c r="C18" i="14" s="1"/>
  <c r="H7" i="14"/>
  <c r="G7" i="14"/>
  <c r="F7" i="14"/>
  <c r="H6" i="14"/>
  <c r="G6" i="14"/>
  <c r="F6" i="14"/>
  <c r="C18" i="13"/>
  <c r="D18" i="13"/>
  <c r="E18" i="13"/>
  <c r="F18" i="13"/>
  <c r="G18" i="13"/>
  <c r="H18" i="13"/>
  <c r="I18" i="13"/>
  <c r="B18" i="13"/>
  <c r="C17" i="13"/>
  <c r="D17" i="13"/>
  <c r="E17" i="13"/>
  <c r="F17" i="13"/>
  <c r="G17" i="13"/>
  <c r="H17" i="13"/>
  <c r="I17" i="13"/>
  <c r="B17" i="13"/>
  <c r="B8" i="13"/>
  <c r="G44" i="13" a="1"/>
  <c r="F44" i="13" a="1"/>
  <c r="I44" i="13" a="1"/>
  <c r="H44" i="13" a="1"/>
  <c r="D44" i="13" a="1"/>
  <c r="H26" i="13" a="1"/>
  <c r="H26" i="13" s="1"/>
  <c r="E26" i="13" a="1"/>
  <c r="E26" i="13" s="1"/>
  <c r="H8" i="13"/>
  <c r="G8" i="13"/>
  <c r="F8" i="13"/>
  <c r="H7" i="13"/>
  <c r="G7" i="13"/>
  <c r="F7" i="13"/>
  <c r="H6" i="13"/>
  <c r="G6" i="13"/>
  <c r="F6" i="13"/>
  <c r="I44" i="10" a="1"/>
  <c r="I46" i="10" s="1"/>
  <c r="H44" i="10" a="1"/>
  <c r="H46" i="10" s="1"/>
  <c r="G44" i="10" a="1"/>
  <c r="G46" i="10" s="1"/>
  <c r="F44" i="10" a="1"/>
  <c r="F46" i="10" s="1"/>
  <c r="E44" i="10" a="1"/>
  <c r="E46" i="10" s="1"/>
  <c r="D44" i="10" a="1"/>
  <c r="D46" i="10" s="1"/>
  <c r="C44" i="10" a="1"/>
  <c r="C46" i="10" s="1"/>
  <c r="B44" i="10" a="1"/>
  <c r="B46" i="10" s="1"/>
  <c r="I26" i="10" a="1"/>
  <c r="I27" i="10" s="1"/>
  <c r="C26" i="10" a="1"/>
  <c r="C26" i="10" s="1"/>
  <c r="D26" i="10" a="1"/>
  <c r="D26" i="10" s="1"/>
  <c r="E26" i="10" a="1"/>
  <c r="E26" i="10" s="1"/>
  <c r="F26" i="10" a="1"/>
  <c r="F26" i="10" s="1"/>
  <c r="G26" i="10" a="1"/>
  <c r="G26" i="10" s="1"/>
  <c r="H26" i="10" a="1"/>
  <c r="H26" i="10" s="1"/>
  <c r="B26" i="10" a="1"/>
  <c r="B26" i="10" s="1"/>
  <c r="H8" i="10"/>
  <c r="G8" i="10"/>
  <c r="F8" i="10"/>
  <c r="H7" i="10"/>
  <c r="G7" i="10"/>
  <c r="F7" i="10"/>
  <c r="H6" i="10"/>
  <c r="G6" i="10"/>
  <c r="F6" i="10"/>
  <c r="E17" i="15" l="1"/>
  <c r="B18" i="15"/>
  <c r="C17" i="15"/>
  <c r="C18" i="15"/>
  <c r="F10" i="15" a="1"/>
  <c r="F12" i="15" s="1"/>
  <c r="F17" i="15"/>
  <c r="F18" i="15"/>
  <c r="B17" i="15"/>
  <c r="G17" i="15"/>
  <c r="G18" i="15"/>
  <c r="D17" i="15"/>
  <c r="H17" i="15"/>
  <c r="D18" i="15"/>
  <c r="H18" i="15"/>
  <c r="I17" i="15"/>
  <c r="E18" i="15"/>
  <c r="G12" i="14"/>
  <c r="F11" i="14"/>
  <c r="F12" i="14"/>
  <c r="H10" i="14"/>
  <c r="H26" i="14" s="1" a="1"/>
  <c r="H28" i="14" s="1"/>
  <c r="H12" i="14"/>
  <c r="H11" i="14"/>
  <c r="G10" i="14"/>
  <c r="E44" i="14" s="1" a="1"/>
  <c r="G11" i="14"/>
  <c r="B26" i="14" a="1"/>
  <c r="B27" i="14" s="1"/>
  <c r="B17" i="14"/>
  <c r="C17" i="14"/>
  <c r="I18" i="14"/>
  <c r="E18" i="14"/>
  <c r="I17" i="14"/>
  <c r="E17" i="14"/>
  <c r="H18" i="14"/>
  <c r="H17" i="14"/>
  <c r="D17" i="14"/>
  <c r="D18" i="14"/>
  <c r="B18" i="14"/>
  <c r="F17" i="14"/>
  <c r="F18" i="14"/>
  <c r="C26" i="13" a="1"/>
  <c r="C26" i="13" s="1"/>
  <c r="B26" i="13" a="1"/>
  <c r="B26" i="13" s="1"/>
  <c r="F26" i="13" a="1"/>
  <c r="I26" i="13" a="1"/>
  <c r="I26" i="13" s="1"/>
  <c r="E44" i="13" a="1"/>
  <c r="E44" i="13" s="1"/>
  <c r="G26" i="13" a="1"/>
  <c r="G26" i="13" s="1"/>
  <c r="B44" i="13" a="1"/>
  <c r="B45" i="13" s="1"/>
  <c r="D26" i="13" a="1"/>
  <c r="D28" i="13" s="1"/>
  <c r="C44" i="13" a="1"/>
  <c r="C45" i="13" s="1"/>
  <c r="F46" i="13"/>
  <c r="F45" i="13"/>
  <c r="F44" i="13"/>
  <c r="F28" i="13"/>
  <c r="F27" i="13"/>
  <c r="G46" i="13"/>
  <c r="G45" i="13"/>
  <c r="G44" i="13"/>
  <c r="F26" i="13"/>
  <c r="D46" i="13"/>
  <c r="D45" i="13"/>
  <c r="D44" i="13"/>
  <c r="H46" i="13"/>
  <c r="H45" i="13"/>
  <c r="H44" i="13"/>
  <c r="B46" i="13"/>
  <c r="B44" i="13"/>
  <c r="B27" i="13"/>
  <c r="H28" i="13"/>
  <c r="H27" i="13"/>
  <c r="E28" i="13"/>
  <c r="E27" i="13"/>
  <c r="E46" i="13"/>
  <c r="I46" i="13"/>
  <c r="I45" i="13"/>
  <c r="I44" i="13"/>
  <c r="B44" i="10"/>
  <c r="D44" i="10"/>
  <c r="E44" i="10"/>
  <c r="G44" i="10"/>
  <c r="H44" i="10"/>
  <c r="I44" i="10"/>
  <c r="B45" i="10"/>
  <c r="C45" i="10"/>
  <c r="D45" i="10"/>
  <c r="E45" i="10"/>
  <c r="F45" i="10"/>
  <c r="G45" i="10"/>
  <c r="H45" i="10"/>
  <c r="I45" i="10"/>
  <c r="C44" i="10"/>
  <c r="F44" i="10"/>
  <c r="I26" i="10"/>
  <c r="I28" i="10"/>
  <c r="H28" i="10"/>
  <c r="G28" i="10"/>
  <c r="F28" i="10"/>
  <c r="E28" i="10"/>
  <c r="D28" i="10"/>
  <c r="C28" i="10"/>
  <c r="H27" i="10"/>
  <c r="G27" i="10"/>
  <c r="F27" i="10"/>
  <c r="E27" i="10"/>
  <c r="D27" i="10"/>
  <c r="C27" i="10"/>
  <c r="B28" i="10"/>
  <c r="B27" i="10"/>
  <c r="D16" i="4"/>
  <c r="C16" i="4"/>
  <c r="B16" i="4"/>
  <c r="D15" i="4"/>
  <c r="C15" i="4"/>
  <c r="B15" i="4"/>
  <c r="D14" i="4"/>
  <c r="C14" i="4"/>
  <c r="B14" i="4"/>
  <c r="G12" i="15" l="1"/>
  <c r="G11" i="15"/>
  <c r="H10" i="15"/>
  <c r="G10" i="15"/>
  <c r="H12" i="15"/>
  <c r="F11" i="15"/>
  <c r="F10" i="15"/>
  <c r="H11" i="15"/>
  <c r="D26" i="14" a="1"/>
  <c r="D26" i="14" s="1"/>
  <c r="G44" i="14" a="1"/>
  <c r="G44" i="14" s="1"/>
  <c r="E45" i="14"/>
  <c r="E44" i="14"/>
  <c r="E50" i="14" s="1"/>
  <c r="E46" i="14"/>
  <c r="H44" i="14" a="1"/>
  <c r="F26" i="14" a="1"/>
  <c r="D44" i="14" a="1"/>
  <c r="G26" i="14" a="1"/>
  <c r="C26" i="14" a="1"/>
  <c r="C26" i="14" s="1"/>
  <c r="I26" i="14" a="1"/>
  <c r="B44" i="14" a="1"/>
  <c r="E26" i="14" a="1"/>
  <c r="E28" i="14" s="1"/>
  <c r="C44" i="14" a="1"/>
  <c r="C46" i="14" s="1"/>
  <c r="I44" i="14" a="1"/>
  <c r="F44" i="14" a="1"/>
  <c r="H26" i="14"/>
  <c r="C27" i="14"/>
  <c r="B28" i="14"/>
  <c r="D27" i="14"/>
  <c r="B26" i="14"/>
  <c r="H27" i="14"/>
  <c r="I28" i="14"/>
  <c r="B46" i="14"/>
  <c r="E45" i="13"/>
  <c r="G27" i="13"/>
  <c r="C28" i="13"/>
  <c r="I27" i="13"/>
  <c r="C27" i="13"/>
  <c r="C32" i="13" s="1"/>
  <c r="G28" i="13"/>
  <c r="G31" i="13" s="1"/>
  <c r="I28" i="13"/>
  <c r="I31" i="13" s="1"/>
  <c r="C46" i="13"/>
  <c r="B28" i="13"/>
  <c r="B32" i="13" s="1"/>
  <c r="D26" i="13"/>
  <c r="C44" i="13"/>
  <c r="C50" i="13" s="1"/>
  <c r="D27" i="13"/>
  <c r="G32" i="13"/>
  <c r="E31" i="13"/>
  <c r="H32" i="13"/>
  <c r="B50" i="13"/>
  <c r="B49" i="13"/>
  <c r="D50" i="13"/>
  <c r="D49" i="13"/>
  <c r="F32" i="13"/>
  <c r="F31" i="13"/>
  <c r="F50" i="13"/>
  <c r="F49" i="13"/>
  <c r="I32" i="13"/>
  <c r="E50" i="13"/>
  <c r="E49" i="13"/>
  <c r="D32" i="13"/>
  <c r="D31" i="13"/>
  <c r="E32" i="13"/>
  <c r="E36" i="13" s="1"/>
  <c r="H31" i="13"/>
  <c r="H35" i="13" s="1"/>
  <c r="H50" i="13"/>
  <c r="H49" i="13"/>
  <c r="I50" i="13"/>
  <c r="I49" i="13"/>
  <c r="G50" i="13"/>
  <c r="G49" i="13"/>
  <c r="F50" i="10"/>
  <c r="F49" i="10"/>
  <c r="G50" i="10"/>
  <c r="G49" i="10"/>
  <c r="G53" i="10" s="1"/>
  <c r="C50" i="10"/>
  <c r="C49" i="10"/>
  <c r="E50" i="10"/>
  <c r="E49" i="10"/>
  <c r="E53" i="10" s="1"/>
  <c r="I50" i="10"/>
  <c r="I49" i="10"/>
  <c r="D50" i="10"/>
  <c r="D49" i="10"/>
  <c r="D53" i="10" s="1"/>
  <c r="H50" i="10"/>
  <c r="H49" i="10"/>
  <c r="H53" i="10" s="1"/>
  <c r="B50" i="10"/>
  <c r="B49" i="10"/>
  <c r="B53" i="10" s="1"/>
  <c r="C31" i="10"/>
  <c r="G31" i="10"/>
  <c r="H32" i="10"/>
  <c r="D31" i="10"/>
  <c r="F32" i="10"/>
  <c r="F31" i="10"/>
  <c r="E32" i="10"/>
  <c r="H31" i="10"/>
  <c r="I32" i="10"/>
  <c r="I31" i="10"/>
  <c r="D32" i="10"/>
  <c r="E31" i="10"/>
  <c r="C32" i="10"/>
  <c r="C36" i="10" s="1"/>
  <c r="G32" i="10"/>
  <c r="B18" i="4" a="1"/>
  <c r="C20" i="4" s="1"/>
  <c r="E49" i="14" l="1"/>
  <c r="B31" i="14"/>
  <c r="H31" i="14"/>
  <c r="B32" i="14"/>
  <c r="B36" i="14" s="1"/>
  <c r="G46" i="14"/>
  <c r="H32" i="14"/>
  <c r="G45" i="14"/>
  <c r="C28" i="14"/>
  <c r="C32" i="14" s="1"/>
  <c r="D28" i="14"/>
  <c r="D32" i="14" s="1"/>
  <c r="C45" i="14"/>
  <c r="I44" i="14"/>
  <c r="I45" i="14"/>
  <c r="I46" i="14"/>
  <c r="I26" i="14"/>
  <c r="I27" i="14"/>
  <c r="F26" i="14"/>
  <c r="F27" i="14"/>
  <c r="F28" i="14"/>
  <c r="H46" i="14"/>
  <c r="H44" i="14"/>
  <c r="H45" i="14"/>
  <c r="C44" i="14"/>
  <c r="E26" i="14"/>
  <c r="E27" i="14"/>
  <c r="G26" i="14"/>
  <c r="G28" i="14"/>
  <c r="G27" i="14"/>
  <c r="E53" i="14"/>
  <c r="F44" i="14"/>
  <c r="F46" i="14"/>
  <c r="F45" i="14"/>
  <c r="B44" i="14"/>
  <c r="B45" i="14"/>
  <c r="D44" i="14"/>
  <c r="D45" i="14"/>
  <c r="D46" i="14"/>
  <c r="E54" i="14"/>
  <c r="C49" i="13"/>
  <c r="C31" i="13"/>
  <c r="C35" i="13" s="1"/>
  <c r="D35" i="13"/>
  <c r="B31" i="13"/>
  <c r="G35" i="13"/>
  <c r="B35" i="13"/>
  <c r="I36" i="13"/>
  <c r="G53" i="13"/>
  <c r="C53" i="13"/>
  <c r="G36" i="13"/>
  <c r="F54" i="13"/>
  <c r="E35" i="13"/>
  <c r="F35" i="13"/>
  <c r="B53" i="13"/>
  <c r="F36" i="13"/>
  <c r="B54" i="13"/>
  <c r="I53" i="13"/>
  <c r="H53" i="13"/>
  <c r="E53" i="13"/>
  <c r="D54" i="13"/>
  <c r="I54" i="13"/>
  <c r="H54" i="13"/>
  <c r="E54" i="13"/>
  <c r="B36" i="13"/>
  <c r="C36" i="13"/>
  <c r="G54" i="13"/>
  <c r="C54" i="13"/>
  <c r="D36" i="13"/>
  <c r="F53" i="13"/>
  <c r="D53" i="13"/>
  <c r="H36" i="13"/>
  <c r="I35" i="13"/>
  <c r="I53" i="10"/>
  <c r="C53" i="10"/>
  <c r="F53" i="10"/>
  <c r="B54" i="10"/>
  <c r="D54" i="10"/>
  <c r="E54" i="10"/>
  <c r="G54" i="10"/>
  <c r="H54" i="10"/>
  <c r="I54" i="10"/>
  <c r="C54" i="10"/>
  <c r="F54" i="10"/>
  <c r="H36" i="10"/>
  <c r="G36" i="10"/>
  <c r="F36" i="10"/>
  <c r="F35" i="10"/>
  <c r="D36" i="10"/>
  <c r="I35" i="10"/>
  <c r="E35" i="10"/>
  <c r="H35" i="10"/>
  <c r="I36" i="10"/>
  <c r="C35" i="10"/>
  <c r="E36" i="10"/>
  <c r="G35" i="10"/>
  <c r="D35" i="10"/>
  <c r="D19" i="4"/>
  <c r="C19" i="4"/>
  <c r="D18" i="4"/>
  <c r="D20" i="4"/>
  <c r="B20" i="4"/>
  <c r="B19" i="4"/>
  <c r="C18" i="4"/>
  <c r="B18" i="4"/>
  <c r="G18" i="4" a="1"/>
  <c r="H43" i="15" l="1"/>
  <c r="H42" i="15"/>
  <c r="F43" i="15"/>
  <c r="F42" i="15"/>
  <c r="C32" i="15"/>
  <c r="C43" i="15"/>
  <c r="C42" i="15"/>
  <c r="C46" i="15" s="1"/>
  <c r="I43" i="15"/>
  <c r="I42" i="15"/>
  <c r="E43" i="15"/>
  <c r="E42" i="15"/>
  <c r="E46" i="15" s="1"/>
  <c r="H32" i="15"/>
  <c r="B43" i="15"/>
  <c r="B42" i="15"/>
  <c r="D43" i="15"/>
  <c r="D42" i="15"/>
  <c r="G32" i="15"/>
  <c r="G43" i="15"/>
  <c r="G42" i="15"/>
  <c r="G46" i="15" s="1"/>
  <c r="D32" i="15"/>
  <c r="I32" i="15"/>
  <c r="E32" i="15"/>
  <c r="B32" i="15"/>
  <c r="H36" i="14"/>
  <c r="H35" i="14"/>
  <c r="C31" i="14"/>
  <c r="C36" i="14" s="1"/>
  <c r="G49" i="14"/>
  <c r="G54" i="14" s="1"/>
  <c r="B35" i="14"/>
  <c r="G50" i="14"/>
  <c r="E31" i="14"/>
  <c r="D31" i="14"/>
  <c r="D36" i="14" s="1"/>
  <c r="E32" i="14"/>
  <c r="E35" i="14" s="1"/>
  <c r="F50" i="14"/>
  <c r="F49" i="14"/>
  <c r="C49" i="14"/>
  <c r="C50" i="14"/>
  <c r="I32" i="14"/>
  <c r="I31" i="14"/>
  <c r="B49" i="14"/>
  <c r="B50" i="14"/>
  <c r="G32" i="14"/>
  <c r="G31" i="14"/>
  <c r="H50" i="14"/>
  <c r="H49" i="14"/>
  <c r="F32" i="14"/>
  <c r="F31" i="14"/>
  <c r="D50" i="14"/>
  <c r="D49" i="14"/>
  <c r="I50" i="14"/>
  <c r="I49" i="14"/>
  <c r="D35" i="14"/>
  <c r="B32" i="10"/>
  <c r="B31" i="10"/>
  <c r="G19" i="4"/>
  <c r="G20" i="4"/>
  <c r="G18" i="4"/>
  <c r="D46" i="15" l="1"/>
  <c r="F46" i="15"/>
  <c r="B46" i="15"/>
  <c r="I46" i="15"/>
  <c r="F33" i="15"/>
  <c r="H46" i="15"/>
  <c r="D33" i="15"/>
  <c r="E47" i="15"/>
  <c r="C47" i="15"/>
  <c r="F47" i="15"/>
  <c r="F32" i="15"/>
  <c r="G33" i="15"/>
  <c r="B33" i="15"/>
  <c r="B47" i="15"/>
  <c r="E33" i="15"/>
  <c r="I33" i="15"/>
  <c r="G47" i="15"/>
  <c r="D47" i="15"/>
  <c r="H33" i="15"/>
  <c r="I47" i="15"/>
  <c r="C33" i="15"/>
  <c r="H47" i="15"/>
  <c r="C35" i="14"/>
  <c r="G53" i="14"/>
  <c r="E36" i="14"/>
  <c r="C53" i="14"/>
  <c r="I53" i="14"/>
  <c r="F35" i="14"/>
  <c r="I35" i="14"/>
  <c r="F53" i="14"/>
  <c r="D53" i="14"/>
  <c r="H53" i="14"/>
  <c r="B54" i="14"/>
  <c r="H54" i="14"/>
  <c r="G36" i="14"/>
  <c r="G35" i="14"/>
  <c r="D54" i="14"/>
  <c r="I54" i="14"/>
  <c r="F36" i="14"/>
  <c r="I36" i="14"/>
  <c r="F54" i="14"/>
  <c r="C54" i="14"/>
  <c r="B35" i="10"/>
  <c r="B36" i="10"/>
  <c r="B24" i="4"/>
  <c r="B23" i="4"/>
  <c r="B25" i="4"/>
  <c r="R32" i="1"/>
  <c r="R33" i="1"/>
  <c r="R34" i="1"/>
  <c r="R35" i="1"/>
  <c r="R36" i="1"/>
  <c r="R37" i="1"/>
  <c r="R38" i="1"/>
  <c r="R39" i="1"/>
  <c r="R40" i="1"/>
  <c r="R41" i="1"/>
  <c r="R31" i="1"/>
  <c r="S4" i="1"/>
  <c r="S5" i="1"/>
  <c r="S6" i="1"/>
  <c r="S7" i="1"/>
  <c r="S8" i="1"/>
  <c r="S9" i="1"/>
  <c r="S10" i="1"/>
  <c r="S11" i="1"/>
  <c r="S12" i="1"/>
  <c r="S13" i="1"/>
  <c r="S3" i="1"/>
  <c r="K31" i="1"/>
  <c r="K32" i="1"/>
  <c r="K33" i="1"/>
  <c r="K34" i="1"/>
  <c r="K35" i="1"/>
  <c r="K36" i="1"/>
  <c r="K37" i="1"/>
  <c r="K38" i="1"/>
  <c r="K39" i="1"/>
  <c r="K40" i="1"/>
  <c r="K41" i="1"/>
  <c r="L31" i="1"/>
  <c r="M31" i="1"/>
  <c r="N31" i="1"/>
  <c r="O31" i="1"/>
  <c r="P31" i="1"/>
  <c r="Q31" i="1"/>
  <c r="L32" i="1"/>
  <c r="M32" i="1"/>
  <c r="N32" i="1"/>
  <c r="O32" i="1"/>
  <c r="P32" i="1"/>
  <c r="Q32" i="1"/>
  <c r="L33" i="1"/>
  <c r="M33" i="1"/>
  <c r="N33" i="1"/>
  <c r="O33" i="1"/>
  <c r="P33" i="1"/>
  <c r="Q33" i="1"/>
  <c r="L34" i="1"/>
  <c r="M34" i="1"/>
  <c r="N34" i="1"/>
  <c r="O34" i="1"/>
  <c r="P34" i="1"/>
  <c r="Q34" i="1"/>
  <c r="L35" i="1"/>
  <c r="M35" i="1"/>
  <c r="N35" i="1"/>
  <c r="O35" i="1"/>
  <c r="P35" i="1"/>
  <c r="Q35" i="1"/>
  <c r="L36" i="1"/>
  <c r="M36" i="1"/>
  <c r="N36" i="1"/>
  <c r="O36" i="1"/>
  <c r="P36" i="1"/>
  <c r="Q36" i="1"/>
  <c r="L37" i="1"/>
  <c r="M37" i="1"/>
  <c r="N37" i="1"/>
  <c r="O37" i="1"/>
  <c r="P37" i="1"/>
  <c r="Q37" i="1"/>
  <c r="L38" i="1"/>
  <c r="M38" i="1"/>
  <c r="N38" i="1"/>
  <c r="O38" i="1"/>
  <c r="P38" i="1"/>
  <c r="Q38" i="1"/>
  <c r="L39" i="1"/>
  <c r="M39" i="1"/>
  <c r="N39" i="1"/>
  <c r="O39" i="1"/>
  <c r="P39" i="1"/>
  <c r="Q39" i="1"/>
  <c r="L40" i="1"/>
  <c r="M40" i="1"/>
  <c r="N40" i="1"/>
  <c r="O40" i="1"/>
  <c r="P40" i="1"/>
  <c r="Q40" i="1"/>
  <c r="L41" i="1"/>
  <c r="M41" i="1"/>
  <c r="N41" i="1"/>
  <c r="O41" i="1"/>
  <c r="P41" i="1"/>
  <c r="Q41" i="1"/>
  <c r="B28" i="4" l="1"/>
  <c r="I38" i="4" s="1"/>
  <c r="B29" i="4"/>
  <c r="J38" i="4" s="1"/>
  <c r="D54" i="1"/>
  <c r="F53" i="1"/>
  <c r="H50" i="1"/>
  <c r="D48" i="1"/>
  <c r="F45" i="1"/>
  <c r="B48" i="1"/>
  <c r="G54" i="1"/>
  <c r="C54" i="1"/>
  <c r="E49" i="1"/>
  <c r="G48" i="1"/>
  <c r="D53" i="1"/>
  <c r="F50" i="1"/>
  <c r="H45" i="1"/>
  <c r="D45" i="1"/>
  <c r="B50" i="1"/>
  <c r="I54" i="1"/>
  <c r="L4" i="1"/>
  <c r="E45" i="1" s="1"/>
  <c r="M4" i="1"/>
  <c r="N4" i="1"/>
  <c r="O4" i="1"/>
  <c r="P4" i="1"/>
  <c r="Q4" i="1"/>
  <c r="R4" i="1"/>
  <c r="L5" i="1"/>
  <c r="E46" i="1" s="1"/>
  <c r="M5" i="1"/>
  <c r="N5" i="1"/>
  <c r="O5" i="1"/>
  <c r="P5" i="1"/>
  <c r="Q5" i="1"/>
  <c r="R5" i="1"/>
  <c r="L6" i="1"/>
  <c r="F47" i="1" s="1"/>
  <c r="M6" i="1"/>
  <c r="N6" i="1"/>
  <c r="O6" i="1"/>
  <c r="P6" i="1"/>
  <c r="Q6" i="1"/>
  <c r="R6" i="1"/>
  <c r="L7" i="1"/>
  <c r="E48" i="1" s="1"/>
  <c r="M7" i="1"/>
  <c r="N7" i="1"/>
  <c r="O7" i="1"/>
  <c r="P7" i="1"/>
  <c r="Q7" i="1"/>
  <c r="R7" i="1"/>
  <c r="L8" i="1"/>
  <c r="H49" i="1" s="1"/>
  <c r="M8" i="1"/>
  <c r="N8" i="1"/>
  <c r="O8" i="1"/>
  <c r="P8" i="1"/>
  <c r="Q8" i="1"/>
  <c r="R8" i="1"/>
  <c r="S17" i="1"/>
  <c r="L9" i="1"/>
  <c r="D50" i="1" s="1"/>
  <c r="M9" i="1"/>
  <c r="N9" i="1"/>
  <c r="O9" i="1"/>
  <c r="P9" i="1"/>
  <c r="Q9" i="1"/>
  <c r="R9" i="1"/>
  <c r="L10" i="1"/>
  <c r="M10" i="1"/>
  <c r="N10" i="1"/>
  <c r="O10" i="1"/>
  <c r="P10" i="1"/>
  <c r="Q10" i="1"/>
  <c r="R10" i="1"/>
  <c r="L11" i="1"/>
  <c r="E52" i="1" s="1"/>
  <c r="M11" i="1"/>
  <c r="N11" i="1"/>
  <c r="O11" i="1"/>
  <c r="P11" i="1"/>
  <c r="Q11" i="1"/>
  <c r="R11" i="1"/>
  <c r="L12" i="1"/>
  <c r="E53" i="1" s="1"/>
  <c r="M12" i="1"/>
  <c r="N12" i="1"/>
  <c r="O12" i="1"/>
  <c r="P12" i="1"/>
  <c r="Q12" i="1"/>
  <c r="R12" i="1"/>
  <c r="L13" i="1"/>
  <c r="E54" i="1" s="1"/>
  <c r="M13" i="1"/>
  <c r="N13" i="1"/>
  <c r="O13" i="1"/>
  <c r="P13" i="1"/>
  <c r="Q13" i="1"/>
  <c r="R13" i="1"/>
  <c r="M3" i="1"/>
  <c r="N3" i="1"/>
  <c r="O3" i="1"/>
  <c r="P3" i="1"/>
  <c r="Q3" i="1"/>
  <c r="R3" i="1"/>
  <c r="L3" i="1"/>
  <c r="E44" i="1" s="1"/>
  <c r="C51" i="1" l="1"/>
  <c r="I51" i="1"/>
  <c r="G51" i="1"/>
  <c r="I46" i="1"/>
  <c r="I48" i="1"/>
  <c r="F44" i="1"/>
  <c r="D47" i="1"/>
  <c r="F52" i="1"/>
  <c r="B47" i="1"/>
  <c r="C48" i="1"/>
  <c r="G50" i="1"/>
  <c r="B44" i="1"/>
  <c r="H44" i="1"/>
  <c r="H52" i="1"/>
  <c r="C47" i="1"/>
  <c r="G47" i="1"/>
  <c r="B46" i="1"/>
  <c r="H47" i="1"/>
  <c r="B51" i="1"/>
  <c r="C46" i="1"/>
  <c r="E51" i="1"/>
  <c r="I16" i="1"/>
  <c r="I53" i="1"/>
  <c r="G53" i="1"/>
  <c r="C53" i="1"/>
  <c r="B53" i="1"/>
  <c r="I52" i="1"/>
  <c r="F48" i="1"/>
  <c r="D51" i="1"/>
  <c r="H53" i="1"/>
  <c r="C44" i="1"/>
  <c r="G46" i="1"/>
  <c r="C52" i="1"/>
  <c r="B52" i="1"/>
  <c r="D46" i="1"/>
  <c r="H48" i="1"/>
  <c r="F51" i="1"/>
  <c r="I50" i="1"/>
  <c r="E50" i="1"/>
  <c r="I49" i="1"/>
  <c r="G49" i="1"/>
  <c r="B49" i="1"/>
  <c r="C49" i="1"/>
  <c r="I45" i="1"/>
  <c r="G45" i="1"/>
  <c r="C45" i="1"/>
  <c r="B45" i="1"/>
  <c r="I44" i="1"/>
  <c r="B54" i="1"/>
  <c r="F46" i="1"/>
  <c r="D49" i="1"/>
  <c r="H51" i="1"/>
  <c r="F54" i="1"/>
  <c r="G44" i="1"/>
  <c r="E47" i="1"/>
  <c r="C50" i="1"/>
  <c r="G52" i="1"/>
  <c r="I47" i="1"/>
  <c r="D44" i="1"/>
  <c r="H46" i="1"/>
  <c r="F49" i="1"/>
  <c r="D52" i="1"/>
  <c r="H54" i="1"/>
  <c r="L21" i="1"/>
  <c r="L17" i="1"/>
  <c r="R17" i="1"/>
  <c r="Q17" i="1"/>
  <c r="P17" i="1"/>
  <c r="O17" i="1"/>
  <c r="N17" i="1"/>
  <c r="M17" i="1"/>
  <c r="R45" i="1"/>
  <c r="R43" i="1"/>
  <c r="Q43" i="1"/>
  <c r="P47" i="1"/>
  <c r="O43" i="1"/>
  <c r="N43" i="1"/>
  <c r="M43" i="1"/>
  <c r="L43" i="1"/>
  <c r="K47" i="1"/>
  <c r="Q45" i="1"/>
  <c r="P45" i="1"/>
  <c r="O45" i="1"/>
  <c r="N45" i="1"/>
  <c r="M45" i="1"/>
  <c r="L45" i="1"/>
  <c r="K45" i="1"/>
  <c r="Q49" i="1"/>
  <c r="P49" i="1"/>
  <c r="O49" i="1"/>
  <c r="O51" i="1" s="1"/>
  <c r="N49" i="1"/>
  <c r="N51" i="1" s="1"/>
  <c r="M49" i="1"/>
  <c r="L49" i="1"/>
  <c r="K49" i="1"/>
  <c r="I26" i="1"/>
  <c r="G26" i="1"/>
  <c r="C24" i="1"/>
  <c r="C22" i="1"/>
  <c r="I20" i="1"/>
  <c r="S19" i="1"/>
  <c r="M19" i="1"/>
  <c r="I19" i="1"/>
  <c r="C19" i="1"/>
  <c r="C18" i="1"/>
  <c r="C16" i="1"/>
  <c r="H26" i="1"/>
  <c r="F26" i="1"/>
  <c r="E26" i="1"/>
  <c r="D26" i="1"/>
  <c r="C26" i="1"/>
  <c r="I25" i="1"/>
  <c r="H25" i="1"/>
  <c r="G25" i="1"/>
  <c r="F25" i="1"/>
  <c r="E25" i="1"/>
  <c r="D25" i="1"/>
  <c r="C25" i="1"/>
  <c r="D24" i="1"/>
  <c r="I23" i="1"/>
  <c r="H23" i="1"/>
  <c r="G23" i="1"/>
  <c r="F23" i="1"/>
  <c r="C23" i="1"/>
  <c r="S21" i="1"/>
  <c r="S25" i="1" s="1"/>
  <c r="R21" i="1"/>
  <c r="R27" i="1" s="1"/>
  <c r="G22" i="1"/>
  <c r="F22" i="1"/>
  <c r="E22" i="1"/>
  <c r="N21" i="1"/>
  <c r="N25" i="1" s="1"/>
  <c r="I21" i="1"/>
  <c r="H21" i="1"/>
  <c r="G21" i="1"/>
  <c r="F21" i="1"/>
  <c r="C21" i="1"/>
  <c r="H20" i="1"/>
  <c r="Q19" i="1"/>
  <c r="P19" i="1"/>
  <c r="E20" i="1"/>
  <c r="N19" i="1"/>
  <c r="C20" i="1"/>
  <c r="L19" i="1"/>
  <c r="S15" i="1"/>
  <c r="R15" i="1"/>
  <c r="G19" i="1"/>
  <c r="F19" i="1"/>
  <c r="O15" i="1"/>
  <c r="N15" i="1"/>
  <c r="M15" i="1"/>
  <c r="L15" i="1"/>
  <c r="I18" i="1"/>
  <c r="H18" i="1"/>
  <c r="G18" i="1"/>
  <c r="F18" i="1"/>
  <c r="E18" i="1"/>
  <c r="D18" i="1"/>
  <c r="I17" i="1"/>
  <c r="H17" i="1"/>
  <c r="G17" i="1"/>
  <c r="F17" i="1"/>
  <c r="E17" i="1"/>
  <c r="D17" i="1"/>
  <c r="C17" i="1"/>
  <c r="H16" i="1"/>
  <c r="G16" i="1"/>
  <c r="F16" i="1"/>
  <c r="E16" i="1"/>
  <c r="D16" i="1"/>
  <c r="S27" i="1" l="1"/>
  <c r="F24" i="1"/>
  <c r="H24" i="1"/>
  <c r="M47" i="1"/>
  <c r="O47" i="1"/>
  <c r="H19" i="1"/>
  <c r="R19" i="1"/>
  <c r="M21" i="1"/>
  <c r="M25" i="1" s="1"/>
  <c r="I22" i="1"/>
  <c r="E24" i="1"/>
  <c r="G24" i="1"/>
  <c r="I24" i="1"/>
  <c r="R25" i="1"/>
  <c r="L47" i="1"/>
  <c r="N47" i="1"/>
  <c r="K53" i="1"/>
  <c r="K55" i="1"/>
  <c r="K51" i="1"/>
  <c r="P51" i="1"/>
  <c r="P53" i="1"/>
  <c r="P55" i="1"/>
  <c r="L51" i="1"/>
  <c r="L55" i="1"/>
  <c r="L53" i="1"/>
  <c r="M55" i="1"/>
  <c r="M53" i="1"/>
  <c r="M51" i="1"/>
  <c r="Q53" i="1"/>
  <c r="Q51" i="1"/>
  <c r="Q55" i="1"/>
  <c r="N23" i="1"/>
  <c r="D21" i="1"/>
  <c r="N55" i="1"/>
  <c r="D19" i="1"/>
  <c r="P21" i="1"/>
  <c r="P27" i="1" s="1"/>
  <c r="R49" i="1"/>
  <c r="N53" i="1"/>
  <c r="O55" i="1"/>
  <c r="E19" i="1"/>
  <c r="O19" i="1"/>
  <c r="F20" i="1"/>
  <c r="Q21" i="1"/>
  <c r="H22" i="1"/>
  <c r="S23" i="1"/>
  <c r="N27" i="1"/>
  <c r="Q47" i="1"/>
  <c r="O53" i="1"/>
  <c r="D23" i="1"/>
  <c r="E23" i="1"/>
  <c r="O21" i="1"/>
  <c r="O23" i="1" s="1"/>
  <c r="Q23" i="1"/>
  <c r="R47" i="1"/>
  <c r="P43" i="1"/>
  <c r="D22" i="1"/>
  <c r="P15" i="1"/>
  <c r="Q15" i="1"/>
  <c r="D20" i="1"/>
  <c r="E21" i="1"/>
  <c r="K43" i="1"/>
  <c r="R23" i="1"/>
  <c r="G20" i="1"/>
  <c r="P23" i="1" l="1"/>
  <c r="O27" i="1"/>
  <c r="O25" i="1"/>
  <c r="P25" i="1"/>
  <c r="Q25" i="1"/>
  <c r="Q27" i="1"/>
  <c r="M23" i="1"/>
  <c r="M27" i="1"/>
  <c r="L27" i="1"/>
  <c r="L25" i="1"/>
  <c r="L23" i="1"/>
  <c r="R55" i="1"/>
  <c r="R51" i="1"/>
  <c r="R53" i="1"/>
</calcChain>
</file>

<file path=xl/sharedStrings.xml><?xml version="1.0" encoding="utf-8"?>
<sst xmlns="http://schemas.openxmlformats.org/spreadsheetml/2006/main" count="318" uniqueCount="93">
  <si>
    <t>Ascending Data</t>
  </si>
  <si>
    <t>Normalized</t>
  </si>
  <si>
    <t>Ratios</t>
  </si>
  <si>
    <t>100/50</t>
  </si>
  <si>
    <t>150/50</t>
  </si>
  <si>
    <t>200/50</t>
  </si>
  <si>
    <t>250/50</t>
  </si>
  <si>
    <t>300/50</t>
  </si>
  <si>
    <t>350/50</t>
  </si>
  <si>
    <t>400/50</t>
  </si>
  <si>
    <t>E4/E11</t>
  </si>
  <si>
    <t>E6/E10</t>
  </si>
  <si>
    <t>(2*E5)/(E10+E11)</t>
  </si>
  <si>
    <t>Avg Strain on C [Ec]</t>
  </si>
  <si>
    <t>E7/Ec</t>
  </si>
  <si>
    <t>E8/Ec</t>
  </si>
  <si>
    <t>E9/Ec</t>
  </si>
  <si>
    <t>Descending Data</t>
  </si>
  <si>
    <t>MD</t>
  </si>
  <si>
    <t>RB</t>
  </si>
  <si>
    <t>JG</t>
  </si>
  <si>
    <t>JJG</t>
  </si>
  <si>
    <t>DD</t>
  </si>
  <si>
    <t>EMD</t>
  </si>
  <si>
    <t>H.G.</t>
  </si>
  <si>
    <t>CC</t>
  </si>
  <si>
    <t>50/50</t>
  </si>
  <si>
    <t>Descending</t>
  </si>
  <si>
    <t>Rosette</t>
  </si>
  <si>
    <t xml:space="preserve">Directions: Enter strain gage measurements into e1, e2, and e3. Enter angles from givens. Should calcualte principal stresses. </t>
  </si>
  <si>
    <t>ε1</t>
  </si>
  <si>
    <t xml:space="preserve">θ1 </t>
  </si>
  <si>
    <t>deg</t>
  </si>
  <si>
    <t xml:space="preserve">A </t>
  </si>
  <si>
    <t>ε2</t>
  </si>
  <si>
    <t xml:space="preserve">θ2 </t>
  </si>
  <si>
    <t>ε3</t>
  </si>
  <si>
    <t xml:space="preserve">θ3 </t>
  </si>
  <si>
    <t>ex</t>
  </si>
  <si>
    <t>A^-1</t>
  </si>
  <si>
    <t>ey</t>
  </si>
  <si>
    <t>Y</t>
  </si>
  <si>
    <t>Principal Strains</t>
  </si>
  <si>
    <t>ep1</t>
  </si>
  <si>
    <t>Constants</t>
  </si>
  <si>
    <t xml:space="preserve">ep2 </t>
  </si>
  <si>
    <t>V</t>
  </si>
  <si>
    <t>Poissons</t>
  </si>
  <si>
    <t>θp</t>
  </si>
  <si>
    <t>Young's</t>
  </si>
  <si>
    <t>Principal Stresses</t>
  </si>
  <si>
    <t>σp1</t>
  </si>
  <si>
    <t>σp2</t>
  </si>
  <si>
    <t>Theoretical Calculations</t>
  </si>
  <si>
    <t>Hoop</t>
  </si>
  <si>
    <t>Axial</t>
  </si>
  <si>
    <t>`</t>
  </si>
  <si>
    <t xml:space="preserve">x10^6 psi </t>
  </si>
  <si>
    <t>Measurements</t>
  </si>
  <si>
    <t>psi</t>
  </si>
  <si>
    <t xml:space="preserve">Rosette B </t>
  </si>
  <si>
    <t>Rosette A (asc)</t>
  </si>
  <si>
    <t>Rosette A (des)</t>
  </si>
  <si>
    <t>Principal Stresses psi</t>
  </si>
  <si>
    <t>Pressure (psig)</t>
  </si>
  <si>
    <t>radius</t>
  </si>
  <si>
    <t>Diameter</t>
  </si>
  <si>
    <t>Thickness</t>
  </si>
  <si>
    <t xml:space="preserve">Strain Rosette A: </t>
  </si>
  <si>
    <t xml:space="preserve">For each strain rosette, there are two sets of data, ascending and descending. For each rosette, the theta values are constant, and thus the strain matrix component A is constant. However, the values e1, e2, and e3 change, thus changing the values of the strain transformations accordingly. </t>
  </si>
  <si>
    <t xml:space="preserve">Ascending </t>
  </si>
  <si>
    <t xml:space="preserve">Strain Rosette B: </t>
  </si>
  <si>
    <t>in</t>
  </si>
  <si>
    <t xml:space="preserve">Strain Rosette C: </t>
  </si>
  <si>
    <t>psi(gage)</t>
  </si>
  <si>
    <t>Rosette A ascending</t>
  </si>
  <si>
    <t>Rosette A descending</t>
  </si>
  <si>
    <t>Rosette B ascending</t>
  </si>
  <si>
    <t>Rosette B descending</t>
  </si>
  <si>
    <t>Rosette C ascending</t>
  </si>
  <si>
    <t>Rosette C descending</t>
  </si>
  <si>
    <t>Rosette D ascending</t>
  </si>
  <si>
    <t>Rosette D descending</t>
  </si>
  <si>
    <t>Hoop Theoretical</t>
  </si>
  <si>
    <t>Axial Theoretical</t>
  </si>
  <si>
    <t>Mean Data</t>
  </si>
  <si>
    <t>RA Hoop</t>
  </si>
  <si>
    <t>RA Ax</t>
  </si>
  <si>
    <t>RB Hoop</t>
  </si>
  <si>
    <t>RB Ax</t>
  </si>
  <si>
    <t>RC Hoop</t>
  </si>
  <si>
    <t>RD Hoop</t>
  </si>
  <si>
    <t>RD 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</si>
</sst>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8" formatCode="0.0000000"/>
    <numFmt numFmtId="174" formatCode="0.0"/>
  </numFmts>
  <fonts count="11" x14ac:knownFonts="1">
    <font>
      <sz val="10"/>
      <color rgb="FF000000"/>
      <name val="Arial"/>
    </font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theme="9"/>
      <name val="Calibri"/>
      <family val="2"/>
      <scheme val="minor"/>
    </font>
    <font>
      <b/>
      <sz val="12"/>
      <color rgb="FF000000"/>
      <name val="Calibri"/>
      <family val="2"/>
    </font>
    <font>
      <b/>
      <sz val="18"/>
      <color rgb="FF000000"/>
      <name val="Arial"/>
      <family val="2"/>
    </font>
    <font>
      <sz val="14"/>
      <color rgb="FF000000"/>
      <name val="Consolas"/>
      <family val="2"/>
    </font>
    <font>
      <b/>
      <sz val="16"/>
      <color rgb="FF000000"/>
      <name val="Impact"/>
      <family val="2"/>
    </font>
    <font>
      <b/>
      <sz val="12"/>
      <color rgb="FF000000"/>
      <name val="Abadi MT Condensed Extra Bold"/>
      <family val="2"/>
    </font>
  </fonts>
  <fills count="1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 applyFont="1" applyAlignment="1"/>
    <xf numFmtId="2" fontId="0" fillId="0" borderId="0" xfId="0" applyNumberFormat="1" applyFont="1" applyAlignment="1"/>
    <xf numFmtId="2" fontId="1" fillId="0" borderId="0" xfId="0" applyNumberFormat="1" applyFont="1" applyAlignment="1"/>
    <xf numFmtId="2" fontId="0" fillId="0" borderId="0" xfId="0" applyNumberFormat="1" applyAlignment="1"/>
    <xf numFmtId="0" fontId="3" fillId="0" borderId="0" xfId="0" applyFont="1" applyAlignment="1"/>
    <xf numFmtId="0" fontId="2" fillId="0" borderId="0" xfId="0" applyFont="1" applyAlignment="1">
      <alignment horizontal="center"/>
    </xf>
    <xf numFmtId="0" fontId="0" fillId="2" borderId="0" xfId="0" applyFill="1"/>
    <xf numFmtId="0" fontId="0" fillId="0" borderId="0" xfId="0"/>
    <xf numFmtId="0" fontId="4" fillId="3" borderId="1" xfId="0" applyFont="1" applyFill="1" applyBorder="1"/>
    <xf numFmtId="164" fontId="0" fillId="4" borderId="1" xfId="0" applyNumberFormat="1" applyFill="1" applyBorder="1" applyProtection="1">
      <protection locked="0"/>
    </xf>
    <xf numFmtId="0" fontId="0" fillId="0" borderId="0" xfId="0" applyProtection="1">
      <protection locked="0"/>
    </xf>
    <xf numFmtId="0" fontId="4" fillId="0" borderId="2" xfId="0" applyFont="1" applyBorder="1" applyAlignment="1">
      <alignment horizontal="center"/>
    </xf>
    <xf numFmtId="0" fontId="0" fillId="5" borderId="0" xfId="0" applyFill="1"/>
    <xf numFmtId="0" fontId="4" fillId="3" borderId="1" xfId="0" applyFont="1" applyFill="1" applyBorder="1" applyAlignment="1">
      <alignment horizontal="center"/>
    </xf>
    <xf numFmtId="0" fontId="4" fillId="0" borderId="0" xfId="0" applyFont="1"/>
    <xf numFmtId="0" fontId="4" fillId="6" borderId="1" xfId="0" applyFont="1" applyFill="1" applyBorder="1" applyAlignment="1">
      <alignment horizontal="center"/>
    </xf>
    <xf numFmtId="0" fontId="0" fillId="7" borderId="1" xfId="0" applyFill="1" applyBorder="1"/>
    <xf numFmtId="0" fontId="4" fillId="0" borderId="4" xfId="0" applyFont="1" applyBorder="1" applyAlignment="1">
      <alignment horizontal="center"/>
    </xf>
    <xf numFmtId="0" fontId="4" fillId="0" borderId="0" xfId="0" applyFont="1" applyAlignment="1">
      <alignment horizontal="center"/>
    </xf>
    <xf numFmtId="2" fontId="0" fillId="0" borderId="0" xfId="0" applyNumberFormat="1"/>
    <xf numFmtId="0" fontId="0" fillId="0" borderId="0" xfId="0" applyBorder="1"/>
    <xf numFmtId="164" fontId="5" fillId="0" borderId="0" xfId="0" applyNumberFormat="1" applyFont="1" applyBorder="1"/>
    <xf numFmtId="0" fontId="3" fillId="0" borderId="0" xfId="0" applyFont="1"/>
    <xf numFmtId="0" fontId="6" fillId="0" borderId="2" xfId="0" applyFont="1" applyBorder="1" applyAlignment="1">
      <alignment horizontal="center"/>
    </xf>
    <xf numFmtId="2" fontId="3" fillId="0" borderId="0" xfId="0" applyNumberFormat="1" applyFont="1" applyAlignment="1"/>
    <xf numFmtId="0" fontId="0" fillId="0" borderId="0" xfId="0" applyAlignment="1">
      <alignment horizontal="left" vertical="top" wrapText="1"/>
    </xf>
    <xf numFmtId="0" fontId="4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168" fontId="0" fillId="0" borderId="0" xfId="0" applyNumberFormat="1"/>
    <xf numFmtId="0" fontId="2" fillId="0" borderId="0" xfId="0" applyFont="1" applyAlignment="1"/>
    <xf numFmtId="0" fontId="3" fillId="0" borderId="0" xfId="0" applyFont="1" applyBorder="1"/>
    <xf numFmtId="2" fontId="0" fillId="0" borderId="0" xfId="0" applyNumberFormat="1" applyBorder="1"/>
    <xf numFmtId="2" fontId="0" fillId="0" borderId="0" xfId="0" applyNumberFormat="1" applyFont="1" applyBorder="1" applyAlignment="1"/>
    <xf numFmtId="0" fontId="3" fillId="0" borderId="0" xfId="0" applyFont="1" applyBorder="1" applyAlignment="1"/>
    <xf numFmtId="2" fontId="3" fillId="0" borderId="0" xfId="0" applyNumberFormat="1" applyFont="1" applyBorder="1" applyAlignment="1"/>
    <xf numFmtId="0" fontId="4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2" xfId="0" applyBorder="1"/>
    <xf numFmtId="0" fontId="2" fillId="0" borderId="0" xfId="0" applyFont="1"/>
    <xf numFmtId="2" fontId="0" fillId="9" borderId="1" xfId="0" applyNumberFormat="1" applyFill="1" applyBorder="1"/>
    <xf numFmtId="0" fontId="4" fillId="0" borderId="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/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right"/>
    </xf>
    <xf numFmtId="0" fontId="0" fillId="0" borderId="0" xfId="0" applyFill="1"/>
    <xf numFmtId="0" fontId="0" fillId="0" borderId="0" xfId="0" applyAlignment="1">
      <alignment vertical="top" wrapText="1"/>
    </xf>
    <xf numFmtId="0" fontId="8" fillId="0" borderId="0" xfId="0" applyFont="1" applyAlignment="1">
      <alignment horizontal="left" vertical="top" wrapText="1"/>
    </xf>
    <xf numFmtId="0" fontId="7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164" fontId="0" fillId="7" borderId="1" xfId="0" applyNumberFormat="1" applyFill="1" applyBorder="1"/>
    <xf numFmtId="0" fontId="2" fillId="0" borderId="0" xfId="0" applyFont="1" applyBorder="1" applyAlignment="1">
      <alignment horizontal="right"/>
    </xf>
    <xf numFmtId="2" fontId="0" fillId="10" borderId="1" xfId="0" applyNumberFormat="1" applyFill="1" applyBorder="1"/>
    <xf numFmtId="2" fontId="0" fillId="11" borderId="1" xfId="0" applyNumberFormat="1" applyFont="1" applyFill="1" applyBorder="1" applyAlignment="1"/>
    <xf numFmtId="0" fontId="4" fillId="12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5" borderId="6" xfId="0" applyFill="1" applyBorder="1"/>
    <xf numFmtId="0" fontId="0" fillId="0" borderId="6" xfId="0" applyBorder="1"/>
    <xf numFmtId="0" fontId="0" fillId="0" borderId="2" xfId="0" applyFill="1" applyBorder="1"/>
    <xf numFmtId="0" fontId="0" fillId="0" borderId="2" xfId="0" applyFill="1" applyBorder="1" applyAlignment="1">
      <alignment vertical="center"/>
    </xf>
    <xf numFmtId="0" fontId="0" fillId="0" borderId="2" xfId="0" applyBorder="1" applyProtection="1">
      <protection locked="0"/>
    </xf>
    <xf numFmtId="0" fontId="0" fillId="0" borderId="7" xfId="0" applyBorder="1"/>
    <xf numFmtId="174" fontId="0" fillId="0" borderId="0" xfId="0" applyNumberFormat="1"/>
    <xf numFmtId="2" fontId="0" fillId="7" borderId="1" xfId="0" applyNumberFormat="1" applyFont="1" applyFill="1" applyBorder="1" applyAlignment="1"/>
    <xf numFmtId="0" fontId="2" fillId="0" borderId="0" xfId="0" applyFont="1" applyAlignment="1">
      <alignment horizontal="right" vertical="center"/>
    </xf>
    <xf numFmtId="174" fontId="0" fillId="0" borderId="0" xfId="0" applyNumberFormat="1" applyFont="1" applyAlignment="1"/>
    <xf numFmtId="2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Hoop Stress vs Pressure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Hoop stress Theoretical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trendline>
            <c:spPr>
              <a:ln w="1587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Final!$B$3:$J$3</c:f>
              <c:numCache>
                <c:formatCode>0.00</c:formatCode>
                <c:ptCount val="9"/>
                <c:pt idx="0" formatCode="General">
                  <c:v>0</c:v>
                </c:pt>
                <c:pt idx="1">
                  <c:v>50</c:v>
                </c:pt>
                <c:pt idx="2" formatCode="General">
                  <c:v>100</c:v>
                </c:pt>
                <c:pt idx="3">
                  <c:v>150</c:v>
                </c:pt>
                <c:pt idx="4" formatCode="General">
                  <c:v>200</c:v>
                </c:pt>
                <c:pt idx="5">
                  <c:v>250</c:v>
                </c:pt>
                <c:pt idx="6" formatCode="General">
                  <c:v>300</c:v>
                </c:pt>
                <c:pt idx="7">
                  <c:v>350</c:v>
                </c:pt>
                <c:pt idx="8" formatCode="General">
                  <c:v>400</c:v>
                </c:pt>
              </c:numCache>
            </c:numRef>
          </c:xVal>
          <c:yVal>
            <c:numRef>
              <c:f>Final!$B$25:$J$25</c:f>
              <c:numCache>
                <c:formatCode>General</c:formatCode>
                <c:ptCount val="9"/>
                <c:pt idx="0">
                  <c:v>0</c:v>
                </c:pt>
                <c:pt idx="1">
                  <c:v>3465.625</c:v>
                </c:pt>
                <c:pt idx="2">
                  <c:v>6931.25</c:v>
                </c:pt>
                <c:pt idx="3">
                  <c:v>10396.875</c:v>
                </c:pt>
                <c:pt idx="4">
                  <c:v>13862.5</c:v>
                </c:pt>
                <c:pt idx="5">
                  <c:v>17328.125</c:v>
                </c:pt>
                <c:pt idx="6">
                  <c:v>20793.75</c:v>
                </c:pt>
                <c:pt idx="7">
                  <c:v>24259.375</c:v>
                </c:pt>
                <c:pt idx="8">
                  <c:v>27725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5D-8D4C-AC00-8E55DF7B8529}"/>
            </c:ext>
          </c:extLst>
        </c:ser>
        <c:ser>
          <c:idx val="1"/>
          <c:order val="1"/>
          <c:tx>
            <c:v>Rosette 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2">
                    <a:alpha val="60000"/>
                  </a:schemeClr>
                </a:solidFill>
              </a:ln>
              <a:effectLst/>
            </c:spPr>
          </c:marker>
          <c:trendline>
            <c:spPr>
              <a:ln w="15875" cap="rnd">
                <a:solidFill>
                  <a:schemeClr val="accent2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Final!$B$3:$J$3</c:f>
              <c:numCache>
                <c:formatCode>0.00</c:formatCode>
                <c:ptCount val="9"/>
                <c:pt idx="0" formatCode="General">
                  <c:v>0</c:v>
                </c:pt>
                <c:pt idx="1">
                  <c:v>50</c:v>
                </c:pt>
                <c:pt idx="2" formatCode="General">
                  <c:v>100</c:v>
                </c:pt>
                <c:pt idx="3">
                  <c:v>150</c:v>
                </c:pt>
                <c:pt idx="4" formatCode="General">
                  <c:v>200</c:v>
                </c:pt>
                <c:pt idx="5">
                  <c:v>250</c:v>
                </c:pt>
                <c:pt idx="6" formatCode="General">
                  <c:v>300</c:v>
                </c:pt>
                <c:pt idx="7">
                  <c:v>350</c:v>
                </c:pt>
                <c:pt idx="8" formatCode="General">
                  <c:v>400</c:v>
                </c:pt>
              </c:numCache>
            </c:numRef>
          </c:xVal>
          <c:yVal>
            <c:numRef>
              <c:f>Final!$B$29:$J$29</c:f>
              <c:numCache>
                <c:formatCode>0.0</c:formatCode>
                <c:ptCount val="9"/>
                <c:pt idx="0" formatCode="General">
                  <c:v>0</c:v>
                </c:pt>
                <c:pt idx="1">
                  <c:v>2464.7921554901282</c:v>
                </c:pt>
                <c:pt idx="2">
                  <c:v>5072.815009226244</c:v>
                </c:pt>
                <c:pt idx="3">
                  <c:v>7789.9750590215972</c:v>
                </c:pt>
                <c:pt idx="4">
                  <c:v>10420.30931779067</c:v>
                </c:pt>
                <c:pt idx="5">
                  <c:v>13081.89902688636</c:v>
                </c:pt>
                <c:pt idx="6">
                  <c:v>15762.273884355922</c:v>
                </c:pt>
                <c:pt idx="7">
                  <c:v>18443.672980359494</c:v>
                </c:pt>
                <c:pt idx="8">
                  <c:v>21116.766365646967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25D-8D4C-AC00-8E55DF7B8529}"/>
            </c:ext>
          </c:extLst>
        </c:ser>
        <c:ser>
          <c:idx val="2"/>
          <c:order val="2"/>
          <c:tx>
            <c:v>Rosette B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3">
                    <a:alpha val="60000"/>
                  </a:schemeClr>
                </a:solidFill>
              </a:ln>
              <a:effectLst/>
            </c:spPr>
          </c:marker>
          <c:trendline>
            <c:spPr>
              <a:ln w="15875" cap="rnd">
                <a:solidFill>
                  <a:schemeClr val="accent3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Final!$B$3:$J$3</c:f>
              <c:numCache>
                <c:formatCode>0.00</c:formatCode>
                <c:ptCount val="9"/>
                <c:pt idx="0" formatCode="General">
                  <c:v>0</c:v>
                </c:pt>
                <c:pt idx="1">
                  <c:v>50</c:v>
                </c:pt>
                <c:pt idx="2" formatCode="General">
                  <c:v>100</c:v>
                </c:pt>
                <c:pt idx="3">
                  <c:v>150</c:v>
                </c:pt>
                <c:pt idx="4" formatCode="General">
                  <c:v>200</c:v>
                </c:pt>
                <c:pt idx="5">
                  <c:v>250</c:v>
                </c:pt>
                <c:pt idx="6" formatCode="General">
                  <c:v>300</c:v>
                </c:pt>
                <c:pt idx="7">
                  <c:v>350</c:v>
                </c:pt>
                <c:pt idx="8" formatCode="General">
                  <c:v>400</c:v>
                </c:pt>
              </c:numCache>
            </c:numRef>
          </c:xVal>
          <c:yVal>
            <c:numRef>
              <c:f>Final!$B$31:$J$31</c:f>
              <c:numCache>
                <c:formatCode>0.0</c:formatCode>
                <c:ptCount val="9"/>
                <c:pt idx="0" formatCode="General">
                  <c:v>0</c:v>
                </c:pt>
                <c:pt idx="1">
                  <c:v>2272.990811392654</c:v>
                </c:pt>
                <c:pt idx="2">
                  <c:v>4761.0192453218169</c:v>
                </c:pt>
                <c:pt idx="3">
                  <c:v>7455.2263810606291</c:v>
                </c:pt>
                <c:pt idx="4">
                  <c:v>10021.734375122265</c:v>
                </c:pt>
                <c:pt idx="5">
                  <c:v>12672.033118094812</c:v>
                </c:pt>
                <c:pt idx="6">
                  <c:v>15337.123786293869</c:v>
                </c:pt>
                <c:pt idx="7">
                  <c:v>18051.224209436092</c:v>
                </c:pt>
                <c:pt idx="8">
                  <c:v>20773.332755154945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25D-8D4C-AC00-8E55DF7B8529}"/>
            </c:ext>
          </c:extLst>
        </c:ser>
        <c:ser>
          <c:idx val="3"/>
          <c:order val="3"/>
          <c:tx>
            <c:v>Rosette 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4">
                    <a:alpha val="60000"/>
                  </a:schemeClr>
                </a:solidFill>
              </a:ln>
              <a:effectLst/>
            </c:spPr>
          </c:marker>
          <c:trendline>
            <c:spPr>
              <a:ln w="15875" cap="rnd">
                <a:solidFill>
                  <a:schemeClr val="accent4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Final!$B$3:$J$3</c:f>
              <c:numCache>
                <c:formatCode>0.00</c:formatCode>
                <c:ptCount val="9"/>
                <c:pt idx="0" formatCode="General">
                  <c:v>0</c:v>
                </c:pt>
                <c:pt idx="1">
                  <c:v>50</c:v>
                </c:pt>
                <c:pt idx="2" formatCode="General">
                  <c:v>100</c:v>
                </c:pt>
                <c:pt idx="3">
                  <c:v>150</c:v>
                </c:pt>
                <c:pt idx="4" formatCode="General">
                  <c:v>200</c:v>
                </c:pt>
                <c:pt idx="5">
                  <c:v>250</c:v>
                </c:pt>
                <c:pt idx="6" formatCode="General">
                  <c:v>300</c:v>
                </c:pt>
                <c:pt idx="7">
                  <c:v>350</c:v>
                </c:pt>
                <c:pt idx="8" formatCode="General">
                  <c:v>400</c:v>
                </c:pt>
              </c:numCache>
            </c:numRef>
          </c:xVal>
          <c:yVal>
            <c:numRef>
              <c:f>Final!$B$34:$J$34</c:f>
              <c:numCache>
                <c:formatCode>0.0</c:formatCode>
                <c:ptCount val="9"/>
                <c:pt idx="0" formatCode="General">
                  <c:v>0</c:v>
                </c:pt>
                <c:pt idx="1">
                  <c:v>3736.4007165083513</c:v>
                </c:pt>
                <c:pt idx="2">
                  <c:v>7396.3069277759587</c:v>
                </c:pt>
                <c:pt idx="3">
                  <c:v>10961.852906321647</c:v>
                </c:pt>
                <c:pt idx="4">
                  <c:v>14332.0862315755</c:v>
                </c:pt>
                <c:pt idx="5">
                  <c:v>17625.104550933505</c:v>
                </c:pt>
                <c:pt idx="6">
                  <c:v>20861.643826072712</c:v>
                </c:pt>
                <c:pt idx="7">
                  <c:v>24036.103504421881</c:v>
                </c:pt>
                <c:pt idx="8">
                  <c:v>27130.562784146739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25D-8D4C-AC00-8E55DF7B85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8679855"/>
        <c:axId val="1457360879"/>
      </c:scatterChart>
      <c:valAx>
        <c:axId val="13986798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Pressure (psig)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7360879"/>
        <c:crosses val="autoZero"/>
        <c:crossBetween val="midCat"/>
      </c:valAx>
      <c:valAx>
        <c:axId val="1457360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Stress (psi)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6798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Axial Stress vs Pressure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Rosette 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trendline>
            <c:spPr>
              <a:ln w="1587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Final!$B$3:$J$3</c:f>
              <c:numCache>
                <c:formatCode>0.00</c:formatCode>
                <c:ptCount val="9"/>
                <c:pt idx="0" formatCode="General">
                  <c:v>0</c:v>
                </c:pt>
                <c:pt idx="1">
                  <c:v>50</c:v>
                </c:pt>
                <c:pt idx="2" formatCode="General">
                  <c:v>100</c:v>
                </c:pt>
                <c:pt idx="3">
                  <c:v>150</c:v>
                </c:pt>
                <c:pt idx="4" formatCode="General">
                  <c:v>200</c:v>
                </c:pt>
                <c:pt idx="5">
                  <c:v>250</c:v>
                </c:pt>
                <c:pt idx="6" formatCode="General">
                  <c:v>300</c:v>
                </c:pt>
                <c:pt idx="7">
                  <c:v>350</c:v>
                </c:pt>
                <c:pt idx="8" formatCode="General">
                  <c:v>400</c:v>
                </c:pt>
              </c:numCache>
            </c:numRef>
          </c:xVal>
          <c:yVal>
            <c:numRef>
              <c:f>Final!$B$30:$J$30</c:f>
              <c:numCache>
                <c:formatCode>0.0</c:formatCode>
                <c:ptCount val="9"/>
                <c:pt idx="0" formatCode="General">
                  <c:v>0</c:v>
                </c:pt>
                <c:pt idx="1">
                  <c:v>1070.8585628197336</c:v>
                </c:pt>
                <c:pt idx="2">
                  <c:v>2276.2441104920899</c:v>
                </c:pt>
                <c:pt idx="3">
                  <c:v>3563.5794057671437</c:v>
                </c:pt>
                <c:pt idx="4">
                  <c:v>4809.778154040323</c:v>
                </c:pt>
                <c:pt idx="5">
                  <c:v>6073.1089801559019</c:v>
                </c:pt>
                <c:pt idx="6">
                  <c:v>7343.1863902920122</c:v>
                </c:pt>
                <c:pt idx="7">
                  <c:v>8613.5009562602572</c:v>
                </c:pt>
                <c:pt idx="8">
                  <c:v>9883.5032681559005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61-8B4A-9B31-7489352BF24C}"/>
            </c:ext>
          </c:extLst>
        </c:ser>
        <c:ser>
          <c:idx val="1"/>
          <c:order val="1"/>
          <c:tx>
            <c:v>Rosette B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2">
                    <a:alpha val="60000"/>
                  </a:schemeClr>
                </a:solidFill>
              </a:ln>
              <a:effectLst/>
            </c:spPr>
          </c:marker>
          <c:trendline>
            <c:spPr>
              <a:ln w="15875" cap="rnd">
                <a:solidFill>
                  <a:schemeClr val="accent2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Final!$B$3:$J$3</c:f>
              <c:numCache>
                <c:formatCode>0.00</c:formatCode>
                <c:ptCount val="9"/>
                <c:pt idx="0" formatCode="General">
                  <c:v>0</c:v>
                </c:pt>
                <c:pt idx="1">
                  <c:v>50</c:v>
                </c:pt>
                <c:pt idx="2" formatCode="General">
                  <c:v>100</c:v>
                </c:pt>
                <c:pt idx="3">
                  <c:v>150</c:v>
                </c:pt>
                <c:pt idx="4" formatCode="General">
                  <c:v>200</c:v>
                </c:pt>
                <c:pt idx="5">
                  <c:v>250</c:v>
                </c:pt>
                <c:pt idx="6" formatCode="General">
                  <c:v>300</c:v>
                </c:pt>
                <c:pt idx="7">
                  <c:v>350</c:v>
                </c:pt>
                <c:pt idx="8" formatCode="General">
                  <c:v>400</c:v>
                </c:pt>
              </c:numCache>
            </c:numRef>
          </c:xVal>
          <c:yVal>
            <c:numRef>
              <c:f>Final!$B$32:$J$32</c:f>
              <c:numCache>
                <c:formatCode>0.0</c:formatCode>
                <c:ptCount val="9"/>
                <c:pt idx="0" formatCode="General">
                  <c:v>0</c:v>
                </c:pt>
                <c:pt idx="1">
                  <c:v>876.70411818480761</c:v>
                </c:pt>
                <c:pt idx="2">
                  <c:v>1931.7113251007011</c:v>
                </c:pt>
                <c:pt idx="3">
                  <c:v>2936.2629428830214</c:v>
                </c:pt>
                <c:pt idx="4">
                  <c:v>4082.7611882579995</c:v>
                </c:pt>
                <c:pt idx="5">
                  <c:v>5109.5297621868667</c:v>
                </c:pt>
                <c:pt idx="6">
                  <c:v>6221.4747770864196</c:v>
                </c:pt>
                <c:pt idx="7">
                  <c:v>7365.7941004230643</c:v>
                </c:pt>
                <c:pt idx="8">
                  <c:v>8572.0284983661968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D61-8B4A-9B31-7489352BF24C}"/>
            </c:ext>
          </c:extLst>
        </c:ser>
        <c:ser>
          <c:idx val="2"/>
          <c:order val="2"/>
          <c:tx>
            <c:v>Rosette 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3">
                    <a:alpha val="60000"/>
                  </a:schemeClr>
                </a:solidFill>
              </a:ln>
              <a:effectLst/>
            </c:spPr>
          </c:marker>
          <c:trendline>
            <c:spPr>
              <a:ln w="15875" cap="rnd">
                <a:solidFill>
                  <a:schemeClr val="accent3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Final!$B$3:$J$3</c:f>
              <c:numCache>
                <c:formatCode>0.00</c:formatCode>
                <c:ptCount val="9"/>
                <c:pt idx="0" formatCode="General">
                  <c:v>0</c:v>
                </c:pt>
                <c:pt idx="1">
                  <c:v>50</c:v>
                </c:pt>
                <c:pt idx="2" formatCode="General">
                  <c:v>100</c:v>
                </c:pt>
                <c:pt idx="3">
                  <c:v>150</c:v>
                </c:pt>
                <c:pt idx="4" formatCode="General">
                  <c:v>200</c:v>
                </c:pt>
                <c:pt idx="5">
                  <c:v>250</c:v>
                </c:pt>
                <c:pt idx="6" formatCode="General">
                  <c:v>300</c:v>
                </c:pt>
                <c:pt idx="7">
                  <c:v>350</c:v>
                </c:pt>
                <c:pt idx="8" formatCode="General">
                  <c:v>400</c:v>
                </c:pt>
              </c:numCache>
            </c:numRef>
          </c:xVal>
          <c:yVal>
            <c:numRef>
              <c:f>Final!$B$33:$J$33</c:f>
              <c:numCache>
                <c:formatCode>0.0</c:formatCode>
                <c:ptCount val="9"/>
                <c:pt idx="0" formatCode="General">
                  <c:v>0</c:v>
                </c:pt>
                <c:pt idx="1">
                  <c:v>1451.0824753521188</c:v>
                </c:pt>
                <c:pt idx="2">
                  <c:v>3059.3119330985987</c:v>
                </c:pt>
                <c:pt idx="3">
                  <c:v>4737.9530387323994</c:v>
                </c:pt>
                <c:pt idx="4">
                  <c:v>6393.0290387323985</c:v>
                </c:pt>
                <c:pt idx="5">
                  <c:v>8066.1089366197211</c:v>
                </c:pt>
                <c:pt idx="6">
                  <c:v>9762.7034894366225</c:v>
                </c:pt>
                <c:pt idx="7">
                  <c:v>11467.393774647893</c:v>
                </c:pt>
                <c:pt idx="8">
                  <c:v>13165.888774647887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D61-8B4A-9B31-7489352BF24C}"/>
            </c:ext>
          </c:extLst>
        </c:ser>
        <c:ser>
          <c:idx val="3"/>
          <c:order val="3"/>
          <c:tx>
            <c:v>Rosette 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4">
                    <a:alpha val="60000"/>
                  </a:schemeClr>
                </a:solidFill>
              </a:ln>
              <a:effectLst/>
            </c:spPr>
          </c:marker>
          <c:trendline>
            <c:spPr>
              <a:ln w="15875" cap="rnd">
                <a:solidFill>
                  <a:schemeClr val="accent4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Final!$B$3:$J$3</c:f>
              <c:numCache>
                <c:formatCode>0.00</c:formatCode>
                <c:ptCount val="9"/>
                <c:pt idx="0" formatCode="General">
                  <c:v>0</c:v>
                </c:pt>
                <c:pt idx="1">
                  <c:v>50</c:v>
                </c:pt>
                <c:pt idx="2" formatCode="General">
                  <c:v>100</c:v>
                </c:pt>
                <c:pt idx="3">
                  <c:v>150</c:v>
                </c:pt>
                <c:pt idx="4" formatCode="General">
                  <c:v>200</c:v>
                </c:pt>
                <c:pt idx="5">
                  <c:v>250</c:v>
                </c:pt>
                <c:pt idx="6" formatCode="General">
                  <c:v>300</c:v>
                </c:pt>
                <c:pt idx="7">
                  <c:v>350</c:v>
                </c:pt>
                <c:pt idx="8" formatCode="General">
                  <c:v>400</c:v>
                </c:pt>
              </c:numCache>
            </c:numRef>
          </c:xVal>
          <c:yVal>
            <c:numRef>
              <c:f>Final!$B$35:$J$35</c:f>
              <c:numCache>
                <c:formatCode>0.0</c:formatCode>
                <c:ptCount val="9"/>
                <c:pt idx="0" formatCode="General">
                  <c:v>0</c:v>
                </c:pt>
                <c:pt idx="1">
                  <c:v>1835.5298327874268</c:v>
                </c:pt>
                <c:pt idx="2">
                  <c:v>3722.7350440550322</c:v>
                </c:pt>
                <c:pt idx="3">
                  <c:v>5589.9094528332807</c:v>
                </c:pt>
                <c:pt idx="4">
                  <c:v>7349.0770571568992</c:v>
                </c:pt>
                <c:pt idx="5">
                  <c:v>9079.2193997707218</c:v>
                </c:pt>
                <c:pt idx="6">
                  <c:v>10778.433779561088</c:v>
                </c:pt>
                <c:pt idx="7">
                  <c:v>12453.425446282348</c:v>
                </c:pt>
                <c:pt idx="8">
                  <c:v>14085.372807402557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D61-8B4A-9B31-7489352BF24C}"/>
            </c:ext>
          </c:extLst>
        </c:ser>
        <c:ser>
          <c:idx val="4"/>
          <c:order val="4"/>
          <c:tx>
            <c:v>Theoretical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5">
                    <a:alpha val="60000"/>
                  </a:schemeClr>
                </a:solidFill>
              </a:ln>
              <a:effectLst/>
            </c:spPr>
          </c:marker>
          <c:trendline>
            <c:spPr>
              <a:ln w="15875" cap="rnd">
                <a:solidFill>
                  <a:schemeClr val="accent5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Final!$B$3:$J$3</c:f>
              <c:numCache>
                <c:formatCode>0.00</c:formatCode>
                <c:ptCount val="9"/>
                <c:pt idx="0" formatCode="General">
                  <c:v>0</c:v>
                </c:pt>
                <c:pt idx="1">
                  <c:v>50</c:v>
                </c:pt>
                <c:pt idx="2" formatCode="General">
                  <c:v>100</c:v>
                </c:pt>
                <c:pt idx="3">
                  <c:v>150</c:v>
                </c:pt>
                <c:pt idx="4" formatCode="General">
                  <c:v>200</c:v>
                </c:pt>
                <c:pt idx="5">
                  <c:v>250</c:v>
                </c:pt>
                <c:pt idx="6" formatCode="General">
                  <c:v>300</c:v>
                </c:pt>
                <c:pt idx="7">
                  <c:v>350</c:v>
                </c:pt>
                <c:pt idx="8" formatCode="General">
                  <c:v>400</c:v>
                </c:pt>
              </c:numCache>
            </c:numRef>
          </c:xVal>
          <c:yVal>
            <c:numRef>
              <c:f>Final!$B$26:$J$26</c:f>
              <c:numCache>
                <c:formatCode>General</c:formatCode>
                <c:ptCount val="9"/>
                <c:pt idx="0">
                  <c:v>0</c:v>
                </c:pt>
                <c:pt idx="1">
                  <c:v>1732.8125</c:v>
                </c:pt>
                <c:pt idx="2">
                  <c:v>3465.625</c:v>
                </c:pt>
                <c:pt idx="3">
                  <c:v>5198.4375</c:v>
                </c:pt>
                <c:pt idx="4">
                  <c:v>6931.25</c:v>
                </c:pt>
                <c:pt idx="5">
                  <c:v>8664.0625</c:v>
                </c:pt>
                <c:pt idx="6">
                  <c:v>10396.875</c:v>
                </c:pt>
                <c:pt idx="7">
                  <c:v>12129.6875</c:v>
                </c:pt>
                <c:pt idx="8">
                  <c:v>13862.5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D61-8B4A-9B31-7489352BF2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3701855"/>
        <c:axId val="1501618559"/>
      </c:scatterChart>
      <c:valAx>
        <c:axId val="15037018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Pressure (psig)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1618559"/>
        <c:crosses val="autoZero"/>
        <c:crossBetween val="midCat"/>
      </c:valAx>
      <c:valAx>
        <c:axId val="1501618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Stress (psi)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37018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677153</xdr:colOff>
      <xdr:row>0</xdr:row>
      <xdr:rowOff>21258</xdr:rowOff>
    </xdr:from>
    <xdr:to>
      <xdr:col>7</xdr:col>
      <xdr:colOff>25401</xdr:colOff>
      <xdr:row>11</xdr:row>
      <xdr:rowOff>115387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28ED58B-61CE-7543-9E0A-74441A254B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7153" y="21258"/>
          <a:ext cx="5842181" cy="195679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466696</xdr:colOff>
      <xdr:row>1</xdr:row>
      <xdr:rowOff>19443</xdr:rowOff>
    </xdr:from>
    <xdr:to>
      <xdr:col>16</xdr:col>
      <xdr:colOff>818244</xdr:colOff>
      <xdr:row>10</xdr:row>
      <xdr:rowOff>162558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F9940D4-2D9D-C04F-BEC8-82387B5E7F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79767" y="182729"/>
          <a:ext cx="5812548" cy="18848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466696</xdr:colOff>
      <xdr:row>1</xdr:row>
      <xdr:rowOff>19443</xdr:rowOff>
    </xdr:from>
    <xdr:to>
      <xdr:col>16</xdr:col>
      <xdr:colOff>818244</xdr:colOff>
      <xdr:row>10</xdr:row>
      <xdr:rowOff>162558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A50472D-57E9-8045-BBCA-3D87FE43E7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70696" y="184543"/>
          <a:ext cx="5812548" cy="189571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466696</xdr:colOff>
      <xdr:row>1</xdr:row>
      <xdr:rowOff>19443</xdr:rowOff>
    </xdr:from>
    <xdr:to>
      <xdr:col>16</xdr:col>
      <xdr:colOff>818244</xdr:colOff>
      <xdr:row>10</xdr:row>
      <xdr:rowOff>162558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39D0B3-E918-7946-B4E9-6F97676AB8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70696" y="184543"/>
          <a:ext cx="5812548" cy="189571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466696</xdr:colOff>
      <xdr:row>1</xdr:row>
      <xdr:rowOff>19443</xdr:rowOff>
    </xdr:from>
    <xdr:to>
      <xdr:col>16</xdr:col>
      <xdr:colOff>818244</xdr:colOff>
      <xdr:row>10</xdr:row>
      <xdr:rowOff>162558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FC97418-2400-1D4A-9538-190F05DF4B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70696" y="184543"/>
          <a:ext cx="5812548" cy="189571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77105</xdr:colOff>
      <xdr:row>35</xdr:row>
      <xdr:rowOff>99787</xdr:rowOff>
    </xdr:from>
    <xdr:to>
      <xdr:col>8</xdr:col>
      <xdr:colOff>553357</xdr:colOff>
      <xdr:row>64</xdr:row>
      <xdr:rowOff>45357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A8CA209-CDC0-1D48-AAA6-9343E3A036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258535</xdr:colOff>
      <xdr:row>65</xdr:row>
      <xdr:rowOff>11789</xdr:rowOff>
    </xdr:from>
    <xdr:to>
      <xdr:col>8</xdr:col>
      <xdr:colOff>598714</xdr:colOff>
      <xdr:row>93</xdr:row>
      <xdr:rowOff>9071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9049CB3-7628-FE47-9222-C24092838C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55"/>
  <sheetViews>
    <sheetView topLeftCell="D1" workbookViewId="0">
      <selection activeCell="L9" sqref="L9:S11"/>
    </sheetView>
  </sheetViews>
  <sheetFormatPr baseColWidth="10" defaultColWidth="14.5" defaultRowHeight="15.75" customHeight="1" x14ac:dyDescent="0.15"/>
  <cols>
    <col min="1" max="1" width="15.5" style="1" customWidth="1"/>
    <col min="2" max="2" width="10.83203125" style="1" customWidth="1"/>
    <col min="3" max="8" width="12" style="1" customWidth="1"/>
    <col min="9" max="9" width="17.33203125" style="1" bestFit="1" customWidth="1"/>
    <col min="10" max="11" width="17.83203125" style="1" customWidth="1"/>
    <col min="12" max="19" width="13" style="1" customWidth="1"/>
    <col min="20" max="16384" width="14.5" style="1"/>
  </cols>
  <sheetData>
    <row r="1" spans="1:19" ht="15.75" customHeight="1" x14ac:dyDescent="0.15">
      <c r="A1" s="2" t="s">
        <v>0</v>
      </c>
      <c r="L1" s="2" t="s">
        <v>1</v>
      </c>
    </row>
    <row r="2" spans="1:19" ht="15.75" customHeight="1" x14ac:dyDescent="0.15">
      <c r="B2" s="2">
        <v>0</v>
      </c>
      <c r="C2" s="2">
        <v>50</v>
      </c>
      <c r="D2" s="2">
        <v>100</v>
      </c>
      <c r="E2" s="2">
        <v>150</v>
      </c>
      <c r="F2" s="2">
        <v>200</v>
      </c>
      <c r="G2" s="2">
        <v>250</v>
      </c>
      <c r="H2" s="2">
        <v>300</v>
      </c>
      <c r="I2" s="2">
        <v>350</v>
      </c>
      <c r="J2" s="2">
        <v>400</v>
      </c>
      <c r="L2" s="2">
        <v>50</v>
      </c>
      <c r="M2" s="2">
        <v>100</v>
      </c>
      <c r="N2" s="2">
        <v>150</v>
      </c>
      <c r="O2" s="2">
        <v>200</v>
      </c>
      <c r="P2" s="2">
        <v>250</v>
      </c>
      <c r="Q2" s="2">
        <v>300</v>
      </c>
      <c r="R2" s="2">
        <v>350</v>
      </c>
      <c r="S2" s="2">
        <v>400</v>
      </c>
    </row>
    <row r="3" spans="1:19" ht="15.75" customHeight="1" x14ac:dyDescent="0.15">
      <c r="A3" s="2">
        <v>1</v>
      </c>
      <c r="B3" s="1">
        <v>9104.3333189999994</v>
      </c>
      <c r="C3" s="1">
        <v>9176.0467189999999</v>
      </c>
      <c r="D3" s="1">
        <v>9245.3071220000002</v>
      </c>
      <c r="E3" s="1">
        <v>9318.0075230000002</v>
      </c>
      <c r="F3" s="1">
        <v>9389.6672359999993</v>
      </c>
      <c r="G3" s="1">
        <v>9461.5629339999996</v>
      </c>
      <c r="H3" s="1">
        <v>9535.2040880000004</v>
      </c>
      <c r="I3" s="1">
        <v>9608.7611080000006</v>
      </c>
      <c r="J3" s="1">
        <v>9682.3169080000007</v>
      </c>
      <c r="L3" s="1">
        <f>IF(C3=0,,C3-'raw data'!$B3)</f>
        <v>71.713400000000547</v>
      </c>
      <c r="M3" s="1">
        <f>IF(D3=0,,D3-'raw data'!$B3)</f>
        <v>140.97380300000077</v>
      </c>
      <c r="N3" s="1">
        <f>IF(E3=0,,E3-'raw data'!$B3)</f>
        <v>213.67420400000083</v>
      </c>
      <c r="O3" s="1">
        <f>IF(F3=0,,F3-'raw data'!$B3)</f>
        <v>285.33391699999993</v>
      </c>
      <c r="P3" s="1">
        <f>IF(G3=0,,G3-'raw data'!$B3)</f>
        <v>357.22961500000019</v>
      </c>
      <c r="Q3" s="1">
        <f>IF(H3=0,,H3-'raw data'!$B3)</f>
        <v>430.87076900000102</v>
      </c>
      <c r="R3" s="1">
        <f>IF(I3=0,,I3-'raw data'!$B3)</f>
        <v>504.42778900000121</v>
      </c>
      <c r="S3" s="1">
        <f>J3-B3</f>
        <v>577.9835890000013</v>
      </c>
    </row>
    <row r="4" spans="1:19" ht="15.75" customHeight="1" x14ac:dyDescent="0.15">
      <c r="A4" s="2">
        <v>2</v>
      </c>
      <c r="B4" s="1">
        <v>9185.5592469999992</v>
      </c>
      <c r="C4" s="1">
        <v>9243.6912609999999</v>
      </c>
      <c r="D4" s="1">
        <v>9300.0536460000003</v>
      </c>
      <c r="E4" s="1">
        <v>9360.2243030000009</v>
      </c>
      <c r="F4" s="1">
        <v>9419.901629</v>
      </c>
      <c r="G4" s="1">
        <v>9480.789143</v>
      </c>
      <c r="H4" s="1">
        <v>9543.4348580000005</v>
      </c>
      <c r="I4" s="1">
        <v>9606.6011880000005</v>
      </c>
      <c r="J4" s="1">
        <v>9669.6411879999996</v>
      </c>
      <c r="L4" s="1">
        <f>IF(C4=0,,C4-'raw data'!$B4)</f>
        <v>58.132014000000709</v>
      </c>
      <c r="M4" s="1">
        <f>IF(D4=0,,D4-'raw data'!$B4)</f>
        <v>114.49439900000107</v>
      </c>
      <c r="N4" s="1">
        <f>IF(E4=0,,E4-'raw data'!$B4)</f>
        <v>174.66505600000164</v>
      </c>
      <c r="O4" s="1">
        <f>IF(F4=0,,F4-'raw data'!$B4)</f>
        <v>234.34238200000073</v>
      </c>
      <c r="P4" s="1">
        <f>IF(G4=0,,G4-'raw data'!$B4)</f>
        <v>295.22989600000074</v>
      </c>
      <c r="Q4" s="1">
        <f>IF(H4=0,,H4-'raw data'!$B4)</f>
        <v>357.8756110000013</v>
      </c>
      <c r="R4" s="1">
        <f>IF(I4=0,,I4-'raw data'!$B4)</f>
        <v>421.04194100000132</v>
      </c>
      <c r="S4" s="1">
        <f t="shared" ref="S4:S13" si="0">J4-B4</f>
        <v>484.08194100000037</v>
      </c>
    </row>
    <row r="5" spans="1:19" ht="15.75" customHeight="1" x14ac:dyDescent="0.15">
      <c r="A5" s="2">
        <v>3</v>
      </c>
      <c r="B5" s="1">
        <v>1883.4455170000001</v>
      </c>
      <c r="C5" s="1">
        <v>1900.866804</v>
      </c>
      <c r="D5" s="1">
        <v>1917.4206099999999</v>
      </c>
      <c r="E5" s="1">
        <v>1937.126575</v>
      </c>
      <c r="F5" s="1">
        <v>1956.718644</v>
      </c>
      <c r="G5" s="1">
        <v>1976.678774</v>
      </c>
      <c r="H5" s="1">
        <v>1997.3738430000001</v>
      </c>
      <c r="I5" s="1">
        <v>2018.01242</v>
      </c>
      <c r="J5" s="1">
        <v>2039.1349760000001</v>
      </c>
      <c r="L5" s="1">
        <f>IF(C5=0,,C5-'raw data'!$B5)</f>
        <v>17.421286999999893</v>
      </c>
      <c r="M5" s="1">
        <f>IF(D5=0,,D5-'raw data'!$B5)</f>
        <v>33.975092999999788</v>
      </c>
      <c r="N5" s="1">
        <f>IF(E5=0,,E5-'raw data'!$B5)</f>
        <v>53.681057999999894</v>
      </c>
      <c r="O5" s="1">
        <f>IF(F5=0,,F5-'raw data'!$B5)</f>
        <v>73.273126999999931</v>
      </c>
      <c r="P5" s="1">
        <f>IF(G5=0,,G5-'raw data'!$B5)</f>
        <v>93.233256999999867</v>
      </c>
      <c r="Q5" s="1">
        <f>IF(H5=0,,H5-'raw data'!$B5)</f>
        <v>113.92832599999997</v>
      </c>
      <c r="R5" s="1">
        <f>IF(I5=0,,I5-'raw data'!$B5)</f>
        <v>134.56690299999991</v>
      </c>
      <c r="S5" s="1">
        <f t="shared" si="0"/>
        <v>155.68945899999994</v>
      </c>
    </row>
    <row r="6" spans="1:19" ht="15.75" customHeight="1" x14ac:dyDescent="0.15">
      <c r="A6" s="2">
        <v>4</v>
      </c>
      <c r="B6" s="1">
        <v>835.69054300000005</v>
      </c>
      <c r="C6" s="1">
        <v>856.77005699999995</v>
      </c>
      <c r="D6" s="1">
        <v>876.47745499999996</v>
      </c>
      <c r="E6" s="1">
        <v>898.03295100000003</v>
      </c>
      <c r="F6" s="1">
        <v>919.64350400000001</v>
      </c>
      <c r="G6" s="1">
        <v>941.39500699999996</v>
      </c>
      <c r="H6" s="1">
        <v>963.46789699999999</v>
      </c>
      <c r="I6" s="1">
        <v>985.69456300000002</v>
      </c>
      <c r="J6" s="1">
        <v>1007.87373</v>
      </c>
      <c r="L6" s="1">
        <f>IF(C6=0,,C6-'raw data'!$B6)</f>
        <v>21.079513999999904</v>
      </c>
      <c r="M6" s="1">
        <f>IF(D6=0,,D6-'raw data'!$B6)</f>
        <v>40.786911999999916</v>
      </c>
      <c r="N6" s="1">
        <f>IF(E6=0,,E6-'raw data'!$B6)</f>
        <v>62.342407999999978</v>
      </c>
      <c r="O6" s="1">
        <f>IF(F6=0,,F6-'raw data'!$B6)</f>
        <v>83.952960999999959</v>
      </c>
      <c r="P6" s="1">
        <f>IF(G6=0,,G6-'raw data'!$B6)</f>
        <v>105.70446399999992</v>
      </c>
      <c r="Q6" s="1">
        <f>IF(H6=0,,H6-'raw data'!$B6)</f>
        <v>127.77735399999995</v>
      </c>
      <c r="R6" s="1">
        <f>IF(I6=0,,I6-'raw data'!$B6)</f>
        <v>150.00401999999997</v>
      </c>
      <c r="S6" s="1">
        <f t="shared" si="0"/>
        <v>172.18318699999998</v>
      </c>
    </row>
    <row r="7" spans="1:19" ht="15.75" customHeight="1" x14ac:dyDescent="0.15">
      <c r="A7" s="2">
        <v>5</v>
      </c>
      <c r="B7" s="1">
        <v>899.25471200000004</v>
      </c>
      <c r="C7" s="1">
        <v>964.56892100000005</v>
      </c>
      <c r="D7" s="1">
        <v>1028.4038929999999</v>
      </c>
      <c r="E7" s="1">
        <v>1096.778405</v>
      </c>
      <c r="F7" s="1">
        <v>1163.292946</v>
      </c>
      <c r="G7" s="1">
        <v>1231.8409509999999</v>
      </c>
      <c r="H7" s="1">
        <v>1301.215119</v>
      </c>
      <c r="I7" s="1">
        <v>1371.7695839999999</v>
      </c>
      <c r="J7" s="1">
        <v>1441.8704</v>
      </c>
      <c r="L7" s="1">
        <f>IF(C7=0,,C7-'raw data'!$B7)</f>
        <v>65.314209000000005</v>
      </c>
      <c r="M7" s="1">
        <f>IF(D7=0,,D7-'raw data'!$B7)</f>
        <v>129.14918099999988</v>
      </c>
      <c r="N7" s="1">
        <f>IF(E7=0,,E7-'raw data'!$B7)</f>
        <v>197.52369299999998</v>
      </c>
      <c r="O7" s="1">
        <f>IF(F7=0,,F7-'raw data'!$B7)</f>
        <v>264.03823399999999</v>
      </c>
      <c r="P7" s="1">
        <f>IF(G7=0,,G7-'raw data'!$B7)</f>
        <v>332.58623899999986</v>
      </c>
      <c r="Q7" s="1">
        <f>IF(H7=0,,H7-'raw data'!$B7)</f>
        <v>401.96040699999992</v>
      </c>
      <c r="R7" s="1">
        <f>IF(I7=0,,I7-'raw data'!$B7)</f>
        <v>472.51487199999985</v>
      </c>
      <c r="S7" s="1">
        <f t="shared" si="0"/>
        <v>542.61568799999998</v>
      </c>
    </row>
    <row r="8" spans="1:19" ht="15.75" customHeight="1" x14ac:dyDescent="0.15">
      <c r="A8" s="2">
        <v>6</v>
      </c>
      <c r="B8" s="1">
        <v>5688.480826</v>
      </c>
      <c r="C8" s="1">
        <v>5751.3848790000002</v>
      </c>
      <c r="D8" s="1">
        <v>5810.7538029999996</v>
      </c>
      <c r="E8" s="1">
        <v>5875.2511219999997</v>
      </c>
      <c r="F8" s="1">
        <v>5939.6107089999996</v>
      </c>
      <c r="G8" s="1">
        <v>6005.6878859999997</v>
      </c>
      <c r="H8" s="1">
        <v>6073.2308670000002</v>
      </c>
      <c r="I8" s="1">
        <v>6142.10095</v>
      </c>
      <c r="J8" s="1">
        <v>6210.8045220000004</v>
      </c>
      <c r="L8" s="1">
        <f>IF(C8=0,,C8-'raw data'!$B8)</f>
        <v>62.904053000000204</v>
      </c>
      <c r="M8" s="1">
        <f>IF(D8=0,,D8-'raw data'!$B8)</f>
        <v>122.27297699999963</v>
      </c>
      <c r="N8" s="1">
        <f>IF(E8=0,,E8-'raw data'!$B8)</f>
        <v>186.77029599999969</v>
      </c>
      <c r="O8" s="1">
        <f>IF(F8=0,,F8-'raw data'!$B8)</f>
        <v>251.12988299999961</v>
      </c>
      <c r="P8" s="1">
        <f>IF(G8=0,,G8-'raw data'!$B8)</f>
        <v>317.20705999999973</v>
      </c>
      <c r="Q8" s="1">
        <f>IF(H8=0,,H8-'raw data'!$B8)</f>
        <v>384.75004100000024</v>
      </c>
      <c r="R8" s="1">
        <f>IF(I8=0,,I8-'raw data'!$B8)</f>
        <v>453.62012400000003</v>
      </c>
      <c r="S8" s="1">
        <f t="shared" si="0"/>
        <v>522.32369600000038</v>
      </c>
    </row>
    <row r="9" spans="1:19" ht="15.75" customHeight="1" x14ac:dyDescent="0.15">
      <c r="A9" s="2">
        <v>7</v>
      </c>
      <c r="B9" s="1">
        <v>2064.375556</v>
      </c>
      <c r="C9" s="1">
        <v>2100.900889</v>
      </c>
      <c r="D9" s="1">
        <v>2135.7664930000001</v>
      </c>
      <c r="E9" s="1">
        <v>2174.3899900000001</v>
      </c>
      <c r="F9" s="1">
        <v>2212.669316</v>
      </c>
      <c r="G9" s="1">
        <v>2251.5285359999998</v>
      </c>
      <c r="H9" s="1">
        <v>2291.406242</v>
      </c>
      <c r="I9" s="1">
        <v>2331.3020809999998</v>
      </c>
      <c r="J9" s="1">
        <v>2371.203998</v>
      </c>
      <c r="L9" s="1">
        <f>IF(C9=0,,C9-'raw data'!$B9)</f>
        <v>36.525333000000046</v>
      </c>
      <c r="M9" s="1">
        <f>IF(D9=0,,D9-'raw data'!$B9)</f>
        <v>71.390937000000122</v>
      </c>
      <c r="N9" s="1">
        <f>IF(E9=0,,E9-'raw data'!$B9)</f>
        <v>110.01443400000016</v>
      </c>
      <c r="O9" s="1">
        <f>IF(F9=0,,F9-'raw data'!$B9)</f>
        <v>148.29376000000002</v>
      </c>
      <c r="P9" s="1">
        <f>IF(G9=0,,G9-'raw data'!$B9)</f>
        <v>187.15297999999984</v>
      </c>
      <c r="Q9" s="1">
        <f>IF(H9=0,,H9-'raw data'!$B9)</f>
        <v>227.03068600000006</v>
      </c>
      <c r="R9" s="1">
        <f>IF(I9=0,,I9-'raw data'!$B9)</f>
        <v>266.92652499999986</v>
      </c>
      <c r="S9" s="1">
        <f t="shared" si="0"/>
        <v>306.828442</v>
      </c>
    </row>
    <row r="10" spans="1:19" ht="15.75" customHeight="1" x14ac:dyDescent="0.15">
      <c r="A10" s="2">
        <v>8</v>
      </c>
      <c r="B10" s="1">
        <v>2142.883859</v>
      </c>
      <c r="C10" s="1">
        <v>2180.6228190000002</v>
      </c>
      <c r="D10" s="1">
        <v>2216.518133</v>
      </c>
      <c r="E10" s="1">
        <v>2256.0694520000002</v>
      </c>
      <c r="F10" s="1">
        <v>2295.0894600000001</v>
      </c>
      <c r="G10" s="1">
        <v>2334.6921520000001</v>
      </c>
      <c r="H10" s="1">
        <v>2375.1828919999998</v>
      </c>
      <c r="I10" s="1">
        <v>2415.594239</v>
      </c>
      <c r="J10" s="1">
        <v>2456.0431010000002</v>
      </c>
      <c r="L10" s="1">
        <f>IF(C10=0,,C10-'raw data'!$B10)</f>
        <v>37.738960000000134</v>
      </c>
      <c r="M10" s="1">
        <f>IF(D10=0,,D10-'raw data'!$B10)</f>
        <v>73.634274000000005</v>
      </c>
      <c r="N10" s="1">
        <f>IF(E10=0,,E10-'raw data'!$B10)</f>
        <v>113.18559300000015</v>
      </c>
      <c r="O10" s="1">
        <f>IF(F10=0,,F10-'raw data'!$B10)</f>
        <v>152.20560100000012</v>
      </c>
      <c r="P10" s="1">
        <f>IF(G10=0,,G10-'raw data'!$B10)</f>
        <v>191.80829300000005</v>
      </c>
      <c r="Q10" s="1">
        <f>IF(H10=0,,H10-'raw data'!$B10)</f>
        <v>232.29903299999978</v>
      </c>
      <c r="R10" s="1">
        <f>IF(I10=0,,I10-'raw data'!$B10)</f>
        <v>272.71037999999999</v>
      </c>
      <c r="S10" s="1">
        <f t="shared" si="0"/>
        <v>313.15924200000018</v>
      </c>
    </row>
    <row r="11" spans="1:19" ht="15.75" customHeight="1" x14ac:dyDescent="0.15">
      <c r="A11" s="2">
        <v>9</v>
      </c>
      <c r="B11" s="1">
        <v>2140.7323609999999</v>
      </c>
      <c r="C11" s="1">
        <v>2179.6304140000002</v>
      </c>
      <c r="D11" s="1">
        <v>2217.4193789999999</v>
      </c>
      <c r="E11" s="1">
        <v>2256.971845</v>
      </c>
      <c r="F11" s="1">
        <v>2296.3932850000001</v>
      </c>
      <c r="G11" s="1">
        <v>2335.8810779999999</v>
      </c>
      <c r="H11" s="1">
        <v>2376.275048</v>
      </c>
      <c r="I11" s="1">
        <v>2416.7306060000001</v>
      </c>
      <c r="J11" s="1">
        <v>2457.0893209999999</v>
      </c>
      <c r="L11" s="1">
        <f>IF(C11=0,,C11-'raw data'!$B11)</f>
        <v>38.898053000000345</v>
      </c>
      <c r="M11" s="1">
        <f>IF(D11=0,,D11-'raw data'!$B11)</f>
        <v>76.68701800000008</v>
      </c>
      <c r="N11" s="1">
        <f>IF(E11=0,,E11-'raw data'!$B11)</f>
        <v>116.23948400000018</v>
      </c>
      <c r="O11" s="1">
        <f>IF(F11=0,,F11-'raw data'!$B11)</f>
        <v>155.66092400000025</v>
      </c>
      <c r="P11" s="1">
        <f>IF(G11=0,,G11-'raw data'!$B11)</f>
        <v>195.14871700000003</v>
      </c>
      <c r="Q11" s="1">
        <f>IF(H11=0,,H11-'raw data'!$B11)</f>
        <v>235.54268700000011</v>
      </c>
      <c r="R11" s="1">
        <f>IF(I11=0,,I11-'raw data'!$B11)</f>
        <v>275.99824500000022</v>
      </c>
      <c r="S11" s="1">
        <f t="shared" si="0"/>
        <v>316.35696000000007</v>
      </c>
    </row>
    <row r="12" spans="1:19" ht="15.75" customHeight="1" x14ac:dyDescent="0.15">
      <c r="A12" s="2">
        <v>10</v>
      </c>
      <c r="B12" s="1">
        <v>1495.282719</v>
      </c>
      <c r="C12" s="1">
        <v>1603.8610309999999</v>
      </c>
      <c r="D12" s="1">
        <v>1706.343067</v>
      </c>
      <c r="E12" s="1">
        <v>1806.287028</v>
      </c>
      <c r="F12" s="1">
        <v>1901.5808750000001</v>
      </c>
      <c r="G12" s="1">
        <v>1994.2609769999999</v>
      </c>
      <c r="H12" s="1">
        <v>2086.0038249999998</v>
      </c>
      <c r="I12" s="1">
        <v>2175.8376480000002</v>
      </c>
      <c r="J12" s="1">
        <v>2263.476208</v>
      </c>
      <c r="L12" s="1">
        <f>IF(C12=0,,C12-'raw data'!$B12)</f>
        <v>108.57831199999987</v>
      </c>
      <c r="M12" s="1">
        <f>IF(D12=0,,D12-'raw data'!$B12)</f>
        <v>211.06034799999998</v>
      </c>
      <c r="N12" s="1">
        <f>IF(E12=0,,E12-'raw data'!$B12)</f>
        <v>311.00430899999992</v>
      </c>
      <c r="O12" s="1">
        <f>IF(F12=0,,F12-'raw data'!$B12)</f>
        <v>406.29815600000006</v>
      </c>
      <c r="P12" s="1">
        <f>IF(G12=0,,G12-'raw data'!$B12)</f>
        <v>498.97825799999987</v>
      </c>
      <c r="Q12" s="1">
        <f>IF(H12=0,,H12-'raw data'!$B12)</f>
        <v>590.72110599999974</v>
      </c>
      <c r="R12" s="1">
        <f>IF(I12=0,,I12-'raw data'!$B12)</f>
        <v>680.55492900000013</v>
      </c>
      <c r="S12" s="1">
        <f t="shared" si="0"/>
        <v>768.193489</v>
      </c>
    </row>
    <row r="13" spans="1:19" ht="15.75" customHeight="1" x14ac:dyDescent="0.15">
      <c r="A13" s="2">
        <v>11</v>
      </c>
      <c r="B13" s="1">
        <v>1747.7976389999999</v>
      </c>
      <c r="C13" s="1">
        <v>1776.290649</v>
      </c>
      <c r="D13" s="1">
        <v>1802.1388420000001</v>
      </c>
      <c r="E13" s="1">
        <v>1829.236285</v>
      </c>
      <c r="F13" s="1">
        <v>1854.893239</v>
      </c>
      <c r="G13" s="1">
        <v>1880.3240290000001</v>
      </c>
      <c r="H13" s="1">
        <v>1905.5914439999999</v>
      </c>
      <c r="I13" s="1">
        <v>1930.6183309999999</v>
      </c>
      <c r="J13" s="1">
        <v>1955.047959</v>
      </c>
      <c r="L13" s="1">
        <f>IF(C13=0,,C13-'raw data'!$B13)</f>
        <v>28.49301000000014</v>
      </c>
      <c r="M13" s="1">
        <f>IF(D13=0,,D13-'raw data'!$B13)</f>
        <v>54.341203000000178</v>
      </c>
      <c r="N13" s="1">
        <f>IF(E13=0,,E13-'raw data'!$B13)</f>
        <v>81.438646000000062</v>
      </c>
      <c r="O13" s="1">
        <f>IF(F13=0,,F13-'raw data'!$B13)</f>
        <v>107.0956000000001</v>
      </c>
      <c r="P13" s="1">
        <f>IF(G13=0,,G13-'raw data'!$B13)</f>
        <v>132.52639000000022</v>
      </c>
      <c r="Q13" s="1">
        <f>IF(H13=0,,H13-'raw data'!$B13)</f>
        <v>157.79380500000002</v>
      </c>
      <c r="R13" s="1">
        <f>IF(I13=0,,I13-'raw data'!$B13)</f>
        <v>182.82069200000001</v>
      </c>
      <c r="S13" s="1">
        <f t="shared" si="0"/>
        <v>207.2503200000001</v>
      </c>
    </row>
    <row r="14" spans="1:19" ht="15.75" customHeight="1" x14ac:dyDescent="0.15">
      <c r="B14" s="3" t="s">
        <v>19</v>
      </c>
      <c r="C14" s="3" t="s">
        <v>18</v>
      </c>
      <c r="D14" s="3" t="s">
        <v>20</v>
      </c>
      <c r="E14" s="3" t="s">
        <v>21</v>
      </c>
      <c r="F14" s="3" t="s">
        <v>22</v>
      </c>
      <c r="G14" s="3" t="s">
        <v>23</v>
      </c>
      <c r="H14" s="3" t="s">
        <v>24</v>
      </c>
      <c r="I14" s="3" t="s">
        <v>25</v>
      </c>
      <c r="J14" s="1" t="s">
        <v>19</v>
      </c>
    </row>
    <row r="15" spans="1:19" ht="15.75" customHeight="1" x14ac:dyDescent="0.15">
      <c r="A15" s="2" t="s">
        <v>2</v>
      </c>
      <c r="C15" s="2" t="s">
        <v>3</v>
      </c>
      <c r="D15" s="2" t="s">
        <v>4</v>
      </c>
      <c r="E15" s="2" t="s">
        <v>5</v>
      </c>
      <c r="F15" s="2" t="s">
        <v>6</v>
      </c>
      <c r="G15" s="2" t="s">
        <v>7</v>
      </c>
      <c r="H15" s="2" t="s">
        <v>8</v>
      </c>
      <c r="I15" s="2" t="s">
        <v>9</v>
      </c>
      <c r="K15" s="2" t="s">
        <v>10</v>
      </c>
      <c r="L15" s="1">
        <f t="shared" ref="L15:S15" si="1">IF(L6=0,,L6/L13)</f>
        <v>0.73981351917539773</v>
      </c>
      <c r="M15" s="1">
        <f t="shared" si="1"/>
        <v>0.7505706489420152</v>
      </c>
      <c r="N15" s="1">
        <f t="shared" si="1"/>
        <v>0.76551380778113542</v>
      </c>
      <c r="O15" s="1">
        <f t="shared" si="1"/>
        <v>0.78390672445926701</v>
      </c>
      <c r="P15" s="1">
        <f t="shared" si="1"/>
        <v>0.7976106796540654</v>
      </c>
      <c r="Q15" s="1">
        <f t="shared" si="1"/>
        <v>0.8097742113513261</v>
      </c>
      <c r="R15" s="1">
        <f t="shared" si="1"/>
        <v>0.82049804296769624</v>
      </c>
      <c r="S15" s="1">
        <f t="shared" si="1"/>
        <v>0.83079817198834671</v>
      </c>
    </row>
    <row r="16" spans="1:19" ht="15.75" customHeight="1" x14ac:dyDescent="0.15">
      <c r="B16" s="2">
        <v>1</v>
      </c>
      <c r="C16" s="1">
        <f t="shared" ref="C16:H16" si="2">IF(M3=0,,M3/$L3)</f>
        <v>1.9657944400906902</v>
      </c>
      <c r="D16" s="1">
        <f t="shared" si="2"/>
        <v>2.9795575722249845</v>
      </c>
      <c r="E16" s="1">
        <f t="shared" si="2"/>
        <v>3.9788089394729265</v>
      </c>
      <c r="F16" s="1">
        <f t="shared" si="2"/>
        <v>4.9813509748526421</v>
      </c>
      <c r="G16" s="1">
        <f t="shared" si="2"/>
        <v>6.0082323387260645</v>
      </c>
      <c r="H16" s="1">
        <f t="shared" si="2"/>
        <v>7.0339405048428514</v>
      </c>
      <c r="I16" s="1">
        <f>IF(S3=0,,S3/$L3)</f>
        <v>8.0596316587973362</v>
      </c>
    </row>
    <row r="17" spans="1:19" ht="15.75" customHeight="1" x14ac:dyDescent="0.15">
      <c r="B17" s="2">
        <v>2</v>
      </c>
      <c r="C17" s="1">
        <f t="shared" ref="C17:I17" si="3">IF(M4=0,,M4/$L4)</f>
        <v>1.9695584433045734</v>
      </c>
      <c r="D17" s="1">
        <f t="shared" si="3"/>
        <v>3.004627639427726</v>
      </c>
      <c r="E17" s="1">
        <f t="shared" si="3"/>
        <v>4.031210444558103</v>
      </c>
      <c r="F17" s="1">
        <f t="shared" si="3"/>
        <v>5.0786111762788249</v>
      </c>
      <c r="G17" s="1">
        <f t="shared" si="3"/>
        <v>6.1562568776646369</v>
      </c>
      <c r="H17" s="1">
        <f t="shared" si="3"/>
        <v>7.2428583155573483</v>
      </c>
      <c r="I17" s="1">
        <f t="shared" si="3"/>
        <v>8.3272865963321774</v>
      </c>
      <c r="K17" s="2" t="s">
        <v>11</v>
      </c>
      <c r="L17" s="1">
        <f>IF(L8=0,,L8/L12)</f>
        <v>0.57934270519880871</v>
      </c>
      <c r="M17" s="1">
        <f t="shared" ref="M17:S17" si="4">IF(M8=0,,M8/M12)</f>
        <v>0.57932708895182738</v>
      </c>
      <c r="N17" s="1">
        <f t="shared" si="4"/>
        <v>0.60053925490787885</v>
      </c>
      <c r="O17" s="1">
        <f t="shared" si="4"/>
        <v>0.61809259848080522</v>
      </c>
      <c r="P17" s="1">
        <f t="shared" si="4"/>
        <v>0.63571318973180557</v>
      </c>
      <c r="Q17" s="1">
        <f t="shared" si="4"/>
        <v>0.65132265817500756</v>
      </c>
      <c r="R17" s="1">
        <f t="shared" si="4"/>
        <v>0.66654446932967548</v>
      </c>
      <c r="S17" s="1">
        <f t="shared" si="4"/>
        <v>0.67993767648296277</v>
      </c>
    </row>
    <row r="18" spans="1:19" ht="15.75" customHeight="1" x14ac:dyDescent="0.15">
      <c r="B18" s="2">
        <v>3</v>
      </c>
      <c r="C18" s="1">
        <f t="shared" ref="C18:I18" si="5">IF(M5=0,,M5/$L5)</f>
        <v>1.950205688018342</v>
      </c>
      <c r="D18" s="1">
        <f t="shared" si="5"/>
        <v>3.0813485823406861</v>
      </c>
      <c r="E18" s="1">
        <f t="shared" si="5"/>
        <v>4.205953727758482</v>
      </c>
      <c r="F18" s="1">
        <f t="shared" si="5"/>
        <v>5.3516859575300284</v>
      </c>
      <c r="G18" s="1">
        <f t="shared" si="5"/>
        <v>6.5396044505782305</v>
      </c>
      <c r="H18" s="1">
        <f t="shared" si="5"/>
        <v>7.724280244048602</v>
      </c>
      <c r="I18" s="1">
        <f t="shared" si="5"/>
        <v>8.9367369356810951</v>
      </c>
    </row>
    <row r="19" spans="1:19" ht="15.75" customHeight="1" x14ac:dyDescent="0.15">
      <c r="B19" s="2">
        <v>4</v>
      </c>
      <c r="C19" s="1">
        <f t="shared" ref="C19:I19" si="6">IF(M6=0,,M6/$L6)</f>
        <v>1.9349076074524347</v>
      </c>
      <c r="D19" s="1">
        <f t="shared" si="6"/>
        <v>2.9574879193135222</v>
      </c>
      <c r="E19" s="1">
        <f t="shared" si="6"/>
        <v>3.9826801035356101</v>
      </c>
      <c r="F19" s="1">
        <f t="shared" si="6"/>
        <v>5.0145588745547167</v>
      </c>
      <c r="G19" s="1">
        <f t="shared" si="6"/>
        <v>6.0616840596989343</v>
      </c>
      <c r="H19" s="1">
        <f t="shared" si="6"/>
        <v>7.1161042896909601</v>
      </c>
      <c r="I19" s="1">
        <f t="shared" si="6"/>
        <v>8.1682711944877262</v>
      </c>
      <c r="K19" s="2" t="s">
        <v>12</v>
      </c>
      <c r="L19" s="1">
        <f t="shared" ref="L19:S19" si="7">IF(L7=0,,(2*L7)/(L12+L13))</f>
        <v>0.95299597387701562</v>
      </c>
      <c r="M19" s="1">
        <f t="shared" si="7"/>
        <v>0.97323606823985598</v>
      </c>
      <c r="N19" s="1">
        <f t="shared" si="7"/>
        <v>1.0066364575203037</v>
      </c>
      <c r="O19" s="1">
        <f t="shared" si="7"/>
        <v>1.0285993193886833</v>
      </c>
      <c r="P19" s="1">
        <f t="shared" si="7"/>
        <v>1.0533136693556049</v>
      </c>
      <c r="Q19" s="1">
        <f t="shared" si="7"/>
        <v>1.074021107910835</v>
      </c>
      <c r="R19" s="1">
        <f t="shared" si="7"/>
        <v>1.0945754327709927</v>
      </c>
      <c r="S19" s="1">
        <f t="shared" si="7"/>
        <v>1.112551400692728</v>
      </c>
    </row>
    <row r="20" spans="1:19" ht="15.75" customHeight="1" x14ac:dyDescent="0.15">
      <c r="B20" s="2">
        <v>5</v>
      </c>
      <c r="C20" s="1">
        <f t="shared" ref="C20:I20" si="8">IF(M7=0,,M7/$L7)</f>
        <v>1.9773519878346819</v>
      </c>
      <c r="D20" s="1">
        <f t="shared" si="8"/>
        <v>3.0242070756762893</v>
      </c>
      <c r="E20" s="1">
        <f t="shared" si="8"/>
        <v>4.0425848837884564</v>
      </c>
      <c r="F20" s="1">
        <f t="shared" si="8"/>
        <v>5.0920962542775312</v>
      </c>
      <c r="G20" s="1">
        <f t="shared" si="8"/>
        <v>6.1542566794309623</v>
      </c>
      <c r="H20" s="1">
        <f t="shared" si="8"/>
        <v>7.2344881647422206</v>
      </c>
      <c r="I20" s="1">
        <f t="shared" si="8"/>
        <v>8.3077740097870585</v>
      </c>
    </row>
    <row r="21" spans="1:19" ht="15.75" customHeight="1" x14ac:dyDescent="0.15">
      <c r="B21" s="2">
        <v>6</v>
      </c>
      <c r="C21" s="1">
        <f t="shared" ref="C21:I21" si="9">IF(M8=0,,M8/$L8)</f>
        <v>1.9438012523612624</v>
      </c>
      <c r="D21" s="1">
        <f t="shared" si="9"/>
        <v>2.9691297633874099</v>
      </c>
      <c r="E21" s="1">
        <f t="shared" si="9"/>
        <v>3.992268717565763</v>
      </c>
      <c r="F21" s="1">
        <f t="shared" si="9"/>
        <v>5.0427125896005256</v>
      </c>
      <c r="G21" s="1">
        <f t="shared" si="9"/>
        <v>6.1164586803333485</v>
      </c>
      <c r="H21" s="1">
        <f t="shared" si="9"/>
        <v>7.2113020126063825</v>
      </c>
      <c r="I21" s="1">
        <f t="shared" si="9"/>
        <v>8.3034982817402678</v>
      </c>
      <c r="K21" s="2" t="s">
        <v>13</v>
      </c>
      <c r="L21" s="1">
        <f>IF(L9=0,,(L9+L10+L11)/3)</f>
        <v>37.720782000000177</v>
      </c>
      <c r="M21" s="1">
        <f t="shared" ref="M21:S21" si="10">IF(M9=0,,(M9+M10+M11)/3)</f>
        <v>73.904076333333407</v>
      </c>
      <c r="N21" s="1">
        <f t="shared" si="10"/>
        <v>113.14650366666683</v>
      </c>
      <c r="O21" s="1">
        <f t="shared" si="10"/>
        <v>152.05342833333347</v>
      </c>
      <c r="P21" s="1">
        <f t="shared" si="10"/>
        <v>191.36999666666665</v>
      </c>
      <c r="Q21" s="1">
        <f t="shared" si="10"/>
        <v>231.62413533333333</v>
      </c>
      <c r="R21" s="1">
        <f t="shared" si="10"/>
        <v>271.87838333333337</v>
      </c>
      <c r="S21" s="1">
        <f t="shared" si="10"/>
        <v>312.11488133333341</v>
      </c>
    </row>
    <row r="22" spans="1:19" ht="15.75" customHeight="1" x14ac:dyDescent="0.15">
      <c r="B22" s="2">
        <v>7</v>
      </c>
      <c r="C22" s="1">
        <f t="shared" ref="C22:I22" si="11">IF(M9=0,,M9/$L9)</f>
        <v>1.9545595107921407</v>
      </c>
      <c r="D22" s="1">
        <f t="shared" si="11"/>
        <v>3.0120035866613462</v>
      </c>
      <c r="E22" s="1">
        <f t="shared" si="11"/>
        <v>4.0600248600060631</v>
      </c>
      <c r="F22" s="1">
        <f t="shared" si="11"/>
        <v>5.1239226210476883</v>
      </c>
      <c r="G22" s="1">
        <f t="shared" si="11"/>
        <v>6.2157047548341247</v>
      </c>
      <c r="H22" s="1">
        <f t="shared" si="11"/>
        <v>7.3079833385776256</v>
      </c>
      <c r="I22" s="1">
        <f t="shared" si="11"/>
        <v>8.4004283273748559</v>
      </c>
    </row>
    <row r="23" spans="1:19" ht="15.75" customHeight="1" x14ac:dyDescent="0.15">
      <c r="B23" s="2">
        <v>8</v>
      </c>
      <c r="C23" s="1">
        <f t="shared" ref="C23:I23" si="12">IF(M10=0,,M10/$L10)</f>
        <v>1.9511474084076441</v>
      </c>
      <c r="D23" s="1">
        <f t="shared" si="12"/>
        <v>2.9991709628458163</v>
      </c>
      <c r="E23" s="1">
        <f t="shared" si="12"/>
        <v>4.03311593642219</v>
      </c>
      <c r="F23" s="1">
        <f t="shared" si="12"/>
        <v>5.0825007631370704</v>
      </c>
      <c r="G23" s="1">
        <f t="shared" si="12"/>
        <v>6.1554169219289285</v>
      </c>
      <c r="H23" s="1">
        <f t="shared" si="12"/>
        <v>7.2262293396532131</v>
      </c>
      <c r="I23" s="1">
        <f t="shared" si="12"/>
        <v>8.2980358229267335</v>
      </c>
      <c r="K23" s="2" t="s">
        <v>14</v>
      </c>
      <c r="L23" s="1">
        <f t="shared" ref="L23:S23" si="13">IF(L9=0,,L9/L21)</f>
        <v>0.96830794759238747</v>
      </c>
      <c r="M23" s="1">
        <f t="shared" si="13"/>
        <v>0.96599457759274143</v>
      </c>
      <c r="N23" s="1">
        <f t="shared" si="13"/>
        <v>0.97231845823628948</v>
      </c>
      <c r="O23" s="1">
        <f t="shared" si="13"/>
        <v>0.97527403114455624</v>
      </c>
      <c r="P23" s="1">
        <f t="shared" si="13"/>
        <v>0.97796406573590466</v>
      </c>
      <c r="Q23" s="1">
        <f t="shared" si="13"/>
        <v>0.98016852031968615</v>
      </c>
      <c r="R23" s="1">
        <f t="shared" si="13"/>
        <v>0.98178649485618597</v>
      </c>
      <c r="S23" s="1">
        <f t="shared" si="13"/>
        <v>0.9830625207271434</v>
      </c>
    </row>
    <row r="24" spans="1:19" ht="13" x14ac:dyDescent="0.15">
      <c r="B24" s="2">
        <v>9</v>
      </c>
      <c r="C24" s="1">
        <f t="shared" ref="C24:I24" si="14">IF(M11=0,,M11/$L11)</f>
        <v>1.9714873132595967</v>
      </c>
      <c r="D24" s="1">
        <f t="shared" si="14"/>
        <v>2.9883111116126853</v>
      </c>
      <c r="E24" s="1">
        <f t="shared" si="14"/>
        <v>4.001766463735315</v>
      </c>
      <c r="F24" s="1">
        <f t="shared" si="14"/>
        <v>5.0169276338843565</v>
      </c>
      <c r="G24" s="1">
        <f t="shared" si="14"/>
        <v>6.0553850086017933</v>
      </c>
      <c r="H24" s="1">
        <f t="shared" si="14"/>
        <v>7.0954257016411022</v>
      </c>
      <c r="I24" s="1">
        <f t="shared" si="14"/>
        <v>8.1329767327942424</v>
      </c>
    </row>
    <row r="25" spans="1:19" ht="13" x14ac:dyDescent="0.15">
      <c r="B25" s="2">
        <v>10</v>
      </c>
      <c r="C25" s="1">
        <f t="shared" ref="C25:I25" si="15">IF(M12=0,,M12/$L12)</f>
        <v>1.9438536491523302</v>
      </c>
      <c r="D25" s="1">
        <f t="shared" si="15"/>
        <v>2.8643317737339689</v>
      </c>
      <c r="E25" s="1">
        <f t="shared" si="15"/>
        <v>3.741982616196875</v>
      </c>
      <c r="F25" s="1">
        <f t="shared" si="15"/>
        <v>4.5955610177472686</v>
      </c>
      <c r="G25" s="1">
        <f t="shared" si="15"/>
        <v>5.4405073639383934</v>
      </c>
      <c r="H25" s="1">
        <f t="shared" si="15"/>
        <v>6.2678716998289765</v>
      </c>
      <c r="I25" s="1">
        <f t="shared" si="15"/>
        <v>7.0750177899247593</v>
      </c>
      <c r="K25" s="2" t="s">
        <v>15</v>
      </c>
      <c r="L25" s="1">
        <f t="shared" ref="L25:S25" si="16">IF(L10=0,,L10/L21)</f>
        <v>1.0004819094153445</v>
      </c>
      <c r="M25" s="1">
        <f t="shared" si="16"/>
        <v>0.99634929023242913</v>
      </c>
      <c r="N25" s="1">
        <f t="shared" si="16"/>
        <v>1.0003454753975296</v>
      </c>
      <c r="O25" s="1">
        <f t="shared" si="16"/>
        <v>1.0010007841870756</v>
      </c>
      <c r="P25" s="1">
        <f t="shared" si="16"/>
        <v>1.0022903085173631</v>
      </c>
      <c r="Q25" s="1">
        <f t="shared" si="16"/>
        <v>1.002913762271342</v>
      </c>
      <c r="R25" s="1">
        <f t="shared" si="16"/>
        <v>1.0030601795422867</v>
      </c>
      <c r="S25" s="1">
        <f t="shared" si="16"/>
        <v>1.0033460777717658</v>
      </c>
    </row>
    <row r="26" spans="1:19" ht="13" x14ac:dyDescent="0.15">
      <c r="B26" s="2">
        <v>11</v>
      </c>
      <c r="C26" s="1">
        <f t="shared" ref="C26:I26" si="17">IF(M13=0,,M13/$L13)</f>
        <v>1.9071766373577208</v>
      </c>
      <c r="D26" s="1">
        <f t="shared" si="17"/>
        <v>2.8581973613879215</v>
      </c>
      <c r="E26" s="1">
        <f t="shared" si="17"/>
        <v>3.7586622122408118</v>
      </c>
      <c r="F26" s="1">
        <f t="shared" si="17"/>
        <v>4.6511895373637104</v>
      </c>
      <c r="G26" s="1">
        <f t="shared" si="17"/>
        <v>5.5379830000410362</v>
      </c>
      <c r="H26" s="1">
        <f t="shared" si="17"/>
        <v>6.4163348133454177</v>
      </c>
      <c r="I26" s="1">
        <f t="shared" si="17"/>
        <v>7.2737250294019162</v>
      </c>
    </row>
    <row r="27" spans="1:19" ht="13" x14ac:dyDescent="0.15">
      <c r="K27" s="2" t="s">
        <v>16</v>
      </c>
      <c r="L27" s="1">
        <f t="shared" ref="L27:S27" si="18">IF(L11=0,,L11/L21)</f>
        <v>1.0312101429922678</v>
      </c>
      <c r="M27" s="1">
        <f t="shared" si="18"/>
        <v>1.0376561321748292</v>
      </c>
      <c r="N27" s="1">
        <f t="shared" si="18"/>
        <v>1.027336066366181</v>
      </c>
      <c r="O27" s="1">
        <f t="shared" si="18"/>
        <v>1.0237251846683679</v>
      </c>
      <c r="P27" s="1">
        <f t="shared" si="18"/>
        <v>1.0197456257467321</v>
      </c>
      <c r="Q27" s="1">
        <f t="shared" si="18"/>
        <v>1.0169177174089719</v>
      </c>
      <c r="R27" s="1">
        <f t="shared" si="18"/>
        <v>1.0151533256015273</v>
      </c>
      <c r="S27" s="1">
        <f t="shared" si="18"/>
        <v>1.0135914015010909</v>
      </c>
    </row>
    <row r="29" spans="1:19" ht="13" x14ac:dyDescent="0.15">
      <c r="A29" s="2" t="s">
        <v>17</v>
      </c>
      <c r="K29" s="2" t="s">
        <v>1</v>
      </c>
    </row>
    <row r="30" spans="1:19" ht="13" x14ac:dyDescent="0.15">
      <c r="B30" s="2">
        <v>400</v>
      </c>
      <c r="C30" s="2">
        <v>350</v>
      </c>
      <c r="D30" s="2">
        <v>300</v>
      </c>
      <c r="E30" s="2">
        <v>250</v>
      </c>
      <c r="F30" s="2">
        <v>200</v>
      </c>
      <c r="G30" s="2">
        <v>150</v>
      </c>
      <c r="H30" s="2">
        <v>100</v>
      </c>
      <c r="I30" s="2">
        <v>50</v>
      </c>
      <c r="K30" s="2">
        <v>400</v>
      </c>
      <c r="L30" s="2">
        <v>350</v>
      </c>
      <c r="M30" s="2">
        <v>300</v>
      </c>
      <c r="N30" s="2">
        <v>250</v>
      </c>
      <c r="O30" s="2">
        <v>200</v>
      </c>
      <c r="P30" s="2">
        <v>150</v>
      </c>
      <c r="Q30" s="2">
        <v>100</v>
      </c>
      <c r="R30" s="2">
        <v>50</v>
      </c>
    </row>
    <row r="31" spans="1:19" ht="13" x14ac:dyDescent="0.15">
      <c r="A31" s="2">
        <v>1</v>
      </c>
      <c r="B31" s="1">
        <v>9682.3169080000007</v>
      </c>
      <c r="C31" s="1">
        <v>9611.0224550000003</v>
      </c>
      <c r="D31" s="1">
        <v>9539.1088080000009</v>
      </c>
      <c r="E31" s="1">
        <v>9466.953109</v>
      </c>
      <c r="F31" s="1">
        <v>9393.6960330000002</v>
      </c>
      <c r="G31" s="1">
        <v>9321.4236779999992</v>
      </c>
      <c r="H31" s="1">
        <v>9245.1139590000002</v>
      </c>
      <c r="I31" s="1">
        <v>9170.3907679999993</v>
      </c>
      <c r="K31" s="1">
        <f>B31-$B3</f>
        <v>577.9835890000013</v>
      </c>
      <c r="L31" s="1">
        <f t="shared" ref="L31:Q41" si="19">C31-$B3</f>
        <v>506.68913600000087</v>
      </c>
      <c r="M31" s="1">
        <f t="shared" si="19"/>
        <v>434.77548900000147</v>
      </c>
      <c r="N31" s="1">
        <f t="shared" si="19"/>
        <v>362.61979000000065</v>
      </c>
      <c r="O31" s="1">
        <f t="shared" si="19"/>
        <v>289.36271400000078</v>
      </c>
      <c r="P31" s="1">
        <f t="shared" si="19"/>
        <v>217.09035899999981</v>
      </c>
      <c r="Q31" s="1">
        <f t="shared" si="19"/>
        <v>140.78064000000086</v>
      </c>
      <c r="R31" s="1">
        <f>I31-B3</f>
        <v>66.057448999999906</v>
      </c>
    </row>
    <row r="32" spans="1:19" ht="13" x14ac:dyDescent="0.15">
      <c r="A32" s="2">
        <v>2</v>
      </c>
      <c r="B32" s="1">
        <v>9669.6411879999996</v>
      </c>
      <c r="C32" s="1">
        <v>9607.8655490000001</v>
      </c>
      <c r="D32" s="1">
        <v>9546.0196350000006</v>
      </c>
      <c r="E32" s="1">
        <v>9484.3718800000006</v>
      </c>
      <c r="F32" s="1">
        <v>9422.5643369999998</v>
      </c>
      <c r="G32" s="1">
        <v>9361.8290969999998</v>
      </c>
      <c r="H32" s="1">
        <v>9298.2173070000008</v>
      </c>
      <c r="I32" s="1">
        <v>9236.8978729999999</v>
      </c>
      <c r="K32" s="1">
        <f t="shared" ref="K32:K41" si="20">B32-$B4</f>
        <v>484.08194100000037</v>
      </c>
      <c r="L32" s="1">
        <f t="shared" si="19"/>
        <v>422.30630200000087</v>
      </c>
      <c r="M32" s="1">
        <f t="shared" si="19"/>
        <v>360.46038800000133</v>
      </c>
      <c r="N32" s="1">
        <f t="shared" si="19"/>
        <v>298.81263300000137</v>
      </c>
      <c r="O32" s="1">
        <f t="shared" si="19"/>
        <v>237.00509000000056</v>
      </c>
      <c r="P32" s="1">
        <f t="shared" si="19"/>
        <v>176.26985000000059</v>
      </c>
      <c r="Q32" s="1">
        <f t="shared" si="19"/>
        <v>112.65806000000157</v>
      </c>
      <c r="R32" s="1">
        <f t="shared" ref="R32:R41" si="21">I32-B4</f>
        <v>51.338626000000659</v>
      </c>
    </row>
    <row r="33" spans="1:18" ht="13" x14ac:dyDescent="0.15">
      <c r="A33" s="2">
        <v>3</v>
      </c>
      <c r="B33" s="1">
        <v>2039.1349760000001</v>
      </c>
      <c r="C33" s="1">
        <v>2018.467922</v>
      </c>
      <c r="D33" s="1">
        <v>1997.5293859999999</v>
      </c>
      <c r="E33" s="1">
        <v>1977.033234</v>
      </c>
      <c r="F33" s="1">
        <v>1956.3665659999999</v>
      </c>
      <c r="G33" s="1">
        <v>1936.401474</v>
      </c>
      <c r="H33" s="1">
        <v>1915.5714459999999</v>
      </c>
      <c r="I33" s="1">
        <v>1895.6075149999999</v>
      </c>
      <c r="K33" s="1">
        <f t="shared" si="20"/>
        <v>155.68945899999994</v>
      </c>
      <c r="L33" s="1">
        <f t="shared" si="19"/>
        <v>135.02240499999994</v>
      </c>
      <c r="M33" s="1">
        <f t="shared" si="19"/>
        <v>114.08386899999982</v>
      </c>
      <c r="N33" s="1">
        <f t="shared" si="19"/>
        <v>93.587716999999884</v>
      </c>
      <c r="O33" s="1">
        <f t="shared" si="19"/>
        <v>72.921048999999812</v>
      </c>
      <c r="P33" s="1">
        <f t="shared" si="19"/>
        <v>52.955956999999898</v>
      </c>
      <c r="Q33" s="1">
        <f t="shared" si="19"/>
        <v>32.125928999999815</v>
      </c>
      <c r="R33" s="1">
        <f t="shared" si="21"/>
        <v>12.161997999999812</v>
      </c>
    </row>
    <row r="34" spans="1:18" ht="13" x14ac:dyDescent="0.15">
      <c r="A34" s="2">
        <v>4</v>
      </c>
      <c r="B34" s="1">
        <v>1007.87373</v>
      </c>
      <c r="C34" s="1">
        <v>983.50262899999996</v>
      </c>
      <c r="D34" s="1">
        <v>960.66466500000001</v>
      </c>
      <c r="E34" s="1">
        <v>938.58547199999998</v>
      </c>
      <c r="F34" s="1">
        <v>917.56161499999996</v>
      </c>
      <c r="G34" s="1">
        <v>894.77253800000005</v>
      </c>
      <c r="H34" s="1">
        <v>873.47732399999995</v>
      </c>
      <c r="I34" s="1">
        <v>851.20181700000001</v>
      </c>
      <c r="K34" s="1">
        <f t="shared" si="20"/>
        <v>172.18318699999998</v>
      </c>
      <c r="L34" s="1">
        <f t="shared" si="19"/>
        <v>147.81208599999991</v>
      </c>
      <c r="M34" s="1">
        <f t="shared" si="19"/>
        <v>124.97412199999997</v>
      </c>
      <c r="N34" s="1">
        <f t="shared" si="19"/>
        <v>102.89492899999993</v>
      </c>
      <c r="O34" s="1">
        <f t="shared" si="19"/>
        <v>81.871071999999913</v>
      </c>
      <c r="P34" s="1">
        <f t="shared" si="19"/>
        <v>59.081995000000006</v>
      </c>
      <c r="Q34" s="1">
        <f t="shared" si="19"/>
        <v>37.786780999999905</v>
      </c>
      <c r="R34" s="1">
        <f t="shared" si="21"/>
        <v>15.511273999999958</v>
      </c>
    </row>
    <row r="35" spans="1:18" ht="13" x14ac:dyDescent="0.15">
      <c r="A35" s="2">
        <v>5</v>
      </c>
      <c r="B35" s="1">
        <v>1441.8704</v>
      </c>
      <c r="C35" s="1">
        <v>1373.044639</v>
      </c>
      <c r="D35" s="1">
        <v>1303.0598910000001</v>
      </c>
      <c r="E35" s="1">
        <v>1233.873482</v>
      </c>
      <c r="F35" s="1">
        <v>1161.3706970000001</v>
      </c>
      <c r="G35" s="1">
        <v>1096.835018</v>
      </c>
      <c r="H35" s="1">
        <v>1020.308895</v>
      </c>
      <c r="I35" s="1">
        <v>954.91880500000002</v>
      </c>
      <c r="K35" s="1">
        <f t="shared" si="20"/>
        <v>542.61568799999998</v>
      </c>
      <c r="L35" s="1">
        <f t="shared" si="19"/>
        <v>473.78992699999992</v>
      </c>
      <c r="M35" s="1">
        <f t="shared" si="19"/>
        <v>403.80517900000007</v>
      </c>
      <c r="N35" s="1">
        <f t="shared" si="19"/>
        <v>334.61876999999993</v>
      </c>
      <c r="O35" s="1">
        <f t="shared" si="19"/>
        <v>262.11598500000002</v>
      </c>
      <c r="P35" s="1">
        <f t="shared" si="19"/>
        <v>197.58030599999995</v>
      </c>
      <c r="Q35" s="1">
        <f t="shared" si="19"/>
        <v>121.05418299999997</v>
      </c>
      <c r="R35" s="1">
        <f t="shared" si="21"/>
        <v>55.66409299999998</v>
      </c>
    </row>
    <row r="36" spans="1:18" ht="13" x14ac:dyDescent="0.15">
      <c r="A36" s="2">
        <v>6</v>
      </c>
      <c r="B36" s="1">
        <v>6210.8045220000004</v>
      </c>
      <c r="C36" s="1">
        <v>6140.1167960000002</v>
      </c>
      <c r="D36" s="1">
        <v>6071.4196410000004</v>
      </c>
      <c r="E36" s="1">
        <v>6004.335016</v>
      </c>
      <c r="F36" s="1">
        <v>5939.1396999999997</v>
      </c>
      <c r="G36" s="1">
        <v>5872.1499549999999</v>
      </c>
      <c r="H36" s="1">
        <v>5804.4234029999998</v>
      </c>
      <c r="I36" s="1">
        <v>5738.0715449999998</v>
      </c>
      <c r="K36" s="1">
        <f t="shared" si="20"/>
        <v>522.32369600000038</v>
      </c>
      <c r="L36" s="1">
        <f t="shared" si="19"/>
        <v>451.63597000000027</v>
      </c>
      <c r="M36" s="1">
        <f t="shared" si="19"/>
        <v>382.93881500000043</v>
      </c>
      <c r="N36" s="1">
        <f t="shared" si="19"/>
        <v>315.85419000000002</v>
      </c>
      <c r="O36" s="1">
        <f t="shared" si="19"/>
        <v>250.65887399999974</v>
      </c>
      <c r="P36" s="1">
        <f t="shared" si="19"/>
        <v>183.66912899999988</v>
      </c>
      <c r="Q36" s="1">
        <f t="shared" si="19"/>
        <v>115.9425769999998</v>
      </c>
      <c r="R36" s="1">
        <f t="shared" si="21"/>
        <v>49.590718999999808</v>
      </c>
    </row>
    <row r="37" spans="1:18" ht="13" x14ac:dyDescent="0.15">
      <c r="A37" s="2">
        <v>7</v>
      </c>
      <c r="B37" s="1">
        <v>2371.203998</v>
      </c>
      <c r="C37" s="1">
        <v>2331.1077580000001</v>
      </c>
      <c r="D37" s="1">
        <v>2290.8279649999999</v>
      </c>
      <c r="E37" s="1">
        <v>2250.8776560000001</v>
      </c>
      <c r="F37" s="1">
        <v>2211.116164</v>
      </c>
      <c r="G37" s="1">
        <v>2171.9231880000002</v>
      </c>
      <c r="H37" s="1">
        <v>2131.8987000000002</v>
      </c>
      <c r="I37" s="1">
        <v>2092.6397550000002</v>
      </c>
      <c r="K37" s="1">
        <f t="shared" si="20"/>
        <v>306.828442</v>
      </c>
      <c r="L37" s="1">
        <f t="shared" si="19"/>
        <v>266.73220200000014</v>
      </c>
      <c r="M37" s="1">
        <f t="shared" si="19"/>
        <v>226.45240899999999</v>
      </c>
      <c r="N37" s="1">
        <f t="shared" si="19"/>
        <v>186.50210000000015</v>
      </c>
      <c r="O37" s="1">
        <f t="shared" si="19"/>
        <v>146.74060800000007</v>
      </c>
      <c r="P37" s="1">
        <f t="shared" si="19"/>
        <v>107.54763200000025</v>
      </c>
      <c r="Q37" s="1">
        <f t="shared" si="19"/>
        <v>67.523144000000229</v>
      </c>
      <c r="R37" s="1">
        <f t="shared" si="21"/>
        <v>28.26419900000019</v>
      </c>
    </row>
    <row r="38" spans="1:18" ht="13" x14ac:dyDescent="0.15">
      <c r="A38" s="2">
        <v>8</v>
      </c>
      <c r="B38" s="1">
        <v>2456.0431010000002</v>
      </c>
      <c r="C38" s="1">
        <v>2415.3515280000001</v>
      </c>
      <c r="D38" s="1">
        <v>2374.3882589999998</v>
      </c>
      <c r="E38" s="1">
        <v>2333.8320549999999</v>
      </c>
      <c r="F38" s="1">
        <v>2293.265414</v>
      </c>
      <c r="G38" s="1">
        <v>2253.4397100000001</v>
      </c>
      <c r="H38" s="1">
        <v>2212.4980009999999</v>
      </c>
      <c r="I38" s="1">
        <v>2172.3459760000001</v>
      </c>
      <c r="K38" s="1">
        <f t="shared" si="20"/>
        <v>313.15924200000018</v>
      </c>
      <c r="L38" s="1">
        <f t="shared" si="19"/>
        <v>272.46766900000011</v>
      </c>
      <c r="M38" s="1">
        <f t="shared" si="19"/>
        <v>231.50439999999981</v>
      </c>
      <c r="N38" s="1">
        <f t="shared" si="19"/>
        <v>190.94819599999983</v>
      </c>
      <c r="O38" s="1">
        <f t="shared" si="19"/>
        <v>150.38155499999993</v>
      </c>
      <c r="P38" s="1">
        <f t="shared" si="19"/>
        <v>110.55585100000008</v>
      </c>
      <c r="Q38" s="1">
        <f t="shared" si="19"/>
        <v>69.614141999999902</v>
      </c>
      <c r="R38" s="1">
        <f t="shared" si="21"/>
        <v>29.462117000000035</v>
      </c>
    </row>
    <row r="39" spans="1:18" ht="13" x14ac:dyDescent="0.15">
      <c r="A39" s="2">
        <v>9</v>
      </c>
      <c r="B39" s="1">
        <v>2457.0893209999999</v>
      </c>
      <c r="C39" s="1">
        <v>2416.6553330000002</v>
      </c>
      <c r="D39" s="1">
        <v>2375.9091760000001</v>
      </c>
      <c r="E39" s="1">
        <v>2335.5202100000001</v>
      </c>
      <c r="F39" s="1">
        <v>2295.2438179999999</v>
      </c>
      <c r="G39" s="1">
        <v>2255.4570319999998</v>
      </c>
      <c r="H39" s="1">
        <v>2214.7461250000001</v>
      </c>
      <c r="I39" s="1">
        <v>2174.4139169999999</v>
      </c>
      <c r="K39" s="1">
        <f t="shared" si="20"/>
        <v>316.35696000000007</v>
      </c>
      <c r="L39" s="1">
        <f t="shared" si="19"/>
        <v>275.9229720000003</v>
      </c>
      <c r="M39" s="1">
        <f t="shared" si="19"/>
        <v>235.17681500000026</v>
      </c>
      <c r="N39" s="1">
        <f t="shared" si="19"/>
        <v>194.78784900000028</v>
      </c>
      <c r="O39" s="1">
        <f t="shared" si="19"/>
        <v>154.51145700000006</v>
      </c>
      <c r="P39" s="1">
        <f t="shared" si="19"/>
        <v>114.72467099999994</v>
      </c>
      <c r="Q39" s="1">
        <f t="shared" si="19"/>
        <v>74.013764000000265</v>
      </c>
      <c r="R39" s="1">
        <f t="shared" si="21"/>
        <v>33.681556</v>
      </c>
    </row>
    <row r="40" spans="1:18" ht="13" x14ac:dyDescent="0.15">
      <c r="A40" s="2">
        <v>10</v>
      </c>
      <c r="B40" s="1">
        <v>2263.476208</v>
      </c>
      <c r="C40" s="1">
        <v>2176.368465</v>
      </c>
      <c r="D40" s="1">
        <v>2086.9548150000001</v>
      </c>
      <c r="E40" s="1">
        <v>1995.7798560000001</v>
      </c>
      <c r="F40" s="1">
        <v>1902.374822</v>
      </c>
      <c r="G40" s="1">
        <v>1806.9970209999999</v>
      </c>
      <c r="H40" s="1">
        <v>1705.336622</v>
      </c>
      <c r="I40" s="1">
        <v>1600.310878</v>
      </c>
      <c r="K40" s="1">
        <f t="shared" si="20"/>
        <v>768.193489</v>
      </c>
      <c r="L40" s="1">
        <f t="shared" si="19"/>
        <v>681.08574599999997</v>
      </c>
      <c r="M40" s="1">
        <f t="shared" si="19"/>
        <v>591.67209600000001</v>
      </c>
      <c r="N40" s="1">
        <f t="shared" si="19"/>
        <v>500.49713700000007</v>
      </c>
      <c r="O40" s="1">
        <f t="shared" si="19"/>
        <v>407.09210299999995</v>
      </c>
      <c r="P40" s="1">
        <f t="shared" si="19"/>
        <v>311.71430199999986</v>
      </c>
      <c r="Q40" s="1">
        <f t="shared" si="19"/>
        <v>210.05390299999999</v>
      </c>
      <c r="R40" s="1">
        <f t="shared" si="21"/>
        <v>105.02815899999996</v>
      </c>
    </row>
    <row r="41" spans="1:18" ht="13" x14ac:dyDescent="0.15">
      <c r="A41" s="2">
        <v>11</v>
      </c>
      <c r="B41" s="1">
        <v>1955.047959</v>
      </c>
      <c r="C41" s="1">
        <v>1930.5073090000001</v>
      </c>
      <c r="D41" s="1">
        <v>1905.2409720000001</v>
      </c>
      <c r="E41" s="1">
        <v>1879.8005209999999</v>
      </c>
      <c r="F41" s="1">
        <v>1853.5535090000001</v>
      </c>
      <c r="G41" s="1">
        <v>1827.090467</v>
      </c>
      <c r="H41" s="1">
        <v>1798.643505</v>
      </c>
      <c r="I41" s="1">
        <v>1769.4362040000001</v>
      </c>
      <c r="K41" s="1">
        <f t="shared" si="20"/>
        <v>207.2503200000001</v>
      </c>
      <c r="L41" s="1">
        <f t="shared" si="19"/>
        <v>182.70967000000019</v>
      </c>
      <c r="M41" s="1">
        <f t="shared" si="19"/>
        <v>157.44333300000017</v>
      </c>
      <c r="N41" s="1">
        <f t="shared" si="19"/>
        <v>132.002882</v>
      </c>
      <c r="O41" s="1">
        <f t="shared" si="19"/>
        <v>105.75587000000019</v>
      </c>
      <c r="P41" s="1">
        <f t="shared" si="19"/>
        <v>79.2928280000001</v>
      </c>
      <c r="Q41" s="1">
        <f t="shared" si="19"/>
        <v>50.845866000000115</v>
      </c>
      <c r="R41" s="1">
        <f t="shared" si="21"/>
        <v>21.638565000000199</v>
      </c>
    </row>
    <row r="42" spans="1:18" ht="15.75" customHeight="1" x14ac:dyDescent="0.15">
      <c r="B42" s="1" t="s">
        <v>19</v>
      </c>
      <c r="C42" s="3" t="s">
        <v>20</v>
      </c>
      <c r="D42" s="3" t="s">
        <v>18</v>
      </c>
      <c r="E42" s="3" t="s">
        <v>22</v>
      </c>
      <c r="F42" s="3" t="s">
        <v>21</v>
      </c>
      <c r="G42" s="3" t="s">
        <v>24</v>
      </c>
      <c r="H42" s="3" t="s">
        <v>25</v>
      </c>
      <c r="I42" s="1" t="s">
        <v>19</v>
      </c>
    </row>
    <row r="43" spans="1:18" ht="13" x14ac:dyDescent="0.15">
      <c r="A43" s="2" t="s">
        <v>2</v>
      </c>
      <c r="B43" s="2" t="s">
        <v>9</v>
      </c>
      <c r="C43" s="2" t="s">
        <v>8</v>
      </c>
      <c r="D43" s="2" t="s">
        <v>7</v>
      </c>
      <c r="E43" s="2" t="s">
        <v>6</v>
      </c>
      <c r="F43" s="2" t="s">
        <v>5</v>
      </c>
      <c r="G43" s="2" t="s">
        <v>4</v>
      </c>
      <c r="H43" s="2" t="s">
        <v>3</v>
      </c>
      <c r="I43" s="2" t="s">
        <v>26</v>
      </c>
      <c r="J43" s="2" t="s">
        <v>10</v>
      </c>
      <c r="K43" s="1">
        <f t="shared" ref="K43:R43" si="22">IF(K41=0,,K34/K41)</f>
        <v>0.83079817198834671</v>
      </c>
      <c r="L43" s="1">
        <f t="shared" si="22"/>
        <v>0.80899979732873339</v>
      </c>
      <c r="M43" s="1">
        <f t="shared" si="22"/>
        <v>0.79377208052372616</v>
      </c>
      <c r="N43" s="1">
        <f t="shared" si="22"/>
        <v>0.77949001901337223</v>
      </c>
      <c r="O43" s="1">
        <f t="shared" si="22"/>
        <v>0.77415156246173167</v>
      </c>
      <c r="P43" s="1">
        <f t="shared" si="22"/>
        <v>0.74511146203538015</v>
      </c>
      <c r="Q43" s="1">
        <f t="shared" si="22"/>
        <v>0.74316328883059679</v>
      </c>
      <c r="R43" s="1">
        <f t="shared" si="22"/>
        <v>0.71683468843704812</v>
      </c>
    </row>
    <row r="44" spans="1:18" ht="13" x14ac:dyDescent="0.15">
      <c r="A44" s="2">
        <v>1</v>
      </c>
      <c r="B44" s="1">
        <f>K31/$L3</f>
        <v>8.0596316587973362</v>
      </c>
      <c r="C44" s="1">
        <f t="shared" ref="C44:I54" si="23">L31/$L3</f>
        <v>7.0654736213873139</v>
      </c>
      <c r="D44" s="1">
        <f t="shared" si="23"/>
        <v>6.0626812980558471</v>
      </c>
      <c r="E44" s="1">
        <f t="shared" si="23"/>
        <v>5.0565137059461396</v>
      </c>
      <c r="F44" s="1">
        <f t="shared" si="23"/>
        <v>4.034988077541974</v>
      </c>
      <c r="G44" s="1">
        <f t="shared" si="23"/>
        <v>3.0271937880507429</v>
      </c>
      <c r="H44" s="1">
        <f t="shared" si="23"/>
        <v>1.9631008988557199</v>
      </c>
      <c r="I44" s="1">
        <f>R31/$L3</f>
        <v>0.92113118329349053</v>
      </c>
    </row>
    <row r="45" spans="1:18" ht="13" x14ac:dyDescent="0.15">
      <c r="A45" s="2">
        <v>2</v>
      </c>
      <c r="B45" s="1">
        <f t="shared" ref="B45:B54" si="24">K32/$L4</f>
        <v>8.3272865963321774</v>
      </c>
      <c r="C45" s="1">
        <f t="shared" si="23"/>
        <v>7.2646081382970102</v>
      </c>
      <c r="D45" s="1">
        <f t="shared" si="23"/>
        <v>6.200720793881267</v>
      </c>
      <c r="E45" s="1">
        <f t="shared" si="23"/>
        <v>5.1402422252220221</v>
      </c>
      <c r="F45" s="1">
        <f t="shared" si="23"/>
        <v>4.0770149473919428</v>
      </c>
      <c r="G45" s="1">
        <f t="shared" si="23"/>
        <v>3.0322336673213908</v>
      </c>
      <c r="H45" s="1">
        <f t="shared" si="23"/>
        <v>1.9379693261616602</v>
      </c>
      <c r="I45" s="1">
        <f t="shared" si="23"/>
        <v>0.88313860930398924</v>
      </c>
      <c r="J45" s="2" t="s">
        <v>11</v>
      </c>
      <c r="K45" s="1">
        <f t="shared" ref="K45:R45" si="25">IF(K40=0,,K36/K40)</f>
        <v>0.67993767648296277</v>
      </c>
      <c r="L45" s="1">
        <f t="shared" si="25"/>
        <v>0.6631117633168031</v>
      </c>
      <c r="M45" s="1">
        <f t="shared" si="25"/>
        <v>0.64721459333448172</v>
      </c>
      <c r="N45" s="1">
        <f t="shared" si="25"/>
        <v>0.63108091265664912</v>
      </c>
      <c r="O45" s="1">
        <f t="shared" si="25"/>
        <v>0.61573013122290843</v>
      </c>
      <c r="P45" s="1">
        <f t="shared" si="25"/>
        <v>0.58922265620009939</v>
      </c>
      <c r="Q45" s="1">
        <f t="shared" si="25"/>
        <v>0.55196583040877756</v>
      </c>
      <c r="R45" s="1">
        <f t="shared" si="25"/>
        <v>0.47216593599436346</v>
      </c>
    </row>
    <row r="46" spans="1:18" ht="13" x14ac:dyDescent="0.15">
      <c r="A46" s="2">
        <v>3</v>
      </c>
      <c r="B46" s="1">
        <f t="shared" si="24"/>
        <v>8.9367369356810951</v>
      </c>
      <c r="C46" s="1">
        <f t="shared" si="23"/>
        <v>7.7504265327814625</v>
      </c>
      <c r="D46" s="1">
        <f t="shared" si="23"/>
        <v>6.5485327806149183</v>
      </c>
      <c r="E46" s="1">
        <f t="shared" si="23"/>
        <v>5.3720323303324529</v>
      </c>
      <c r="F46" s="1">
        <f t="shared" si="23"/>
        <v>4.1857440842344342</v>
      </c>
      <c r="G46" s="1">
        <f t="shared" si="23"/>
        <v>3.0397270305001132</v>
      </c>
      <c r="H46" s="1">
        <f t="shared" si="23"/>
        <v>1.8440617504321013</v>
      </c>
      <c r="I46" s="1">
        <f t="shared" si="23"/>
        <v>0.69811133930575209</v>
      </c>
    </row>
    <row r="47" spans="1:18" ht="13" x14ac:dyDescent="0.15">
      <c r="A47" s="2">
        <v>4</v>
      </c>
      <c r="B47" s="1">
        <f t="shared" si="24"/>
        <v>8.1682711944877262</v>
      </c>
      <c r="C47" s="1">
        <f t="shared" si="23"/>
        <v>7.0121202035303369</v>
      </c>
      <c r="D47" s="1">
        <f t="shared" si="23"/>
        <v>5.9287003485943996</v>
      </c>
      <c r="E47" s="1">
        <f t="shared" si="23"/>
        <v>4.8812761527614157</v>
      </c>
      <c r="F47" s="1">
        <f t="shared" si="23"/>
        <v>3.8839164887767472</v>
      </c>
      <c r="G47" s="1">
        <f t="shared" si="23"/>
        <v>2.8028158049564271</v>
      </c>
      <c r="H47" s="1">
        <f t="shared" si="23"/>
        <v>1.7925831212237662</v>
      </c>
      <c r="I47" s="1">
        <f t="shared" si="23"/>
        <v>0.7358459023296281</v>
      </c>
      <c r="J47" s="2" t="s">
        <v>12</v>
      </c>
      <c r="K47" s="1">
        <f t="shared" ref="K47:R47" si="26">IF(K41=0,,(2*K35)/(K40+K41))</f>
        <v>1.112551400692728</v>
      </c>
      <c r="L47" s="1">
        <f t="shared" si="26"/>
        <v>1.0969956964902436</v>
      </c>
      <c r="M47" s="1">
        <f t="shared" si="26"/>
        <v>1.0780853346967973</v>
      </c>
      <c r="N47" s="1">
        <f t="shared" si="26"/>
        <v>1.0580830354093631</v>
      </c>
      <c r="O47" s="1">
        <f t="shared" si="26"/>
        <v>1.0221976055270474</v>
      </c>
      <c r="P47" s="1">
        <f t="shared" si="26"/>
        <v>1.0106225224077114</v>
      </c>
      <c r="Q47" s="1">
        <f t="shared" si="26"/>
        <v>0.92797462768163597</v>
      </c>
      <c r="R47" s="1">
        <f t="shared" si="26"/>
        <v>0.87890633375818439</v>
      </c>
    </row>
    <row r="48" spans="1:18" ht="13" x14ac:dyDescent="0.15">
      <c r="A48" s="2">
        <v>5</v>
      </c>
      <c r="B48" s="1">
        <f t="shared" si="24"/>
        <v>8.3077740097870585</v>
      </c>
      <c r="C48" s="1">
        <f t="shared" si="23"/>
        <v>7.2540100271290111</v>
      </c>
      <c r="D48" s="1">
        <f t="shared" si="23"/>
        <v>6.1825012532877803</v>
      </c>
      <c r="E48" s="1">
        <f t="shared" si="23"/>
        <v>5.1232155318607608</v>
      </c>
      <c r="F48" s="1">
        <f t="shared" si="23"/>
        <v>4.0131540902531642</v>
      </c>
      <c r="G48" s="1">
        <f t="shared" si="23"/>
        <v>3.025073854909579</v>
      </c>
      <c r="H48" s="1">
        <f t="shared" si="23"/>
        <v>1.8534126777834814</v>
      </c>
      <c r="I48" s="1">
        <f t="shared" si="23"/>
        <v>0.85225089382924279</v>
      </c>
    </row>
    <row r="49" spans="1:18" ht="13" x14ac:dyDescent="0.15">
      <c r="A49" s="2">
        <v>6</v>
      </c>
      <c r="B49" s="1">
        <f t="shared" si="24"/>
        <v>8.3034982817402678</v>
      </c>
      <c r="C49" s="1">
        <f t="shared" si="23"/>
        <v>7.1797594663733166</v>
      </c>
      <c r="D49" s="1">
        <f t="shared" si="23"/>
        <v>6.0876652097441033</v>
      </c>
      <c r="E49" s="1">
        <f t="shared" si="23"/>
        <v>5.0212057083189698</v>
      </c>
      <c r="F49" s="1">
        <f t="shared" si="23"/>
        <v>3.9847809806468102</v>
      </c>
      <c r="G49" s="1">
        <f t="shared" si="23"/>
        <v>2.9198298081047223</v>
      </c>
      <c r="H49" s="1">
        <f t="shared" si="23"/>
        <v>1.8431654475427748</v>
      </c>
      <c r="I49" s="1">
        <f t="shared" si="23"/>
        <v>0.78835490934105068</v>
      </c>
      <c r="J49" s="2" t="s">
        <v>13</v>
      </c>
      <c r="K49" s="1">
        <f t="shared" ref="K49:R49" si="27">IF(K37=0,,(K37+K38+K39)/3)</f>
        <v>312.11488133333341</v>
      </c>
      <c r="L49" s="1">
        <f t="shared" si="27"/>
        <v>271.70761433333354</v>
      </c>
      <c r="M49" s="1">
        <f t="shared" si="27"/>
        <v>231.04454133333334</v>
      </c>
      <c r="N49" s="1">
        <f t="shared" si="27"/>
        <v>190.74604833333342</v>
      </c>
      <c r="O49" s="1">
        <f t="shared" si="27"/>
        <v>150.54454000000001</v>
      </c>
      <c r="P49" s="1">
        <f t="shared" si="27"/>
        <v>110.94271800000008</v>
      </c>
      <c r="Q49" s="1">
        <f t="shared" si="27"/>
        <v>70.383683333333465</v>
      </c>
      <c r="R49" s="1">
        <f t="shared" si="27"/>
        <v>30.46929066666674</v>
      </c>
    </row>
    <row r="50" spans="1:18" ht="13" x14ac:dyDescent="0.15">
      <c r="A50" s="2">
        <v>7</v>
      </c>
      <c r="B50" s="1">
        <f t="shared" si="24"/>
        <v>8.4004283273748559</v>
      </c>
      <c r="C50" s="1">
        <f t="shared" si="23"/>
        <v>7.3026631132972781</v>
      </c>
      <c r="D50" s="1">
        <f t="shared" si="23"/>
        <v>6.1998725377808244</v>
      </c>
      <c r="E50" s="1">
        <f t="shared" si="23"/>
        <v>5.1061026603097615</v>
      </c>
      <c r="F50" s="1">
        <f t="shared" si="23"/>
        <v>4.0175022634290531</v>
      </c>
      <c r="G50" s="1">
        <f t="shared" si="23"/>
        <v>2.9444668444227493</v>
      </c>
      <c r="H50" s="1">
        <f t="shared" si="23"/>
        <v>1.8486660751320225</v>
      </c>
      <c r="I50" s="1">
        <f t="shared" si="23"/>
        <v>0.7738245398063901</v>
      </c>
    </row>
    <row r="51" spans="1:18" ht="13" x14ac:dyDescent="0.15">
      <c r="A51" s="2">
        <v>8</v>
      </c>
      <c r="B51" s="1">
        <f t="shared" si="24"/>
        <v>8.2980358229267335</v>
      </c>
      <c r="C51" s="1">
        <f t="shared" si="23"/>
        <v>7.2197980283505201</v>
      </c>
      <c r="D51" s="1">
        <f t="shared" si="23"/>
        <v>6.1343608832887551</v>
      </c>
      <c r="E51" s="1">
        <f t="shared" si="23"/>
        <v>5.0597100715016827</v>
      </c>
      <c r="F51" s="1">
        <f t="shared" si="23"/>
        <v>3.9847827020140301</v>
      </c>
      <c r="G51" s="1">
        <f t="shared" si="23"/>
        <v>2.9294885444643861</v>
      </c>
      <c r="H51" s="1">
        <f t="shared" si="23"/>
        <v>1.8446226923052371</v>
      </c>
      <c r="I51" s="1">
        <f t="shared" si="23"/>
        <v>0.78068174109726207</v>
      </c>
      <c r="J51" s="2" t="s">
        <v>14</v>
      </c>
      <c r="K51" s="1">
        <f t="shared" ref="K51:R51" si="28">IF(K49=0,,K37/K49)</f>
        <v>0.9830625207271434</v>
      </c>
      <c r="L51" s="1">
        <f t="shared" si="28"/>
        <v>0.98168835884286443</v>
      </c>
      <c r="M51" s="1">
        <f t="shared" si="28"/>
        <v>0.98012447164156036</v>
      </c>
      <c r="N51" s="1">
        <f t="shared" si="28"/>
        <v>0.97775079289759725</v>
      </c>
      <c r="O51" s="1">
        <f t="shared" si="28"/>
        <v>0.97473218224985148</v>
      </c>
      <c r="P51" s="1">
        <f t="shared" si="28"/>
        <v>0.96939784727466449</v>
      </c>
      <c r="Q51" s="1">
        <f t="shared" si="28"/>
        <v>0.95935791936625614</v>
      </c>
      <c r="R51" s="1">
        <f t="shared" si="28"/>
        <v>0.92762904490327003</v>
      </c>
    </row>
    <row r="52" spans="1:18" ht="13" x14ac:dyDescent="0.15">
      <c r="A52" s="2">
        <v>9</v>
      </c>
      <c r="B52" s="1">
        <f t="shared" si="24"/>
        <v>8.1329767327942424</v>
      </c>
      <c r="C52" s="1">
        <f t="shared" si="23"/>
        <v>7.0934905662244292</v>
      </c>
      <c r="D52" s="1">
        <f t="shared" si="23"/>
        <v>6.0459790879507045</v>
      </c>
      <c r="E52" s="1">
        <f t="shared" si="23"/>
        <v>5.0076503572042164</v>
      </c>
      <c r="F52" s="1">
        <f t="shared" si="23"/>
        <v>3.9722157044723727</v>
      </c>
      <c r="G52" s="1">
        <f t="shared" si="23"/>
        <v>2.9493679542263704</v>
      </c>
      <c r="H52" s="1">
        <f t="shared" si="23"/>
        <v>1.9027626909758082</v>
      </c>
      <c r="I52" s="1">
        <f t="shared" si="23"/>
        <v>0.86589310781184092</v>
      </c>
    </row>
    <row r="53" spans="1:18" ht="13" x14ac:dyDescent="0.15">
      <c r="A53" s="2">
        <v>10</v>
      </c>
      <c r="B53" s="1">
        <f t="shared" si="24"/>
        <v>7.0750177899247593</v>
      </c>
      <c r="C53" s="1">
        <f t="shared" si="23"/>
        <v>6.2727604938268042</v>
      </c>
      <c r="D53" s="1">
        <f t="shared" si="23"/>
        <v>5.4492659270665467</v>
      </c>
      <c r="E53" s="1">
        <f t="shared" si="23"/>
        <v>4.6095498058581041</v>
      </c>
      <c r="F53" s="1">
        <f t="shared" si="23"/>
        <v>3.7492948223398468</v>
      </c>
      <c r="G53" s="1">
        <f t="shared" si="23"/>
        <v>2.8708707683722348</v>
      </c>
      <c r="H53" s="1">
        <f t="shared" si="23"/>
        <v>1.9345843486680863</v>
      </c>
      <c r="I53" s="1">
        <f t="shared" si="23"/>
        <v>0.96730329533949733</v>
      </c>
      <c r="J53" s="2" t="s">
        <v>15</v>
      </c>
      <c r="K53" s="1">
        <f t="shared" ref="K53:R53" si="29">IF(K49=0,,K38/K49)</f>
        <v>1.0033460777717658</v>
      </c>
      <c r="L53" s="1">
        <f t="shared" si="29"/>
        <v>1.002797325605068</v>
      </c>
      <c r="M53" s="1">
        <f t="shared" si="29"/>
        <v>1.0019903463808868</v>
      </c>
      <c r="N53" s="1">
        <f t="shared" si="29"/>
        <v>1.001059773811477</v>
      </c>
      <c r="O53" s="1">
        <f t="shared" si="29"/>
        <v>0.99891736359219618</v>
      </c>
      <c r="P53" s="1">
        <f t="shared" si="29"/>
        <v>0.99651291218590832</v>
      </c>
      <c r="Q53" s="1">
        <f t="shared" si="29"/>
        <v>0.98906648108072071</v>
      </c>
      <c r="R53" s="1">
        <f t="shared" si="29"/>
        <v>0.96694463032680478</v>
      </c>
    </row>
    <row r="54" spans="1:18" ht="13" x14ac:dyDescent="0.15">
      <c r="A54" s="2">
        <v>11</v>
      </c>
      <c r="B54" s="1">
        <f t="shared" si="24"/>
        <v>7.2737250294019162</v>
      </c>
      <c r="C54" s="1">
        <f t="shared" si="23"/>
        <v>6.4124383489143231</v>
      </c>
      <c r="D54" s="1">
        <f t="shared" si="23"/>
        <v>5.5256827200776399</v>
      </c>
      <c r="E54" s="1">
        <f t="shared" si="23"/>
        <v>4.6328163293382953</v>
      </c>
      <c r="F54" s="1">
        <f t="shared" si="23"/>
        <v>3.7116426098892208</v>
      </c>
      <c r="G54" s="1">
        <f t="shared" si="23"/>
        <v>2.7828870308893201</v>
      </c>
      <c r="H54" s="1">
        <f t="shared" si="23"/>
        <v>1.7845031465612045</v>
      </c>
      <c r="I54" s="1">
        <f t="shared" si="23"/>
        <v>0.75943415595614827</v>
      </c>
    </row>
    <row r="55" spans="1:18" ht="13" x14ac:dyDescent="0.15">
      <c r="J55" s="2" t="s">
        <v>16</v>
      </c>
      <c r="K55" s="1">
        <f t="shared" ref="K55:R55" si="30">IF(K49=0,,K39/K49)</f>
        <v>1.0135914015010909</v>
      </c>
      <c r="L55" s="1">
        <f t="shared" si="30"/>
        <v>1.0155143155520674</v>
      </c>
      <c r="M55" s="1">
        <f t="shared" si="30"/>
        <v>1.017885181977553</v>
      </c>
      <c r="N55" s="1">
        <f t="shared" si="30"/>
        <v>1.0211894332909257</v>
      </c>
      <c r="O55" s="1">
        <f t="shared" si="30"/>
        <v>1.0263504541579525</v>
      </c>
      <c r="P55" s="1">
        <f t="shared" si="30"/>
        <v>1.0340892405394273</v>
      </c>
      <c r="Q55" s="1">
        <f t="shared" si="30"/>
        <v>1.0515755995530232</v>
      </c>
      <c r="R55" s="1">
        <f t="shared" si="30"/>
        <v>1.1054263247699252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40129-3213-DC4E-8679-FAF84A251DF8}">
  <dimension ref="A1:M67"/>
  <sheetViews>
    <sheetView tabSelected="1" zoomScale="150" zoomScaleNormal="150" workbookViewId="0">
      <selection activeCell="E21" sqref="E21"/>
    </sheetView>
  </sheetViews>
  <sheetFormatPr baseColWidth="10" defaultRowHeight="13" x14ac:dyDescent="0.15"/>
  <cols>
    <col min="1" max="1" width="10.83203125" style="7"/>
    <col min="2" max="2" width="14.83203125" style="7" customWidth="1"/>
    <col min="3" max="3" width="11.83203125" style="7" bestFit="1" customWidth="1"/>
    <col min="4" max="4" width="14.83203125" style="7" customWidth="1"/>
    <col min="5" max="7" width="10.83203125" style="7"/>
    <col min="8" max="8" width="13.5" style="7" customWidth="1"/>
    <col min="9" max="9" width="10.83203125" style="7"/>
    <col min="10" max="10" width="7" style="7" customWidth="1"/>
    <col min="11" max="11" width="7.33203125" style="7" customWidth="1"/>
    <col min="12" max="16384" width="10.83203125" style="7"/>
  </cols>
  <sheetData>
    <row r="1" spans="1:13" x14ac:dyDescent="0.15">
      <c r="A1" s="6"/>
      <c r="B1" s="6"/>
      <c r="C1" s="6"/>
      <c r="D1" s="6"/>
      <c r="E1" s="6"/>
      <c r="F1" s="6"/>
      <c r="G1" s="6"/>
      <c r="H1" s="6"/>
      <c r="I1" s="6"/>
    </row>
    <row r="2" spans="1:13" x14ac:dyDescent="0.15">
      <c r="A2" s="6"/>
      <c r="B2" s="6"/>
      <c r="C2" s="6"/>
      <c r="D2" s="6"/>
      <c r="E2" s="6"/>
      <c r="F2" s="6"/>
      <c r="G2" s="6"/>
      <c r="H2" s="6"/>
      <c r="I2" s="6"/>
    </row>
    <row r="3" spans="1:13" x14ac:dyDescent="0.15">
      <c r="A3" s="6"/>
      <c r="B3" s="6"/>
      <c r="C3" s="6"/>
      <c r="D3" s="6"/>
      <c r="E3" s="6"/>
      <c r="F3" s="6"/>
      <c r="G3" s="6"/>
      <c r="H3" s="6"/>
      <c r="I3" s="6"/>
      <c r="J3" s="25" t="s">
        <v>29</v>
      </c>
      <c r="K3" s="25"/>
      <c r="L3" s="25"/>
      <c r="M3" s="25"/>
    </row>
    <row r="4" spans="1:13" x14ac:dyDescent="0.15">
      <c r="A4" s="6"/>
      <c r="B4" s="6"/>
      <c r="C4" s="6"/>
      <c r="D4" s="6"/>
      <c r="E4" s="6"/>
      <c r="F4" s="6"/>
      <c r="G4" s="6"/>
      <c r="H4" s="6"/>
      <c r="I4" s="6"/>
      <c r="J4" s="25"/>
      <c r="K4" s="25"/>
      <c r="L4" s="25"/>
      <c r="M4" s="25"/>
    </row>
    <row r="5" spans="1:13" x14ac:dyDescent="0.15">
      <c r="A5" s="6"/>
      <c r="B5" s="6"/>
      <c r="C5" s="6"/>
      <c r="D5" s="6"/>
      <c r="E5" s="6"/>
      <c r="F5" s="6"/>
      <c r="G5" s="6"/>
      <c r="H5" s="6"/>
      <c r="I5" s="6"/>
      <c r="J5" s="25"/>
      <c r="K5" s="25"/>
      <c r="L5" s="25"/>
      <c r="M5" s="25"/>
    </row>
    <row r="6" spans="1:13" x14ac:dyDescent="0.15">
      <c r="A6" s="6"/>
      <c r="B6" s="6"/>
      <c r="C6" s="6"/>
      <c r="D6" s="6"/>
      <c r="E6" s="6"/>
      <c r="F6" s="6"/>
      <c r="G6" s="6"/>
      <c r="H6" s="6"/>
      <c r="I6" s="6"/>
      <c r="J6" s="25"/>
      <c r="K6" s="25"/>
      <c r="L6" s="25"/>
      <c r="M6" s="25"/>
    </row>
    <row r="7" spans="1:13" x14ac:dyDescent="0.15">
      <c r="A7" s="6"/>
      <c r="B7" s="6"/>
      <c r="C7" s="6"/>
      <c r="D7" s="6"/>
      <c r="E7" s="6"/>
      <c r="F7" s="6"/>
      <c r="G7" s="6"/>
      <c r="H7" s="6"/>
      <c r="I7" s="6"/>
      <c r="J7" s="25"/>
      <c r="K7" s="25"/>
      <c r="L7" s="25"/>
      <c r="M7" s="25"/>
    </row>
    <row r="8" spans="1:13" x14ac:dyDescent="0.15">
      <c r="A8" s="6"/>
      <c r="B8" s="6"/>
      <c r="C8" s="6"/>
      <c r="D8" s="6"/>
      <c r="E8" s="6"/>
      <c r="F8" s="6"/>
      <c r="G8" s="6"/>
      <c r="H8" s="6"/>
      <c r="I8" s="6"/>
      <c r="J8" s="25"/>
      <c r="K8" s="25"/>
      <c r="L8" s="25"/>
      <c r="M8" s="25"/>
    </row>
    <row r="9" spans="1:13" x14ac:dyDescent="0.15">
      <c r="A9" s="6"/>
      <c r="B9" s="6"/>
      <c r="C9" s="6"/>
      <c r="D9" s="6"/>
      <c r="E9" s="6"/>
      <c r="F9" s="6"/>
      <c r="G9" s="6"/>
      <c r="H9" s="6"/>
      <c r="I9" s="6"/>
      <c r="J9" s="25"/>
      <c r="K9" s="25"/>
      <c r="L9" s="25"/>
      <c r="M9" s="25"/>
    </row>
    <row r="10" spans="1:13" x14ac:dyDescent="0.15">
      <c r="A10" s="6"/>
      <c r="B10" s="6"/>
      <c r="C10" s="6"/>
      <c r="D10" s="6"/>
      <c r="E10" s="6"/>
      <c r="F10" s="6"/>
      <c r="G10" s="6"/>
      <c r="H10" s="6"/>
      <c r="I10" s="6"/>
    </row>
    <row r="11" spans="1:13" x14ac:dyDescent="0.15">
      <c r="A11" s="6"/>
      <c r="B11" s="6"/>
      <c r="C11" s="6"/>
      <c r="D11" s="6"/>
      <c r="E11" s="6"/>
      <c r="F11" s="6"/>
      <c r="G11" s="6"/>
      <c r="H11" s="6"/>
      <c r="I11" s="6"/>
    </row>
    <row r="12" spans="1:13" x14ac:dyDescent="0.15">
      <c r="A12" s="6"/>
      <c r="B12" s="6"/>
      <c r="C12" s="6"/>
      <c r="D12" s="6"/>
      <c r="E12" s="6"/>
      <c r="F12" s="6"/>
      <c r="G12" s="6"/>
      <c r="H12" s="6"/>
      <c r="I12" s="6"/>
    </row>
    <row r="14" spans="1:13" ht="16" x14ac:dyDescent="0.2">
      <c r="A14" s="8"/>
      <c r="B14" s="9">
        <f>COS(RADIANS(J14))^2</f>
        <v>6.6987298107780716E-2</v>
      </c>
      <c r="C14" s="9">
        <f>SIN(RADIANS(J14))^2</f>
        <v>0.93301270189221941</v>
      </c>
      <c r="D14" s="9">
        <f>SIN(RADIANS(J14))*(COS(RADIANS(J14)))</f>
        <v>-0.25000000000000011</v>
      </c>
      <c r="E14" s="10"/>
      <c r="F14" s="11" t="s">
        <v>30</v>
      </c>
      <c r="G14" s="24">
        <v>577.98</v>
      </c>
      <c r="I14" s="11" t="s">
        <v>31</v>
      </c>
      <c r="J14" s="12">
        <v>105</v>
      </c>
      <c r="K14" s="7" t="s">
        <v>32</v>
      </c>
    </row>
    <row r="15" spans="1:13" ht="16" x14ac:dyDescent="0.2">
      <c r="A15" s="13" t="s">
        <v>33</v>
      </c>
      <c r="B15" s="9">
        <f>COS(RADIANS(J15))^2</f>
        <v>0.25000000000000011</v>
      </c>
      <c r="C15" s="9">
        <f>SIN(RADIANS(J15))^2</f>
        <v>0.74999999999999989</v>
      </c>
      <c r="D15" s="9">
        <f>SIN(RADIANS(J15))*(COS(RADIANS(J15)))</f>
        <v>0.43301270189221941</v>
      </c>
      <c r="E15" s="10"/>
      <c r="F15" s="11" t="s">
        <v>34</v>
      </c>
      <c r="G15" s="24">
        <v>484.08</v>
      </c>
      <c r="I15" s="11" t="s">
        <v>35</v>
      </c>
      <c r="J15" s="12">
        <v>60</v>
      </c>
      <c r="K15" s="7" t="s">
        <v>32</v>
      </c>
    </row>
    <row r="16" spans="1:13" ht="16" x14ac:dyDescent="0.2">
      <c r="A16" s="8"/>
      <c r="B16" s="9">
        <f>COS(RADIANS(J16))^2</f>
        <v>0.93301270189221941</v>
      </c>
      <c r="C16" s="9">
        <f>SIN(RADIANS(J16))^2</f>
        <v>6.698729810778066E-2</v>
      </c>
      <c r="D16" s="9">
        <f>SIN(RADIANS(J16))*(COS(RADIANS(J16)))</f>
        <v>0.24999999999999997</v>
      </c>
      <c r="E16" s="10"/>
      <c r="F16" s="11" t="s">
        <v>36</v>
      </c>
      <c r="G16" s="24">
        <v>155.69</v>
      </c>
      <c r="I16" s="11" t="s">
        <v>37</v>
      </c>
      <c r="J16" s="12">
        <v>15</v>
      </c>
      <c r="K16" s="7" t="s">
        <v>32</v>
      </c>
    </row>
    <row r="17" spans="1:12" ht="16" x14ac:dyDescent="0.2">
      <c r="A17" s="14"/>
      <c r="B17" s="10"/>
      <c r="C17" s="10"/>
      <c r="D17" s="10"/>
      <c r="E17" s="10"/>
      <c r="F17" s="14"/>
    </row>
    <row r="18" spans="1:12" ht="16" x14ac:dyDescent="0.2">
      <c r="A18" s="8"/>
      <c r="B18" s="9">
        <f t="array" ref="B18:D20">MINVERSE(B14:D16)</f>
        <v>0.31698729810778048</v>
      </c>
      <c r="C18" s="9">
        <v>-0.49999999999999983</v>
      </c>
      <c r="D18" s="9">
        <v>1.1830127018922192</v>
      </c>
      <c r="E18" s="10"/>
      <c r="F18" s="15" t="s">
        <v>38</v>
      </c>
      <c r="G18" s="16">
        <f t="array" ref="G18:G20">MMULT(B18:D20,G14:G16)</f>
        <v>125.35556611793467</v>
      </c>
    </row>
    <row r="19" spans="1:12" ht="16" x14ac:dyDescent="0.2">
      <c r="A19" s="13" t="s">
        <v>39</v>
      </c>
      <c r="B19" s="9">
        <v>0.6830127018922193</v>
      </c>
      <c r="C19" s="9">
        <v>0.50000000000000011</v>
      </c>
      <c r="D19" s="9">
        <v>-0.18301270189221941</v>
      </c>
      <c r="F19" s="15" t="s">
        <v>40</v>
      </c>
      <c r="G19" s="16">
        <v>608.31443388206537</v>
      </c>
    </row>
    <row r="20" spans="1:12" ht="16" x14ac:dyDescent="0.2">
      <c r="A20" s="8"/>
      <c r="B20" s="9">
        <v>-1.3660254037844382</v>
      </c>
      <c r="C20" s="9">
        <v>1.732050807568877</v>
      </c>
      <c r="D20" s="9">
        <v>-0.36602540378443871</v>
      </c>
      <c r="F20" s="15" t="s">
        <v>41</v>
      </c>
      <c r="G20" s="16">
        <v>-8.0707030665868729</v>
      </c>
    </row>
    <row r="21" spans="1:12" x14ac:dyDescent="0.15">
      <c r="B21" s="10"/>
      <c r="C21" s="10"/>
      <c r="D21" s="10"/>
    </row>
    <row r="22" spans="1:12" ht="17" thickBot="1" x14ac:dyDescent="0.25">
      <c r="A22" s="26" t="s">
        <v>42</v>
      </c>
      <c r="B22" s="26"/>
      <c r="C22" s="10"/>
      <c r="D22" s="10"/>
    </row>
    <row r="23" spans="1:12" ht="17" thickBot="1" x14ac:dyDescent="0.25">
      <c r="A23" s="17" t="s">
        <v>43</v>
      </c>
      <c r="B23" s="19">
        <f>((G18+G19)/2)+SQRT((G18-G19)^2+G20^2)/2</f>
        <v>608.34814881388968</v>
      </c>
      <c r="F23" s="26" t="s">
        <v>44</v>
      </c>
      <c r="G23" s="26"/>
    </row>
    <row r="24" spans="1:12" ht="16" x14ac:dyDescent="0.2">
      <c r="A24" s="11" t="s">
        <v>45</v>
      </c>
      <c r="B24" s="19">
        <f>((G18+G19)/2)-SQRT((G18-G19)^2+G20^2)/2</f>
        <v>125.32185118611037</v>
      </c>
      <c r="F24" s="7" t="s">
        <v>46</v>
      </c>
      <c r="G24" s="7">
        <v>0.28999999999999998</v>
      </c>
      <c r="H24" s="7" t="s">
        <v>47</v>
      </c>
    </row>
    <row r="25" spans="1:12" ht="16" x14ac:dyDescent="0.2">
      <c r="A25" s="11" t="s">
        <v>48</v>
      </c>
      <c r="B25" s="29">
        <f>0.5*ATAN(RADIANS(G20/(G18-G19)))</f>
        <v>1.458305736477185E-4</v>
      </c>
      <c r="F25" s="7" t="s">
        <v>49</v>
      </c>
      <c r="G25" s="7">
        <v>30</v>
      </c>
      <c r="H25" s="7" t="s">
        <v>57</v>
      </c>
    </row>
    <row r="26" spans="1:12" ht="16" x14ac:dyDescent="0.2">
      <c r="A26" s="18"/>
    </row>
    <row r="27" spans="1:12" ht="17" thickBot="1" x14ac:dyDescent="0.25">
      <c r="A27" s="26" t="s">
        <v>50</v>
      </c>
      <c r="B27" s="26"/>
      <c r="D27" s="20"/>
      <c r="E27" s="20"/>
      <c r="F27" s="20"/>
    </row>
    <row r="28" spans="1:12" ht="16" x14ac:dyDescent="0.2">
      <c r="A28" s="11" t="s">
        <v>51</v>
      </c>
      <c r="B28" s="19">
        <f>($G$25/(1-$G$24^2))*(B23+G24*B24)</f>
        <v>21116.65527867218</v>
      </c>
      <c r="C28" s="22" t="s">
        <v>59</v>
      </c>
      <c r="D28" s="20"/>
      <c r="E28" s="21"/>
      <c r="F28" s="20"/>
    </row>
    <row r="29" spans="1:12" ht="16" x14ac:dyDescent="0.2">
      <c r="A29" s="11" t="s">
        <v>52</v>
      </c>
      <c r="B29" s="19">
        <f>($G$25/(1-$G$24^2))*(B24+$G$24*B23)</f>
        <v>9883.4855663982416</v>
      </c>
      <c r="C29" s="22" t="s">
        <v>59</v>
      </c>
      <c r="E29" s="22" t="s">
        <v>58</v>
      </c>
    </row>
    <row r="30" spans="1:12" ht="16" x14ac:dyDescent="0.2">
      <c r="D30" s="22" t="s">
        <v>61</v>
      </c>
      <c r="E30" s="11" t="s">
        <v>51</v>
      </c>
      <c r="F30" s="11" t="s">
        <v>52</v>
      </c>
      <c r="H30" s="22" t="s">
        <v>60</v>
      </c>
      <c r="I30" s="11" t="s">
        <v>51</v>
      </c>
      <c r="J30" s="11" t="s">
        <v>52</v>
      </c>
    </row>
    <row r="31" spans="1:12" x14ac:dyDescent="0.15">
      <c r="D31" s="22">
        <v>50</v>
      </c>
      <c r="E31" s="19">
        <v>2588.8592145321068</v>
      </c>
      <c r="F31" s="7">
        <v>1177.4000000000001</v>
      </c>
      <c r="H31" s="22">
        <v>50</v>
      </c>
      <c r="I31" s="19">
        <v>2588.8592145321068</v>
      </c>
      <c r="J31" s="7">
        <v>1177.4000000000001</v>
      </c>
      <c r="L31" s="1"/>
    </row>
    <row r="32" spans="1:12" x14ac:dyDescent="0.15">
      <c r="A32" s="27" t="s">
        <v>53</v>
      </c>
      <c r="B32" s="27"/>
      <c r="D32" s="7">
        <v>100</v>
      </c>
      <c r="E32" s="19">
        <v>5089.9512217690899</v>
      </c>
      <c r="F32" s="19">
        <v>2302.2556514703692</v>
      </c>
      <c r="H32" s="7">
        <v>100</v>
      </c>
      <c r="I32" s="19">
        <v>5089.9512217690899</v>
      </c>
      <c r="J32" s="19">
        <v>2302.2556514703692</v>
      </c>
      <c r="L32" s="1"/>
    </row>
    <row r="33" spans="1:12" x14ac:dyDescent="0.15">
      <c r="A33" s="7" t="s">
        <v>54</v>
      </c>
      <c r="D33" s="22">
        <v>150</v>
      </c>
      <c r="E33" s="19">
        <v>7738.7133462051306</v>
      </c>
      <c r="F33" s="19">
        <v>3557.9878650625037</v>
      </c>
      <c r="H33" s="22">
        <v>150</v>
      </c>
      <c r="I33" s="19">
        <v>7738.7133462051306</v>
      </c>
      <c r="J33" s="19">
        <v>3557.9878650625037</v>
      </c>
      <c r="L33" s="1"/>
    </row>
    <row r="34" spans="1:12" x14ac:dyDescent="0.15">
      <c r="A34" s="7" t="s">
        <v>55</v>
      </c>
      <c r="D34" s="7">
        <v>200</v>
      </c>
      <c r="E34" s="19">
        <v>10354.444864962015</v>
      </c>
      <c r="F34" s="19">
        <v>4797.9654448971314</v>
      </c>
      <c r="H34" s="7">
        <v>200</v>
      </c>
      <c r="I34" s="19">
        <v>10354.444864962015</v>
      </c>
      <c r="J34" s="19">
        <v>4797.9654448971314</v>
      </c>
    </row>
    <row r="35" spans="1:12" x14ac:dyDescent="0.15">
      <c r="D35" s="22">
        <v>250</v>
      </c>
      <c r="E35" s="19">
        <v>12991.468943792021</v>
      </c>
      <c r="F35" s="19">
        <v>6042.1735350812187</v>
      </c>
      <c r="H35" s="22">
        <v>250</v>
      </c>
      <c r="I35" s="19">
        <v>12991.468943792021</v>
      </c>
      <c r="J35" s="19">
        <v>6042.1735350812187</v>
      </c>
    </row>
    <row r="36" spans="1:12" x14ac:dyDescent="0.15">
      <c r="D36" s="7">
        <v>300</v>
      </c>
      <c r="E36" s="19">
        <v>15697.132193233601</v>
      </c>
      <c r="F36" s="19">
        <v>7322.5478771889748</v>
      </c>
      <c r="H36" s="7">
        <v>300</v>
      </c>
      <c r="I36" s="19">
        <v>15697.132193233601</v>
      </c>
      <c r="J36" s="19">
        <v>7322.5478771889748</v>
      </c>
    </row>
    <row r="37" spans="1:12" x14ac:dyDescent="0.15">
      <c r="D37" s="22">
        <v>350</v>
      </c>
      <c r="E37" s="19">
        <v>18406.289981461177</v>
      </c>
      <c r="F37" s="19">
        <v>8593.4857368487246</v>
      </c>
      <c r="H37" s="22">
        <v>350</v>
      </c>
      <c r="I37" s="19">
        <v>18406.289981461177</v>
      </c>
      <c r="J37" s="19">
        <v>8593.4857368487246</v>
      </c>
    </row>
    <row r="38" spans="1:12" x14ac:dyDescent="0.15">
      <c r="D38" s="7">
        <v>400</v>
      </c>
      <c r="E38" s="19">
        <v>21116.65527867218</v>
      </c>
      <c r="F38" s="19">
        <v>9883.4855663982416</v>
      </c>
      <c r="H38" s="7">
        <v>400</v>
      </c>
      <c r="I38" s="19">
        <f t="shared" ref="I38" si="0">$B$28</f>
        <v>21116.65527867218</v>
      </c>
      <c r="J38" s="19">
        <f t="shared" ref="F38:J38" si="1">$B$29</f>
        <v>9883.4855663982416</v>
      </c>
    </row>
    <row r="39" spans="1:12" x14ac:dyDescent="0.15">
      <c r="G39" s="22"/>
    </row>
    <row r="40" spans="1:12" ht="16" x14ac:dyDescent="0.2">
      <c r="D40" s="4" t="s">
        <v>62</v>
      </c>
      <c r="E40" s="23" t="s">
        <v>51</v>
      </c>
      <c r="F40" s="23" t="s">
        <v>52</v>
      </c>
      <c r="G40" s="22"/>
    </row>
    <row r="41" spans="1:12" x14ac:dyDescent="0.15">
      <c r="D41" s="4">
        <v>50</v>
      </c>
      <c r="E41" s="24">
        <v>2588.86</v>
      </c>
      <c r="F41" s="4">
        <v>1177.4000000000001</v>
      </c>
      <c r="G41" s="22"/>
    </row>
    <row r="42" spans="1:12" x14ac:dyDescent="0.15">
      <c r="D42" s="4">
        <v>100</v>
      </c>
      <c r="E42" s="24">
        <v>5089.95</v>
      </c>
      <c r="F42" s="24">
        <v>2302.2600000000002</v>
      </c>
    </row>
    <row r="43" spans="1:12" x14ac:dyDescent="0.15">
      <c r="D43" s="4">
        <v>150</v>
      </c>
      <c r="E43" s="24">
        <v>7738.71</v>
      </c>
      <c r="F43" s="24">
        <v>3557.99</v>
      </c>
      <c r="G43" s="22"/>
    </row>
    <row r="44" spans="1:12" x14ac:dyDescent="0.15">
      <c r="D44" s="4">
        <v>200</v>
      </c>
      <c r="E44" s="24">
        <v>10354.44</v>
      </c>
      <c r="F44" s="24">
        <v>4797.97</v>
      </c>
    </row>
    <row r="45" spans="1:12" x14ac:dyDescent="0.15">
      <c r="D45" s="4">
        <v>250</v>
      </c>
      <c r="E45" s="24">
        <v>12991.47</v>
      </c>
      <c r="F45" s="24">
        <v>6042.17</v>
      </c>
      <c r="G45" s="22"/>
    </row>
    <row r="46" spans="1:12" x14ac:dyDescent="0.15">
      <c r="D46" s="4">
        <v>300</v>
      </c>
      <c r="E46" s="24">
        <v>15697.13</v>
      </c>
      <c r="F46" s="24">
        <v>7322.55</v>
      </c>
    </row>
    <row r="47" spans="1:12" x14ac:dyDescent="0.15">
      <c r="D47" s="4">
        <v>350</v>
      </c>
      <c r="E47" s="24">
        <v>18406.29</v>
      </c>
      <c r="F47" s="24">
        <v>8593.49</v>
      </c>
      <c r="G47" s="22"/>
    </row>
    <row r="48" spans="1:12" x14ac:dyDescent="0.15">
      <c r="D48" s="4">
        <v>400</v>
      </c>
      <c r="E48" s="24">
        <v>21116.77</v>
      </c>
      <c r="F48" s="24">
        <v>9883.5</v>
      </c>
    </row>
    <row r="50" spans="7:7" x14ac:dyDescent="0.15">
      <c r="G50" s="22"/>
    </row>
    <row r="51" spans="7:7" x14ac:dyDescent="0.15">
      <c r="G51" s="22"/>
    </row>
    <row r="53" spans="7:7" x14ac:dyDescent="0.15">
      <c r="G53" s="22"/>
    </row>
    <row r="55" spans="7:7" x14ac:dyDescent="0.15">
      <c r="G55" s="22"/>
    </row>
    <row r="57" spans="7:7" x14ac:dyDescent="0.15">
      <c r="G57" s="22"/>
    </row>
    <row r="60" spans="7:7" x14ac:dyDescent="0.15">
      <c r="G60" s="22"/>
    </row>
    <row r="61" spans="7:7" x14ac:dyDescent="0.15">
      <c r="G61" s="22"/>
    </row>
    <row r="63" spans="7:7" x14ac:dyDescent="0.15">
      <c r="G63" s="22"/>
    </row>
    <row r="65" spans="7:7" x14ac:dyDescent="0.15">
      <c r="G65" s="22"/>
    </row>
    <row r="67" spans="7:7" x14ac:dyDescent="0.15">
      <c r="G67" s="22"/>
    </row>
  </sheetData>
  <mergeCells count="5">
    <mergeCell ref="J3:M9"/>
    <mergeCell ref="A22:B22"/>
    <mergeCell ref="F23:G23"/>
    <mergeCell ref="A27:B27"/>
    <mergeCell ref="A32:B3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362FA-F06C-C94B-9A0B-088B41F24FED}">
  <dimension ref="A1:S64"/>
  <sheetViews>
    <sheetView zoomScale="101" workbookViewId="0">
      <selection activeCell="B30" sqref="B30:I31"/>
    </sheetView>
  </sheetViews>
  <sheetFormatPr baseColWidth="10" defaultRowHeight="13" x14ac:dyDescent="0.15"/>
  <sheetData>
    <row r="1" spans="1:19" x14ac:dyDescent="0.15">
      <c r="A1" s="1" t="s">
        <v>28</v>
      </c>
      <c r="B1" s="1">
        <v>50</v>
      </c>
      <c r="C1" s="1">
        <v>100</v>
      </c>
      <c r="D1" s="1">
        <v>150</v>
      </c>
      <c r="E1" s="1">
        <v>200</v>
      </c>
      <c r="F1" s="1">
        <v>250</v>
      </c>
      <c r="G1" s="1">
        <v>300</v>
      </c>
      <c r="H1" s="1">
        <v>350</v>
      </c>
      <c r="I1" s="1">
        <v>400</v>
      </c>
      <c r="K1" s="1"/>
      <c r="L1" s="1"/>
      <c r="M1" s="1"/>
      <c r="N1" s="1"/>
      <c r="O1" s="1"/>
      <c r="P1" s="1"/>
      <c r="Q1" s="1"/>
      <c r="R1" s="1"/>
      <c r="S1" s="1"/>
    </row>
    <row r="2" spans="1:19" x14ac:dyDescent="0.15">
      <c r="A2" s="1">
        <v>1</v>
      </c>
      <c r="B2" s="1">
        <v>71.713400000000547</v>
      </c>
      <c r="C2" s="1">
        <v>140.97380300000077</v>
      </c>
      <c r="D2" s="1">
        <v>213.67420400000083</v>
      </c>
      <c r="E2" s="1">
        <v>285.33391699999993</v>
      </c>
      <c r="F2" s="1">
        <v>357.22961500000019</v>
      </c>
      <c r="G2" s="1">
        <v>430.87076900000102</v>
      </c>
      <c r="H2" s="1">
        <v>504.42778900000121</v>
      </c>
      <c r="I2" s="1">
        <v>577.9835890000013</v>
      </c>
      <c r="K2" s="1"/>
      <c r="L2" s="1"/>
      <c r="M2" s="1"/>
      <c r="N2" s="1"/>
      <c r="O2" s="1"/>
      <c r="P2" s="1"/>
      <c r="Q2" s="1"/>
      <c r="R2" s="1"/>
      <c r="S2" s="1"/>
    </row>
    <row r="3" spans="1:19" x14ac:dyDescent="0.15">
      <c r="A3" s="1">
        <v>2</v>
      </c>
      <c r="B3" s="1">
        <v>58.132014000000709</v>
      </c>
      <c r="C3" s="1">
        <v>114.49439900000107</v>
      </c>
      <c r="D3" s="1">
        <v>174.66505600000164</v>
      </c>
      <c r="E3" s="1">
        <v>234.34238200000073</v>
      </c>
      <c r="F3" s="1">
        <v>295.22989600000074</v>
      </c>
      <c r="G3" s="1">
        <v>357.8756110000013</v>
      </c>
      <c r="H3" s="1">
        <v>421.04194100000132</v>
      </c>
      <c r="I3" s="1">
        <v>484.08194100000037</v>
      </c>
      <c r="K3" s="1"/>
      <c r="L3" s="1"/>
      <c r="M3" s="1"/>
      <c r="N3" s="1"/>
      <c r="O3" s="1"/>
      <c r="P3" s="1"/>
      <c r="Q3" s="1"/>
      <c r="R3" s="1"/>
      <c r="S3" s="1"/>
    </row>
    <row r="4" spans="1:19" x14ac:dyDescent="0.15">
      <c r="A4" s="1">
        <v>3</v>
      </c>
      <c r="B4" s="1">
        <v>17.421286999999893</v>
      </c>
      <c r="C4" s="1">
        <v>33.975092999999788</v>
      </c>
      <c r="D4" s="1">
        <v>53.681057999999894</v>
      </c>
      <c r="E4" s="1">
        <v>73.273126999999931</v>
      </c>
      <c r="F4" s="1">
        <v>93.233256999999867</v>
      </c>
      <c r="G4" s="1">
        <v>113.92832599999997</v>
      </c>
      <c r="H4" s="1">
        <v>134.56690299999991</v>
      </c>
      <c r="I4" s="1">
        <v>155.68945899999994</v>
      </c>
      <c r="K4" s="1"/>
      <c r="L4" s="1"/>
      <c r="M4" s="1"/>
      <c r="N4" s="1"/>
      <c r="O4" s="1"/>
      <c r="P4" s="1"/>
      <c r="Q4" s="1"/>
      <c r="R4" s="1"/>
      <c r="S4" s="1"/>
    </row>
    <row r="5" spans="1:19" x14ac:dyDescent="0.15">
      <c r="A5" s="1"/>
      <c r="B5" s="1"/>
      <c r="C5" s="1"/>
      <c r="D5" s="1"/>
      <c r="E5" s="1"/>
      <c r="F5" s="1"/>
      <c r="G5" s="1"/>
      <c r="H5" s="1"/>
      <c r="I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15">
      <c r="A6" s="1">
        <v>4</v>
      </c>
      <c r="B6" s="1">
        <v>21.079513999999904</v>
      </c>
      <c r="C6" s="1">
        <v>40.786911999999916</v>
      </c>
      <c r="D6" s="1">
        <v>62.342407999999978</v>
      </c>
      <c r="E6" s="1">
        <v>83.952960999999959</v>
      </c>
      <c r="F6" s="1">
        <v>105.70446399999992</v>
      </c>
      <c r="G6" s="1">
        <v>127.77735399999995</v>
      </c>
      <c r="H6" s="1">
        <v>150.00401999999997</v>
      </c>
      <c r="I6" s="1">
        <v>172.18318699999998</v>
      </c>
      <c r="K6" s="1"/>
      <c r="L6" s="1"/>
      <c r="M6" s="1"/>
      <c r="N6" s="1"/>
      <c r="O6" s="1"/>
      <c r="P6" s="1"/>
      <c r="Q6" s="1"/>
      <c r="R6" s="1"/>
      <c r="S6" s="1"/>
    </row>
    <row r="7" spans="1:19" x14ac:dyDescent="0.15">
      <c r="A7" s="1">
        <v>5</v>
      </c>
      <c r="B7" s="1">
        <v>65.314209000000005</v>
      </c>
      <c r="C7" s="1">
        <v>129.14918099999988</v>
      </c>
      <c r="D7" s="1">
        <v>197.52369299999998</v>
      </c>
      <c r="E7" s="1">
        <v>264.03823399999999</v>
      </c>
      <c r="F7" s="1">
        <v>332.58623899999986</v>
      </c>
      <c r="G7" s="1">
        <v>401.96040699999992</v>
      </c>
      <c r="H7" s="1">
        <v>472.51487199999985</v>
      </c>
      <c r="I7" s="1">
        <v>542.61568799999998</v>
      </c>
      <c r="K7" s="1"/>
      <c r="L7" s="1"/>
      <c r="M7" s="1"/>
      <c r="N7" s="1"/>
      <c r="O7" s="1"/>
      <c r="P7" s="1"/>
      <c r="Q7" s="1"/>
      <c r="R7" s="1"/>
      <c r="S7" s="1"/>
    </row>
    <row r="8" spans="1:19" x14ac:dyDescent="0.15">
      <c r="A8" s="1">
        <v>6</v>
      </c>
      <c r="B8" s="1">
        <v>62.904053000000204</v>
      </c>
      <c r="C8" s="1">
        <v>122.27297699999963</v>
      </c>
      <c r="D8" s="1">
        <v>186.77029599999969</v>
      </c>
      <c r="E8" s="1">
        <v>251.12988299999961</v>
      </c>
      <c r="F8" s="1">
        <v>317.20705999999973</v>
      </c>
      <c r="G8" s="1">
        <v>384.75004100000024</v>
      </c>
      <c r="H8" s="1">
        <v>453.62012400000003</v>
      </c>
      <c r="I8" s="1">
        <v>522.32369600000038</v>
      </c>
      <c r="K8" s="1"/>
      <c r="L8" s="1"/>
      <c r="M8" s="1"/>
      <c r="N8" s="1"/>
      <c r="O8" s="1"/>
      <c r="P8" s="1"/>
      <c r="Q8" s="1"/>
      <c r="R8" s="1"/>
      <c r="S8" s="1"/>
    </row>
    <row r="9" spans="1:19" x14ac:dyDescent="0.15">
      <c r="A9" s="1"/>
      <c r="B9" s="1"/>
      <c r="C9" s="1"/>
      <c r="D9" s="1"/>
      <c r="E9" s="1"/>
      <c r="F9" s="1"/>
      <c r="G9" s="1"/>
      <c r="H9" s="1"/>
      <c r="I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15">
      <c r="A10" s="1">
        <v>7</v>
      </c>
      <c r="B10" s="1">
        <v>36.525333000000046</v>
      </c>
      <c r="C10" s="1">
        <v>71.390937000000122</v>
      </c>
      <c r="D10" s="1">
        <v>110.01443400000016</v>
      </c>
      <c r="E10" s="1">
        <v>148.29376000000002</v>
      </c>
      <c r="F10" s="1">
        <v>187.15297999999984</v>
      </c>
      <c r="G10" s="1">
        <v>227.03068600000006</v>
      </c>
      <c r="H10" s="1">
        <v>266.92652499999986</v>
      </c>
      <c r="I10" s="1">
        <v>306.828442</v>
      </c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15">
      <c r="A11" s="1">
        <v>8</v>
      </c>
      <c r="B11" s="1">
        <v>37.738960000000134</v>
      </c>
      <c r="C11" s="1">
        <v>73.634274000000005</v>
      </c>
      <c r="D11" s="1">
        <v>113.18559300000015</v>
      </c>
      <c r="E11" s="1">
        <v>152.20560100000012</v>
      </c>
      <c r="F11" s="1">
        <v>191.80829300000005</v>
      </c>
      <c r="G11" s="1">
        <v>232.29903299999978</v>
      </c>
      <c r="H11" s="1">
        <v>272.71037999999999</v>
      </c>
      <c r="I11" s="1">
        <v>313.15924200000018</v>
      </c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15">
      <c r="A12" s="1">
        <v>9</v>
      </c>
      <c r="B12" s="1">
        <v>38.898053000000345</v>
      </c>
      <c r="C12" s="1">
        <v>76.68701800000008</v>
      </c>
      <c r="D12" s="1">
        <v>116.23948400000018</v>
      </c>
      <c r="E12" s="1">
        <v>155.66092400000025</v>
      </c>
      <c r="F12" s="1">
        <v>195.14871700000003</v>
      </c>
      <c r="G12" s="1">
        <v>235.54268700000011</v>
      </c>
      <c r="H12" s="1">
        <v>275.99824500000022</v>
      </c>
      <c r="I12" s="1">
        <v>316.35696000000007</v>
      </c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15">
      <c r="A13" s="1"/>
      <c r="B13" s="1"/>
      <c r="C13" s="1"/>
      <c r="D13" s="1"/>
      <c r="E13" s="1"/>
      <c r="F13" s="1"/>
      <c r="G13" s="1"/>
      <c r="H13" s="1"/>
      <c r="I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15">
      <c r="A14" s="1">
        <v>10</v>
      </c>
      <c r="B14" s="1">
        <v>108.57831199999987</v>
      </c>
      <c r="C14" s="1">
        <v>211.06034799999998</v>
      </c>
      <c r="D14" s="1">
        <v>311.00430899999992</v>
      </c>
      <c r="E14" s="1">
        <v>406.29815600000006</v>
      </c>
      <c r="F14" s="1">
        <v>498.97825799999987</v>
      </c>
      <c r="G14" s="1">
        <v>590.72110599999974</v>
      </c>
      <c r="H14" s="1">
        <v>680.55492900000013</v>
      </c>
      <c r="I14" s="1">
        <v>768.193489</v>
      </c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15">
      <c r="A15" s="1">
        <v>11</v>
      </c>
      <c r="B15" s="1">
        <v>28.49301000000014</v>
      </c>
      <c r="C15" s="1">
        <v>54.341203000000178</v>
      </c>
      <c r="D15" s="1">
        <v>81.438646000000062</v>
      </c>
      <c r="E15" s="1">
        <v>107.0956000000001</v>
      </c>
      <c r="F15" s="1">
        <v>132.52639000000022</v>
      </c>
      <c r="G15" s="1">
        <v>157.79380500000002</v>
      </c>
      <c r="H15" s="1">
        <v>182.82069200000001</v>
      </c>
      <c r="I15" s="1">
        <v>207.2503200000001</v>
      </c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15">
      <c r="A16" s="1"/>
      <c r="B16" s="1"/>
      <c r="C16" s="1"/>
      <c r="D16" s="1"/>
      <c r="E16" s="1"/>
      <c r="F16" s="1"/>
      <c r="G16" s="1"/>
      <c r="H16" s="1"/>
      <c r="I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15">
      <c r="A17" s="1" t="s">
        <v>28</v>
      </c>
      <c r="B17" s="1">
        <v>400</v>
      </c>
      <c r="C17" s="1">
        <v>350</v>
      </c>
      <c r="D17" s="1">
        <v>300</v>
      </c>
      <c r="E17" s="1">
        <v>250</v>
      </c>
      <c r="F17" s="1">
        <v>200</v>
      </c>
      <c r="G17" s="1">
        <v>150</v>
      </c>
      <c r="H17" s="1">
        <v>100</v>
      </c>
      <c r="I17" s="1">
        <v>50</v>
      </c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15">
      <c r="A18" s="1">
        <v>1</v>
      </c>
      <c r="B18" s="1">
        <v>577.9835890000013</v>
      </c>
      <c r="C18" s="1">
        <v>506.68913600000087</v>
      </c>
      <c r="D18" s="1">
        <v>434.77548900000147</v>
      </c>
      <c r="E18" s="1">
        <v>362.61979000000065</v>
      </c>
      <c r="F18" s="1">
        <v>289.36271400000078</v>
      </c>
      <c r="G18" s="1">
        <v>217.09035899999981</v>
      </c>
      <c r="H18" s="1">
        <v>140.78064000000086</v>
      </c>
      <c r="I18" s="1">
        <v>66.057448999999906</v>
      </c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15">
      <c r="A19" s="1">
        <v>2</v>
      </c>
      <c r="B19" s="1">
        <v>484.08194100000037</v>
      </c>
      <c r="C19" s="1">
        <v>422.30630200000087</v>
      </c>
      <c r="D19" s="1">
        <v>360.46038800000133</v>
      </c>
      <c r="E19" s="1">
        <v>298.81263300000137</v>
      </c>
      <c r="F19" s="1">
        <v>237.00509000000056</v>
      </c>
      <c r="G19" s="1">
        <v>176.26985000000059</v>
      </c>
      <c r="H19" s="1">
        <v>112.65806000000157</v>
      </c>
      <c r="I19" s="1">
        <v>51.338626000000659</v>
      </c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15">
      <c r="A20" s="1">
        <v>3</v>
      </c>
      <c r="B20" s="1">
        <v>155.68945899999994</v>
      </c>
      <c r="C20" s="1">
        <v>135.02240499999994</v>
      </c>
      <c r="D20" s="1">
        <v>114.08386899999982</v>
      </c>
      <c r="E20" s="1">
        <v>93.587716999999884</v>
      </c>
      <c r="F20" s="1">
        <v>72.921048999999812</v>
      </c>
      <c r="G20" s="1">
        <v>52.955956999999898</v>
      </c>
      <c r="H20" s="1">
        <v>32.125928999999815</v>
      </c>
      <c r="I20" s="1">
        <v>12.161997999999812</v>
      </c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15">
      <c r="A21" s="1"/>
      <c r="B21" s="1"/>
      <c r="C21" s="1"/>
      <c r="D21" s="1"/>
      <c r="E21" s="1"/>
      <c r="F21" s="1"/>
      <c r="G21" s="1"/>
      <c r="H21" s="1"/>
      <c r="I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15">
      <c r="A22" s="1">
        <v>4</v>
      </c>
      <c r="B22" s="1">
        <v>172.18318699999998</v>
      </c>
      <c r="C22" s="1">
        <v>147.81208599999991</v>
      </c>
      <c r="D22" s="1">
        <v>124.97412199999997</v>
      </c>
      <c r="E22" s="1">
        <v>102.89492899999993</v>
      </c>
      <c r="F22" s="1">
        <v>81.871071999999913</v>
      </c>
      <c r="G22" s="1">
        <v>59.081995000000006</v>
      </c>
      <c r="H22" s="1">
        <v>37.786780999999905</v>
      </c>
      <c r="I22" s="1">
        <v>15.511273999999958</v>
      </c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15">
      <c r="A23" s="1">
        <v>5</v>
      </c>
      <c r="B23" s="1">
        <v>542.61568799999998</v>
      </c>
      <c r="C23" s="1">
        <v>473.78992699999992</v>
      </c>
      <c r="D23" s="1">
        <v>403.80517900000007</v>
      </c>
      <c r="E23" s="1">
        <v>334.61876999999993</v>
      </c>
      <c r="F23" s="1">
        <v>262.11598500000002</v>
      </c>
      <c r="G23" s="1">
        <v>197.58030599999995</v>
      </c>
      <c r="H23" s="1">
        <v>121.05418299999997</v>
      </c>
      <c r="I23" s="1">
        <v>55.66409299999998</v>
      </c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15">
      <c r="A24" s="1">
        <v>6</v>
      </c>
      <c r="B24" s="1">
        <v>522.32369600000038</v>
      </c>
      <c r="C24" s="1">
        <v>451.63597000000027</v>
      </c>
      <c r="D24" s="1">
        <v>382.93881500000043</v>
      </c>
      <c r="E24" s="1">
        <v>315.85419000000002</v>
      </c>
      <c r="F24" s="1">
        <v>250.65887399999974</v>
      </c>
      <c r="G24" s="1">
        <v>183.66912899999988</v>
      </c>
      <c r="H24" s="1">
        <v>115.9425769999998</v>
      </c>
      <c r="I24" s="1">
        <v>49.590718999999808</v>
      </c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15">
      <c r="A25" s="1"/>
      <c r="B25" s="1"/>
      <c r="C25" s="1"/>
      <c r="D25" s="1"/>
      <c r="E25" s="1"/>
      <c r="F25" s="1"/>
      <c r="G25" s="1"/>
      <c r="H25" s="1"/>
      <c r="I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15">
      <c r="A26" s="1">
        <v>7</v>
      </c>
      <c r="B26" s="1">
        <v>306.828442</v>
      </c>
      <c r="C26" s="1">
        <v>266.73220200000014</v>
      </c>
      <c r="D26" s="1">
        <v>226.45240899999999</v>
      </c>
      <c r="E26" s="1">
        <v>186.50210000000015</v>
      </c>
      <c r="F26" s="1">
        <v>146.74060800000007</v>
      </c>
      <c r="G26" s="1">
        <v>107.54763200000025</v>
      </c>
      <c r="H26" s="1">
        <v>67.523144000000229</v>
      </c>
      <c r="I26" s="1">
        <v>28.26419900000019</v>
      </c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15">
      <c r="A27" s="1">
        <v>8</v>
      </c>
      <c r="B27" s="1">
        <v>313.15924200000018</v>
      </c>
      <c r="C27" s="1">
        <v>272.46766900000011</v>
      </c>
      <c r="D27" s="1">
        <v>231.50439999999981</v>
      </c>
      <c r="E27" s="1">
        <v>190.94819599999983</v>
      </c>
      <c r="F27" s="1">
        <v>150.38155499999993</v>
      </c>
      <c r="G27" s="1">
        <v>110.55585100000008</v>
      </c>
      <c r="H27" s="1">
        <v>69.614141999999902</v>
      </c>
      <c r="I27" s="1">
        <v>29.462117000000035</v>
      </c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15">
      <c r="A28" s="1">
        <v>9</v>
      </c>
      <c r="B28" s="1">
        <v>316.35696000000007</v>
      </c>
      <c r="C28" s="1">
        <v>275.9229720000003</v>
      </c>
      <c r="D28" s="1">
        <v>235.17681500000026</v>
      </c>
      <c r="E28" s="1">
        <v>194.78784900000028</v>
      </c>
      <c r="F28" s="1">
        <v>154.51145700000006</v>
      </c>
      <c r="G28" s="1">
        <v>114.72467099999994</v>
      </c>
      <c r="H28" s="1">
        <v>74.013764000000265</v>
      </c>
      <c r="I28" s="1">
        <v>33.681556</v>
      </c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15">
      <c r="A29" s="1"/>
      <c r="B29" s="1"/>
      <c r="C29" s="1"/>
      <c r="D29" s="1"/>
      <c r="E29" s="1"/>
      <c r="F29" s="1"/>
      <c r="G29" s="1"/>
      <c r="H29" s="1"/>
      <c r="I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15">
      <c r="A30" s="1">
        <v>10</v>
      </c>
      <c r="B30" s="1">
        <v>768.193489</v>
      </c>
      <c r="C30" s="1">
        <v>681.08574599999997</v>
      </c>
      <c r="D30" s="1">
        <v>591.67209600000001</v>
      </c>
      <c r="E30" s="1">
        <v>500.49713700000007</v>
      </c>
      <c r="F30" s="1">
        <v>407.09210299999995</v>
      </c>
      <c r="G30" s="1">
        <v>311.71430199999986</v>
      </c>
      <c r="H30" s="1">
        <v>210.05390299999999</v>
      </c>
      <c r="I30" s="1">
        <v>105.02815899999996</v>
      </c>
      <c r="J30" t="s">
        <v>56</v>
      </c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15">
      <c r="A31" s="1">
        <v>11</v>
      </c>
      <c r="B31" s="1">
        <v>207.2503200000001</v>
      </c>
      <c r="C31" s="1">
        <v>182.70967000000019</v>
      </c>
      <c r="D31" s="1">
        <v>157.44333300000017</v>
      </c>
      <c r="E31" s="1">
        <v>132.002882</v>
      </c>
      <c r="F31" s="1">
        <v>105.75587000000019</v>
      </c>
      <c r="G31" s="1">
        <v>79.2928280000001</v>
      </c>
      <c r="H31" s="1">
        <v>50.845866000000115</v>
      </c>
      <c r="I31" s="1">
        <v>21.638565000000199</v>
      </c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1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1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1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1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1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1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1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1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1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1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1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15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15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15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15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15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15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15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15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15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15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15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15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15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15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15">
      <c r="A57" s="1"/>
      <c r="B57" s="1"/>
      <c r="C57" s="1"/>
      <c r="D57" s="1"/>
      <c r="E57" s="1"/>
      <c r="F57" s="1"/>
      <c r="G57" s="1"/>
      <c r="H57" s="1"/>
      <c r="I57" s="1"/>
    </row>
    <row r="58" spans="1:9" x14ac:dyDescent="0.15">
      <c r="A58" s="1"/>
      <c r="B58" s="1"/>
      <c r="C58" s="1"/>
      <c r="D58" s="1"/>
      <c r="E58" s="1"/>
      <c r="F58" s="1"/>
      <c r="G58" s="1"/>
      <c r="H58" s="1"/>
      <c r="I58" s="1"/>
    </row>
    <row r="59" spans="1:9" x14ac:dyDescent="0.15">
      <c r="A59" s="1"/>
      <c r="B59" s="1"/>
      <c r="C59" s="1"/>
      <c r="D59" s="1"/>
      <c r="E59" s="1"/>
      <c r="F59" s="1"/>
      <c r="G59" s="1"/>
      <c r="H59" s="1"/>
      <c r="I59" s="1"/>
    </row>
    <row r="60" spans="1:9" x14ac:dyDescent="0.15">
      <c r="A60" s="1"/>
      <c r="B60" s="1"/>
      <c r="C60" s="1"/>
      <c r="D60" s="1"/>
      <c r="E60" s="1"/>
      <c r="F60" s="1"/>
      <c r="G60" s="1"/>
      <c r="H60" s="1"/>
      <c r="I60" s="1"/>
    </row>
    <row r="61" spans="1:9" x14ac:dyDescent="0.15">
      <c r="A61" s="1"/>
      <c r="B61" s="1"/>
      <c r="C61" s="1"/>
      <c r="D61" s="1"/>
      <c r="E61" s="1"/>
      <c r="F61" s="1"/>
      <c r="G61" s="1"/>
      <c r="H61" s="1"/>
      <c r="I61" s="1"/>
    </row>
    <row r="62" spans="1:9" x14ac:dyDescent="0.15">
      <c r="A62" s="1"/>
      <c r="B62" s="1"/>
      <c r="C62" s="1"/>
      <c r="D62" s="1"/>
      <c r="E62" s="1"/>
      <c r="F62" s="1"/>
      <c r="G62" s="1"/>
      <c r="H62" s="1"/>
      <c r="I62" s="1"/>
    </row>
    <row r="63" spans="1:9" x14ac:dyDescent="0.15">
      <c r="A63" s="1"/>
      <c r="B63" s="1"/>
      <c r="C63" s="1"/>
      <c r="D63" s="1"/>
      <c r="E63" s="1"/>
      <c r="F63" s="1"/>
      <c r="G63" s="1"/>
      <c r="H63" s="1"/>
      <c r="I63" s="1"/>
    </row>
    <row r="64" spans="1:9" x14ac:dyDescent="0.15">
      <c r="A64" s="1"/>
      <c r="B64" s="1"/>
      <c r="C64" s="1"/>
      <c r="D64" s="1"/>
      <c r="E64" s="1"/>
      <c r="F64" s="1"/>
      <c r="G64" s="1"/>
      <c r="H64" s="1"/>
      <c r="I64" s="1"/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6B0FD-2C28-DD41-9001-7F90056AF8FB}">
  <dimension ref="A1:Q74"/>
  <sheetViews>
    <sheetView topLeftCell="A23" zoomScale="140" zoomScaleNormal="140" workbookViewId="0">
      <selection activeCell="J39" sqref="J39"/>
    </sheetView>
  </sheetViews>
  <sheetFormatPr baseColWidth="10" defaultRowHeight="13" x14ac:dyDescent="0.15"/>
  <cols>
    <col min="1" max="1" width="16.6640625" style="7" customWidth="1"/>
    <col min="2" max="2" width="8.6640625" style="7" bestFit="1" customWidth="1"/>
    <col min="3" max="3" width="9.33203125" style="7" customWidth="1"/>
    <col min="4" max="9" width="8.6640625" style="7" bestFit="1" customWidth="1"/>
    <col min="10" max="10" width="10.1640625" style="7" customWidth="1"/>
    <col min="11" max="11" width="7.33203125" style="7" customWidth="1"/>
    <col min="12" max="16384" width="10.83203125" style="7"/>
  </cols>
  <sheetData>
    <row r="1" spans="1:17" x14ac:dyDescent="0.15">
      <c r="A1" s="47"/>
      <c r="B1" s="47"/>
      <c r="C1" s="47"/>
      <c r="D1" s="47"/>
      <c r="E1" s="47"/>
      <c r="F1" s="47"/>
      <c r="G1" s="47"/>
      <c r="H1" s="66"/>
      <c r="I1" s="47"/>
    </row>
    <row r="2" spans="1:17" ht="13" customHeight="1" x14ac:dyDescent="0.15">
      <c r="A2" s="50"/>
      <c r="B2" s="52" t="s">
        <v>68</v>
      </c>
      <c r="C2" s="52"/>
      <c r="D2" s="52"/>
      <c r="E2" s="52"/>
      <c r="F2" s="52"/>
      <c r="G2" s="51"/>
      <c r="H2" s="67"/>
      <c r="I2" s="47"/>
    </row>
    <row r="3" spans="1:17" ht="14" thickBot="1" x14ac:dyDescent="0.2">
      <c r="A3" s="51"/>
      <c r="B3" s="53"/>
      <c r="C3" s="53"/>
      <c r="D3" s="53"/>
      <c r="E3" s="53"/>
      <c r="F3" s="53"/>
      <c r="G3" s="51"/>
      <c r="H3" s="67"/>
      <c r="I3" s="47"/>
      <c r="J3" s="48"/>
      <c r="K3" s="48"/>
      <c r="L3" s="48"/>
      <c r="M3" s="48"/>
    </row>
    <row r="4" spans="1:17" ht="14" thickTop="1" x14ac:dyDescent="0.15">
      <c r="D4" s="47"/>
      <c r="E4" s="47"/>
      <c r="F4" s="47"/>
      <c r="G4" s="47"/>
      <c r="H4" s="66"/>
      <c r="I4" s="47"/>
      <c r="J4" s="48"/>
      <c r="K4" s="48"/>
      <c r="L4" s="48"/>
      <c r="M4" s="48"/>
    </row>
    <row r="5" spans="1:17" ht="17" thickBot="1" x14ac:dyDescent="0.25">
      <c r="A5" s="26" t="s">
        <v>44</v>
      </c>
      <c r="B5" s="26"/>
      <c r="D5" s="48"/>
      <c r="H5" s="38"/>
      <c r="K5" s="48"/>
      <c r="L5" s="48"/>
      <c r="M5" s="48"/>
    </row>
    <row r="6" spans="1:17" ht="16" x14ac:dyDescent="0.2">
      <c r="A6" s="7" t="s">
        <v>46</v>
      </c>
      <c r="B6" s="7">
        <v>0.28999999999999998</v>
      </c>
      <c r="C6" s="7" t="s">
        <v>47</v>
      </c>
      <c r="E6" s="8"/>
      <c r="F6" s="9">
        <f>COS(RADIANS(B11))^2</f>
        <v>6.6987298107780716E-2</v>
      </c>
      <c r="G6" s="9">
        <f>SIN(RADIANS(B11))^2</f>
        <v>0.93301270189221941</v>
      </c>
      <c r="H6" s="9">
        <f>SIN(RADIANS(B11))*(COS(RADIANS(B11)))</f>
        <v>-0.25000000000000011</v>
      </c>
      <c r="K6" s="48"/>
      <c r="L6" s="48"/>
      <c r="M6" s="48"/>
    </row>
    <row r="7" spans="1:17" ht="16" x14ac:dyDescent="0.2">
      <c r="A7" s="7" t="s">
        <v>49</v>
      </c>
      <c r="B7" s="7">
        <v>30</v>
      </c>
      <c r="C7" s="7" t="s">
        <v>57</v>
      </c>
      <c r="E7" s="13" t="s">
        <v>33</v>
      </c>
      <c r="F7" s="9">
        <f>COS(RADIANS(B12))^2</f>
        <v>0.25000000000000011</v>
      </c>
      <c r="G7" s="9">
        <f>SIN(RADIANS(B12))^2</f>
        <v>0.74999999999999989</v>
      </c>
      <c r="H7" s="9">
        <f>SIN(RADIANS(B12))*(COS(RADIANS(B12)))</f>
        <v>0.43301270189221941</v>
      </c>
      <c r="K7" s="48"/>
      <c r="L7" s="48"/>
      <c r="M7" s="48"/>
    </row>
    <row r="8" spans="1:17" ht="16" x14ac:dyDescent="0.2">
      <c r="A8" s="22" t="s">
        <v>65</v>
      </c>
      <c r="E8" s="8"/>
      <c r="F8" s="9">
        <f>COS(RADIANS(B13))^2</f>
        <v>0.93301270189221941</v>
      </c>
      <c r="G8" s="9">
        <f>SIN(RADIANS(B13))^2</f>
        <v>6.698729810778066E-2</v>
      </c>
      <c r="H8" s="9">
        <f>SIN(RADIANS(B13))*(COS(RADIANS(B13)))</f>
        <v>0.24999999999999997</v>
      </c>
      <c r="K8" s="48"/>
      <c r="L8" s="48"/>
      <c r="M8" s="48"/>
    </row>
    <row r="9" spans="1:17" ht="16" x14ac:dyDescent="0.2">
      <c r="A9" s="22" t="s">
        <v>66</v>
      </c>
      <c r="E9" s="14"/>
      <c r="F9" s="10"/>
      <c r="G9" s="10"/>
      <c r="H9" s="68"/>
    </row>
    <row r="10" spans="1:17" ht="16" x14ac:dyDescent="0.2">
      <c r="A10" s="22" t="s">
        <v>67</v>
      </c>
      <c r="E10" s="8"/>
      <c r="F10" s="9">
        <v>0.31698729810778048</v>
      </c>
      <c r="G10" s="9">
        <v>-0.49999999999999983</v>
      </c>
      <c r="H10" s="9">
        <v>1.1830127018922192</v>
      </c>
    </row>
    <row r="11" spans="1:17" ht="16" x14ac:dyDescent="0.2">
      <c r="A11" s="11" t="s">
        <v>31</v>
      </c>
      <c r="B11" s="12">
        <v>105</v>
      </c>
      <c r="C11" s="7" t="s">
        <v>32</v>
      </c>
      <c r="E11" s="13" t="s">
        <v>39</v>
      </c>
      <c r="F11" s="9">
        <v>0.6830127018922193</v>
      </c>
      <c r="G11" s="9">
        <v>0.50000000000000011</v>
      </c>
      <c r="H11" s="9">
        <v>-0.18301270189221941</v>
      </c>
    </row>
    <row r="12" spans="1:17" ht="16" x14ac:dyDescent="0.2">
      <c r="A12" s="11" t="s">
        <v>35</v>
      </c>
      <c r="B12" s="12">
        <v>60</v>
      </c>
      <c r="C12" s="7" t="s">
        <v>32</v>
      </c>
      <c r="E12" s="8"/>
      <c r="F12" s="9">
        <v>-1.3660254037844382</v>
      </c>
      <c r="G12" s="9">
        <v>1.732050807568877</v>
      </c>
      <c r="H12" s="9">
        <v>-0.36602540378443871</v>
      </c>
    </row>
    <row r="13" spans="1:17" ht="17" thickBot="1" x14ac:dyDescent="0.25">
      <c r="A13" s="63" t="s">
        <v>37</v>
      </c>
      <c r="B13" s="64">
        <v>15</v>
      </c>
      <c r="C13" s="65" t="s">
        <v>32</v>
      </c>
      <c r="D13" s="65"/>
      <c r="E13" s="65"/>
      <c r="F13" s="65"/>
      <c r="G13" s="65"/>
      <c r="H13" s="69"/>
      <c r="L13" s="49" t="s">
        <v>69</v>
      </c>
      <c r="M13" s="25"/>
      <c r="N13" s="25"/>
      <c r="O13" s="25"/>
      <c r="P13" s="25"/>
      <c r="Q13" s="25"/>
    </row>
    <row r="14" spans="1:17" ht="14" thickTop="1" x14ac:dyDescent="0.15">
      <c r="L14" s="25"/>
      <c r="M14" s="25"/>
      <c r="N14" s="25"/>
      <c r="O14" s="25"/>
      <c r="P14" s="25"/>
      <c r="Q14" s="25"/>
    </row>
    <row r="15" spans="1:17" ht="14" thickBot="1" x14ac:dyDescent="0.2">
      <c r="A15" s="37" t="s">
        <v>53</v>
      </c>
      <c r="B15" s="37"/>
      <c r="L15" s="25"/>
      <c r="M15" s="25"/>
      <c r="N15" s="25"/>
      <c r="O15" s="25"/>
      <c r="P15" s="25"/>
      <c r="Q15" s="25"/>
    </row>
    <row r="16" spans="1:17" x14ac:dyDescent="0.15">
      <c r="A16" s="45" t="s">
        <v>64</v>
      </c>
      <c r="B16" s="43">
        <v>50</v>
      </c>
      <c r="C16" s="5">
        <v>100</v>
      </c>
      <c r="D16" s="43">
        <v>150</v>
      </c>
      <c r="E16" s="5">
        <v>200</v>
      </c>
      <c r="F16" s="43">
        <v>250</v>
      </c>
      <c r="G16" s="5">
        <v>300</v>
      </c>
      <c r="H16" s="43">
        <v>350</v>
      </c>
      <c r="I16" s="5">
        <v>400</v>
      </c>
      <c r="L16" s="25"/>
      <c r="M16" s="25"/>
      <c r="N16" s="25"/>
      <c r="O16" s="25"/>
      <c r="P16" s="25"/>
      <c r="Q16" s="25"/>
    </row>
    <row r="17" spans="1:17" x14ac:dyDescent="0.15">
      <c r="A17" s="46" t="s">
        <v>54</v>
      </c>
      <c r="L17" s="25"/>
      <c r="M17" s="25"/>
      <c r="N17" s="25"/>
      <c r="O17" s="25"/>
      <c r="P17" s="25"/>
      <c r="Q17" s="25"/>
    </row>
    <row r="18" spans="1:17" x14ac:dyDescent="0.15">
      <c r="A18" s="46" t="s">
        <v>55</v>
      </c>
      <c r="L18" s="25"/>
      <c r="M18" s="25"/>
      <c r="N18" s="25"/>
      <c r="O18" s="25"/>
      <c r="P18" s="25"/>
      <c r="Q18" s="25"/>
    </row>
    <row r="19" spans="1:17" x14ac:dyDescent="0.15">
      <c r="A19" s="55"/>
      <c r="L19" s="25"/>
      <c r="M19" s="25"/>
      <c r="N19" s="25"/>
      <c r="O19" s="25"/>
      <c r="P19" s="25"/>
      <c r="Q19" s="25"/>
    </row>
    <row r="20" spans="1:17" ht="17" thickBot="1" x14ac:dyDescent="0.25">
      <c r="B20" s="39"/>
      <c r="C20" s="39"/>
      <c r="D20" s="62" t="s">
        <v>70</v>
      </c>
      <c r="E20" s="62"/>
      <c r="F20" s="62"/>
      <c r="G20" s="39"/>
      <c r="H20" s="39"/>
      <c r="I20" s="39"/>
      <c r="L20" s="25"/>
      <c r="M20" s="25"/>
      <c r="N20" s="25"/>
      <c r="O20" s="25"/>
      <c r="P20" s="25"/>
      <c r="Q20" s="25"/>
    </row>
    <row r="21" spans="1:17" ht="14" thickTop="1" x14ac:dyDescent="0.15">
      <c r="A21" s="55" t="s">
        <v>64</v>
      </c>
      <c r="B21" s="43">
        <v>400</v>
      </c>
      <c r="C21" s="43">
        <v>350</v>
      </c>
      <c r="D21" s="43">
        <v>300</v>
      </c>
      <c r="E21" s="43">
        <v>250</v>
      </c>
      <c r="F21" s="43">
        <v>200</v>
      </c>
      <c r="G21" s="43">
        <v>150</v>
      </c>
      <c r="H21" s="43">
        <v>100</v>
      </c>
      <c r="I21" s="43">
        <v>50</v>
      </c>
      <c r="L21" s="25"/>
      <c r="M21" s="25"/>
      <c r="N21" s="25"/>
      <c r="O21" s="25"/>
      <c r="P21" s="25"/>
      <c r="Q21" s="25"/>
    </row>
    <row r="22" spans="1:17" ht="16" x14ac:dyDescent="0.2">
      <c r="A22" s="60" t="s">
        <v>30</v>
      </c>
      <c r="B22" s="57">
        <v>71.713400000000547</v>
      </c>
      <c r="C22" s="57">
        <v>140.97380300000077</v>
      </c>
      <c r="D22" s="57">
        <v>213.67420400000083</v>
      </c>
      <c r="E22" s="57">
        <v>285.33391699999993</v>
      </c>
      <c r="F22" s="57">
        <v>357.22961500000019</v>
      </c>
      <c r="G22" s="57">
        <v>430.87076900000102</v>
      </c>
      <c r="H22" s="57">
        <v>504.42778900000121</v>
      </c>
      <c r="I22" s="57">
        <v>577.9835890000013</v>
      </c>
      <c r="L22" s="25"/>
      <c r="M22" s="25"/>
      <c r="N22" s="25"/>
      <c r="O22" s="25"/>
      <c r="P22" s="25"/>
      <c r="Q22" s="25"/>
    </row>
    <row r="23" spans="1:17" ht="16" x14ac:dyDescent="0.2">
      <c r="A23" s="60" t="s">
        <v>34</v>
      </c>
      <c r="B23" s="57">
        <v>58.132014000000709</v>
      </c>
      <c r="C23" s="57">
        <v>114.49439900000107</v>
      </c>
      <c r="D23" s="57">
        <v>174.66505600000164</v>
      </c>
      <c r="E23" s="57">
        <v>234.34238200000073</v>
      </c>
      <c r="F23" s="57">
        <v>295.22989600000074</v>
      </c>
      <c r="G23" s="57">
        <v>357.8756110000013</v>
      </c>
      <c r="H23" s="57">
        <v>421.04194100000132</v>
      </c>
      <c r="I23" s="57">
        <v>484.08194100000037</v>
      </c>
      <c r="L23" s="25"/>
      <c r="M23" s="25"/>
      <c r="N23" s="25"/>
      <c r="O23" s="25"/>
      <c r="P23" s="25"/>
      <c r="Q23" s="25"/>
    </row>
    <row r="24" spans="1:17" ht="16" x14ac:dyDescent="0.2">
      <c r="A24" s="60" t="s">
        <v>36</v>
      </c>
      <c r="B24" s="57">
        <v>17.421286999999893</v>
      </c>
      <c r="C24" s="57">
        <v>33.975092999999788</v>
      </c>
      <c r="D24" s="57">
        <v>53.681057999999894</v>
      </c>
      <c r="E24" s="57">
        <v>73.273126999999931</v>
      </c>
      <c r="F24" s="57">
        <v>93.233256999999867</v>
      </c>
      <c r="G24" s="57">
        <v>113.92832599999997</v>
      </c>
      <c r="H24" s="57">
        <v>134.56690299999991</v>
      </c>
      <c r="I24" s="57">
        <v>155.68945899999994</v>
      </c>
      <c r="L24" s="25"/>
      <c r="M24" s="25"/>
      <c r="N24" s="25"/>
      <c r="O24" s="25"/>
      <c r="P24" s="25"/>
      <c r="Q24" s="25"/>
    </row>
    <row r="25" spans="1:17" ht="16" x14ac:dyDescent="0.2">
      <c r="A25" s="14"/>
    </row>
    <row r="26" spans="1:17" ht="16" x14ac:dyDescent="0.2">
      <c r="A26" s="15" t="s">
        <v>38</v>
      </c>
      <c r="B26" s="54">
        <f t="array" ref="B26:B28">MMULT($F$10:$H$12,B22:B24)</f>
        <v>14.275833708432003</v>
      </c>
      <c r="C26" s="54">
        <f t="array" ref="C26:C28">MMULT($F$10:$H$12,C22:C24)</f>
        <v>27.632671983917419</v>
      </c>
      <c r="D26" s="54">
        <f t="array" ref="D26:D28">MMULT($F$10:$H$12,D22:D24)</f>
        <v>43.904854066302967</v>
      </c>
      <c r="E26" s="54">
        <f t="array" ref="E26:E28">MMULT($F$10:$H$12,E22:E24)</f>
        <v>59.95907635670099</v>
      </c>
      <c r="F26" s="54">
        <f t="array" ref="F26:F28">MMULT($F$10:$H$12,F22:F24)</f>
        <v>75.918429732713889</v>
      </c>
      <c r="G26" s="54">
        <f t="array" ref="G26:G28">MMULT($F$10:$H$12,G22:G24)</f>
        <v>92.421412162248885</v>
      </c>
      <c r="H26" s="54">
        <f t="array" ref="H26:H28">MMULT($F$10:$H$12,H22:H24)</f>
        <v>108.57058692888947</v>
      </c>
      <c r="I26" s="54">
        <f t="array" ref="I26:I28">MMULT($F$10:$H$12,I22:I24)</f>
        <v>125.35509327547601</v>
      </c>
    </row>
    <row r="27" spans="1:17" ht="16" x14ac:dyDescent="0.2">
      <c r="A27" s="15" t="s">
        <v>40</v>
      </c>
      <c r="B27" s="54">
        <v>74.858853291568437</v>
      </c>
      <c r="C27" s="54">
        <v>147.31622401608314</v>
      </c>
      <c r="D27" s="54">
        <v>223.45040793369773</v>
      </c>
      <c r="E27" s="54">
        <v>298.6479676432989</v>
      </c>
      <c r="F27" s="54">
        <v>374.54444226728617</v>
      </c>
      <c r="G27" s="54">
        <v>452.37768283775205</v>
      </c>
      <c r="H27" s="54">
        <v>530.42410507111163</v>
      </c>
      <c r="I27" s="54">
        <v>608.31795472452529</v>
      </c>
    </row>
    <row r="28" spans="1:17" ht="16" x14ac:dyDescent="0.2">
      <c r="A28" s="15" t="s">
        <v>41</v>
      </c>
      <c r="B28" s="54">
        <v>-3.6513580060687447</v>
      </c>
      <c r="C28" s="54">
        <v>-6.6994270499776043</v>
      </c>
      <c r="D28" s="54">
        <v>-9.0042704285793924</v>
      </c>
      <c r="E28" s="54">
        <v>-10.700293089328216</v>
      </c>
      <c r="F28" s="54">
        <v>-10.757289828421094</v>
      </c>
      <c r="G28" s="54">
        <v>-10.422336687015346</v>
      </c>
      <c r="H28" s="54">
        <v>-9.0500452259947437</v>
      </c>
      <c r="I28" s="54">
        <v>-8.0720458014011172</v>
      </c>
    </row>
    <row r="30" spans="1:17" ht="16" x14ac:dyDescent="0.2">
      <c r="A30" s="41" t="s">
        <v>42</v>
      </c>
      <c r="B30" s="41"/>
    </row>
    <row r="31" spans="1:17" ht="16" x14ac:dyDescent="0.2">
      <c r="A31" s="58" t="s">
        <v>43</v>
      </c>
      <c r="B31" s="56">
        <f>((B26+B27)/2)+SQRT((B26-B27)^2+B28^2)/2</f>
        <v>74.913820548824091</v>
      </c>
      <c r="C31" s="56">
        <f t="shared" ref="C31:I31" si="0">((C26+C27)/2)+SQRT((C26-C27)^2+C28^2)/2</f>
        <v>147.40990276142279</v>
      </c>
      <c r="D31" s="56">
        <f t="shared" si="0"/>
        <v>223.56322884456685</v>
      </c>
      <c r="E31" s="56">
        <f t="shared" si="0"/>
        <v>298.76782953139491</v>
      </c>
      <c r="F31" s="56">
        <f t="shared" si="0"/>
        <v>374.64128728728224</v>
      </c>
      <c r="G31" s="56">
        <f t="shared" si="0"/>
        <v>452.45311029495997</v>
      </c>
      <c r="H31" s="56">
        <f t="shared" si="0"/>
        <v>530.47263725916832</v>
      </c>
      <c r="I31" s="56">
        <f t="shared" si="0"/>
        <v>608.35168059605849</v>
      </c>
    </row>
    <row r="32" spans="1:17" ht="16" x14ac:dyDescent="0.2">
      <c r="A32" s="58" t="s">
        <v>45</v>
      </c>
      <c r="B32" s="56">
        <f>((B26+B27)/2)-SQRT((B26-B27)^2+B28^2)/2</f>
        <v>14.220866451176352</v>
      </c>
      <c r="C32" s="56">
        <f t="shared" ref="C32:I32" si="1">((C26+C27)/2)-SQRT((C26-C27)^2+C28^2)/2</f>
        <v>27.538993238577781</v>
      </c>
      <c r="D32" s="56">
        <f t="shared" si="1"/>
        <v>43.79203315543387</v>
      </c>
      <c r="E32" s="56">
        <f t="shared" si="1"/>
        <v>59.839214468604936</v>
      </c>
      <c r="F32" s="56">
        <f t="shared" si="1"/>
        <v>75.821584712717794</v>
      </c>
      <c r="G32" s="56">
        <f t="shared" si="1"/>
        <v>92.345984705041047</v>
      </c>
      <c r="H32" s="56">
        <f t="shared" si="1"/>
        <v>108.5220547408328</v>
      </c>
      <c r="I32" s="56">
        <f t="shared" si="1"/>
        <v>125.3213674039427</v>
      </c>
    </row>
    <row r="33" spans="1:12" ht="16" x14ac:dyDescent="0.2">
      <c r="A33" s="18"/>
    </row>
    <row r="34" spans="1:12" ht="16" x14ac:dyDescent="0.2">
      <c r="A34" s="42" t="s">
        <v>63</v>
      </c>
      <c r="B34" s="42"/>
    </row>
    <row r="35" spans="1:12" ht="16" x14ac:dyDescent="0.2">
      <c r="A35" s="59" t="s">
        <v>51</v>
      </c>
      <c r="B35" s="40">
        <f>($B$7/(1-$B$6^2))*(B31+$B$6*B32)</f>
        <v>2588.8592145321068</v>
      </c>
      <c r="C35" s="40">
        <f>($B$7/(1-$B$6^2))*(C31+$B$6*C32)</f>
        <v>5089.9512217690899</v>
      </c>
      <c r="D35" s="40">
        <f>($B$7/(1-$B$6^2))*(D31+$B$6*D32)</f>
        <v>7738.7133462051306</v>
      </c>
      <c r="E35" s="40">
        <f>($B$7/(1-$B$6^2))*(E31+$B$6*E32)</f>
        <v>10354.444864962015</v>
      </c>
      <c r="F35" s="40">
        <f>($B$7/(1-$B$6^2))*(F31+$B$6*F32)</f>
        <v>12991.468943792021</v>
      </c>
      <c r="G35" s="40">
        <f>($B$7/(1-$B$6^2))*(G31+$B$6*G32)</f>
        <v>15697.132193233601</v>
      </c>
      <c r="H35" s="40">
        <f>($B$7/(1-$B$6^2))*(H31+$B$6*H32)</f>
        <v>18406.289981461177</v>
      </c>
      <c r="I35" s="40">
        <f>($B$7/(1-$B$6^2))*(I31+$B$6*I32)</f>
        <v>21116.766365646967</v>
      </c>
    </row>
    <row r="36" spans="1:12" ht="16" x14ac:dyDescent="0.2">
      <c r="A36" s="59" t="s">
        <v>52</v>
      </c>
      <c r="B36" s="40">
        <f>($B$7/(1-$B$6^2))*(B32+$B$6*B31)</f>
        <v>1177.3951657496016</v>
      </c>
      <c r="C36" s="40">
        <f>($B$7/(1-$B$6^2))*(C32+$B$6*C31)</f>
        <v>2302.2556514703692</v>
      </c>
      <c r="D36" s="40">
        <f>($B$7/(1-$B$6^2))*(D32+$B$6*D31)</f>
        <v>3557.9878650625037</v>
      </c>
      <c r="E36" s="40">
        <f>($B$7/(1-$B$6^2))*(E32+$B$6*E31)</f>
        <v>4797.9654448971314</v>
      </c>
      <c r="F36" s="40">
        <f>($B$7/(1-$B$6^2))*(F32+$B$6*F31)</f>
        <v>6042.1735350812187</v>
      </c>
      <c r="G36" s="40">
        <f>($B$7/(1-$B$6^2))*(G32+$B$6*G31)</f>
        <v>7322.5478771889748</v>
      </c>
      <c r="H36" s="40">
        <f>($B$7/(1-$B$6^2))*(H32+$B$6*H31)</f>
        <v>8593.4857368487246</v>
      </c>
      <c r="I36" s="40">
        <f>($B$7/(1-$B$6^2))*(I32+$B$6*I31)</f>
        <v>9883.5032681559005</v>
      </c>
    </row>
    <row r="37" spans="1:12" ht="16" x14ac:dyDescent="0.2">
      <c r="E37" s="36"/>
      <c r="F37" s="20"/>
      <c r="G37" s="20"/>
    </row>
    <row r="38" spans="1:12" ht="17" thickBot="1" x14ac:dyDescent="0.25">
      <c r="A38" s="20"/>
      <c r="B38" s="20"/>
      <c r="C38" s="20"/>
      <c r="D38" s="62" t="s">
        <v>27</v>
      </c>
      <c r="E38" s="62"/>
      <c r="F38" s="62"/>
      <c r="G38" s="33"/>
    </row>
    <row r="39" spans="1:12" ht="14" thickTop="1" x14ac:dyDescent="0.15">
      <c r="A39" s="55" t="s">
        <v>64</v>
      </c>
      <c r="B39" s="43">
        <v>400</v>
      </c>
      <c r="C39" s="43">
        <v>350</v>
      </c>
      <c r="D39" s="43">
        <v>300</v>
      </c>
      <c r="E39" s="43">
        <v>250</v>
      </c>
      <c r="F39" s="43">
        <v>200</v>
      </c>
      <c r="G39" s="43">
        <v>150</v>
      </c>
      <c r="H39" s="43">
        <v>100</v>
      </c>
      <c r="I39" s="43">
        <v>50</v>
      </c>
    </row>
    <row r="40" spans="1:12" ht="16" x14ac:dyDescent="0.2">
      <c r="A40" s="60" t="s">
        <v>30</v>
      </c>
      <c r="B40" s="57">
        <v>577.9835890000013</v>
      </c>
      <c r="C40" s="57">
        <v>506.68913600000087</v>
      </c>
      <c r="D40" s="57">
        <v>434.77548900000147</v>
      </c>
      <c r="E40" s="57">
        <v>362.61979000000065</v>
      </c>
      <c r="F40" s="57">
        <v>289.36271400000078</v>
      </c>
      <c r="G40" s="57">
        <v>217.09035899999981</v>
      </c>
      <c r="H40" s="57">
        <v>140.78064000000086</v>
      </c>
      <c r="I40" s="57">
        <v>66.057448999999906</v>
      </c>
      <c r="J40" s="32"/>
      <c r="K40" s="20"/>
      <c r="L40" s="20"/>
    </row>
    <row r="41" spans="1:12" ht="16" x14ac:dyDescent="0.2">
      <c r="A41" s="60" t="s">
        <v>34</v>
      </c>
      <c r="B41" s="57">
        <v>484.08194100000037</v>
      </c>
      <c r="C41" s="57">
        <v>422.30630200000087</v>
      </c>
      <c r="D41" s="57">
        <v>360.46038800000133</v>
      </c>
      <c r="E41" s="57">
        <v>298.81263300000137</v>
      </c>
      <c r="F41" s="57">
        <v>237.00509000000056</v>
      </c>
      <c r="G41" s="57">
        <v>176.26985000000059</v>
      </c>
      <c r="H41" s="57">
        <v>112.65806000000157</v>
      </c>
      <c r="I41" s="57">
        <v>51.338626000000659</v>
      </c>
      <c r="J41" s="32"/>
      <c r="K41" s="20"/>
      <c r="L41" s="20"/>
    </row>
    <row r="42" spans="1:12" ht="16" x14ac:dyDescent="0.2">
      <c r="A42" s="60" t="s">
        <v>36</v>
      </c>
      <c r="B42" s="57">
        <v>155.68945899999994</v>
      </c>
      <c r="C42" s="57">
        <v>135.02240499999994</v>
      </c>
      <c r="D42" s="57">
        <v>114.08386899999982</v>
      </c>
      <c r="E42" s="57">
        <v>93.587716999999884</v>
      </c>
      <c r="F42" s="57">
        <v>72.921048999999812</v>
      </c>
      <c r="G42" s="57">
        <v>52.955956999999898</v>
      </c>
      <c r="H42" s="57">
        <v>32.125928999999815</v>
      </c>
      <c r="I42" s="57">
        <v>12.161997999999812</v>
      </c>
      <c r="J42" s="32"/>
      <c r="K42" s="20"/>
      <c r="L42" s="20"/>
    </row>
    <row r="43" spans="1:12" ht="16" x14ac:dyDescent="0.2">
      <c r="A43" s="14"/>
      <c r="J43" s="32"/>
      <c r="K43" s="20"/>
      <c r="L43" s="20"/>
    </row>
    <row r="44" spans="1:12" ht="16" x14ac:dyDescent="0.2">
      <c r="A44" s="15" t="s">
        <v>38</v>
      </c>
      <c r="B44" s="54">
        <f t="array" ref="B44:B46">MMULT($F$10:$H$12,B40:B42)</f>
        <v>125.35509327547601</v>
      </c>
      <c r="C44" s="54">
        <f t="array" ref="C44:C46">MMULT($F$10:$H$12,C40:C42)</f>
        <v>109.19408935624102</v>
      </c>
      <c r="D44" s="54">
        <f t="array" ref="D44:D46">MMULT($F$10:$H$12,D40:D42)</f>
        <v>92.550779649606653</v>
      </c>
      <c r="E44" s="54">
        <f t="array" ref="E44:E46">MMULT($F$10:$H$12,E40:E42)</f>
        <v>76.255008924604567</v>
      </c>
      <c r="F44" s="54">
        <f t="array" ref="F44:F46">MMULT($F$10:$H$12,F40:F42)</f>
        <v>59.488287086299124</v>
      </c>
      <c r="G44" s="54">
        <f t="array" ref="G44:G46">MMULT($F$10:$H$12,G40:G42)</f>
        <v>43.327531116515814</v>
      </c>
      <c r="H44" s="54">
        <f t="array" ref="H44:H46">MMULT($F$10:$H$12,H40:H42)</f>
        <v>26.302026766571018</v>
      </c>
      <c r="I44" s="54">
        <f t="array" ref="I44:I46">MMULT($F$10:$H$12,I40:I42)</f>
        <v>9.6578573927896976</v>
      </c>
      <c r="J44" s="20"/>
      <c r="K44" s="20"/>
      <c r="L44" s="20"/>
    </row>
    <row r="45" spans="1:12" ht="16" x14ac:dyDescent="0.2">
      <c r="A45" s="15" t="s">
        <v>40</v>
      </c>
      <c r="B45" s="54">
        <v>608.31795472452529</v>
      </c>
      <c r="C45" s="54">
        <v>532.51745164375961</v>
      </c>
      <c r="D45" s="54">
        <v>456.30857835039461</v>
      </c>
      <c r="E45" s="54">
        <v>379.95249807539591</v>
      </c>
      <c r="F45" s="54">
        <v>302.79547591370147</v>
      </c>
      <c r="G45" s="54">
        <v>226.71878488348386</v>
      </c>
      <c r="H45" s="54">
        <v>146.60454223342964</v>
      </c>
      <c r="I45" s="54">
        <v>68.56158960721001</v>
      </c>
      <c r="J45" s="20"/>
      <c r="K45" s="20"/>
      <c r="L45" s="20"/>
    </row>
    <row r="46" spans="1:12" ht="16" x14ac:dyDescent="0.2">
      <c r="A46" s="15" t="s">
        <v>41</v>
      </c>
      <c r="B46" s="54">
        <v>-8.0720458014011172</v>
      </c>
      <c r="C46" s="54">
        <v>-10.11589048713266</v>
      </c>
      <c r="D46" s="54">
        <v>-11.336251000826564</v>
      </c>
      <c r="E46" s="54">
        <v>-12.044664659733023</v>
      </c>
      <c r="F46" s="54">
        <v>-11.462917104186424</v>
      </c>
      <c r="G46" s="54">
        <v>-10.625834811853863</v>
      </c>
      <c r="H46" s="54">
        <v>-8.939352933062203</v>
      </c>
      <c r="I46" s="54">
        <v>-5.7666450491925954</v>
      </c>
      <c r="J46" s="20"/>
      <c r="K46" s="20"/>
      <c r="L46" s="20"/>
    </row>
    <row r="47" spans="1:12" x14ac:dyDescent="0.15">
      <c r="J47" s="20"/>
      <c r="K47" s="20"/>
      <c r="L47" s="20"/>
    </row>
    <row r="48" spans="1:12" ht="16" x14ac:dyDescent="0.2">
      <c r="A48" s="41" t="s">
        <v>42</v>
      </c>
      <c r="B48" s="41"/>
      <c r="J48" s="20"/>
      <c r="K48" s="20"/>
      <c r="L48" s="20"/>
    </row>
    <row r="49" spans="1:12" ht="16" x14ac:dyDescent="0.2">
      <c r="A49" s="58" t="s">
        <v>43</v>
      </c>
      <c r="B49" s="56">
        <f>((B44+B45)/2)+SQRT((B44-B45)^2+B46^2)/2</f>
        <v>608.35168059605849</v>
      </c>
      <c r="C49" s="56">
        <f t="shared" ref="C49:I49" si="2">((C44+C45)/2)+SQRT((C44-C45)^2+C46^2)/2</f>
        <v>532.5778762770999</v>
      </c>
      <c r="D49" s="56">
        <f t="shared" si="2"/>
        <v>456.39687844978931</v>
      </c>
      <c r="E49" s="56">
        <f t="shared" si="2"/>
        <v>380.07187422212769</v>
      </c>
      <c r="F49" s="56">
        <f t="shared" si="2"/>
        <v>302.93041400987033</v>
      </c>
      <c r="G49" s="56">
        <f t="shared" si="2"/>
        <v>226.87257324537484</v>
      </c>
      <c r="H49" s="56">
        <f t="shared" si="2"/>
        <v>146.77037838414648</v>
      </c>
      <c r="I49" s="56">
        <f t="shared" si="2"/>
        <v>68.702390936002956</v>
      </c>
      <c r="J49" s="20"/>
      <c r="K49" s="20"/>
      <c r="L49" s="20"/>
    </row>
    <row r="50" spans="1:12" ht="16" x14ac:dyDescent="0.2">
      <c r="A50" s="58" t="s">
        <v>45</v>
      </c>
      <c r="B50" s="56">
        <f>((B44+B45)/2)-SQRT((B44-B45)^2+B46^2)/2</f>
        <v>125.3213674039427</v>
      </c>
      <c r="C50" s="56">
        <f t="shared" ref="C50:I50" si="3">((C44+C45)/2)-SQRT((C44-C45)^2+C46^2)/2</f>
        <v>109.1336647229007</v>
      </c>
      <c r="D50" s="56">
        <f t="shared" si="3"/>
        <v>92.462479550211981</v>
      </c>
      <c r="E50" s="56">
        <f t="shared" si="3"/>
        <v>76.135632777872758</v>
      </c>
      <c r="F50" s="56">
        <f t="shared" si="3"/>
        <v>59.353348990130272</v>
      </c>
      <c r="G50" s="56">
        <f t="shared" si="3"/>
        <v>43.173742754624882</v>
      </c>
      <c r="H50" s="56">
        <f t="shared" si="3"/>
        <v>26.136190615854183</v>
      </c>
      <c r="I50" s="56">
        <f t="shared" si="3"/>
        <v>9.5170560639967441</v>
      </c>
      <c r="J50" s="20"/>
      <c r="K50" s="20"/>
      <c r="L50" s="20"/>
    </row>
    <row r="51" spans="1:12" ht="16" x14ac:dyDescent="0.2">
      <c r="A51" s="18"/>
      <c r="J51" s="20"/>
      <c r="K51" s="20"/>
      <c r="L51" s="20"/>
    </row>
    <row r="52" spans="1:12" ht="16" x14ac:dyDescent="0.2">
      <c r="A52" s="42" t="s">
        <v>63</v>
      </c>
      <c r="B52" s="42"/>
      <c r="J52" s="20"/>
      <c r="K52" s="20"/>
      <c r="L52" s="20"/>
    </row>
    <row r="53" spans="1:12" ht="16" x14ac:dyDescent="0.2">
      <c r="A53" s="59" t="s">
        <v>51</v>
      </c>
      <c r="B53" s="40">
        <f>($B$7/(1-$B$6^2))*(B49+$B$6*B50)</f>
        <v>21116.766365646967</v>
      </c>
      <c r="C53" s="40">
        <f>($B$7/(1-$B$6^2))*(C49+$B$6*C50)</f>
        <v>18481.055979257813</v>
      </c>
      <c r="D53" s="40">
        <f>($B$7/(1-$B$6^2))*(D49+$B$6*D50)</f>
        <v>15827.415575478242</v>
      </c>
      <c r="E53" s="40">
        <f>($B$7/(1-$B$6^2))*(E49+$B$6*E50)</f>
        <v>13172.329109980701</v>
      </c>
      <c r="F53" s="40">
        <f>($B$7/(1-$B$6^2))*(F49+$B$6*F50)</f>
        <v>10486.173770619327</v>
      </c>
      <c r="G53" s="40">
        <f>($B$7/(1-$B$6^2))*(G49+$B$6*G50)</f>
        <v>7841.2367718380629</v>
      </c>
      <c r="H53" s="40">
        <f>($B$7/(1-$B$6^2))*(H49+$B$6*H50)</f>
        <v>5055.678796683399</v>
      </c>
      <c r="I53" s="40">
        <f>($B$7/(1-$B$6^2))*(I49+$B$6*I50)</f>
        <v>2340.7250964481495</v>
      </c>
      <c r="J53" s="20"/>
      <c r="K53" s="20"/>
      <c r="L53" s="20"/>
    </row>
    <row r="54" spans="1:12" ht="16" x14ac:dyDescent="0.2">
      <c r="A54" s="59" t="s">
        <v>52</v>
      </c>
      <c r="B54" s="40">
        <f>($B$7/(1-$B$6^2))*(B50+$B$6*B49)</f>
        <v>9883.5032681559005</v>
      </c>
      <c r="C54" s="40">
        <f>($B$7/(1-$B$6^2))*(C50+$B$6*C49)</f>
        <v>8633.516175671788</v>
      </c>
      <c r="D54" s="40">
        <f>($B$7/(1-$B$6^2))*(D50+$B$6*D49)</f>
        <v>7363.8249033950497</v>
      </c>
      <c r="E54" s="40">
        <f>($B$7/(1-$B$6^2))*(E50+$B$6*E49)</f>
        <v>6104.0444252305851</v>
      </c>
      <c r="F54" s="40">
        <f>($B$7/(1-$B$6^2))*(F50+$B$6*F49)</f>
        <v>4821.5908631835136</v>
      </c>
      <c r="G54" s="40">
        <f>($B$7/(1-$B$6^2))*(G50+$B$6*G49)</f>
        <v>3569.1709464717842</v>
      </c>
      <c r="H54" s="40">
        <f>($B$7/(1-$B$6^2))*(H50+$B$6*H49)</f>
        <v>2250.2325695138111</v>
      </c>
      <c r="I54" s="40">
        <f>($B$7/(1-$B$6^2))*(I50+$B$6*I49)</f>
        <v>964.32195988986564</v>
      </c>
      <c r="J54" s="20"/>
      <c r="K54" s="20"/>
      <c r="L54" s="20"/>
    </row>
    <row r="55" spans="1:12" x14ac:dyDescent="0.15">
      <c r="D55" s="34"/>
      <c r="E55" s="35"/>
      <c r="F55" s="35"/>
      <c r="G55" s="20"/>
      <c r="H55" s="20"/>
      <c r="I55" s="20"/>
      <c r="J55" s="20"/>
      <c r="K55" s="20"/>
      <c r="L55" s="20"/>
    </row>
    <row r="56" spans="1:12" x14ac:dyDescent="0.15">
      <c r="D56" s="20"/>
      <c r="E56" s="20"/>
      <c r="F56" s="20"/>
      <c r="G56" s="20"/>
      <c r="H56" s="20"/>
      <c r="I56" s="20"/>
    </row>
    <row r="57" spans="1:12" x14ac:dyDescent="0.15">
      <c r="D57" s="20"/>
      <c r="E57" s="20"/>
      <c r="F57" s="20"/>
      <c r="G57" s="31"/>
      <c r="H57" s="20"/>
      <c r="I57" s="20"/>
    </row>
    <row r="58" spans="1:12" x14ac:dyDescent="0.15">
      <c r="G58" s="22"/>
    </row>
    <row r="60" spans="1:12" x14ac:dyDescent="0.15">
      <c r="G60" s="22"/>
    </row>
    <row r="62" spans="1:12" x14ac:dyDescent="0.15">
      <c r="G62" s="22"/>
    </row>
    <row r="64" spans="1:12" x14ac:dyDescent="0.15">
      <c r="G64" s="22"/>
    </row>
    <row r="67" spans="7:7" x14ac:dyDescent="0.15">
      <c r="G67" s="22"/>
    </row>
    <row r="68" spans="7:7" x14ac:dyDescent="0.15">
      <c r="G68" s="22"/>
    </row>
    <row r="70" spans="7:7" x14ac:dyDescent="0.15">
      <c r="G70" s="22"/>
    </row>
    <row r="72" spans="7:7" x14ac:dyDescent="0.15">
      <c r="G72" s="22"/>
    </row>
    <row r="74" spans="7:7" x14ac:dyDescent="0.15">
      <c r="G74" s="22"/>
    </row>
  </sheetData>
  <mergeCells count="10">
    <mergeCell ref="D38:F38"/>
    <mergeCell ref="A48:B48"/>
    <mergeCell ref="A52:B52"/>
    <mergeCell ref="A15:B15"/>
    <mergeCell ref="A30:B30"/>
    <mergeCell ref="L13:Q24"/>
    <mergeCell ref="B2:F3"/>
    <mergeCell ref="D20:F20"/>
    <mergeCell ref="A5:B5"/>
    <mergeCell ref="A34:B3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88726-5B82-EB4D-87DF-7225BCF2B2CA}">
  <dimension ref="A1:Q74"/>
  <sheetViews>
    <sheetView topLeftCell="A20" zoomScale="140" zoomScaleNormal="140" workbookViewId="0">
      <selection activeCell="H37" sqref="H37"/>
    </sheetView>
  </sheetViews>
  <sheetFormatPr baseColWidth="10" defaultRowHeight="13" x14ac:dyDescent="0.15"/>
  <cols>
    <col min="1" max="1" width="16.6640625" style="7" customWidth="1"/>
    <col min="2" max="2" width="8.6640625" style="7" bestFit="1" customWidth="1"/>
    <col min="3" max="3" width="9.33203125" style="7" customWidth="1"/>
    <col min="4" max="9" width="8.6640625" style="7" bestFit="1" customWidth="1"/>
    <col min="10" max="10" width="10.1640625" style="7" customWidth="1"/>
    <col min="11" max="11" width="7.33203125" style="7" customWidth="1"/>
    <col min="12" max="16384" width="10.83203125" style="7"/>
  </cols>
  <sheetData>
    <row r="1" spans="1:17" x14ac:dyDescent="0.15">
      <c r="A1" s="47"/>
      <c r="B1" s="47"/>
      <c r="C1" s="47"/>
      <c r="D1" s="47"/>
      <c r="E1" s="47"/>
      <c r="F1" s="47"/>
      <c r="G1" s="47"/>
      <c r="H1" s="66"/>
      <c r="I1" s="47"/>
    </row>
    <row r="2" spans="1:17" ht="13" customHeight="1" x14ac:dyDescent="0.15">
      <c r="A2" s="50"/>
      <c r="B2" s="52" t="s">
        <v>71</v>
      </c>
      <c r="C2" s="52"/>
      <c r="D2" s="52"/>
      <c r="E2" s="52"/>
      <c r="F2" s="52"/>
      <c r="G2" s="51"/>
      <c r="H2" s="67"/>
      <c r="I2" s="47"/>
    </row>
    <row r="3" spans="1:17" ht="14" thickBot="1" x14ac:dyDescent="0.2">
      <c r="A3" s="51"/>
      <c r="B3" s="53"/>
      <c r="C3" s="53"/>
      <c r="D3" s="53"/>
      <c r="E3" s="53"/>
      <c r="F3" s="53"/>
      <c r="G3" s="51"/>
      <c r="H3" s="67"/>
      <c r="I3" s="47"/>
      <c r="J3" s="48"/>
      <c r="K3" s="48"/>
      <c r="L3" s="48"/>
      <c r="M3" s="48"/>
    </row>
    <row r="4" spans="1:17" ht="14" thickTop="1" x14ac:dyDescent="0.15">
      <c r="D4" s="47"/>
      <c r="E4" s="47"/>
      <c r="F4" s="47"/>
      <c r="G4" s="47"/>
      <c r="H4" s="66"/>
      <c r="I4" s="47"/>
      <c r="J4" s="48"/>
      <c r="K4" s="48"/>
      <c r="L4" s="48"/>
      <c r="M4" s="48"/>
    </row>
    <row r="5" spans="1:17" ht="17" thickBot="1" x14ac:dyDescent="0.25">
      <c r="A5" s="26" t="s">
        <v>44</v>
      </c>
      <c r="B5" s="26"/>
      <c r="C5" s="26"/>
      <c r="D5" s="48"/>
      <c r="H5" s="38"/>
      <c r="K5" s="48"/>
      <c r="L5" s="48"/>
      <c r="M5" s="48"/>
    </row>
    <row r="6" spans="1:17" ht="16" x14ac:dyDescent="0.2">
      <c r="A6" s="7" t="s">
        <v>46</v>
      </c>
      <c r="B6" s="7">
        <v>0.28999999999999998</v>
      </c>
      <c r="C6" s="7" t="s">
        <v>47</v>
      </c>
      <c r="E6" s="8"/>
      <c r="F6" s="9">
        <f>COS(RADIANS(B11))^2</f>
        <v>1</v>
      </c>
      <c r="G6" s="9">
        <f>SIN(RADIANS(B11))^2</f>
        <v>0</v>
      </c>
      <c r="H6" s="9">
        <f>SIN(RADIANS(B11))*(COS(RADIANS(B11)))</f>
        <v>0</v>
      </c>
      <c r="K6" s="48"/>
      <c r="L6" s="48"/>
      <c r="M6" s="48"/>
    </row>
    <row r="7" spans="1:17" ht="16" x14ac:dyDescent="0.2">
      <c r="A7" s="7" t="s">
        <v>49</v>
      </c>
      <c r="B7" s="7">
        <v>30</v>
      </c>
      <c r="C7" s="7" t="s">
        <v>57</v>
      </c>
      <c r="E7" s="13" t="s">
        <v>33</v>
      </c>
      <c r="F7" s="9">
        <f>COS(RADIANS(B12))^2</f>
        <v>0.50000000000000011</v>
      </c>
      <c r="G7" s="9">
        <f>SIN(RADIANS(B12))^2</f>
        <v>0.49999999999999989</v>
      </c>
      <c r="H7" s="9">
        <f>SIN(RADIANS(B12))*(COS(RADIANS(B12)))</f>
        <v>0.5</v>
      </c>
      <c r="K7" s="48"/>
      <c r="L7" s="48"/>
      <c r="M7" s="48"/>
    </row>
    <row r="8" spans="1:17" ht="16" x14ac:dyDescent="0.2">
      <c r="A8" s="22" t="s">
        <v>65</v>
      </c>
      <c r="B8" s="28">
        <f>B9/2-B10</f>
        <v>2.7725</v>
      </c>
      <c r="C8" s="22" t="s">
        <v>72</v>
      </c>
      <c r="E8" s="8"/>
      <c r="F8" s="9">
        <f>COS(RADIANS(B13))^2</f>
        <v>3.7524718414124473E-33</v>
      </c>
      <c r="G8" s="9">
        <f>SIN(RADIANS(B13))^2</f>
        <v>1</v>
      </c>
      <c r="H8" s="9">
        <f>SIN(RADIANS(B13))*(COS(RADIANS(B13)))</f>
        <v>6.1257422745431001E-17</v>
      </c>
      <c r="K8" s="48"/>
      <c r="L8" s="48"/>
      <c r="M8" s="48"/>
    </row>
    <row r="9" spans="1:17" ht="16" x14ac:dyDescent="0.2">
      <c r="A9" s="22" t="s">
        <v>66</v>
      </c>
      <c r="B9" s="7">
        <v>5.625</v>
      </c>
      <c r="C9" s="22" t="s">
        <v>72</v>
      </c>
      <c r="E9" s="14"/>
      <c r="F9" s="10"/>
      <c r="G9" s="10"/>
      <c r="H9" s="68"/>
    </row>
    <row r="10" spans="1:17" ht="16" x14ac:dyDescent="0.2">
      <c r="A10" s="22" t="s">
        <v>67</v>
      </c>
      <c r="B10" s="7">
        <v>0.04</v>
      </c>
      <c r="C10" s="22" t="s">
        <v>72</v>
      </c>
      <c r="E10" s="8"/>
      <c r="F10" s="9">
        <v>1</v>
      </c>
      <c r="G10" s="9">
        <v>0</v>
      </c>
      <c r="H10" s="9">
        <v>0</v>
      </c>
    </row>
    <row r="11" spans="1:17" ht="16" x14ac:dyDescent="0.2">
      <c r="A11" s="11" t="s">
        <v>31</v>
      </c>
      <c r="B11" s="12">
        <v>0</v>
      </c>
      <c r="C11" s="7" t="s">
        <v>32</v>
      </c>
      <c r="E11" s="13" t="s">
        <v>39</v>
      </c>
      <c r="F11" s="9">
        <v>6.1257422745431025E-17</v>
      </c>
      <c r="G11" s="9">
        <v>-1.22514845490862E-16</v>
      </c>
      <c r="H11" s="9">
        <v>1</v>
      </c>
    </row>
    <row r="12" spans="1:17" ht="16" x14ac:dyDescent="0.2">
      <c r="A12" s="11" t="s">
        <v>35</v>
      </c>
      <c r="B12" s="12">
        <v>45</v>
      </c>
      <c r="C12" s="7" t="s">
        <v>32</v>
      </c>
      <c r="E12" s="8"/>
      <c r="F12" s="9">
        <v>-1.0000000000000004</v>
      </c>
      <c r="G12" s="9">
        <v>2</v>
      </c>
      <c r="H12" s="9">
        <v>-0.99999999999999989</v>
      </c>
    </row>
    <row r="13" spans="1:17" ht="17" thickBot="1" x14ac:dyDescent="0.25">
      <c r="A13" s="63" t="s">
        <v>37</v>
      </c>
      <c r="B13" s="64">
        <v>90</v>
      </c>
      <c r="C13" s="65" t="s">
        <v>32</v>
      </c>
      <c r="D13" s="65"/>
      <c r="E13" s="65"/>
      <c r="F13" s="65"/>
      <c r="G13" s="65"/>
      <c r="H13" s="69"/>
      <c r="L13" s="49" t="s">
        <v>69</v>
      </c>
      <c r="M13" s="25"/>
      <c r="N13" s="25"/>
      <c r="O13" s="25"/>
      <c r="P13" s="25"/>
      <c r="Q13" s="25"/>
    </row>
    <row r="14" spans="1:17" ht="14" thickTop="1" x14ac:dyDescent="0.15">
      <c r="L14" s="25"/>
      <c r="M14" s="25"/>
      <c r="N14" s="25"/>
      <c r="O14" s="25"/>
      <c r="P14" s="25"/>
      <c r="Q14" s="25"/>
    </row>
    <row r="15" spans="1:17" ht="14" thickBot="1" x14ac:dyDescent="0.2">
      <c r="A15" s="37" t="s">
        <v>53</v>
      </c>
      <c r="B15" s="37"/>
      <c r="L15" s="25"/>
      <c r="M15" s="25"/>
      <c r="N15" s="25"/>
      <c r="O15" s="25"/>
      <c r="P15" s="25"/>
      <c r="Q15" s="25"/>
    </row>
    <row r="16" spans="1:17" x14ac:dyDescent="0.15">
      <c r="A16" s="45" t="s">
        <v>64</v>
      </c>
      <c r="B16" s="43">
        <v>50</v>
      </c>
      <c r="C16" s="5">
        <v>100</v>
      </c>
      <c r="D16" s="43">
        <v>150</v>
      </c>
      <c r="E16" s="5">
        <v>200</v>
      </c>
      <c r="F16" s="43">
        <v>250</v>
      </c>
      <c r="G16" s="5">
        <v>300</v>
      </c>
      <c r="H16" s="43">
        <v>350</v>
      </c>
      <c r="I16" s="5">
        <v>400</v>
      </c>
      <c r="L16" s="25"/>
      <c r="M16" s="25"/>
      <c r="N16" s="25"/>
      <c r="O16" s="25"/>
      <c r="P16" s="25"/>
      <c r="Q16" s="25"/>
    </row>
    <row r="17" spans="1:17" x14ac:dyDescent="0.15">
      <c r="A17" s="46" t="s">
        <v>54</v>
      </c>
      <c r="B17" s="7">
        <f>B16*$B$8/$B$10</f>
        <v>3465.625</v>
      </c>
      <c r="C17" s="7">
        <f t="shared" ref="C17:I17" si="0">C16*$B$8/$B$10</f>
        <v>6931.25</v>
      </c>
      <c r="D17" s="7">
        <f t="shared" si="0"/>
        <v>10396.875</v>
      </c>
      <c r="E17" s="7">
        <f t="shared" si="0"/>
        <v>13862.5</v>
      </c>
      <c r="F17" s="7">
        <f t="shared" si="0"/>
        <v>17328.125</v>
      </c>
      <c r="G17" s="7">
        <f t="shared" si="0"/>
        <v>20793.75</v>
      </c>
      <c r="H17" s="7">
        <f t="shared" si="0"/>
        <v>24259.375</v>
      </c>
      <c r="I17" s="7">
        <f t="shared" si="0"/>
        <v>27725</v>
      </c>
      <c r="L17" s="25"/>
      <c r="M17" s="25"/>
      <c r="N17" s="25"/>
      <c r="O17" s="25"/>
      <c r="P17" s="25"/>
      <c r="Q17" s="25"/>
    </row>
    <row r="18" spans="1:17" x14ac:dyDescent="0.15">
      <c r="A18" s="46" t="s">
        <v>55</v>
      </c>
      <c r="B18" s="7">
        <f>B16*$B$8/($B$10*2)</f>
        <v>1732.8125</v>
      </c>
      <c r="C18" s="7">
        <f t="shared" ref="C18:I18" si="1">C16*$B$8/($B$10*2)</f>
        <v>3465.625</v>
      </c>
      <c r="D18" s="7">
        <f t="shared" si="1"/>
        <v>5198.4375</v>
      </c>
      <c r="E18" s="7">
        <f t="shared" si="1"/>
        <v>6931.25</v>
      </c>
      <c r="F18" s="7">
        <f t="shared" si="1"/>
        <v>8664.0625</v>
      </c>
      <c r="G18" s="7">
        <f t="shared" si="1"/>
        <v>10396.875</v>
      </c>
      <c r="H18" s="7">
        <f t="shared" si="1"/>
        <v>12129.6875</v>
      </c>
      <c r="I18" s="7">
        <f t="shared" si="1"/>
        <v>13862.5</v>
      </c>
      <c r="L18" s="25"/>
      <c r="M18" s="25"/>
      <c r="N18" s="25"/>
      <c r="O18" s="25"/>
      <c r="P18" s="25"/>
      <c r="Q18" s="25"/>
    </row>
    <row r="19" spans="1:17" x14ac:dyDescent="0.15">
      <c r="A19" s="55"/>
      <c r="L19" s="25"/>
      <c r="M19" s="25"/>
      <c r="N19" s="25"/>
      <c r="O19" s="25"/>
      <c r="P19" s="25"/>
      <c r="Q19" s="25"/>
    </row>
    <row r="20" spans="1:17" ht="17" thickBot="1" x14ac:dyDescent="0.25">
      <c r="B20" s="39"/>
      <c r="C20" s="39"/>
      <c r="D20" s="62" t="s">
        <v>70</v>
      </c>
      <c r="E20" s="62"/>
      <c r="F20" s="62"/>
      <c r="G20" s="39"/>
      <c r="H20" s="39"/>
      <c r="I20" s="39"/>
      <c r="L20" s="25"/>
      <c r="M20" s="25"/>
      <c r="N20" s="25"/>
      <c r="O20" s="25"/>
      <c r="P20" s="25"/>
      <c r="Q20" s="25"/>
    </row>
    <row r="21" spans="1:17" ht="14" thickTop="1" x14ac:dyDescent="0.15">
      <c r="A21" s="55" t="s">
        <v>64</v>
      </c>
      <c r="B21" s="43">
        <v>400</v>
      </c>
      <c r="C21" s="43">
        <v>350</v>
      </c>
      <c r="D21" s="43">
        <v>300</v>
      </c>
      <c r="E21" s="43">
        <v>250</v>
      </c>
      <c r="F21" s="43">
        <v>200</v>
      </c>
      <c r="G21" s="43">
        <v>150</v>
      </c>
      <c r="H21" s="43">
        <v>100</v>
      </c>
      <c r="I21" s="43">
        <v>50</v>
      </c>
      <c r="L21" s="25"/>
      <c r="M21" s="25"/>
      <c r="N21" s="25"/>
      <c r="O21" s="25"/>
      <c r="P21" s="25"/>
      <c r="Q21" s="25"/>
    </row>
    <row r="22" spans="1:17" ht="16" x14ac:dyDescent="0.2">
      <c r="A22" s="60" t="s">
        <v>30</v>
      </c>
      <c r="B22" s="57">
        <v>21.079513999999904</v>
      </c>
      <c r="C22" s="57">
        <v>40.786911999999916</v>
      </c>
      <c r="D22" s="57">
        <v>62.342407999999978</v>
      </c>
      <c r="E22" s="57">
        <v>83.952960999999959</v>
      </c>
      <c r="F22" s="57">
        <v>105.70446399999992</v>
      </c>
      <c r="G22" s="57">
        <v>127.77735399999995</v>
      </c>
      <c r="H22" s="57">
        <v>150.00401999999997</v>
      </c>
      <c r="I22" s="57">
        <v>172.18318699999998</v>
      </c>
      <c r="L22" s="25"/>
      <c r="M22" s="25"/>
      <c r="N22" s="25"/>
      <c r="O22" s="25"/>
      <c r="P22" s="25"/>
      <c r="Q22" s="25"/>
    </row>
    <row r="23" spans="1:17" ht="16" x14ac:dyDescent="0.2">
      <c r="A23" s="60" t="s">
        <v>34</v>
      </c>
      <c r="B23" s="57">
        <v>65.314209000000005</v>
      </c>
      <c r="C23" s="57">
        <v>129.14918099999988</v>
      </c>
      <c r="D23" s="57">
        <v>197.52369299999998</v>
      </c>
      <c r="E23" s="57">
        <v>264.03823399999999</v>
      </c>
      <c r="F23" s="57">
        <v>332.58623899999986</v>
      </c>
      <c r="G23" s="57">
        <v>401.96040699999992</v>
      </c>
      <c r="H23" s="57">
        <v>472.51487199999985</v>
      </c>
      <c r="I23" s="57">
        <v>542.61568799999998</v>
      </c>
      <c r="L23" s="25"/>
      <c r="M23" s="25"/>
      <c r="N23" s="25"/>
      <c r="O23" s="25"/>
      <c r="P23" s="25"/>
      <c r="Q23" s="25"/>
    </row>
    <row r="24" spans="1:17" ht="16" x14ac:dyDescent="0.2">
      <c r="A24" s="60" t="s">
        <v>36</v>
      </c>
      <c r="B24" s="57">
        <v>62.904053000000204</v>
      </c>
      <c r="C24" s="57">
        <v>122.27297699999963</v>
      </c>
      <c r="D24" s="57">
        <v>186.77029599999969</v>
      </c>
      <c r="E24" s="57">
        <v>251.12988299999961</v>
      </c>
      <c r="F24" s="57">
        <v>317.20705999999973</v>
      </c>
      <c r="G24" s="57">
        <v>384.75004100000024</v>
      </c>
      <c r="H24" s="57">
        <v>453.62012400000003</v>
      </c>
      <c r="I24" s="57">
        <v>522.32369600000038</v>
      </c>
      <c r="L24" s="25"/>
      <c r="M24" s="25"/>
      <c r="N24" s="25"/>
      <c r="O24" s="25"/>
      <c r="P24" s="25"/>
      <c r="Q24" s="25"/>
    </row>
    <row r="25" spans="1:17" ht="16" x14ac:dyDescent="0.2">
      <c r="A25" s="14"/>
    </row>
    <row r="26" spans="1:17" ht="16" x14ac:dyDescent="0.2">
      <c r="A26" s="15" t="s">
        <v>38</v>
      </c>
      <c r="B26" s="54">
        <f t="array" ref="B26:B28">MMULT($F$10:$H$12,B22:B24)</f>
        <v>21.079513999999904</v>
      </c>
      <c r="C26" s="54">
        <f t="array" ref="C26:C28">MMULT($F$10:$H$12,C22:C24)</f>
        <v>40.786911999999916</v>
      </c>
      <c r="D26" s="54">
        <f t="array" ref="D26:D28">MMULT($F$10:$H$12,D22:D24)</f>
        <v>62.342407999999978</v>
      </c>
      <c r="E26" s="54">
        <f t="array" ref="E26:E28">MMULT($F$10:$H$12,E22:E24)</f>
        <v>83.952960999999959</v>
      </c>
      <c r="F26" s="54">
        <f t="array" ref="F26:F28">MMULT($F$10:$H$12,F22:F24)</f>
        <v>105.70446399999992</v>
      </c>
      <c r="G26" s="54">
        <f t="array" ref="G26:G28">MMULT($F$10:$H$12,G22:G24)</f>
        <v>127.77735399999995</v>
      </c>
      <c r="H26" s="54">
        <f t="array" ref="H26:H28">MMULT($F$10:$H$12,H22:H24)</f>
        <v>150.00401999999997</v>
      </c>
      <c r="I26" s="54">
        <f t="array" ref="I26:I28">MMULT($F$10:$H$12,I22:I24)</f>
        <v>172.18318699999998</v>
      </c>
    </row>
    <row r="27" spans="1:17" ht="16" x14ac:dyDescent="0.2">
      <c r="A27" s="15" t="s">
        <v>40</v>
      </c>
      <c r="B27" s="54">
        <v>62.904053000000197</v>
      </c>
      <c r="C27" s="54">
        <v>122.27297699999961</v>
      </c>
      <c r="D27" s="54">
        <v>186.77029599999966</v>
      </c>
      <c r="E27" s="54">
        <v>251.12988299999958</v>
      </c>
      <c r="F27" s="54">
        <v>317.20705999999967</v>
      </c>
      <c r="G27" s="54">
        <v>384.75004100000018</v>
      </c>
      <c r="H27" s="54">
        <v>453.62012399999998</v>
      </c>
      <c r="I27" s="54">
        <v>522.32369600000038</v>
      </c>
    </row>
    <row r="28" spans="1:17" ht="16" x14ac:dyDescent="0.2">
      <c r="A28" s="15" t="s">
        <v>41</v>
      </c>
      <c r="B28" s="54">
        <v>46.644850999999896</v>
      </c>
      <c r="C28" s="54">
        <v>95.238473000000212</v>
      </c>
      <c r="D28" s="54">
        <v>145.93468200000032</v>
      </c>
      <c r="E28" s="54">
        <v>192.99362400000038</v>
      </c>
      <c r="F28" s="54">
        <v>242.26095400000014</v>
      </c>
      <c r="G28" s="54">
        <v>291.3934189999996</v>
      </c>
      <c r="H28" s="54">
        <v>341.40559999999965</v>
      </c>
      <c r="I28" s="54">
        <v>390.7244929999996</v>
      </c>
    </row>
    <row r="30" spans="1:17" ht="16" x14ac:dyDescent="0.2">
      <c r="A30" s="41" t="s">
        <v>42</v>
      </c>
      <c r="B30" s="41"/>
    </row>
    <row r="31" spans="1:17" ht="16" x14ac:dyDescent="0.2">
      <c r="A31" s="58" t="s">
        <v>43</v>
      </c>
      <c r="B31" s="56">
        <f>((B26+B27)/2)+SQRT((B26-B27)^2+B28^2)/2</f>
        <v>73.316830137534112</v>
      </c>
      <c r="C31" s="56">
        <f t="shared" ref="C31:I31" si="2">((C26+C27)/2)+SQRT((C26-C27)^2+C28^2)/2</f>
        <v>144.20040310801528</v>
      </c>
      <c r="D31" s="56">
        <f t="shared" si="2"/>
        <v>220.44591181046835</v>
      </c>
      <c r="E31" s="56">
        <f t="shared" si="2"/>
        <v>295.20764908653928</v>
      </c>
      <c r="F31" s="56">
        <f t="shared" si="2"/>
        <v>372.25355267801979</v>
      </c>
      <c r="G31" s="56">
        <f t="shared" si="2"/>
        <v>450.52195762071494</v>
      </c>
      <c r="H31" s="56">
        <f t="shared" si="2"/>
        <v>530.25272201631083</v>
      </c>
      <c r="I31" s="56">
        <f t="shared" si="2"/>
        <v>609.58148302095833</v>
      </c>
    </row>
    <row r="32" spans="1:17" ht="16" x14ac:dyDescent="0.2">
      <c r="A32" s="58" t="s">
        <v>45</v>
      </c>
      <c r="B32" s="56">
        <f>((B26+B27)/2)-SQRT((B26-B27)^2+B28^2)/2</f>
        <v>10.666736862465989</v>
      </c>
      <c r="C32" s="56">
        <f t="shared" ref="C32:I32" si="3">((C26+C27)/2)-SQRT((C26-C27)^2+C28^2)/2</f>
        <v>18.859485891984249</v>
      </c>
      <c r="D32" s="56">
        <f t="shared" si="3"/>
        <v>28.666792189531293</v>
      </c>
      <c r="E32" s="56">
        <f t="shared" si="3"/>
        <v>39.875194913460291</v>
      </c>
      <c r="F32" s="56">
        <f t="shared" si="3"/>
        <v>50.657971321979829</v>
      </c>
      <c r="G32" s="56">
        <f t="shared" si="3"/>
        <v>62.005437379285098</v>
      </c>
      <c r="H32" s="56">
        <f t="shared" si="3"/>
        <v>73.371421983689032</v>
      </c>
      <c r="I32" s="56">
        <f t="shared" si="3"/>
        <v>84.925399979042083</v>
      </c>
    </row>
    <row r="33" spans="1:12" ht="16" x14ac:dyDescent="0.2">
      <c r="A33" s="18"/>
    </row>
    <row r="34" spans="1:12" ht="16" x14ac:dyDescent="0.2">
      <c r="A34" s="42" t="s">
        <v>63</v>
      </c>
      <c r="B34" s="42"/>
    </row>
    <row r="35" spans="1:12" ht="16" x14ac:dyDescent="0.2">
      <c r="A35" s="59" t="s">
        <v>51</v>
      </c>
      <c r="B35" s="40">
        <f>($B$7/(1-$B$6^2))*(B31+$B$6*B32)</f>
        <v>2502.7901679544461</v>
      </c>
      <c r="C35" s="40">
        <f>($B$7/(1-$B$6^2))*(C31+$B$6*C32)</f>
        <v>4902.3797581621584</v>
      </c>
      <c r="D35" s="40">
        <f>($B$7/(1-$B$6^2))*(D31+$B$6*D32)</f>
        <v>7492.9342137383692</v>
      </c>
      <c r="E35" s="40">
        <f>($B$7/(1-$B$6^2))*(E31+$B$6*E32)</f>
        <v>10048.197039352857</v>
      </c>
      <c r="F35" s="40">
        <f>($B$7/(1-$B$6^2))*(F31+$B$6*F32)</f>
        <v>12674.234011182243</v>
      </c>
      <c r="G35" s="40">
        <f>($B$7/(1-$B$6^2))*(G31+$B$6*G32)</f>
        <v>15345.677512633723</v>
      </c>
      <c r="H35" s="40">
        <f>($B$7/(1-$B$6^2))*(H31+$B$6*H32)</f>
        <v>18065.196016756654</v>
      </c>
      <c r="I35" s="40">
        <f>($B$7/(1-$B$6^2))*(I31+$B$6*I32)</f>
        <v>20773.332755154945</v>
      </c>
    </row>
    <row r="36" spans="1:12" ht="16" x14ac:dyDescent="0.2">
      <c r="A36" s="59" t="s">
        <v>52</v>
      </c>
      <c r="B36" s="40">
        <f>($B$7/(1-$B$6^2))*(B32+$B$6*B31)</f>
        <v>1045.8112545807689</v>
      </c>
      <c r="C36" s="40">
        <f>($B$7/(1-$B$6^2))*(C32+$B$6*C31)</f>
        <v>1987.4747066265534</v>
      </c>
      <c r="D36" s="40">
        <f>($B$7/(1-$B$6^2))*(D32+$B$6*D31)</f>
        <v>3032.9546876700656</v>
      </c>
      <c r="E36" s="40">
        <f>($B$7/(1-$B$6^2))*(E32+$B$6*E31)</f>
        <v>4110.2329888161375</v>
      </c>
      <c r="F36" s="40">
        <f>($B$7/(1-$B$6^2))*(F32+$B$6*F31)</f>
        <v>5195.2670029022456</v>
      </c>
      <c r="G36" s="40">
        <f>($B$7/(1-$B$6^2))*(G32+$B$6*G31)</f>
        <v>6310.4096000423324</v>
      </c>
      <c r="H36" s="40">
        <f>($B$7/(1-$B$6^2))*(H32+$B$6*H31)</f>
        <v>7440.0495043701003</v>
      </c>
      <c r="I36" s="40">
        <f>($B$7/(1-$B$6^2))*(I32+$B$6*I31)</f>
        <v>8572.0284983661968</v>
      </c>
    </row>
    <row r="37" spans="1:12" ht="16" x14ac:dyDescent="0.2">
      <c r="E37" s="36"/>
      <c r="F37" s="20"/>
      <c r="G37" s="20"/>
    </row>
    <row r="38" spans="1:12" ht="17" thickBot="1" x14ac:dyDescent="0.25">
      <c r="A38" s="20"/>
      <c r="B38" s="20"/>
      <c r="C38" s="20"/>
      <c r="D38" s="62" t="s">
        <v>27</v>
      </c>
      <c r="E38" s="62"/>
      <c r="F38" s="62"/>
      <c r="G38" s="33"/>
    </row>
    <row r="39" spans="1:12" ht="14" thickTop="1" x14ac:dyDescent="0.15">
      <c r="A39" s="55" t="s">
        <v>64</v>
      </c>
      <c r="B39" s="43">
        <v>400</v>
      </c>
      <c r="C39" s="43">
        <v>350</v>
      </c>
      <c r="D39" s="43">
        <v>300</v>
      </c>
      <c r="E39" s="43">
        <v>250</v>
      </c>
      <c r="F39" s="43">
        <v>200</v>
      </c>
      <c r="G39" s="43">
        <v>150</v>
      </c>
      <c r="H39" s="43">
        <v>100</v>
      </c>
      <c r="I39" s="43">
        <v>50</v>
      </c>
    </row>
    <row r="40" spans="1:12" ht="16" x14ac:dyDescent="0.2">
      <c r="A40" s="60" t="s">
        <v>30</v>
      </c>
      <c r="B40" s="57">
        <v>172.18318699999998</v>
      </c>
      <c r="C40" s="57">
        <v>147.81208599999991</v>
      </c>
      <c r="D40" s="57">
        <v>124.97412199999997</v>
      </c>
      <c r="E40" s="57">
        <v>102.89492899999993</v>
      </c>
      <c r="F40" s="57">
        <v>81.871071999999913</v>
      </c>
      <c r="G40" s="57">
        <v>59.081995000000006</v>
      </c>
      <c r="H40" s="57">
        <v>37.786780999999905</v>
      </c>
      <c r="I40" s="57">
        <v>15.511273999999958</v>
      </c>
      <c r="J40" s="32"/>
      <c r="K40" s="20"/>
      <c r="L40" s="20"/>
    </row>
    <row r="41" spans="1:12" ht="16" x14ac:dyDescent="0.2">
      <c r="A41" s="60" t="s">
        <v>34</v>
      </c>
      <c r="B41" s="57">
        <v>542.61568799999998</v>
      </c>
      <c r="C41" s="57">
        <v>473.78992699999992</v>
      </c>
      <c r="D41" s="57">
        <v>403.80517900000007</v>
      </c>
      <c r="E41" s="57">
        <v>334.61876999999993</v>
      </c>
      <c r="F41" s="57">
        <v>262.11598500000002</v>
      </c>
      <c r="G41" s="57">
        <v>197.58030599999995</v>
      </c>
      <c r="H41" s="57">
        <v>121.05418299999997</v>
      </c>
      <c r="I41" s="57">
        <v>55.66409299999998</v>
      </c>
      <c r="J41" s="32"/>
      <c r="K41" s="20"/>
      <c r="L41" s="20"/>
    </row>
    <row r="42" spans="1:12" ht="16" x14ac:dyDescent="0.2">
      <c r="A42" s="60" t="s">
        <v>36</v>
      </c>
      <c r="B42" s="57">
        <v>522.32369600000038</v>
      </c>
      <c r="C42" s="57">
        <v>451.63597000000027</v>
      </c>
      <c r="D42" s="57">
        <v>382.93881500000043</v>
      </c>
      <c r="E42" s="57">
        <v>315.85419000000002</v>
      </c>
      <c r="F42" s="57">
        <v>250.65887399999974</v>
      </c>
      <c r="G42" s="57">
        <v>183.66912899999988</v>
      </c>
      <c r="H42" s="57">
        <v>115.9425769999998</v>
      </c>
      <c r="I42" s="57">
        <v>49.590718999999808</v>
      </c>
      <c r="J42" s="32"/>
      <c r="K42" s="20"/>
      <c r="L42" s="20"/>
    </row>
    <row r="43" spans="1:12" ht="16" x14ac:dyDescent="0.2">
      <c r="A43" s="14"/>
      <c r="J43" s="32"/>
      <c r="K43" s="20"/>
      <c r="L43" s="20"/>
    </row>
    <row r="44" spans="1:12" ht="16" x14ac:dyDescent="0.2">
      <c r="A44" s="15" t="s">
        <v>38</v>
      </c>
      <c r="B44" s="54">
        <f t="array" ref="B44:B46">MMULT($F$10:$H$12,B40:B42)</f>
        <v>172.18318699999998</v>
      </c>
      <c r="C44" s="54">
        <f t="array" ref="C44:C46">MMULT($F$10:$H$12,C40:C42)</f>
        <v>147.81208599999991</v>
      </c>
      <c r="D44" s="54">
        <f t="array" ref="D44:D46">MMULT($F$10:$H$12,D40:D42)</f>
        <v>124.97412199999997</v>
      </c>
      <c r="E44" s="54">
        <f t="array" ref="E44:E46">MMULT($F$10:$H$12,E40:E42)</f>
        <v>102.89492899999993</v>
      </c>
      <c r="F44" s="54">
        <f t="array" ref="F44:F46">MMULT($F$10:$H$12,F40:F42)</f>
        <v>81.871071999999913</v>
      </c>
      <c r="G44" s="54">
        <f t="array" ref="G44:G46">MMULT($F$10:$H$12,G40:G42)</f>
        <v>59.081995000000006</v>
      </c>
      <c r="H44" s="54">
        <f t="array" ref="H44:H46">MMULT($F$10:$H$12,H40:H42)</f>
        <v>37.786780999999905</v>
      </c>
      <c r="I44" s="54">
        <f t="array" ref="I44:I46">MMULT($F$10:$H$12,I40:I42)</f>
        <v>15.511273999999958</v>
      </c>
      <c r="J44" s="20"/>
      <c r="K44" s="20"/>
      <c r="L44" s="20"/>
    </row>
    <row r="45" spans="1:12" ht="16" x14ac:dyDescent="0.2">
      <c r="A45" s="15" t="s">
        <v>40</v>
      </c>
      <c r="B45" s="54">
        <v>522.32369600000038</v>
      </c>
      <c r="C45" s="54">
        <v>451.63597000000021</v>
      </c>
      <c r="D45" s="54">
        <v>382.93881500000037</v>
      </c>
      <c r="E45" s="54">
        <v>315.85418999999996</v>
      </c>
      <c r="F45" s="54">
        <v>250.65887399999971</v>
      </c>
      <c r="G45" s="54">
        <v>183.66912899999986</v>
      </c>
      <c r="H45" s="54">
        <v>115.94257699999979</v>
      </c>
      <c r="I45" s="54">
        <v>49.590718999999801</v>
      </c>
      <c r="J45" s="20"/>
      <c r="K45" s="20"/>
      <c r="L45" s="20"/>
    </row>
    <row r="46" spans="1:12" ht="16" x14ac:dyDescent="0.2">
      <c r="A46" s="15" t="s">
        <v>41</v>
      </c>
      <c r="B46" s="54">
        <v>390.7244929999996</v>
      </c>
      <c r="C46" s="54">
        <v>348.13179799999972</v>
      </c>
      <c r="D46" s="54">
        <v>299.69742099999968</v>
      </c>
      <c r="E46" s="54">
        <v>250.48842099999996</v>
      </c>
      <c r="F46" s="54">
        <v>191.70202400000036</v>
      </c>
      <c r="G46" s="54">
        <v>152.40948800000004</v>
      </c>
      <c r="H46" s="54">
        <v>88.37900800000024</v>
      </c>
      <c r="I46" s="54">
        <v>46.226193000000201</v>
      </c>
      <c r="J46" s="20"/>
      <c r="K46" s="20"/>
      <c r="L46" s="20"/>
    </row>
    <row r="47" spans="1:12" x14ac:dyDescent="0.15">
      <c r="J47" s="20"/>
      <c r="K47" s="20"/>
      <c r="L47" s="20"/>
    </row>
    <row r="48" spans="1:12" ht="16" x14ac:dyDescent="0.2">
      <c r="A48" s="41" t="s">
        <v>42</v>
      </c>
      <c r="B48" s="41"/>
      <c r="J48" s="20"/>
      <c r="K48" s="20"/>
      <c r="L48" s="20"/>
    </row>
    <row r="49" spans="1:12" ht="16" x14ac:dyDescent="0.2">
      <c r="A49" s="58" t="s">
        <v>43</v>
      </c>
      <c r="B49" s="56">
        <f>((B44+B45)/2)+SQRT((B44-B45)^2+B46^2)/2</f>
        <v>609.58148302095833</v>
      </c>
      <c r="C49" s="56">
        <f t="shared" ref="C49:I49" si="4">((C44+C45)/2)+SQRT((C44-C45)^2+C46^2)/2</f>
        <v>530.75687267124931</v>
      </c>
      <c r="D49" s="56">
        <f t="shared" si="4"/>
        <v>451.67111577520552</v>
      </c>
      <c r="E49" s="56">
        <f t="shared" si="4"/>
        <v>373.76441312602162</v>
      </c>
      <c r="F49" s="56">
        <f t="shared" si="4"/>
        <v>293.97459294862375</v>
      </c>
      <c r="G49" s="56">
        <f t="shared" si="4"/>
        <v>219.80143003116854</v>
      </c>
      <c r="H49" s="56">
        <f t="shared" si="4"/>
        <v>135.85446096149235</v>
      </c>
      <c r="I49" s="56">
        <f t="shared" si="4"/>
        <v>61.26627767040322</v>
      </c>
      <c r="J49" s="20"/>
      <c r="K49" s="20"/>
      <c r="L49" s="20"/>
    </row>
    <row r="50" spans="1:12" ht="16" x14ac:dyDescent="0.2">
      <c r="A50" s="58" t="s">
        <v>45</v>
      </c>
      <c r="B50" s="56">
        <f>((B44+B45)/2)-SQRT((B44-B45)^2+B46^2)/2</f>
        <v>84.925399979042083</v>
      </c>
      <c r="C50" s="56">
        <f t="shared" ref="C50:I50" si="5">((C44+C45)/2)-SQRT((C44-C45)^2+C46^2)/2</f>
        <v>68.691183328750867</v>
      </c>
      <c r="D50" s="56">
        <f t="shared" si="5"/>
        <v>56.241821224794791</v>
      </c>
      <c r="E50" s="56">
        <f t="shared" si="5"/>
        <v>44.984705873978243</v>
      </c>
      <c r="F50" s="56">
        <f t="shared" si="5"/>
        <v>38.555353051375903</v>
      </c>
      <c r="G50" s="56">
        <f t="shared" si="5"/>
        <v>22.949693968831326</v>
      </c>
      <c r="H50" s="56">
        <f t="shared" si="5"/>
        <v>17.874897038507356</v>
      </c>
      <c r="I50" s="56">
        <f t="shared" si="5"/>
        <v>3.835715329596546</v>
      </c>
      <c r="J50" s="20"/>
      <c r="K50" s="20"/>
      <c r="L50" s="20"/>
    </row>
    <row r="51" spans="1:12" ht="16" x14ac:dyDescent="0.2">
      <c r="A51" s="18"/>
      <c r="J51" s="20"/>
      <c r="K51" s="20"/>
      <c r="L51" s="20"/>
    </row>
    <row r="52" spans="1:12" ht="16" x14ac:dyDescent="0.2">
      <c r="A52" s="42" t="s">
        <v>63</v>
      </c>
      <c r="B52" s="42"/>
      <c r="J52" s="20"/>
      <c r="K52" s="20"/>
      <c r="L52" s="20"/>
    </row>
    <row r="53" spans="1:12" ht="16" x14ac:dyDescent="0.2">
      <c r="A53" s="59" t="s">
        <v>51</v>
      </c>
      <c r="B53" s="40">
        <f>($B$7/(1-$B$6^2))*(B49+$B$6*B50)</f>
        <v>20773.332755154945</v>
      </c>
      <c r="C53" s="40">
        <f>($B$7/(1-$B$6^2))*(C49+$B$6*C50)</f>
        <v>18037.252402115526</v>
      </c>
      <c r="D53" s="40">
        <f>($B$7/(1-$B$6^2))*(D49+$B$6*D50)</f>
        <v>15328.570059954012</v>
      </c>
      <c r="E53" s="40">
        <f>($B$7/(1-$B$6^2))*(E49+$B$6*E50)</f>
        <v>12669.83222500738</v>
      </c>
      <c r="F53" s="40">
        <f>($B$7/(1-$B$6^2))*(F49+$B$6*F50)</f>
        <v>9995.2717108916731</v>
      </c>
      <c r="G53" s="40">
        <f>($B$7/(1-$B$6^2))*(G49+$B$6*G50)</f>
        <v>7417.5185483828891</v>
      </c>
      <c r="H53" s="40">
        <f>($B$7/(1-$B$6^2))*(H49+$B$6*H50)</f>
        <v>4619.6587324814764</v>
      </c>
      <c r="I53" s="40">
        <f>($B$7/(1-$B$6^2))*(I49+$B$6*I50)</f>
        <v>2043.1914548308621</v>
      </c>
      <c r="J53" s="20"/>
      <c r="K53" s="20"/>
      <c r="L53" s="20"/>
    </row>
    <row r="54" spans="1:12" ht="16" x14ac:dyDescent="0.2">
      <c r="A54" s="59" t="s">
        <v>52</v>
      </c>
      <c r="B54" s="40">
        <f>($B$7/(1-$B$6^2))*(B50+$B$6*B49)</f>
        <v>8572.0284983661968</v>
      </c>
      <c r="C54" s="40">
        <f>($B$7/(1-$B$6^2))*(C50+$B$6*C49)</f>
        <v>7291.5386964760282</v>
      </c>
      <c r="D54" s="40">
        <f>($B$7/(1-$B$6^2))*(D50+$B$6*D49)</f>
        <v>6132.5399541305069</v>
      </c>
      <c r="E54" s="40">
        <f>($B$7/(1-$B$6^2))*(E50+$B$6*E49)</f>
        <v>5023.7925214714869</v>
      </c>
      <c r="F54" s="40">
        <f>($B$7/(1-$B$6^2))*(F50+$B$6*F49)</f>
        <v>4055.2893876998614</v>
      </c>
      <c r="G54" s="40">
        <f>($B$7/(1-$B$6^2))*(G50+$B$6*G49)</f>
        <v>2839.5711980959773</v>
      </c>
      <c r="H54" s="40">
        <f>($B$7/(1-$B$6^2))*(H50+$B$6*H49)</f>
        <v>1875.9479435748488</v>
      </c>
      <c r="I54" s="40">
        <f>($B$7/(1-$B$6^2))*(I50+$B$6*I49)</f>
        <v>707.59698178884628</v>
      </c>
      <c r="J54" s="20"/>
      <c r="K54" s="20"/>
      <c r="L54" s="20"/>
    </row>
    <row r="55" spans="1:12" x14ac:dyDescent="0.15">
      <c r="D55" s="34"/>
      <c r="E55" s="35"/>
      <c r="F55" s="35"/>
      <c r="G55" s="20"/>
      <c r="H55" s="20"/>
      <c r="I55" s="20"/>
      <c r="J55" s="20"/>
      <c r="K55" s="20"/>
      <c r="L55" s="20"/>
    </row>
    <row r="56" spans="1:12" x14ac:dyDescent="0.15">
      <c r="D56" s="20"/>
      <c r="E56" s="20"/>
      <c r="F56" s="20"/>
      <c r="G56" s="20"/>
      <c r="H56" s="20"/>
      <c r="I56" s="20"/>
    </row>
    <row r="57" spans="1:12" x14ac:dyDescent="0.15">
      <c r="D57" s="20"/>
      <c r="E57" s="20"/>
      <c r="F57" s="20"/>
      <c r="G57" s="31"/>
      <c r="H57" s="20"/>
      <c r="I57" s="20"/>
    </row>
    <row r="58" spans="1:12" x14ac:dyDescent="0.15">
      <c r="G58" s="22"/>
    </row>
    <row r="60" spans="1:12" x14ac:dyDescent="0.15">
      <c r="G60" s="22"/>
    </row>
    <row r="62" spans="1:12" x14ac:dyDescent="0.15">
      <c r="G62" s="22"/>
    </row>
    <row r="64" spans="1:12" x14ac:dyDescent="0.15">
      <c r="G64" s="22"/>
    </row>
    <row r="67" spans="7:7" x14ac:dyDescent="0.15">
      <c r="G67" s="22"/>
    </row>
    <row r="68" spans="7:7" x14ac:dyDescent="0.15">
      <c r="G68" s="22"/>
    </row>
    <row r="70" spans="7:7" x14ac:dyDescent="0.15">
      <c r="G70" s="22"/>
    </row>
    <row r="72" spans="7:7" x14ac:dyDescent="0.15">
      <c r="G72" s="22"/>
    </row>
    <row r="74" spans="7:7" x14ac:dyDescent="0.15">
      <c r="G74" s="22"/>
    </row>
  </sheetData>
  <mergeCells count="10">
    <mergeCell ref="A34:B34"/>
    <mergeCell ref="D38:F38"/>
    <mergeCell ref="A48:B48"/>
    <mergeCell ref="A52:B52"/>
    <mergeCell ref="A5:C5"/>
    <mergeCell ref="B2:F3"/>
    <mergeCell ref="L13:Q24"/>
    <mergeCell ref="A15:B15"/>
    <mergeCell ref="D20:F20"/>
    <mergeCell ref="A30:B30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4C84C-7F5C-CC42-8B8C-A7DB83875394}">
  <dimension ref="A1:Q74"/>
  <sheetViews>
    <sheetView topLeftCell="A28" zoomScale="140" zoomScaleNormal="140" workbookViewId="0">
      <selection activeCell="B35" sqref="B35"/>
    </sheetView>
  </sheetViews>
  <sheetFormatPr baseColWidth="10" defaultRowHeight="13" x14ac:dyDescent="0.15"/>
  <cols>
    <col min="1" max="1" width="16.6640625" style="7" customWidth="1"/>
    <col min="2" max="2" width="8.6640625" style="7" bestFit="1" customWidth="1"/>
    <col min="3" max="3" width="9.33203125" style="7" customWidth="1"/>
    <col min="4" max="9" width="8.6640625" style="7" bestFit="1" customWidth="1"/>
    <col min="10" max="10" width="10.1640625" style="7" customWidth="1"/>
    <col min="11" max="11" width="7.33203125" style="7" customWidth="1"/>
    <col min="12" max="16384" width="10.83203125" style="7"/>
  </cols>
  <sheetData>
    <row r="1" spans="1:17" x14ac:dyDescent="0.15">
      <c r="A1" s="47"/>
      <c r="B1" s="47"/>
      <c r="C1" s="47"/>
      <c r="D1" s="47"/>
      <c r="E1" s="47"/>
      <c r="F1" s="47"/>
      <c r="G1" s="47"/>
      <c r="H1" s="66"/>
      <c r="I1" s="47"/>
    </row>
    <row r="2" spans="1:17" ht="13" customHeight="1" x14ac:dyDescent="0.15">
      <c r="A2" s="50"/>
      <c r="B2" s="52" t="s">
        <v>73</v>
      </c>
      <c r="C2" s="52"/>
      <c r="D2" s="52"/>
      <c r="E2" s="52"/>
      <c r="F2" s="52"/>
      <c r="G2" s="51"/>
      <c r="H2" s="67"/>
      <c r="I2" s="47"/>
    </row>
    <row r="3" spans="1:17" ht="14" thickBot="1" x14ac:dyDescent="0.2">
      <c r="A3" s="51"/>
      <c r="B3" s="53"/>
      <c r="C3" s="53"/>
      <c r="D3" s="53"/>
      <c r="E3" s="53"/>
      <c r="F3" s="53"/>
      <c r="G3" s="51"/>
      <c r="H3" s="67"/>
      <c r="I3" s="47"/>
      <c r="J3" s="48"/>
      <c r="K3" s="48"/>
      <c r="L3" s="48"/>
      <c r="M3" s="48"/>
    </row>
    <row r="4" spans="1:17" ht="14" thickTop="1" x14ac:dyDescent="0.15">
      <c r="D4" s="47"/>
      <c r="E4" s="47"/>
      <c r="F4" s="47"/>
      <c r="G4" s="47"/>
      <c r="H4" s="66"/>
      <c r="I4" s="47"/>
      <c r="J4" s="48"/>
      <c r="K4" s="48"/>
      <c r="L4" s="48"/>
      <c r="M4" s="48"/>
    </row>
    <row r="5" spans="1:17" ht="17" thickBot="1" x14ac:dyDescent="0.25">
      <c r="A5" s="26" t="s">
        <v>44</v>
      </c>
      <c r="B5" s="26"/>
      <c r="C5" s="26"/>
      <c r="D5" s="48"/>
      <c r="H5" s="38"/>
      <c r="K5" s="48"/>
      <c r="L5" s="48"/>
      <c r="M5" s="48"/>
    </row>
    <row r="6" spans="1:17" ht="16" x14ac:dyDescent="0.2">
      <c r="A6" s="7" t="s">
        <v>46</v>
      </c>
      <c r="B6" s="7">
        <v>0.28999999999999998</v>
      </c>
      <c r="C6" s="7" t="s">
        <v>47</v>
      </c>
      <c r="E6" s="8"/>
      <c r="F6" s="9">
        <f>COS(RADIANS(B11))^2</f>
        <v>0.88302222155948906</v>
      </c>
      <c r="G6" s="9">
        <f>SIN(RADIANS(B11))^2</f>
        <v>0.11697777844051097</v>
      </c>
      <c r="H6" s="9">
        <f>SIN(RADIANS(B11))*(COS(RADIANS(B11)))</f>
        <v>0.32139380484326968</v>
      </c>
      <c r="K6" s="48"/>
      <c r="L6" s="48"/>
      <c r="M6" s="48"/>
    </row>
    <row r="7" spans="1:17" ht="16" x14ac:dyDescent="0.2">
      <c r="A7" s="7" t="s">
        <v>49</v>
      </c>
      <c r="B7" s="7">
        <v>30</v>
      </c>
      <c r="C7" s="7" t="s">
        <v>57</v>
      </c>
      <c r="E7" s="13" t="s">
        <v>33</v>
      </c>
      <c r="F7" s="9">
        <f>COS(RADIANS(B12))^2</f>
        <v>0.17860619515673035</v>
      </c>
      <c r="G7" s="9">
        <f>SIN(RADIANS(B12))^2</f>
        <v>0.82139380484326963</v>
      </c>
      <c r="H7" s="9">
        <f>SIN(RADIANS(B12))*(COS(RADIANS(B12)))</f>
        <v>0.38302222155948901</v>
      </c>
      <c r="K7" s="48"/>
      <c r="L7" s="48"/>
      <c r="M7" s="48"/>
    </row>
    <row r="8" spans="1:17" ht="16" x14ac:dyDescent="0.2">
      <c r="A8" s="22" t="s">
        <v>65</v>
      </c>
      <c r="B8" s="28">
        <f>B9/2-B10</f>
        <v>2.7725</v>
      </c>
      <c r="C8" s="22" t="s">
        <v>72</v>
      </c>
      <c r="E8" s="8"/>
      <c r="F8" s="9">
        <f>COS(RADIANS(B13))^2</f>
        <v>0.11697777844051097</v>
      </c>
      <c r="G8" s="9">
        <f>SIN(RADIANS(B13))^2</f>
        <v>0.88302222155948906</v>
      </c>
      <c r="H8" s="9">
        <f>SIN(RADIANS(B13))*(COS(RADIANS(B13)))</f>
        <v>-0.32139380484326968</v>
      </c>
      <c r="K8" s="48"/>
      <c r="L8" s="48"/>
      <c r="M8" s="48"/>
    </row>
    <row r="9" spans="1:17" ht="16" x14ac:dyDescent="0.2">
      <c r="A9" s="22" t="s">
        <v>66</v>
      </c>
      <c r="B9" s="7">
        <v>5.625</v>
      </c>
      <c r="C9" s="22" t="s">
        <v>72</v>
      </c>
      <c r="E9" s="14"/>
      <c r="F9" s="10"/>
      <c r="G9" s="10"/>
      <c r="H9" s="68"/>
    </row>
    <row r="10" spans="1:17" ht="16" x14ac:dyDescent="0.2">
      <c r="A10" s="22" t="s">
        <v>67</v>
      </c>
      <c r="B10" s="7">
        <v>0.04</v>
      </c>
      <c r="C10" s="22" t="s">
        <v>72</v>
      </c>
      <c r="E10" s="8"/>
      <c r="F10" s="9">
        <f t="array" ref="F10:H12">MINVERSE(F6:H8)</f>
        <v>1.2044160264027586</v>
      </c>
      <c r="G10" s="9">
        <v>-0.64278760968653925</v>
      </c>
      <c r="H10" s="9">
        <v>0.43837158328378056</v>
      </c>
    </row>
    <row r="11" spans="1:17" ht="16" x14ac:dyDescent="0.2">
      <c r="A11" s="11" t="s">
        <v>31</v>
      </c>
      <c r="B11" s="12">
        <v>20</v>
      </c>
      <c r="C11" s="7" t="s">
        <v>32</v>
      </c>
      <c r="E11" s="13" t="s">
        <v>39</v>
      </c>
      <c r="F11" s="9">
        <v>-0.20441602640275866</v>
      </c>
      <c r="G11" s="9">
        <v>0.64278760968653936</v>
      </c>
      <c r="H11" s="9">
        <v>0.56162841671621944</v>
      </c>
    </row>
    <row r="12" spans="1:17" ht="16" x14ac:dyDescent="0.2">
      <c r="A12" s="11" t="s">
        <v>35</v>
      </c>
      <c r="B12" s="12">
        <v>65</v>
      </c>
      <c r="C12" s="7" t="s">
        <v>32</v>
      </c>
      <c r="E12" s="8"/>
      <c r="F12" s="9">
        <v>-0.12325683343243873</v>
      </c>
      <c r="G12" s="9">
        <v>1.5320888862379558</v>
      </c>
      <c r="H12" s="9">
        <v>-1.4088320528055172</v>
      </c>
    </row>
    <row r="13" spans="1:17" ht="17" thickBot="1" x14ac:dyDescent="0.25">
      <c r="A13" s="63" t="s">
        <v>37</v>
      </c>
      <c r="B13" s="64">
        <v>110</v>
      </c>
      <c r="C13" s="65" t="s">
        <v>32</v>
      </c>
      <c r="D13" s="65"/>
      <c r="E13" s="65"/>
      <c r="F13" s="65"/>
      <c r="G13" s="65"/>
      <c r="H13" s="69"/>
      <c r="L13" s="49" t="s">
        <v>69</v>
      </c>
      <c r="M13" s="25"/>
      <c r="N13" s="25"/>
      <c r="O13" s="25"/>
      <c r="P13" s="25"/>
      <c r="Q13" s="25"/>
    </row>
    <row r="14" spans="1:17" ht="14" thickTop="1" x14ac:dyDescent="0.15">
      <c r="L14" s="25"/>
      <c r="M14" s="25"/>
      <c r="N14" s="25"/>
      <c r="O14" s="25"/>
      <c r="P14" s="25"/>
      <c r="Q14" s="25"/>
    </row>
    <row r="15" spans="1:17" ht="14" thickBot="1" x14ac:dyDescent="0.2">
      <c r="A15" s="37" t="s">
        <v>53</v>
      </c>
      <c r="B15" s="37"/>
      <c r="L15" s="25"/>
      <c r="M15" s="25"/>
      <c r="N15" s="25"/>
      <c r="O15" s="25"/>
      <c r="P15" s="25"/>
      <c r="Q15" s="25"/>
    </row>
    <row r="16" spans="1:17" x14ac:dyDescent="0.15">
      <c r="A16" s="45" t="s">
        <v>64</v>
      </c>
      <c r="B16" s="43">
        <v>50</v>
      </c>
      <c r="C16" s="5">
        <v>100</v>
      </c>
      <c r="D16" s="43">
        <v>150</v>
      </c>
      <c r="E16" s="5">
        <v>200</v>
      </c>
      <c r="F16" s="43">
        <v>250</v>
      </c>
      <c r="G16" s="5">
        <v>300</v>
      </c>
      <c r="H16" s="43">
        <v>350</v>
      </c>
      <c r="I16" s="5">
        <v>400</v>
      </c>
      <c r="L16" s="25"/>
      <c r="M16" s="25"/>
      <c r="N16" s="25"/>
      <c r="O16" s="25"/>
      <c r="P16" s="25"/>
      <c r="Q16" s="25"/>
    </row>
    <row r="17" spans="1:17" x14ac:dyDescent="0.15">
      <c r="A17" s="46" t="s">
        <v>54</v>
      </c>
      <c r="B17" s="70">
        <f>B16*$B$8/$B$10</f>
        <v>3465.625</v>
      </c>
      <c r="C17" s="70">
        <f t="shared" ref="C17:I17" si="0">C16*$B$8/$B$10</f>
        <v>6931.25</v>
      </c>
      <c r="D17" s="70">
        <f t="shared" si="0"/>
        <v>10396.875</v>
      </c>
      <c r="E17" s="70">
        <f t="shared" si="0"/>
        <v>13862.5</v>
      </c>
      <c r="F17" s="70">
        <f t="shared" si="0"/>
        <v>17328.125</v>
      </c>
      <c r="G17" s="70">
        <f t="shared" si="0"/>
        <v>20793.75</v>
      </c>
      <c r="H17" s="70">
        <f t="shared" si="0"/>
        <v>24259.375</v>
      </c>
      <c r="I17" s="70">
        <f t="shared" si="0"/>
        <v>27725</v>
      </c>
      <c r="L17" s="25"/>
      <c r="M17" s="25"/>
      <c r="N17" s="25"/>
      <c r="O17" s="25"/>
      <c r="P17" s="25"/>
      <c r="Q17" s="25"/>
    </row>
    <row r="18" spans="1:17" x14ac:dyDescent="0.15">
      <c r="A18" s="46" t="s">
        <v>55</v>
      </c>
      <c r="B18" s="70">
        <f>B16*$B$8/($B$10*2)</f>
        <v>1732.8125</v>
      </c>
      <c r="C18" s="70">
        <f t="shared" ref="C18:I18" si="1">C16*$B$8/($B$10*2)</f>
        <v>3465.625</v>
      </c>
      <c r="D18" s="70">
        <f t="shared" si="1"/>
        <v>5198.4375</v>
      </c>
      <c r="E18" s="70">
        <f t="shared" si="1"/>
        <v>6931.25</v>
      </c>
      <c r="F18" s="70">
        <f t="shared" si="1"/>
        <v>8664.0625</v>
      </c>
      <c r="G18" s="70">
        <f t="shared" si="1"/>
        <v>10396.875</v>
      </c>
      <c r="H18" s="70">
        <f t="shared" si="1"/>
        <v>12129.6875</v>
      </c>
      <c r="I18" s="70">
        <f t="shared" si="1"/>
        <v>13862.5</v>
      </c>
      <c r="L18" s="25"/>
      <c r="M18" s="25"/>
      <c r="N18" s="25"/>
      <c r="O18" s="25"/>
      <c r="P18" s="25"/>
      <c r="Q18" s="25"/>
    </row>
    <row r="19" spans="1:17" x14ac:dyDescent="0.15">
      <c r="A19" s="55"/>
      <c r="L19" s="25"/>
      <c r="M19" s="25"/>
      <c r="N19" s="25"/>
      <c r="O19" s="25"/>
      <c r="P19" s="25"/>
      <c r="Q19" s="25"/>
    </row>
    <row r="20" spans="1:17" ht="17" thickBot="1" x14ac:dyDescent="0.25">
      <c r="B20" s="39"/>
      <c r="C20" s="39"/>
      <c r="D20" s="62" t="s">
        <v>70</v>
      </c>
      <c r="E20" s="62"/>
      <c r="F20" s="62"/>
      <c r="G20" s="39"/>
      <c r="H20" s="39"/>
      <c r="I20" s="39"/>
      <c r="L20" s="25"/>
      <c r="M20" s="25"/>
      <c r="N20" s="25"/>
      <c r="O20" s="25"/>
      <c r="P20" s="25"/>
      <c r="Q20" s="25"/>
    </row>
    <row r="21" spans="1:17" ht="14" thickTop="1" x14ac:dyDescent="0.15">
      <c r="A21" s="55" t="s">
        <v>64</v>
      </c>
      <c r="B21" s="43">
        <v>400</v>
      </c>
      <c r="C21" s="43">
        <v>350</v>
      </c>
      <c r="D21" s="43">
        <v>300</v>
      </c>
      <c r="E21" s="43">
        <v>250</v>
      </c>
      <c r="F21" s="43">
        <v>200</v>
      </c>
      <c r="G21" s="43">
        <v>150</v>
      </c>
      <c r="H21" s="43">
        <v>100</v>
      </c>
      <c r="I21" s="43">
        <v>50</v>
      </c>
      <c r="L21" s="25"/>
      <c r="M21" s="25"/>
      <c r="N21" s="25"/>
      <c r="O21" s="25"/>
      <c r="P21" s="25"/>
      <c r="Q21" s="25"/>
    </row>
    <row r="22" spans="1:17" ht="16" x14ac:dyDescent="0.2">
      <c r="A22" s="60" t="s">
        <v>30</v>
      </c>
      <c r="B22" s="1">
        <v>36.525333000000046</v>
      </c>
      <c r="C22" s="1">
        <v>71.390937000000122</v>
      </c>
      <c r="D22" s="1">
        <v>110.01443400000016</v>
      </c>
      <c r="E22" s="1">
        <v>148.29376000000002</v>
      </c>
      <c r="F22" s="1">
        <v>187.15297999999984</v>
      </c>
      <c r="G22" s="1">
        <v>227.03068600000006</v>
      </c>
      <c r="H22" s="1">
        <v>266.92652499999986</v>
      </c>
      <c r="I22" s="1">
        <v>306.828442</v>
      </c>
      <c r="L22" s="25"/>
      <c r="M22" s="25"/>
      <c r="N22" s="25"/>
      <c r="O22" s="25"/>
      <c r="P22" s="25"/>
      <c r="Q22" s="25"/>
    </row>
    <row r="23" spans="1:17" ht="16" x14ac:dyDescent="0.2">
      <c r="A23" s="60" t="s">
        <v>34</v>
      </c>
      <c r="B23" s="1">
        <v>37.738960000000134</v>
      </c>
      <c r="C23" s="1">
        <v>73.634274000000005</v>
      </c>
      <c r="D23" s="1">
        <v>113.18559300000015</v>
      </c>
      <c r="E23" s="1">
        <v>152.20560100000012</v>
      </c>
      <c r="F23" s="1">
        <v>191.80829300000005</v>
      </c>
      <c r="G23" s="1">
        <v>232.29903299999978</v>
      </c>
      <c r="H23" s="1">
        <v>272.71037999999999</v>
      </c>
      <c r="I23" s="1">
        <v>313.15924200000018</v>
      </c>
      <c r="L23" s="25"/>
      <c r="M23" s="25"/>
      <c r="N23" s="25"/>
      <c r="O23" s="25"/>
      <c r="P23" s="25"/>
      <c r="Q23" s="25"/>
    </row>
    <row r="24" spans="1:17" ht="16" x14ac:dyDescent="0.2">
      <c r="A24" s="60" t="s">
        <v>36</v>
      </c>
      <c r="B24" s="1">
        <v>38.898053000000345</v>
      </c>
      <c r="C24" s="1">
        <v>76.68701800000008</v>
      </c>
      <c r="D24" s="1">
        <v>116.23948400000018</v>
      </c>
      <c r="E24" s="1">
        <v>155.66092400000025</v>
      </c>
      <c r="F24" s="1">
        <v>195.14871700000003</v>
      </c>
      <c r="G24" s="1">
        <v>235.54268700000011</v>
      </c>
      <c r="H24" s="1">
        <v>275.99824500000022</v>
      </c>
      <c r="I24" s="1">
        <v>316.35696000000007</v>
      </c>
      <c r="L24" s="25"/>
      <c r="M24" s="25"/>
      <c r="N24" s="25"/>
      <c r="O24" s="25"/>
      <c r="P24" s="25"/>
      <c r="Q24" s="25"/>
    </row>
    <row r="25" spans="1:17" ht="16" x14ac:dyDescent="0.2">
      <c r="A25" s="14"/>
    </row>
    <row r="26" spans="1:17" ht="16" x14ac:dyDescent="0.2">
      <c r="A26" s="15" t="s">
        <v>38</v>
      </c>
      <c r="B26" s="54">
        <f t="array" ref="B26:B28">MMULT($F$10:$H$12,B22:B24)</f>
        <v>36.785361624708159</v>
      </c>
      <c r="C26" s="54">
        <f t="array" ref="C26:C28">MMULT($F$10:$H$12,C22:C24)</f>
        <v>72.270599185217947</v>
      </c>
      <c r="D26" s="54">
        <f t="array" ref="D26:D28">MMULT($F$10:$H$12,D22:D24)</f>
        <v>110.70493731097491</v>
      </c>
      <c r="E26" s="54">
        <f t="array" ref="E26:E28">MMULT($F$10:$H$12,E22:E24)</f>
        <v>149.00883242112752</v>
      </c>
      <c r="F26" s="54">
        <f t="array" ref="F26:F28">MMULT($F$10:$H$12,F22:F24)</f>
        <v>187.66570637259781</v>
      </c>
      <c r="G26" s="54">
        <f t="array" ref="G26:G28">MMULT($F$10:$H$12,G22:G24)</f>
        <v>227.37567718015413</v>
      </c>
      <c r="H26" s="54">
        <f t="array" ref="H26:H28">MMULT($F$10:$H$12,H22:H24)</f>
        <v>267.18551892928349</v>
      </c>
      <c r="I26" s="54">
        <f t="array" ref="I26:I28">MMULT($F$10:$H$12,I22:I24)</f>
        <v>306.93611372260432</v>
      </c>
    </row>
    <row r="27" spans="1:17" ht="16" x14ac:dyDescent="0.2">
      <c r="A27" s="15" t="s">
        <v>40</v>
      </c>
      <c r="B27" s="54">
        <v>38.638024375292233</v>
      </c>
      <c r="C27" s="54">
        <v>75.807355814782255</v>
      </c>
      <c r="D27" s="54">
        <v>115.54898068902543</v>
      </c>
      <c r="E27" s="54">
        <v>154.94585157887275</v>
      </c>
      <c r="F27" s="54">
        <v>194.63599062740209</v>
      </c>
      <c r="G27" s="54">
        <v>235.19769581984607</v>
      </c>
      <c r="H27" s="54">
        <v>275.73925107071659</v>
      </c>
      <c r="I27" s="54">
        <v>316.24928827739575</v>
      </c>
    </row>
    <row r="28" spans="1:17" ht="16" x14ac:dyDescent="0.2">
      <c r="A28" s="15" t="s">
        <v>41</v>
      </c>
      <c r="B28" s="54">
        <v>-1.4833795495946802</v>
      </c>
      <c r="C28" s="54">
        <v>-4.0242969812680229</v>
      </c>
      <c r="D28" s="54">
        <v>-3.9115525099235811</v>
      </c>
      <c r="E28" s="54">
        <v>-4.3858086606451252</v>
      </c>
      <c r="F28" s="54">
        <v>-4.1322972621439931</v>
      </c>
      <c r="G28" s="54">
        <v>-3.9204039547680054</v>
      </c>
      <c r="H28" s="54">
        <v>-3.9191499449653975</v>
      </c>
      <c r="I28" s="54">
        <v>-3.7247332531388793</v>
      </c>
    </row>
    <row r="30" spans="1:17" ht="16" x14ac:dyDescent="0.2">
      <c r="A30" s="41" t="s">
        <v>42</v>
      </c>
      <c r="B30" s="41"/>
    </row>
    <row r="31" spans="1:17" ht="16" x14ac:dyDescent="0.2">
      <c r="A31" s="58" t="s">
        <v>43</v>
      </c>
      <c r="B31" s="56">
        <f>((B26+B27)/2)+SQRT((B26-B27)^2+B28^2)/2</f>
        <v>38.898366307566086</v>
      </c>
      <c r="C31" s="56">
        <f t="shared" ref="C31:I31" si="2">((C26+C27)/2)+SQRT((C26-C27)^2+C28^2)/2</f>
        <v>76.717765175899871</v>
      </c>
      <c r="D31" s="56">
        <f t="shared" si="2"/>
        <v>116.24003622705078</v>
      </c>
      <c r="E31" s="56">
        <f t="shared" si="2"/>
        <v>155.66798943938065</v>
      </c>
      <c r="F31" s="56">
        <f t="shared" si="2"/>
        <v>195.20241434715999</v>
      </c>
      <c r="G31" s="56">
        <f t="shared" si="2"/>
        <v>235.66143057160727</v>
      </c>
      <c r="H31" s="56">
        <f t="shared" si="2"/>
        <v>276.16679967768602</v>
      </c>
      <c r="I31" s="56">
        <f t="shared" si="2"/>
        <v>316.60789935338181</v>
      </c>
    </row>
    <row r="32" spans="1:17" ht="16" x14ac:dyDescent="0.2">
      <c r="A32" s="58" t="s">
        <v>45</v>
      </c>
      <c r="B32" s="56">
        <f>((B26+B27)/2)-SQRT((B26-B27)^2+B28^2)/2</f>
        <v>36.525019692434306</v>
      </c>
      <c r="C32" s="56">
        <f t="shared" ref="C32:I32" si="3">((C26+C27)/2)-SQRT((C26-C27)^2+C28^2)/2</f>
        <v>71.360189824100331</v>
      </c>
      <c r="D32" s="56">
        <f t="shared" si="3"/>
        <v>110.01388177294956</v>
      </c>
      <c r="E32" s="56">
        <f t="shared" si="3"/>
        <v>148.28669456061962</v>
      </c>
      <c r="F32" s="56">
        <f t="shared" si="3"/>
        <v>187.09928265283989</v>
      </c>
      <c r="G32" s="56">
        <f t="shared" si="3"/>
        <v>226.9119424283929</v>
      </c>
      <c r="H32" s="56">
        <f t="shared" si="3"/>
        <v>266.75797032231407</v>
      </c>
      <c r="I32" s="56">
        <f t="shared" si="3"/>
        <v>306.57750264661826</v>
      </c>
    </row>
    <row r="33" spans="1:12" ht="16" x14ac:dyDescent="0.2">
      <c r="A33" s="18"/>
    </row>
    <row r="34" spans="1:12" ht="16" x14ac:dyDescent="0.2">
      <c r="A34" s="42" t="s">
        <v>63</v>
      </c>
      <c r="B34" s="42"/>
    </row>
    <row r="35" spans="1:12" ht="16" x14ac:dyDescent="0.2">
      <c r="A35" s="59" t="s">
        <v>51</v>
      </c>
      <c r="B35" s="40">
        <f>($B$7/(1-$B$6^2))*(B31+$B$6*B32)</f>
        <v>1621.0488705657397</v>
      </c>
      <c r="C35" s="40">
        <f>($B$7/(1-$B$6^2))*(C31+$B$6*C32)</f>
        <v>3190.7048878116266</v>
      </c>
      <c r="D35" s="40">
        <f>($B$7/(1-$B$6^2))*(D31+$B$6*D32)</f>
        <v>4852.409496927814</v>
      </c>
      <c r="E35" s="40">
        <f>($B$7/(1-$B$6^2))*(E31+$B$6*E32)</f>
        <v>6507.4068412040724</v>
      </c>
      <c r="F35" s="40">
        <f>($B$7/(1-$B$6^2))*(F31+$B$6*F32)</f>
        <v>8171.0188770548166</v>
      </c>
      <c r="G35" s="40">
        <f>($B$7/(1-$B$6^2))*(G31+$B$6*G32)</f>
        <v>9874.4151285896223</v>
      </c>
      <c r="H35" s="40">
        <f>($B$7/(1-$B$6^2))*(H31+$B$6*H32)</f>
        <v>11579.646612222636</v>
      </c>
      <c r="I35" s="40">
        <f>($B$7/(1-$B$6^2))*(I31+$B$6*I32)</f>
        <v>13282.521294493976</v>
      </c>
    </row>
    <row r="36" spans="1:12" ht="16" x14ac:dyDescent="0.2">
      <c r="A36" s="59" t="s">
        <v>52</v>
      </c>
      <c r="B36" s="40">
        <f>($B$7/(1-$B$6^2))*(B32+$B$6*B31)</f>
        <v>1565.8547632370937</v>
      </c>
      <c r="C36" s="40">
        <f>($B$7/(1-$B$6^2))*(C32+$B$6*C31)</f>
        <v>3066.1101121883812</v>
      </c>
      <c r="D36" s="40">
        <f>($B$7/(1-$B$6^2))*(D32+$B$6*D31)</f>
        <v>4707.6152072975519</v>
      </c>
      <c r="E36" s="40">
        <f>($B$7/(1-$B$6^2))*(E32+$B$6*E31)</f>
        <v>6335.7488207677688</v>
      </c>
      <c r="F36" s="40">
        <f>($B$7/(1-$B$6^2))*(F32+$B$6*F31)</f>
        <v>7982.5739539310925</v>
      </c>
      <c r="G36" s="40">
        <f>($B$7/(1-$B$6^2))*(G32+$B$6*G31)</f>
        <v>9670.9386601427777</v>
      </c>
      <c r="H36" s="40">
        <f>($B$7/(1-$B$6^2))*(H32+$B$6*H31)</f>
        <v>11360.836627213987</v>
      </c>
      <c r="I36" s="40">
        <f>($B$7/(1-$B$6^2))*(I32+$B$6*I31)</f>
        <v>13049.2562548018</v>
      </c>
    </row>
    <row r="37" spans="1:12" ht="16" x14ac:dyDescent="0.2">
      <c r="E37" s="36"/>
      <c r="F37" s="20"/>
      <c r="G37" s="20"/>
    </row>
    <row r="38" spans="1:12" ht="17" thickBot="1" x14ac:dyDescent="0.25">
      <c r="A38" s="20"/>
      <c r="B38" s="20"/>
      <c r="C38" s="20"/>
      <c r="D38" s="62" t="s">
        <v>27</v>
      </c>
      <c r="E38" s="62"/>
      <c r="F38" s="62"/>
      <c r="G38" s="33"/>
    </row>
    <row r="39" spans="1:12" ht="14" thickTop="1" x14ac:dyDescent="0.15">
      <c r="A39" s="55" t="s">
        <v>64</v>
      </c>
      <c r="B39" s="43">
        <v>400</v>
      </c>
      <c r="C39" s="43">
        <v>350</v>
      </c>
      <c r="D39" s="43">
        <v>300</v>
      </c>
      <c r="E39" s="43">
        <v>250</v>
      </c>
      <c r="F39" s="43">
        <v>200</v>
      </c>
      <c r="G39" s="43">
        <v>150</v>
      </c>
      <c r="H39" s="43">
        <v>100</v>
      </c>
      <c r="I39" s="43">
        <v>50</v>
      </c>
    </row>
    <row r="40" spans="1:12" ht="16" x14ac:dyDescent="0.2">
      <c r="A40" s="60" t="s">
        <v>30</v>
      </c>
      <c r="B40" s="1">
        <v>306.828442</v>
      </c>
      <c r="C40" s="1">
        <v>266.73220200000014</v>
      </c>
      <c r="D40" s="1">
        <v>226.45240899999999</v>
      </c>
      <c r="E40" s="1">
        <v>186.50210000000015</v>
      </c>
      <c r="F40" s="1">
        <v>146.74060800000007</v>
      </c>
      <c r="G40" s="1">
        <v>107.54763200000025</v>
      </c>
      <c r="H40" s="1">
        <v>67.523144000000229</v>
      </c>
      <c r="I40" s="1">
        <v>28.26419900000019</v>
      </c>
      <c r="J40" s="32"/>
      <c r="K40" s="20"/>
      <c r="L40" s="20"/>
    </row>
    <row r="41" spans="1:12" ht="16" x14ac:dyDescent="0.2">
      <c r="A41" s="60" t="s">
        <v>34</v>
      </c>
      <c r="B41" s="1">
        <v>313.15924200000018</v>
      </c>
      <c r="C41" s="1">
        <v>272.46766900000011</v>
      </c>
      <c r="D41" s="1">
        <v>231.50439999999981</v>
      </c>
      <c r="E41" s="1">
        <v>190.94819599999983</v>
      </c>
      <c r="F41" s="1">
        <v>150.38155499999993</v>
      </c>
      <c r="G41" s="1">
        <v>110.55585100000008</v>
      </c>
      <c r="H41" s="1">
        <v>69.614141999999902</v>
      </c>
      <c r="I41" s="1">
        <v>29.462117000000035</v>
      </c>
      <c r="J41" s="32"/>
      <c r="K41" s="20"/>
      <c r="L41" s="20"/>
    </row>
    <row r="42" spans="1:12" ht="16" x14ac:dyDescent="0.2">
      <c r="A42" s="60" t="s">
        <v>36</v>
      </c>
      <c r="B42" s="1">
        <v>316.35696000000007</v>
      </c>
      <c r="C42" s="1">
        <v>275.9229720000003</v>
      </c>
      <c r="D42" s="1">
        <v>235.17681500000026</v>
      </c>
      <c r="E42" s="1">
        <v>194.78784900000028</v>
      </c>
      <c r="F42" s="1">
        <v>154.51145700000006</v>
      </c>
      <c r="G42" s="1">
        <v>114.72467099999994</v>
      </c>
      <c r="H42" s="1">
        <v>74.013764000000265</v>
      </c>
      <c r="I42" s="1">
        <v>33.681556</v>
      </c>
      <c r="J42" s="32"/>
      <c r="K42" s="20"/>
      <c r="L42" s="20"/>
    </row>
    <row r="43" spans="1:12" ht="16" x14ac:dyDescent="0.2">
      <c r="A43" s="14"/>
      <c r="J43" s="32"/>
      <c r="K43" s="20"/>
      <c r="L43" s="20"/>
    </row>
    <row r="44" spans="1:12" ht="16" x14ac:dyDescent="0.2">
      <c r="A44" s="15" t="s">
        <v>38</v>
      </c>
      <c r="B44" s="54">
        <f t="array" ref="B44:B46">MMULT($F$10:$H$12,B40:B42)</f>
        <v>306.93611372260432</v>
      </c>
      <c r="C44" s="54">
        <f t="array" ref="C44:C46">MMULT($F$10:$H$12,C40:C42)</f>
        <v>267.0744872731313</v>
      </c>
      <c r="D44" s="54">
        <f t="array" ref="D44:D46">MMULT($F$10:$H$12,D40:D42)</f>
        <v>227.02958345238284</v>
      </c>
      <c r="E44" s="54">
        <f t="array" ref="E44:E46">MMULT($F$10:$H$12,E40:E42)</f>
        <v>187.27644148754553</v>
      </c>
      <c r="F44" s="54">
        <f t="array" ref="F44:F46">MMULT($F$10:$H$12,F40:F42)</f>
        <v>147.80677176046396</v>
      </c>
      <c r="G44" s="54">
        <f t="array" ref="G44:G46">MMULT($F$10:$H$12,G40:G42)</f>
        <v>108.76019604929601</v>
      </c>
      <c r="H44" s="54">
        <f t="array" ref="H44:H46">MMULT($F$10:$H$12,H40:H42)</f>
        <v>69.024379759614476</v>
      </c>
      <c r="I44" s="54">
        <f t="array" ref="I44:I46">MMULT($F$10:$H$12,I40:I42)</f>
        <v>29.869007517483194</v>
      </c>
      <c r="J44" s="20"/>
      <c r="K44" s="20"/>
      <c r="L44" s="20"/>
    </row>
    <row r="45" spans="1:12" ht="16" x14ac:dyDescent="0.2">
      <c r="A45" s="15" t="s">
        <v>40</v>
      </c>
      <c r="B45" s="54">
        <v>316.24928827739575</v>
      </c>
      <c r="C45" s="54">
        <v>275.5806867268692</v>
      </c>
      <c r="D45" s="54">
        <v>234.59964054761747</v>
      </c>
      <c r="E45" s="54">
        <v>194.01350751245491</v>
      </c>
      <c r="F45" s="54">
        <v>153.4452932395362</v>
      </c>
      <c r="G45" s="54">
        <v>113.51210695070418</v>
      </c>
      <c r="H45" s="54">
        <v>72.512528240386004</v>
      </c>
      <c r="I45" s="54">
        <v>32.076747482517</v>
      </c>
      <c r="J45" s="20"/>
      <c r="K45" s="20"/>
      <c r="L45" s="20"/>
    </row>
    <row r="46" spans="1:12" ht="16" x14ac:dyDescent="0.2">
      <c r="A46" s="15" t="s">
        <v>41</v>
      </c>
      <c r="B46" s="54">
        <v>-3.7247332531388793</v>
      </c>
      <c r="C46" s="54">
        <v>-4.1610061178790829</v>
      </c>
      <c r="D46" s="54">
        <v>-4.5511235500152907</v>
      </c>
      <c r="E46" s="54">
        <v>-4.8614145039549612</v>
      </c>
      <c r="F46" s="54">
        <v>-5.3695667146305084</v>
      </c>
      <c r="G46" s="54">
        <v>-5.5023836901652317</v>
      </c>
      <c r="H46" s="54">
        <v>-5.9405987016353095</v>
      </c>
      <c r="I46" s="54">
        <v>-5.7968293286659147</v>
      </c>
      <c r="J46" s="20"/>
      <c r="K46" s="20"/>
      <c r="L46" s="20"/>
    </row>
    <row r="47" spans="1:12" x14ac:dyDescent="0.15">
      <c r="J47" s="20"/>
      <c r="K47" s="20"/>
      <c r="L47" s="20"/>
    </row>
    <row r="48" spans="1:12" ht="16" x14ac:dyDescent="0.2">
      <c r="A48" s="41" t="s">
        <v>42</v>
      </c>
      <c r="B48" s="41"/>
      <c r="J48" s="20"/>
      <c r="K48" s="20"/>
      <c r="L48" s="20"/>
    </row>
    <row r="49" spans="1:12" ht="16" x14ac:dyDescent="0.2">
      <c r="A49" s="58" t="s">
        <v>43</v>
      </c>
      <c r="B49" s="56">
        <f>((B44+B45)/2)+SQRT((B44-B45)^2+B46^2)/2</f>
        <v>316.60789935338181</v>
      </c>
      <c r="C49" s="56">
        <f t="shared" ref="C49:I49" si="4">((C44+C45)/2)+SQRT((C44-C45)^2+C46^2)/2</f>
        <v>276.06228342796152</v>
      </c>
      <c r="D49" s="56">
        <f t="shared" si="4"/>
        <v>235.23101579699991</v>
      </c>
      <c r="E49" s="56">
        <f t="shared" si="4"/>
        <v>194.79893073482179</v>
      </c>
      <c r="F49" s="56">
        <f t="shared" si="4"/>
        <v>154.51914087162379</v>
      </c>
      <c r="G49" s="56">
        <f t="shared" si="4"/>
        <v>114.77128848121271</v>
      </c>
      <c r="H49" s="56">
        <f t="shared" si="4"/>
        <v>74.212938459167532</v>
      </c>
      <c r="I49" s="56">
        <f t="shared" si="4"/>
        <v>34.074383022278298</v>
      </c>
      <c r="J49" s="20"/>
      <c r="K49" s="20"/>
      <c r="L49" s="20"/>
    </row>
    <row r="50" spans="1:12" ht="16" x14ac:dyDescent="0.2">
      <c r="A50" s="58" t="s">
        <v>45</v>
      </c>
      <c r="B50" s="56">
        <f>((B44+B45)/2)-SQRT((B44-B45)^2+B46^2)/2</f>
        <v>306.57750264661826</v>
      </c>
      <c r="C50" s="56">
        <f t="shared" ref="C50:I50" si="5">((C44+C45)/2)-SQRT((C44-C45)^2+C46^2)/2</f>
        <v>266.59289057203893</v>
      </c>
      <c r="D50" s="56">
        <f t="shared" si="5"/>
        <v>226.39820820300039</v>
      </c>
      <c r="E50" s="56">
        <f t="shared" si="5"/>
        <v>186.49101826517864</v>
      </c>
      <c r="F50" s="56">
        <f t="shared" si="5"/>
        <v>146.73292412837634</v>
      </c>
      <c r="G50" s="56">
        <f t="shared" si="5"/>
        <v>107.50101451878749</v>
      </c>
      <c r="H50" s="56">
        <f t="shared" si="5"/>
        <v>67.323969540832962</v>
      </c>
      <c r="I50" s="56">
        <f t="shared" si="5"/>
        <v>27.871371977721893</v>
      </c>
      <c r="J50" s="20"/>
      <c r="K50" s="20"/>
      <c r="L50" s="20"/>
    </row>
    <row r="51" spans="1:12" ht="16" x14ac:dyDescent="0.2">
      <c r="A51" s="18"/>
      <c r="J51" s="20"/>
      <c r="K51" s="20"/>
      <c r="L51" s="20"/>
    </row>
    <row r="52" spans="1:12" ht="16" x14ac:dyDescent="0.2">
      <c r="A52" s="42" t="s">
        <v>63</v>
      </c>
      <c r="B52" s="42"/>
      <c r="J52" s="20"/>
      <c r="K52" s="20"/>
      <c r="L52" s="20"/>
    </row>
    <row r="53" spans="1:12" ht="16" x14ac:dyDescent="0.2">
      <c r="A53" s="59" t="s">
        <v>51</v>
      </c>
      <c r="B53" s="40">
        <f>($B$7/(1-$B$6^2))*(B49+$B$6*B50)</f>
        <v>13282.521294493976</v>
      </c>
      <c r="C53" s="40">
        <f>($B$7/(1-$B$6^2))*(C49+$B$6*C50)</f>
        <v>11574.655148832388</v>
      </c>
      <c r="D53" s="40">
        <f>($B$7/(1-$B$6^2))*(D49+$B$6*D50)</f>
        <v>9855.4371495535543</v>
      </c>
      <c r="E53" s="40">
        <f>($B$7/(1-$B$6^2))*(E49+$B$6*E50)</f>
        <v>8152.0250911144312</v>
      </c>
      <c r="F53" s="40">
        <f>($B$7/(1-$B$6^2))*(F49+$B$6*F50)</f>
        <v>6455.0176504701249</v>
      </c>
      <c r="G53" s="40">
        <f>($B$7/(1-$B$6^2))*(G49+$B$6*G50)</f>
        <v>4780.4317946826422</v>
      </c>
      <c r="H53" s="40">
        <f>($B$7/(1-$B$6^2))*(H49+$B$6*H50)</f>
        <v>3070.3206559452697</v>
      </c>
      <c r="I53" s="40">
        <f>($B$7/(1-$B$6^2))*(I49+$B$6*I50)</f>
        <v>1380.8411692046393</v>
      </c>
      <c r="J53" s="20"/>
      <c r="K53" s="20"/>
      <c r="L53" s="20"/>
    </row>
    <row r="54" spans="1:12" ht="16" x14ac:dyDescent="0.2">
      <c r="A54" s="59" t="s">
        <v>52</v>
      </c>
      <c r="B54" s="40">
        <f>($B$7/(1-$B$6^2))*(B50+$B$6*B49)</f>
        <v>13049.2562548018</v>
      </c>
      <c r="C54" s="40">
        <f>($B$7/(1-$B$6^2))*(C50+$B$6*C49)</f>
        <v>11354.436710322558</v>
      </c>
      <c r="D54" s="40">
        <f>($B$7/(1-$B$6^2))*(D50+$B$6*D49)</f>
        <v>9650.023019460541</v>
      </c>
      <c r="E54" s="40">
        <f>($B$7/(1-$B$6^2))*(E50+$B$6*E49)</f>
        <v>7958.8178243785442</v>
      </c>
      <c r="F54" s="40">
        <f>($B$7/(1-$B$6^2))*(F50+$B$6*F49)</f>
        <v>6273.942842487626</v>
      </c>
      <c r="G54" s="40">
        <f>($B$7/(1-$B$6^2))*(G50+$B$6*G49)</f>
        <v>4611.3556560215902</v>
      </c>
      <c r="H54" s="40">
        <f>($B$7/(1-$B$6^2))*(H50+$B$6*H49)</f>
        <v>2910.112076449117</v>
      </c>
      <c r="I54" s="40">
        <f>($B$7/(1-$B$6^2))*(I50+$B$6*I49)</f>
        <v>1236.5850984010021</v>
      </c>
      <c r="J54" s="20"/>
      <c r="K54" s="20"/>
      <c r="L54" s="20"/>
    </row>
    <row r="55" spans="1:12" x14ac:dyDescent="0.15">
      <c r="D55" s="34"/>
      <c r="E55" s="35"/>
      <c r="F55" s="35"/>
      <c r="G55" s="20"/>
      <c r="H55" s="20"/>
      <c r="I55" s="20"/>
      <c r="J55" s="20"/>
      <c r="K55" s="20"/>
      <c r="L55" s="20"/>
    </row>
    <row r="56" spans="1:12" x14ac:dyDescent="0.15">
      <c r="D56" s="20"/>
      <c r="E56" s="20"/>
      <c r="F56" s="20"/>
      <c r="G56" s="20"/>
      <c r="H56" s="20"/>
      <c r="I56" s="20"/>
    </row>
    <row r="57" spans="1:12" x14ac:dyDescent="0.15">
      <c r="D57" s="20"/>
      <c r="E57" s="20"/>
      <c r="F57" s="20"/>
      <c r="G57" s="31"/>
      <c r="H57" s="20"/>
      <c r="I57" s="20"/>
    </row>
    <row r="58" spans="1:12" x14ac:dyDescent="0.15">
      <c r="G58" s="22"/>
    </row>
    <row r="60" spans="1:12" x14ac:dyDescent="0.15">
      <c r="G60" s="22"/>
    </row>
    <row r="62" spans="1:12" x14ac:dyDescent="0.15">
      <c r="G62" s="22"/>
    </row>
    <row r="64" spans="1:12" x14ac:dyDescent="0.15">
      <c r="G64" s="22"/>
    </row>
    <row r="67" spans="7:7" x14ac:dyDescent="0.15">
      <c r="G67" s="22"/>
    </row>
    <row r="68" spans="7:7" x14ac:dyDescent="0.15">
      <c r="G68" s="22"/>
    </row>
    <row r="70" spans="7:7" x14ac:dyDescent="0.15">
      <c r="G70" s="22"/>
    </row>
    <row r="72" spans="7:7" x14ac:dyDescent="0.15">
      <c r="G72" s="22"/>
    </row>
    <row r="74" spans="7:7" x14ac:dyDescent="0.15">
      <c r="G74" s="22"/>
    </row>
  </sheetData>
  <mergeCells count="10">
    <mergeCell ref="A34:B34"/>
    <mergeCell ref="D38:F38"/>
    <mergeCell ref="A48:B48"/>
    <mergeCell ref="A52:B52"/>
    <mergeCell ref="B2:F3"/>
    <mergeCell ref="A5:C5"/>
    <mergeCell ref="L13:Q24"/>
    <mergeCell ref="A15:B15"/>
    <mergeCell ref="D20:F20"/>
    <mergeCell ref="A30:B30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F10B4-CFE5-BF42-B22C-8B596E7D526A}">
  <dimension ref="A1:Q67"/>
  <sheetViews>
    <sheetView topLeftCell="A13" zoomScale="140" zoomScaleNormal="140" workbookViewId="0">
      <selection activeCell="B46" activeCellId="1" sqref="B32:I33 B46:I47"/>
    </sheetView>
  </sheetViews>
  <sheetFormatPr baseColWidth="10" defaultRowHeight="13" x14ac:dyDescent="0.15"/>
  <cols>
    <col min="1" max="1" width="16.6640625" style="7" customWidth="1"/>
    <col min="2" max="2" width="8.6640625" style="7" bestFit="1" customWidth="1"/>
    <col min="3" max="3" width="9.33203125" style="7" customWidth="1"/>
    <col min="4" max="9" width="8.6640625" style="7" bestFit="1" customWidth="1"/>
    <col min="10" max="10" width="10.1640625" style="7" customWidth="1"/>
    <col min="11" max="11" width="7.33203125" style="7" customWidth="1"/>
    <col min="12" max="16384" width="10.83203125" style="7"/>
  </cols>
  <sheetData>
    <row r="1" spans="1:17" x14ac:dyDescent="0.15">
      <c r="A1" s="47"/>
      <c r="B1" s="47"/>
      <c r="C1" s="47"/>
      <c r="D1" s="47"/>
      <c r="E1" s="47"/>
      <c r="F1" s="47"/>
      <c r="G1" s="47"/>
      <c r="H1" s="66"/>
      <c r="I1" s="47"/>
    </row>
    <row r="2" spans="1:17" ht="13" customHeight="1" x14ac:dyDescent="0.15">
      <c r="A2" s="50"/>
      <c r="B2" s="52" t="s">
        <v>73</v>
      </c>
      <c r="C2" s="52"/>
      <c r="D2" s="52"/>
      <c r="E2" s="52"/>
      <c r="F2" s="52"/>
      <c r="G2" s="51"/>
      <c r="H2" s="67"/>
      <c r="I2" s="47"/>
    </row>
    <row r="3" spans="1:17" ht="14" thickBot="1" x14ac:dyDescent="0.2">
      <c r="A3" s="51"/>
      <c r="B3" s="53"/>
      <c r="C3" s="53"/>
      <c r="D3" s="53"/>
      <c r="E3" s="53"/>
      <c r="F3" s="53"/>
      <c r="G3" s="51"/>
      <c r="H3" s="67"/>
      <c r="I3" s="47"/>
      <c r="J3" s="48"/>
      <c r="K3" s="48"/>
      <c r="L3" s="48"/>
      <c r="M3" s="48"/>
    </row>
    <row r="4" spans="1:17" ht="14" thickTop="1" x14ac:dyDescent="0.15">
      <c r="D4" s="47"/>
      <c r="E4" s="47"/>
      <c r="F4" s="47"/>
      <c r="G4" s="47"/>
      <c r="H4" s="66"/>
      <c r="I4" s="47"/>
      <c r="J4" s="48"/>
      <c r="K4" s="48"/>
      <c r="L4" s="48"/>
      <c r="M4" s="48"/>
    </row>
    <row r="5" spans="1:17" ht="17" thickBot="1" x14ac:dyDescent="0.25">
      <c r="A5" s="26" t="s">
        <v>44</v>
      </c>
      <c r="B5" s="26"/>
      <c r="C5" s="26"/>
      <c r="D5" s="48"/>
      <c r="H5" s="38"/>
      <c r="K5" s="48"/>
      <c r="L5" s="48"/>
      <c r="M5" s="48"/>
    </row>
    <row r="6" spans="1:17" ht="16" x14ac:dyDescent="0.2">
      <c r="A6" s="7" t="s">
        <v>46</v>
      </c>
      <c r="B6" s="7">
        <v>0.28999999999999998</v>
      </c>
      <c r="C6" s="7" t="s">
        <v>47</v>
      </c>
      <c r="E6" s="8"/>
      <c r="F6" s="9">
        <f>COS(RADIANS(B11))^2</f>
        <v>3.7524718414124473E-33</v>
      </c>
      <c r="G6" s="9">
        <f>SIN(RADIANS(B11))^2</f>
        <v>1</v>
      </c>
      <c r="H6" s="9">
        <f>SIN(RADIANS(B11))*(COS(RADIANS(B11)))</f>
        <v>6.1257422745431001E-17</v>
      </c>
      <c r="K6" s="48"/>
      <c r="L6" s="48"/>
      <c r="M6" s="48"/>
    </row>
    <row r="7" spans="1:17" ht="16" x14ac:dyDescent="0.2">
      <c r="A7" s="7" t="s">
        <v>49</v>
      </c>
      <c r="B7" s="7">
        <v>30</v>
      </c>
      <c r="C7" s="7" t="s">
        <v>57</v>
      </c>
      <c r="E7" s="13" t="s">
        <v>33</v>
      </c>
      <c r="F7" s="9">
        <f>COS(RADIANS(B12))^2</f>
        <v>1</v>
      </c>
      <c r="G7" s="9">
        <f>SIN(RADIANS(B12))^2</f>
        <v>1.5009887365649789E-32</v>
      </c>
      <c r="H7" s="9">
        <f>SIN(RADIANS(B12))*(COS(RADIANS(B12)))</f>
        <v>-1.22514845490862E-16</v>
      </c>
      <c r="K7" s="48"/>
      <c r="L7" s="48"/>
      <c r="M7" s="48"/>
    </row>
    <row r="8" spans="1:17" ht="16" x14ac:dyDescent="0.2">
      <c r="A8" s="22" t="s">
        <v>65</v>
      </c>
      <c r="B8" s="28">
        <f>B9/2-B10</f>
        <v>2.7725</v>
      </c>
      <c r="C8" s="22" t="s">
        <v>72</v>
      </c>
      <c r="E8" s="8"/>
      <c r="F8" s="9">
        <f>COS(RADIANS(B13))^2</f>
        <v>1</v>
      </c>
      <c r="G8" s="9">
        <f>SIN(RADIANS(B13))^2</f>
        <v>0</v>
      </c>
      <c r="H8" s="9">
        <f>SIN(RADIANS(B13))*(COS(RADIANS(B13)))</f>
        <v>0</v>
      </c>
      <c r="K8" s="48"/>
      <c r="L8" s="48"/>
      <c r="M8" s="48"/>
    </row>
    <row r="9" spans="1:17" ht="16" x14ac:dyDescent="0.2">
      <c r="A9" s="22" t="s">
        <v>66</v>
      </c>
      <c r="B9" s="7">
        <v>5.625</v>
      </c>
      <c r="C9" s="22" t="s">
        <v>72</v>
      </c>
      <c r="E9" s="14"/>
      <c r="F9" s="10"/>
      <c r="G9" s="10"/>
      <c r="H9" s="68"/>
    </row>
    <row r="10" spans="1:17" ht="16" x14ac:dyDescent="0.2">
      <c r="A10" s="22" t="s">
        <v>67</v>
      </c>
      <c r="B10" s="7">
        <v>0.04</v>
      </c>
      <c r="C10" s="22" t="s">
        <v>72</v>
      </c>
      <c r="E10" s="8"/>
      <c r="F10" s="9">
        <f t="array" ref="F10:H12">MINVERSE(F6:H8)</f>
        <v>0</v>
      </c>
      <c r="G10" s="9">
        <v>0</v>
      </c>
      <c r="H10" s="9">
        <v>1</v>
      </c>
    </row>
    <row r="11" spans="1:17" ht="16" x14ac:dyDescent="0.2">
      <c r="A11" s="11" t="s">
        <v>31</v>
      </c>
      <c r="B11" s="12">
        <v>90</v>
      </c>
      <c r="C11" s="7" t="s">
        <v>32</v>
      </c>
      <c r="E11" s="13" t="s">
        <v>39</v>
      </c>
      <c r="F11" s="9">
        <v>1</v>
      </c>
      <c r="G11" s="9">
        <v>0.5</v>
      </c>
      <c r="H11" s="9">
        <v>-0.5</v>
      </c>
    </row>
    <row r="12" spans="1:17" ht="16" x14ac:dyDescent="0.2">
      <c r="A12" s="11" t="s">
        <v>35</v>
      </c>
      <c r="B12" s="12">
        <v>180</v>
      </c>
      <c r="C12" s="7" t="s">
        <v>32</v>
      </c>
      <c r="E12" s="8"/>
      <c r="F12" s="9">
        <v>1.22514845490862E-16</v>
      </c>
      <c r="G12" s="9">
        <v>-8162276138809536</v>
      </c>
      <c r="H12" s="9">
        <v>8162276138809536</v>
      </c>
    </row>
    <row r="13" spans="1:17" ht="17" thickBot="1" x14ac:dyDescent="0.25">
      <c r="A13" s="63" t="s">
        <v>37</v>
      </c>
      <c r="B13" s="64">
        <v>0</v>
      </c>
      <c r="C13" s="65" t="s">
        <v>32</v>
      </c>
      <c r="D13" s="65"/>
      <c r="E13" s="65"/>
      <c r="F13" s="65"/>
      <c r="G13" s="65"/>
      <c r="H13" s="69"/>
      <c r="L13" s="49" t="s">
        <v>69</v>
      </c>
      <c r="M13" s="25"/>
      <c r="N13" s="25"/>
      <c r="O13" s="25"/>
      <c r="P13" s="25"/>
      <c r="Q13" s="25"/>
    </row>
    <row r="14" spans="1:17" ht="14" thickTop="1" x14ac:dyDescent="0.15">
      <c r="L14" s="25"/>
      <c r="M14" s="25"/>
      <c r="N14" s="25"/>
      <c r="O14" s="25"/>
      <c r="P14" s="25"/>
      <c r="Q14" s="25"/>
    </row>
    <row r="15" spans="1:17" ht="14" thickBot="1" x14ac:dyDescent="0.2">
      <c r="A15" s="37" t="s">
        <v>53</v>
      </c>
      <c r="B15" s="37"/>
      <c r="L15" s="25"/>
      <c r="M15" s="25"/>
      <c r="N15" s="25"/>
      <c r="O15" s="25"/>
      <c r="P15" s="25"/>
      <c r="Q15" s="25"/>
    </row>
    <row r="16" spans="1:17" x14ac:dyDescent="0.15">
      <c r="A16" s="45" t="s">
        <v>64</v>
      </c>
      <c r="B16" s="43">
        <v>50</v>
      </c>
      <c r="C16" s="5">
        <v>100</v>
      </c>
      <c r="D16" s="43">
        <v>150</v>
      </c>
      <c r="E16" s="5">
        <v>200</v>
      </c>
      <c r="F16" s="43">
        <v>250</v>
      </c>
      <c r="G16" s="5">
        <v>300</v>
      </c>
      <c r="H16" s="43">
        <v>350</v>
      </c>
      <c r="I16" s="5">
        <v>400</v>
      </c>
      <c r="L16" s="25"/>
      <c r="M16" s="25"/>
      <c r="N16" s="25"/>
      <c r="O16" s="25"/>
      <c r="P16" s="25"/>
      <c r="Q16" s="25"/>
    </row>
    <row r="17" spans="1:17" x14ac:dyDescent="0.15">
      <c r="A17" s="46" t="s">
        <v>54</v>
      </c>
      <c r="B17" s="70">
        <f>B16*$B$8/$B$10</f>
        <v>3465.625</v>
      </c>
      <c r="C17" s="70">
        <f t="shared" ref="C17:I17" si="0">C16*$B$8/$B$10</f>
        <v>6931.25</v>
      </c>
      <c r="D17" s="70">
        <f t="shared" si="0"/>
        <v>10396.875</v>
      </c>
      <c r="E17" s="70">
        <f t="shared" si="0"/>
        <v>13862.5</v>
      </c>
      <c r="F17" s="70">
        <f t="shared" si="0"/>
        <v>17328.125</v>
      </c>
      <c r="G17" s="70">
        <f t="shared" si="0"/>
        <v>20793.75</v>
      </c>
      <c r="H17" s="70">
        <f t="shared" si="0"/>
        <v>24259.375</v>
      </c>
      <c r="I17" s="70">
        <f t="shared" si="0"/>
        <v>27725</v>
      </c>
      <c r="L17" s="25"/>
      <c r="M17" s="25"/>
      <c r="N17" s="25"/>
      <c r="O17" s="25"/>
      <c r="P17" s="25"/>
      <c r="Q17" s="25"/>
    </row>
    <row r="18" spans="1:17" x14ac:dyDescent="0.15">
      <c r="A18" s="46" t="s">
        <v>55</v>
      </c>
      <c r="B18" s="70">
        <f>B16*$B$8/($B$10*2)</f>
        <v>1732.8125</v>
      </c>
      <c r="C18" s="70">
        <f t="shared" ref="C18:I18" si="1">C16*$B$8/($B$10*2)</f>
        <v>3465.625</v>
      </c>
      <c r="D18" s="70">
        <f t="shared" si="1"/>
        <v>5198.4375</v>
      </c>
      <c r="E18" s="70">
        <f t="shared" si="1"/>
        <v>6931.25</v>
      </c>
      <c r="F18" s="70">
        <f t="shared" si="1"/>
        <v>8664.0625</v>
      </c>
      <c r="G18" s="70">
        <f t="shared" si="1"/>
        <v>10396.875</v>
      </c>
      <c r="H18" s="70">
        <f t="shared" si="1"/>
        <v>12129.6875</v>
      </c>
      <c r="I18" s="70">
        <f t="shared" si="1"/>
        <v>13862.5</v>
      </c>
      <c r="L18" s="25"/>
      <c r="M18" s="25"/>
      <c r="N18" s="25"/>
      <c r="O18" s="25"/>
      <c r="P18" s="25"/>
      <c r="Q18" s="25"/>
    </row>
    <row r="19" spans="1:17" x14ac:dyDescent="0.15">
      <c r="A19" s="55"/>
      <c r="L19" s="25"/>
      <c r="M19" s="25"/>
      <c r="N19" s="25"/>
      <c r="O19" s="25"/>
      <c r="P19" s="25"/>
      <c r="Q19" s="25"/>
    </row>
    <row r="20" spans="1:17" ht="16" x14ac:dyDescent="0.2">
      <c r="B20" s="39"/>
      <c r="C20" s="39"/>
      <c r="D20" s="61" t="s">
        <v>70</v>
      </c>
      <c r="E20" s="61"/>
      <c r="F20" s="61"/>
      <c r="G20" s="39"/>
      <c r="H20" s="39"/>
      <c r="I20" s="39"/>
      <c r="L20" s="25"/>
      <c r="M20" s="25"/>
      <c r="N20" s="25"/>
      <c r="O20" s="25"/>
      <c r="P20" s="25"/>
      <c r="Q20" s="25"/>
    </row>
    <row r="21" spans="1:17" x14ac:dyDescent="0.15">
      <c r="A21" s="55" t="s">
        <v>64</v>
      </c>
      <c r="B21" s="43">
        <v>400</v>
      </c>
      <c r="C21" s="43">
        <v>350</v>
      </c>
      <c r="D21" s="43">
        <v>300</v>
      </c>
      <c r="E21" s="43">
        <v>250</v>
      </c>
      <c r="F21" s="43">
        <v>200</v>
      </c>
      <c r="G21" s="43">
        <v>150</v>
      </c>
      <c r="H21" s="43">
        <v>100</v>
      </c>
      <c r="I21" s="43">
        <v>50</v>
      </c>
      <c r="L21" s="25"/>
      <c r="M21" s="25"/>
      <c r="N21" s="25"/>
      <c r="O21" s="25"/>
      <c r="P21" s="25"/>
      <c r="Q21" s="25"/>
    </row>
    <row r="22" spans="1:17" ht="16" x14ac:dyDescent="0.2">
      <c r="A22" s="14"/>
      <c r="L22" s="25"/>
      <c r="M22" s="25"/>
      <c r="N22" s="25"/>
      <c r="O22" s="25"/>
      <c r="P22" s="25"/>
      <c r="Q22" s="25"/>
    </row>
    <row r="23" spans="1:17" ht="16" x14ac:dyDescent="0.2">
      <c r="A23" s="15" t="s">
        <v>38</v>
      </c>
      <c r="B23" s="71">
        <v>108.57831199999987</v>
      </c>
      <c r="C23" s="71">
        <v>211.06034799999998</v>
      </c>
      <c r="D23" s="71">
        <v>311.00430899999992</v>
      </c>
      <c r="E23" s="71">
        <v>406.29815600000006</v>
      </c>
      <c r="F23" s="71">
        <v>498.97825799999987</v>
      </c>
      <c r="G23" s="71">
        <v>590.72110599999974</v>
      </c>
      <c r="H23" s="71">
        <v>680.55492900000013</v>
      </c>
      <c r="I23" s="71">
        <v>768.193489</v>
      </c>
      <c r="L23" s="25"/>
      <c r="M23" s="25"/>
      <c r="N23" s="25"/>
      <c r="O23" s="25"/>
      <c r="P23" s="25"/>
      <c r="Q23" s="25"/>
    </row>
    <row r="24" spans="1:17" ht="16" x14ac:dyDescent="0.2">
      <c r="A24" s="15" t="s">
        <v>40</v>
      </c>
      <c r="B24" s="71">
        <v>28.49301000000014</v>
      </c>
      <c r="C24" s="71">
        <v>54.341203000000178</v>
      </c>
      <c r="D24" s="71">
        <v>81.438646000000062</v>
      </c>
      <c r="E24" s="71">
        <v>107.0956000000001</v>
      </c>
      <c r="F24" s="71">
        <v>132.52639000000022</v>
      </c>
      <c r="G24" s="71">
        <v>157.79380500000002</v>
      </c>
      <c r="H24" s="71">
        <v>182.82069200000001</v>
      </c>
      <c r="I24" s="71">
        <v>207.2503200000001</v>
      </c>
      <c r="L24" s="25"/>
      <c r="M24" s="25"/>
      <c r="N24" s="25"/>
      <c r="O24" s="25"/>
      <c r="P24" s="25"/>
      <c r="Q24" s="25"/>
    </row>
    <row r="25" spans="1:17" ht="16" x14ac:dyDescent="0.2">
      <c r="A25" s="15" t="s">
        <v>41</v>
      </c>
      <c r="B25" s="54">
        <v>0</v>
      </c>
      <c r="C25" s="54">
        <v>0</v>
      </c>
      <c r="D25" s="54">
        <v>0</v>
      </c>
      <c r="E25" s="54">
        <v>0</v>
      </c>
      <c r="F25" s="54">
        <v>0</v>
      </c>
      <c r="G25" s="54">
        <v>0</v>
      </c>
      <c r="H25" s="54">
        <v>0</v>
      </c>
      <c r="I25" s="54">
        <v>0</v>
      </c>
    </row>
    <row r="27" spans="1:17" ht="16" x14ac:dyDescent="0.2">
      <c r="A27" s="41" t="s">
        <v>42</v>
      </c>
      <c r="B27" s="41"/>
    </row>
    <row r="28" spans="1:17" ht="16" x14ac:dyDescent="0.2">
      <c r="A28" s="58" t="s">
        <v>43</v>
      </c>
      <c r="B28" s="56">
        <f>((B23+B24)/2)+SQRT((B23-B24)^2+B25^2)/2</f>
        <v>108.57831199999987</v>
      </c>
      <c r="C28" s="56">
        <f>((C23+C24)/2)+SQRT((C23-C24)^2+C25^2)/2</f>
        <v>211.06034799999998</v>
      </c>
      <c r="D28" s="56">
        <f>((D23+D24)/2)+SQRT((D23-D24)^2+D25^2)/2</f>
        <v>311.00430899999992</v>
      </c>
      <c r="E28" s="56">
        <f>((E23+E24)/2)+SQRT((E23-E24)^2+E25^2)/2</f>
        <v>406.29815600000006</v>
      </c>
      <c r="F28" s="56">
        <f>((F23+F24)/2)+SQRT((F23-F24)^2+F25^2)/2</f>
        <v>498.97825799999987</v>
      </c>
      <c r="G28" s="56">
        <f>((G23+G24)/2)+SQRT((G23-G24)^2+G25^2)/2</f>
        <v>590.72110599999974</v>
      </c>
      <c r="H28" s="56">
        <f>((H23+H24)/2)+SQRT((H23-H24)^2+H25^2)/2</f>
        <v>680.55492900000013</v>
      </c>
      <c r="I28" s="56">
        <f>((I23+I24)/2)+SQRT((I23-I24)^2+I25^2)/2</f>
        <v>768.193489</v>
      </c>
    </row>
    <row r="29" spans="1:17" ht="16" x14ac:dyDescent="0.2">
      <c r="A29" s="58" t="s">
        <v>45</v>
      </c>
      <c r="B29" s="56">
        <f>((B23+B24)/2)-SQRT((B23-B24)^2+B25^2)/2</f>
        <v>28.49301000000014</v>
      </c>
      <c r="C29" s="56">
        <f>((C23+C24)/2)-SQRT((C23-C24)^2+C25^2)/2</f>
        <v>54.341203000000178</v>
      </c>
      <c r="D29" s="56">
        <f>((D23+D24)/2)-SQRT((D23-D24)^2+D25^2)/2</f>
        <v>81.438646000000062</v>
      </c>
      <c r="E29" s="56">
        <f>((E23+E24)/2)-SQRT((E23-E24)^2+E25^2)/2</f>
        <v>107.0956000000001</v>
      </c>
      <c r="F29" s="56">
        <f>((F23+F24)/2)-SQRT((F23-F24)^2+F25^2)/2</f>
        <v>132.52639000000022</v>
      </c>
      <c r="G29" s="56">
        <f>((G23+G24)/2)-SQRT((G23-G24)^2+G25^2)/2</f>
        <v>157.79380500000002</v>
      </c>
      <c r="H29" s="56">
        <f>((H23+H24)/2)-SQRT((H23-H24)^2+H25^2)/2</f>
        <v>182.82069200000001</v>
      </c>
      <c r="I29" s="56">
        <f>((I23+I24)/2)-SQRT((I23-I24)^2+I25^2)/2</f>
        <v>207.2503200000001</v>
      </c>
    </row>
    <row r="30" spans="1:17" ht="16" x14ac:dyDescent="0.2">
      <c r="A30" s="18"/>
    </row>
    <row r="31" spans="1:17" ht="16" x14ac:dyDescent="0.2">
      <c r="A31" s="42" t="s">
        <v>63</v>
      </c>
      <c r="B31" s="42"/>
    </row>
    <row r="32" spans="1:17" ht="16" x14ac:dyDescent="0.2">
      <c r="A32" s="59" t="s">
        <v>51</v>
      </c>
      <c r="B32" s="40">
        <f>($B$7/(1-$B$6^2))*(B28+$B$6*B29)</f>
        <v>3827.0974418604619</v>
      </c>
      <c r="C32" s="40">
        <f>($B$7/(1-$B$6^2))*(C28+$B$6*C29)</f>
        <v>7429.3906606616447</v>
      </c>
      <c r="D32" s="40">
        <f>($B$7/(1-$B$6^2))*(D28+$B$6*D29)</f>
        <v>10960.416519489023</v>
      </c>
      <c r="E32" s="40">
        <f>($B$7/(1-$B$6^2))*(E28+$B$6*E29)</f>
        <v>14325.446446118573</v>
      </c>
      <c r="F32" s="40">
        <f>($B$7/(1-$B$6^2))*(F28+$B$6*F29)</f>
        <v>17602.715725515882</v>
      </c>
      <c r="G32" s="40">
        <f>($B$7/(1-$B$6^2))*(G28+$B$6*G29)</f>
        <v>20847.733686537824</v>
      </c>
      <c r="H32" s="40">
        <f>($B$7/(1-$B$6^2))*(H28+$B$6*H29)</f>
        <v>24027.937428103509</v>
      </c>
      <c r="I32" s="40">
        <f>($B$7/(1-$B$6^2))*(I28+$B$6*I29)</f>
        <v>27130.562784146739</v>
      </c>
    </row>
    <row r="33" spans="1:12" ht="16" x14ac:dyDescent="0.2">
      <c r="A33" s="59" t="s">
        <v>52</v>
      </c>
      <c r="B33" s="40">
        <f>($B$7/(1-$B$6^2))*(B29+$B$6*B28)</f>
        <v>1964.6485581395382</v>
      </c>
      <c r="C33" s="40">
        <f>($B$7/(1-$B$6^2))*(C29+$B$6*C28)</f>
        <v>3784.7593815918822</v>
      </c>
      <c r="D33" s="40">
        <f>($B$7/(1-$B$6^2))*(D29+$B$6*D28)</f>
        <v>5621.680170651819</v>
      </c>
      <c r="E33" s="40">
        <f>($B$7/(1-$B$6^2))*(E29+$B$6*E28)</f>
        <v>7367.2474693743889</v>
      </c>
      <c r="F33" s="40">
        <f>($B$7/(1-$B$6^2))*(F29+$B$6*F28)</f>
        <v>9080.5792603996124</v>
      </c>
      <c r="G33" s="40">
        <f>($B$7/(1-$B$6^2))*(G29+$B$6*G28)</f>
        <v>10779.656919095969</v>
      </c>
      <c r="H33" s="40">
        <f>($B$7/(1-$B$6^2))*(H29+$B$6*H28)</f>
        <v>12452.722614150018</v>
      </c>
      <c r="I33" s="40">
        <f>($B$7/(1-$B$6^2))*(I29+$B$6*I28)</f>
        <v>14085.372807402557</v>
      </c>
    </row>
    <row r="34" spans="1:12" ht="16" x14ac:dyDescent="0.2">
      <c r="E34" s="36"/>
      <c r="F34" s="20"/>
      <c r="G34" s="20"/>
    </row>
    <row r="35" spans="1:12" ht="17" thickBot="1" x14ac:dyDescent="0.25">
      <c r="A35" s="20"/>
      <c r="B35" s="20"/>
      <c r="C35" s="20"/>
      <c r="D35" s="62" t="s">
        <v>27</v>
      </c>
      <c r="E35" s="62"/>
      <c r="F35" s="62"/>
      <c r="G35" s="33"/>
    </row>
    <row r="36" spans="1:12" ht="17" thickTop="1" x14ac:dyDescent="0.2">
      <c r="A36" s="14"/>
    </row>
    <row r="37" spans="1:12" ht="16" x14ac:dyDescent="0.2">
      <c r="A37" s="15" t="s">
        <v>38</v>
      </c>
      <c r="B37" s="71">
        <v>768.193489</v>
      </c>
      <c r="C37" s="71">
        <v>681.08574599999997</v>
      </c>
      <c r="D37" s="71">
        <v>591.67209600000001</v>
      </c>
      <c r="E37" s="71">
        <v>500.49713700000007</v>
      </c>
      <c r="F37" s="71">
        <v>407.09210299999995</v>
      </c>
      <c r="G37" s="71">
        <v>311.71430199999986</v>
      </c>
      <c r="H37" s="71">
        <v>210.05390299999999</v>
      </c>
      <c r="I37" s="71">
        <v>105.02815899999996</v>
      </c>
      <c r="J37" s="32"/>
    </row>
    <row r="38" spans="1:12" ht="16" x14ac:dyDescent="0.2">
      <c r="A38" s="15" t="s">
        <v>40</v>
      </c>
      <c r="B38" s="71">
        <v>207.2503200000001</v>
      </c>
      <c r="C38" s="71">
        <v>182.70967000000019</v>
      </c>
      <c r="D38" s="71">
        <v>157.44333300000017</v>
      </c>
      <c r="E38" s="71">
        <v>132.002882</v>
      </c>
      <c r="F38" s="71">
        <v>105.75587000000019</v>
      </c>
      <c r="G38" s="71">
        <v>79.2928280000001</v>
      </c>
      <c r="H38" s="71">
        <v>50.845866000000115</v>
      </c>
      <c r="I38" s="71">
        <v>21.638565000000199</v>
      </c>
      <c r="J38" s="32"/>
    </row>
    <row r="39" spans="1:12" ht="16" x14ac:dyDescent="0.2">
      <c r="A39" s="15" t="s">
        <v>41</v>
      </c>
      <c r="B39" s="54">
        <v>0</v>
      </c>
      <c r="C39" s="54">
        <v>0</v>
      </c>
      <c r="D39" s="54">
        <v>0</v>
      </c>
      <c r="E39" s="54">
        <v>0</v>
      </c>
      <c r="F39" s="54">
        <v>0</v>
      </c>
      <c r="G39" s="54">
        <v>0</v>
      </c>
      <c r="H39" s="54">
        <v>0</v>
      </c>
      <c r="I39" s="54">
        <v>0</v>
      </c>
      <c r="J39" s="32"/>
    </row>
    <row r="40" spans="1:12" x14ac:dyDescent="0.15">
      <c r="J40" s="32"/>
      <c r="K40" s="20"/>
      <c r="L40" s="20"/>
    </row>
    <row r="41" spans="1:12" ht="16" x14ac:dyDescent="0.2">
      <c r="A41" s="41" t="s">
        <v>42</v>
      </c>
      <c r="B41" s="41"/>
      <c r="J41" s="20"/>
      <c r="K41" s="20"/>
      <c r="L41" s="20"/>
    </row>
    <row r="42" spans="1:12" ht="16" x14ac:dyDescent="0.2">
      <c r="A42" s="58" t="s">
        <v>43</v>
      </c>
      <c r="B42" s="56">
        <f>((B37+B38)/2)+SQRT((B37-B38)^2+B39^2)/2</f>
        <v>768.193489</v>
      </c>
      <c r="C42" s="56">
        <f>((C37+C38)/2)+SQRT((C37-C38)^2+C39^2)/2</f>
        <v>681.08574599999997</v>
      </c>
      <c r="D42" s="56">
        <f>((D37+D38)/2)+SQRT((D37-D38)^2+D39^2)/2</f>
        <v>591.67209600000001</v>
      </c>
      <c r="E42" s="56">
        <f>((E37+E38)/2)+SQRT((E37-E38)^2+E39^2)/2</f>
        <v>500.49713700000007</v>
      </c>
      <c r="F42" s="56">
        <f>((F37+F38)/2)+SQRT((F37-F38)^2+F39^2)/2</f>
        <v>407.09210299999995</v>
      </c>
      <c r="G42" s="56">
        <f>((G37+G38)/2)+SQRT((G37-G38)^2+G39^2)/2</f>
        <v>311.71430199999986</v>
      </c>
      <c r="H42" s="56">
        <f>((H37+H38)/2)+SQRT((H37-H38)^2+H39^2)/2</f>
        <v>210.05390299999999</v>
      </c>
      <c r="I42" s="56">
        <f>((I37+I38)/2)+SQRT((I37-I38)^2+I39^2)/2</f>
        <v>105.02815899999996</v>
      </c>
      <c r="J42" s="20"/>
      <c r="K42" s="20"/>
      <c r="L42" s="20"/>
    </row>
    <row r="43" spans="1:12" ht="16" x14ac:dyDescent="0.2">
      <c r="A43" s="58" t="s">
        <v>45</v>
      </c>
      <c r="B43" s="56">
        <f>((B37+B38)/2)-SQRT((B37-B38)^2+B39^2)/2</f>
        <v>207.2503200000001</v>
      </c>
      <c r="C43" s="56">
        <f>((C37+C38)/2)-SQRT((C37-C38)^2+C39^2)/2</f>
        <v>182.70967000000019</v>
      </c>
      <c r="D43" s="56">
        <f>((D37+D38)/2)-SQRT((D37-D38)^2+D39^2)/2</f>
        <v>157.44333300000017</v>
      </c>
      <c r="E43" s="56">
        <f>((E37+E38)/2)-SQRT((E37-E38)^2+E39^2)/2</f>
        <v>132.002882</v>
      </c>
      <c r="F43" s="56">
        <f>((F37+F38)/2)-SQRT((F37-F38)^2+F39^2)/2</f>
        <v>105.75587000000019</v>
      </c>
      <c r="G43" s="56">
        <f>((G37+G38)/2)-SQRT((G37-G38)^2+G39^2)/2</f>
        <v>79.2928280000001</v>
      </c>
      <c r="H43" s="56">
        <f>((H37+H38)/2)-SQRT((H37-H38)^2+H39^2)/2</f>
        <v>50.845866000000115</v>
      </c>
      <c r="I43" s="56">
        <f>((I37+I38)/2)-SQRT((I37-I38)^2+I39^2)/2</f>
        <v>21.638565000000199</v>
      </c>
      <c r="J43" s="20"/>
      <c r="K43" s="20"/>
      <c r="L43" s="20"/>
    </row>
    <row r="44" spans="1:12" ht="16" x14ac:dyDescent="0.2">
      <c r="A44" s="18"/>
      <c r="J44" s="20"/>
      <c r="K44" s="20"/>
      <c r="L44" s="20"/>
    </row>
    <row r="45" spans="1:12" ht="16" x14ac:dyDescent="0.2">
      <c r="A45" s="42" t="s">
        <v>63</v>
      </c>
      <c r="B45" s="42"/>
      <c r="J45" s="20"/>
      <c r="K45" s="20"/>
      <c r="L45" s="20"/>
    </row>
    <row r="46" spans="1:12" ht="16" x14ac:dyDescent="0.2">
      <c r="A46" s="59" t="s">
        <v>51</v>
      </c>
      <c r="B46" s="40">
        <f>($B$7/(1-$B$6^2))*(B42+$B$6*B43)</f>
        <v>27130.562784146739</v>
      </c>
      <c r="C46" s="40">
        <f>($B$7/(1-$B$6^2))*(C42+$B$6*C43)</f>
        <v>24044.269580740256</v>
      </c>
      <c r="D46" s="40">
        <f>($B$7/(1-$B$6^2))*(D42+$B$6*D43)</f>
        <v>20875.5539656076</v>
      </c>
      <c r="E46" s="40">
        <f>($B$7/(1-$B$6^2))*(E42+$B$6*E43)</f>
        <v>17647.493376351129</v>
      </c>
      <c r="F46" s="40">
        <f>($B$7/(1-$B$6^2))*(F42+$B$6*F43)</f>
        <v>14338.726017032426</v>
      </c>
      <c r="G46" s="40">
        <f>($B$7/(1-$B$6^2))*(G42+$B$6*G43)</f>
        <v>10963.28929315427</v>
      </c>
      <c r="H46" s="40">
        <f>($B$7/(1-$B$6^2))*(H42+$B$6*H43)</f>
        <v>7363.2231948902727</v>
      </c>
      <c r="I46" s="40">
        <f>($B$7/(1-$B$6^2))*(I42+$B$6*I43)</f>
        <v>3645.7039911562401</v>
      </c>
      <c r="J46" s="20"/>
      <c r="K46" s="20"/>
      <c r="L46" s="20"/>
    </row>
    <row r="47" spans="1:12" ht="16" x14ac:dyDescent="0.2">
      <c r="A47" s="59" t="s">
        <v>52</v>
      </c>
      <c r="B47" s="40">
        <f>($B$7/(1-$B$6^2))*(B43+$B$6*B42)</f>
        <v>14085.372807402557</v>
      </c>
      <c r="C47" s="40">
        <f>($B$7/(1-$B$6^2))*(C43+$B$6*C42)</f>
        <v>12454.128278414679</v>
      </c>
      <c r="D47" s="40">
        <f>($B$7/(1-$B$6^2))*(D43+$B$6*D42)</f>
        <v>10777.210640026209</v>
      </c>
      <c r="E47" s="40">
        <f>($B$7/(1-$B$6^2))*(E43+$B$6*E42)</f>
        <v>9077.8595391418294</v>
      </c>
      <c r="F47" s="40">
        <f>($B$7/(1-$B$6^2))*(F43+$B$6*F42)</f>
        <v>7330.9066449394086</v>
      </c>
      <c r="G47" s="40">
        <f>($B$7/(1-$B$6^2))*(G43+$B$6*G42)</f>
        <v>5558.1387350147415</v>
      </c>
      <c r="H47" s="40">
        <f>($B$7/(1-$B$6^2))*(H43+$B$6*H42)</f>
        <v>3660.7107065181822</v>
      </c>
      <c r="I47" s="40">
        <f>($B$7/(1-$B$6^2))*(I43+$B$6*I42)</f>
        <v>1706.4111074353154</v>
      </c>
      <c r="J47" s="20"/>
      <c r="K47" s="20"/>
      <c r="L47" s="20"/>
    </row>
    <row r="48" spans="1:12" x14ac:dyDescent="0.15">
      <c r="D48" s="34"/>
      <c r="E48" s="35"/>
      <c r="F48" s="35"/>
      <c r="G48" s="20"/>
      <c r="H48" s="20"/>
      <c r="I48" s="20"/>
      <c r="J48" s="20"/>
      <c r="K48" s="20"/>
      <c r="L48" s="20"/>
    </row>
    <row r="49" spans="4:12" x14ac:dyDescent="0.15">
      <c r="D49" s="20"/>
      <c r="E49" s="20"/>
      <c r="F49" s="20"/>
      <c r="G49" s="20"/>
      <c r="H49" s="20"/>
      <c r="I49" s="20"/>
      <c r="J49" s="20"/>
      <c r="K49" s="20"/>
      <c r="L49" s="20"/>
    </row>
    <row r="50" spans="4:12" x14ac:dyDescent="0.15">
      <c r="D50" s="20"/>
      <c r="E50" s="20"/>
      <c r="F50" s="20"/>
      <c r="G50" s="31"/>
      <c r="H50" s="20"/>
      <c r="I50" s="20"/>
      <c r="J50" s="20"/>
      <c r="K50" s="20"/>
      <c r="L50" s="20"/>
    </row>
    <row r="51" spans="4:12" x14ac:dyDescent="0.15">
      <c r="G51" s="22"/>
      <c r="J51" s="20"/>
      <c r="K51" s="20"/>
      <c r="L51" s="20"/>
    </row>
    <row r="52" spans="4:12" x14ac:dyDescent="0.15">
      <c r="J52" s="20"/>
      <c r="K52" s="20"/>
      <c r="L52" s="20"/>
    </row>
    <row r="53" spans="4:12" x14ac:dyDescent="0.15">
      <c r="G53" s="22"/>
      <c r="K53" s="20"/>
      <c r="L53" s="20"/>
    </row>
    <row r="54" spans="4:12" x14ac:dyDescent="0.15">
      <c r="K54" s="20"/>
      <c r="L54" s="20"/>
    </row>
    <row r="55" spans="4:12" x14ac:dyDescent="0.15">
      <c r="G55" s="22"/>
      <c r="K55" s="20"/>
      <c r="L55" s="20"/>
    </row>
    <row r="57" spans="4:12" x14ac:dyDescent="0.15">
      <c r="G57" s="22"/>
    </row>
    <row r="60" spans="4:12" x14ac:dyDescent="0.15">
      <c r="G60" s="22"/>
    </row>
    <row r="61" spans="4:12" x14ac:dyDescent="0.15">
      <c r="G61" s="22"/>
    </row>
    <row r="63" spans="4:12" x14ac:dyDescent="0.15">
      <c r="G63" s="22"/>
    </row>
    <row r="65" spans="7:7" x14ac:dyDescent="0.15">
      <c r="G65" s="22"/>
    </row>
    <row r="67" spans="7:7" x14ac:dyDescent="0.15">
      <c r="G67" s="22"/>
    </row>
  </sheetData>
  <mergeCells count="10">
    <mergeCell ref="A31:B31"/>
    <mergeCell ref="D35:F35"/>
    <mergeCell ref="A41:B41"/>
    <mergeCell ref="A45:B45"/>
    <mergeCell ref="B2:F3"/>
    <mergeCell ref="A5:C5"/>
    <mergeCell ref="L13:Q24"/>
    <mergeCell ref="A15:B15"/>
    <mergeCell ref="D20:F20"/>
    <mergeCell ref="A27:B27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B1D61-D704-9A41-8E83-7C628CDCB828}">
  <dimension ref="A1:S35"/>
  <sheetViews>
    <sheetView topLeftCell="A32" zoomScale="140" zoomScaleNormal="140" workbookViewId="0">
      <selection activeCell="K47" sqref="K47"/>
    </sheetView>
  </sheetViews>
  <sheetFormatPr baseColWidth="10" defaultRowHeight="13" x14ac:dyDescent="0.15"/>
  <cols>
    <col min="1" max="1" width="18.5" bestFit="1" customWidth="1"/>
    <col min="2" max="2" width="10.6640625" customWidth="1"/>
    <col min="3" max="3" width="14.33203125" customWidth="1"/>
    <col min="4" max="4" width="13" customWidth="1"/>
    <col min="5" max="5" width="11.6640625" bestFit="1" customWidth="1"/>
    <col min="6" max="10" width="12.6640625" bestFit="1" customWidth="1"/>
  </cols>
  <sheetData>
    <row r="1" spans="1:19" x14ac:dyDescent="0.15">
      <c r="A1" s="7"/>
      <c r="B1" s="7"/>
      <c r="C1" s="22"/>
      <c r="D1" s="7"/>
    </row>
    <row r="2" spans="1:19" ht="16" x14ac:dyDescent="0.2">
      <c r="A2" s="22"/>
      <c r="B2" s="22"/>
      <c r="C2" s="36"/>
      <c r="D2" s="36"/>
      <c r="E2" s="44"/>
      <c r="F2" s="30"/>
    </row>
    <row r="3" spans="1:19" ht="26" customHeight="1" x14ac:dyDescent="0.15">
      <c r="A3" s="72" t="s">
        <v>74</v>
      </c>
      <c r="B3" s="72">
        <v>0</v>
      </c>
      <c r="C3" s="74">
        <v>50</v>
      </c>
      <c r="D3" s="75">
        <v>100</v>
      </c>
      <c r="E3" s="74">
        <v>150</v>
      </c>
      <c r="F3" s="75">
        <v>200</v>
      </c>
      <c r="G3" s="74">
        <v>250</v>
      </c>
      <c r="H3" s="75">
        <v>300</v>
      </c>
      <c r="I3" s="74">
        <v>350</v>
      </c>
      <c r="J3" s="75">
        <v>400</v>
      </c>
    </row>
    <row r="4" spans="1:19" x14ac:dyDescent="0.15">
      <c r="A4" s="39" t="s">
        <v>75</v>
      </c>
      <c r="B4" s="39">
        <f>B3</f>
        <v>0</v>
      </c>
      <c r="C4" s="70">
        <v>2588.8592145321068</v>
      </c>
      <c r="D4" s="70">
        <v>5089.9512217690899</v>
      </c>
      <c r="E4" s="70">
        <v>7738.7133462051306</v>
      </c>
      <c r="F4" s="70">
        <v>10354.444864962015</v>
      </c>
      <c r="G4" s="70">
        <v>12991.468943792021</v>
      </c>
      <c r="H4" s="70">
        <v>15697.132193233601</v>
      </c>
      <c r="I4" s="70">
        <v>18406.289981461177</v>
      </c>
      <c r="J4" s="70">
        <v>21116.766365646967</v>
      </c>
    </row>
    <row r="5" spans="1:19" x14ac:dyDescent="0.15">
      <c r="A5" s="39"/>
      <c r="B5" s="39">
        <f t="shared" ref="B5:B35" si="0">B4</f>
        <v>0</v>
      </c>
      <c r="C5" s="70">
        <v>1177.3951657496016</v>
      </c>
      <c r="D5" s="70">
        <v>2302.2556514703692</v>
      </c>
      <c r="E5" s="70">
        <v>3557.9878650625037</v>
      </c>
      <c r="F5" s="70">
        <v>4797.9654448971314</v>
      </c>
      <c r="G5" s="70">
        <v>6042.1735350812187</v>
      </c>
      <c r="H5" s="70">
        <v>7322.5478771889748</v>
      </c>
      <c r="I5" s="70">
        <v>8593.4857368487246</v>
      </c>
      <c r="J5" s="70">
        <v>9883.5032681559005</v>
      </c>
    </row>
    <row r="6" spans="1:19" x14ac:dyDescent="0.15">
      <c r="A6" s="39" t="s">
        <v>76</v>
      </c>
      <c r="B6" s="39">
        <f t="shared" si="0"/>
        <v>0</v>
      </c>
      <c r="C6" s="73">
        <v>2340.7250964481495</v>
      </c>
      <c r="D6" s="73">
        <v>5055.678796683399</v>
      </c>
      <c r="E6" s="73">
        <v>7841.2367718380629</v>
      </c>
      <c r="F6" s="73">
        <v>10486.173770619327</v>
      </c>
      <c r="G6" s="73">
        <v>13172.329109980701</v>
      </c>
      <c r="H6" s="73">
        <v>15827.415575478242</v>
      </c>
      <c r="I6" s="70">
        <v>18481.055979257813</v>
      </c>
      <c r="J6" s="70">
        <v>21116.766365646967</v>
      </c>
    </row>
    <row r="7" spans="1:19" x14ac:dyDescent="0.15">
      <c r="A7" s="39"/>
      <c r="B7" s="39">
        <f t="shared" si="0"/>
        <v>0</v>
      </c>
      <c r="C7" s="73">
        <v>964.32195988986564</v>
      </c>
      <c r="D7" s="73">
        <v>2250.2325695138111</v>
      </c>
      <c r="E7" s="73">
        <v>3569.1709464717842</v>
      </c>
      <c r="F7" s="73">
        <v>4821.5908631835136</v>
      </c>
      <c r="G7" s="73">
        <v>6104.0444252305851</v>
      </c>
      <c r="H7" s="73">
        <v>7363.8249033950497</v>
      </c>
      <c r="I7" s="70">
        <v>8633.516175671788</v>
      </c>
      <c r="J7" s="70">
        <v>9883.5032681559005</v>
      </c>
    </row>
    <row r="8" spans="1:19" x14ac:dyDescent="0.15">
      <c r="A8" s="39"/>
      <c r="B8" s="39"/>
      <c r="C8" s="73"/>
      <c r="D8" s="73"/>
      <c r="E8" s="73"/>
      <c r="F8" s="73"/>
      <c r="G8" s="73"/>
      <c r="H8" s="73"/>
      <c r="I8" s="70"/>
      <c r="J8" s="70"/>
    </row>
    <row r="9" spans="1:19" x14ac:dyDescent="0.15">
      <c r="A9" s="39" t="s">
        <v>77</v>
      </c>
      <c r="B9" s="39">
        <f t="shared" si="0"/>
        <v>0</v>
      </c>
      <c r="C9" s="70">
        <v>2502.7901679544461</v>
      </c>
      <c r="D9" s="70">
        <v>4902.3797581621584</v>
      </c>
      <c r="E9" s="73">
        <v>7492.9342137383692</v>
      </c>
      <c r="F9" s="73">
        <v>10048.197039352857</v>
      </c>
      <c r="G9" s="73">
        <v>12674.234011182243</v>
      </c>
      <c r="H9" s="73">
        <v>15345.677512633723</v>
      </c>
      <c r="I9" s="73">
        <v>18065.196016756654</v>
      </c>
      <c r="J9" s="73">
        <v>20773.332755154945</v>
      </c>
    </row>
    <row r="10" spans="1:19" x14ac:dyDescent="0.15">
      <c r="A10" s="39"/>
      <c r="B10" s="39">
        <f t="shared" si="0"/>
        <v>0</v>
      </c>
      <c r="C10" s="70">
        <v>1045.8112545807689</v>
      </c>
      <c r="D10" s="70">
        <v>1987.4747066265534</v>
      </c>
      <c r="E10" s="73">
        <v>3032.9546876700656</v>
      </c>
      <c r="F10" s="73">
        <v>4110.2329888161375</v>
      </c>
      <c r="G10" s="73">
        <v>5195.2670029022456</v>
      </c>
      <c r="H10" s="73">
        <v>6310.4096000423324</v>
      </c>
      <c r="I10" s="73">
        <v>7440.0495043701003</v>
      </c>
      <c r="J10" s="73">
        <v>8572.0284983661968</v>
      </c>
      <c r="L10" s="73"/>
      <c r="M10" s="73"/>
      <c r="N10" s="73"/>
      <c r="O10" s="73"/>
      <c r="P10" s="73"/>
      <c r="Q10" s="73"/>
      <c r="R10" s="73"/>
      <c r="S10" s="73"/>
    </row>
    <row r="11" spans="1:19" x14ac:dyDescent="0.15">
      <c r="A11" s="39" t="s">
        <v>78</v>
      </c>
      <c r="B11" s="39">
        <f t="shared" si="0"/>
        <v>0</v>
      </c>
      <c r="C11" s="73">
        <v>2043.1914548308621</v>
      </c>
      <c r="D11" s="73">
        <v>4619.6587324814764</v>
      </c>
      <c r="E11" s="73">
        <v>7417.5185483828891</v>
      </c>
      <c r="F11" s="73">
        <v>9995.2717108916731</v>
      </c>
      <c r="G11" s="73">
        <v>12669.83222500738</v>
      </c>
      <c r="H11" s="73">
        <v>15328.570059954012</v>
      </c>
      <c r="I11" s="70">
        <v>18037.252402115526</v>
      </c>
      <c r="J11" s="70">
        <v>20773.332755154945</v>
      </c>
      <c r="L11" s="73"/>
      <c r="M11" s="73"/>
      <c r="N11" s="73"/>
      <c r="O11" s="73"/>
      <c r="P11" s="73"/>
      <c r="Q11" s="73"/>
      <c r="R11" s="73"/>
      <c r="S11" s="73"/>
    </row>
    <row r="12" spans="1:19" x14ac:dyDescent="0.15">
      <c r="A12" s="39"/>
      <c r="B12" s="39">
        <f t="shared" si="0"/>
        <v>0</v>
      </c>
      <c r="C12" s="73">
        <v>707.59698178884628</v>
      </c>
      <c r="D12" s="73">
        <v>1875.9479435748488</v>
      </c>
      <c r="E12" s="73">
        <v>2839.5711980959773</v>
      </c>
      <c r="F12" s="73">
        <v>4055.2893876998614</v>
      </c>
      <c r="G12" s="73">
        <v>5023.7925214714869</v>
      </c>
      <c r="H12" s="73">
        <v>6132.5399541305069</v>
      </c>
      <c r="I12" s="70">
        <v>7291.5386964760282</v>
      </c>
      <c r="J12" s="70">
        <v>8572.0284983661968</v>
      </c>
      <c r="L12" s="73"/>
      <c r="M12" s="73"/>
    </row>
    <row r="13" spans="1:19" x14ac:dyDescent="0.15">
      <c r="A13" s="39"/>
      <c r="B13" s="39"/>
      <c r="C13" s="70"/>
      <c r="D13" s="70"/>
      <c r="E13" s="73"/>
      <c r="F13" s="73"/>
      <c r="G13" s="73"/>
      <c r="H13" s="73"/>
      <c r="I13" s="73"/>
      <c r="J13" s="73"/>
      <c r="L13" s="73"/>
      <c r="M13" s="73"/>
    </row>
    <row r="14" spans="1:19" x14ac:dyDescent="0.15">
      <c r="A14" s="30" t="s">
        <v>79</v>
      </c>
      <c r="B14" s="39">
        <f t="shared" si="0"/>
        <v>0</v>
      </c>
      <c r="C14" s="73">
        <v>1621.0488705657397</v>
      </c>
      <c r="D14" s="73">
        <v>3190.7048878116266</v>
      </c>
      <c r="E14" s="73">
        <v>4852.409496927814</v>
      </c>
      <c r="F14" s="73">
        <v>6507.4068412040724</v>
      </c>
      <c r="G14" s="73">
        <v>8171.0188770548166</v>
      </c>
      <c r="H14" s="73">
        <v>9874.4151285896223</v>
      </c>
      <c r="I14" s="73">
        <v>11579.646612222636</v>
      </c>
      <c r="J14" s="73">
        <v>13282.521294493976</v>
      </c>
      <c r="L14" s="73"/>
      <c r="M14" s="73"/>
    </row>
    <row r="15" spans="1:19" x14ac:dyDescent="0.15">
      <c r="A15" s="30"/>
      <c r="B15" s="39">
        <f t="shared" si="0"/>
        <v>0</v>
      </c>
      <c r="C15" s="73">
        <v>1565.8547632370937</v>
      </c>
      <c r="D15" s="73">
        <v>3066.1101121883812</v>
      </c>
      <c r="E15" s="73">
        <v>4707.6152072975519</v>
      </c>
      <c r="F15" s="73">
        <v>6335.7488207677688</v>
      </c>
      <c r="G15" s="73">
        <v>7982.5739539310925</v>
      </c>
      <c r="H15" s="73">
        <v>9670.9386601427777</v>
      </c>
      <c r="I15" s="73">
        <v>11360.836627213987</v>
      </c>
      <c r="J15" s="73">
        <v>13049.2562548018</v>
      </c>
      <c r="L15" s="73"/>
      <c r="M15" s="73"/>
    </row>
    <row r="16" spans="1:19" x14ac:dyDescent="0.15">
      <c r="A16" s="30" t="s">
        <v>80</v>
      </c>
      <c r="B16" s="39">
        <f t="shared" si="0"/>
        <v>0</v>
      </c>
      <c r="C16" s="73">
        <v>1380.8411692046393</v>
      </c>
      <c r="D16" s="73">
        <v>3070.3206559452697</v>
      </c>
      <c r="E16" s="73">
        <v>4780.4317946826422</v>
      </c>
      <c r="F16" s="73">
        <v>6455.0176504701249</v>
      </c>
      <c r="G16" s="73">
        <v>8152.0250911144312</v>
      </c>
      <c r="H16" s="73">
        <v>9855.4371495535543</v>
      </c>
      <c r="I16" s="73">
        <v>11574.655148832388</v>
      </c>
      <c r="J16" s="73">
        <v>13282.521294493976</v>
      </c>
      <c r="L16" s="73"/>
      <c r="M16" s="73"/>
    </row>
    <row r="17" spans="1:19" x14ac:dyDescent="0.15">
      <c r="A17" s="30"/>
      <c r="B17" s="39">
        <f t="shared" si="0"/>
        <v>0</v>
      </c>
      <c r="C17" s="73">
        <v>1236.5850984010021</v>
      </c>
      <c r="D17" s="73">
        <v>2910.112076449117</v>
      </c>
      <c r="E17" s="73">
        <v>4611.3556560215902</v>
      </c>
      <c r="F17" s="73">
        <v>6273.942842487626</v>
      </c>
      <c r="G17" s="73">
        <v>7958.8178243785442</v>
      </c>
      <c r="H17" s="73">
        <v>9650.023019460541</v>
      </c>
      <c r="I17" s="73">
        <v>11354.436710322558</v>
      </c>
      <c r="J17" s="73">
        <v>13049.2562548018</v>
      </c>
      <c r="L17" s="70"/>
      <c r="M17" s="70"/>
      <c r="R17" s="19"/>
      <c r="S17" s="19"/>
    </row>
    <row r="18" spans="1:19" x14ac:dyDescent="0.15">
      <c r="A18" s="30"/>
      <c r="B18" s="39"/>
      <c r="C18" s="73"/>
      <c r="D18" s="73"/>
      <c r="E18" s="73"/>
      <c r="F18" s="73"/>
      <c r="G18" s="73"/>
      <c r="H18" s="73"/>
      <c r="I18" s="73"/>
      <c r="J18" s="73"/>
      <c r="L18" s="70"/>
      <c r="M18" s="70"/>
      <c r="R18" s="19"/>
      <c r="S18" s="19"/>
    </row>
    <row r="19" spans="1:19" x14ac:dyDescent="0.15">
      <c r="A19" s="30" t="s">
        <v>81</v>
      </c>
      <c r="B19" s="39">
        <f t="shared" si="0"/>
        <v>0</v>
      </c>
      <c r="C19" s="73">
        <v>3827.0974418604619</v>
      </c>
      <c r="D19" s="73">
        <v>7429.3906606616447</v>
      </c>
      <c r="E19" s="73">
        <v>10960.416519489023</v>
      </c>
      <c r="F19" s="73">
        <v>14325.446446118573</v>
      </c>
      <c r="G19" s="73">
        <v>17602.715725515882</v>
      </c>
      <c r="H19" s="73">
        <v>20847.733686537824</v>
      </c>
      <c r="I19" s="73">
        <v>24027.937428103509</v>
      </c>
      <c r="J19" s="73">
        <v>27130.562784146739</v>
      </c>
      <c r="L19" s="73"/>
      <c r="M19" s="73"/>
      <c r="R19" s="19"/>
      <c r="S19" s="19"/>
    </row>
    <row r="20" spans="1:19" x14ac:dyDescent="0.15">
      <c r="A20" s="30"/>
      <c r="B20" s="39">
        <f t="shared" si="0"/>
        <v>0</v>
      </c>
      <c r="C20" s="73">
        <v>1964.6485581395382</v>
      </c>
      <c r="D20" s="73">
        <v>3784.7593815918822</v>
      </c>
      <c r="E20" s="73">
        <v>5621.680170651819</v>
      </c>
      <c r="F20" s="73">
        <v>7367.2474693743889</v>
      </c>
      <c r="G20" s="73">
        <v>9080.5792603996124</v>
      </c>
      <c r="H20" s="73">
        <v>10779.656919095969</v>
      </c>
      <c r="I20" s="73">
        <v>12452.722614150018</v>
      </c>
      <c r="J20" s="73">
        <v>14085.372807402557</v>
      </c>
      <c r="L20" s="73"/>
      <c r="M20" s="73"/>
    </row>
    <row r="21" spans="1:19" x14ac:dyDescent="0.15">
      <c r="A21" s="30" t="s">
        <v>82</v>
      </c>
      <c r="B21" s="39">
        <f t="shared" si="0"/>
        <v>0</v>
      </c>
      <c r="C21" s="73">
        <v>3645.7039911562401</v>
      </c>
      <c r="D21" s="73">
        <v>7363.2231948902727</v>
      </c>
      <c r="E21" s="73">
        <v>10963.28929315427</v>
      </c>
      <c r="F21" s="73">
        <v>14338.726017032426</v>
      </c>
      <c r="G21" s="73">
        <v>17647.493376351129</v>
      </c>
      <c r="H21" s="73">
        <v>20875.5539656076</v>
      </c>
      <c r="I21" s="73">
        <v>24044.269580740256</v>
      </c>
      <c r="J21" s="73">
        <v>27130.562784146739</v>
      </c>
      <c r="L21" s="73"/>
      <c r="M21" s="73"/>
    </row>
    <row r="22" spans="1:19" x14ac:dyDescent="0.15">
      <c r="A22" s="30"/>
      <c r="B22" s="39">
        <f t="shared" si="0"/>
        <v>0</v>
      </c>
      <c r="C22" s="73">
        <v>1706.4111074353154</v>
      </c>
      <c r="D22" s="73">
        <v>3660.7107065181822</v>
      </c>
      <c r="E22" s="73">
        <v>5558.1387350147415</v>
      </c>
      <c r="F22" s="73">
        <v>7330.9066449394086</v>
      </c>
      <c r="G22" s="73">
        <v>9077.8595391418294</v>
      </c>
      <c r="H22" s="73">
        <v>10777.210640026209</v>
      </c>
      <c r="I22" s="73">
        <v>12454.128278414679</v>
      </c>
      <c r="J22" s="73">
        <v>14085.372807402557</v>
      </c>
      <c r="L22" s="73"/>
      <c r="M22" s="73"/>
    </row>
    <row r="23" spans="1:19" x14ac:dyDescent="0.15">
      <c r="A23" s="30"/>
      <c r="B23" s="39"/>
      <c r="L23" s="73"/>
      <c r="M23" s="73"/>
    </row>
    <row r="24" spans="1:19" x14ac:dyDescent="0.15">
      <c r="A24" s="30"/>
      <c r="B24" s="39"/>
      <c r="L24" s="73"/>
      <c r="M24" s="73"/>
    </row>
    <row r="25" spans="1:19" x14ac:dyDescent="0.15">
      <c r="A25" s="30" t="s">
        <v>83</v>
      </c>
      <c r="B25" s="39">
        <f t="shared" si="0"/>
        <v>0</v>
      </c>
      <c r="C25">
        <v>3465.625</v>
      </c>
      <c r="D25">
        <v>6931.25</v>
      </c>
      <c r="E25">
        <v>10396.875</v>
      </c>
      <c r="F25">
        <v>13862.5</v>
      </c>
      <c r="G25">
        <v>17328.125</v>
      </c>
      <c r="H25">
        <v>20793.75</v>
      </c>
      <c r="I25">
        <v>24259.375</v>
      </c>
      <c r="J25">
        <v>27725</v>
      </c>
    </row>
    <row r="26" spans="1:19" x14ac:dyDescent="0.15">
      <c r="A26" s="30" t="s">
        <v>84</v>
      </c>
      <c r="B26" s="39">
        <f t="shared" si="0"/>
        <v>0</v>
      </c>
      <c r="C26">
        <v>1732.8125</v>
      </c>
      <c r="D26">
        <v>3465.625</v>
      </c>
      <c r="E26">
        <v>5198.4375</v>
      </c>
      <c r="F26">
        <v>6931.25</v>
      </c>
      <c r="G26">
        <v>8664.0625</v>
      </c>
      <c r="H26">
        <v>10396.875</v>
      </c>
      <c r="I26">
        <v>12129.6875</v>
      </c>
      <c r="J26">
        <v>13862.5</v>
      </c>
    </row>
    <row r="27" spans="1:19" x14ac:dyDescent="0.15">
      <c r="B27" s="39"/>
    </row>
    <row r="28" spans="1:19" ht="14" thickBot="1" x14ac:dyDescent="0.2">
      <c r="A28" s="76" t="s">
        <v>85</v>
      </c>
      <c r="B28" s="39"/>
      <c r="K28" s="73"/>
      <c r="L28" s="73"/>
    </row>
    <row r="29" spans="1:19" ht="14" thickTop="1" x14ac:dyDescent="0.15">
      <c r="A29" s="30" t="s">
        <v>86</v>
      </c>
      <c r="B29" s="39">
        <f t="shared" si="0"/>
        <v>0</v>
      </c>
      <c r="C29" s="73">
        <f>AVERAGE(C4,C6)</f>
        <v>2464.7921554901282</v>
      </c>
      <c r="D29" s="73">
        <f t="shared" ref="D29:J29" si="1">AVERAGE(D4,D6)</f>
        <v>5072.815009226244</v>
      </c>
      <c r="E29" s="73">
        <f t="shared" si="1"/>
        <v>7789.9750590215972</v>
      </c>
      <c r="F29" s="73">
        <f t="shared" si="1"/>
        <v>10420.30931779067</v>
      </c>
      <c r="G29" s="73">
        <f t="shared" si="1"/>
        <v>13081.89902688636</v>
      </c>
      <c r="H29" s="73">
        <f t="shared" si="1"/>
        <v>15762.273884355922</v>
      </c>
      <c r="I29" s="73">
        <f t="shared" si="1"/>
        <v>18443.672980359494</v>
      </c>
      <c r="J29" s="73">
        <f t="shared" si="1"/>
        <v>21116.766365646967</v>
      </c>
      <c r="K29" s="73"/>
      <c r="L29" s="73"/>
    </row>
    <row r="30" spans="1:19" x14ac:dyDescent="0.15">
      <c r="A30" s="30" t="s">
        <v>87</v>
      </c>
      <c r="B30" s="39">
        <f t="shared" si="0"/>
        <v>0</v>
      </c>
      <c r="C30" s="73">
        <f>AVERAGE(C5,C7)</f>
        <v>1070.8585628197336</v>
      </c>
      <c r="D30" s="73">
        <f t="shared" ref="D30:J30" si="2">AVERAGE(D5,D7)</f>
        <v>2276.2441104920899</v>
      </c>
      <c r="E30" s="73">
        <f t="shared" si="2"/>
        <v>3563.5794057671437</v>
      </c>
      <c r="F30" s="73">
        <f t="shared" si="2"/>
        <v>4809.778154040323</v>
      </c>
      <c r="G30" s="73">
        <f t="shared" si="2"/>
        <v>6073.1089801559019</v>
      </c>
      <c r="H30" s="73">
        <f t="shared" si="2"/>
        <v>7343.1863902920122</v>
      </c>
      <c r="I30" s="73">
        <f t="shared" si="2"/>
        <v>8613.5009562602572</v>
      </c>
      <c r="J30" s="73">
        <f t="shared" si="2"/>
        <v>9883.5032681559005</v>
      </c>
      <c r="K30" s="73"/>
      <c r="L30" s="73"/>
    </row>
    <row r="31" spans="1:19" x14ac:dyDescent="0.15">
      <c r="A31" s="30" t="s">
        <v>88</v>
      </c>
      <c r="B31" s="39">
        <f t="shared" si="0"/>
        <v>0</v>
      </c>
      <c r="C31" s="73">
        <f>AVERAGE(C9,C11)</f>
        <v>2272.990811392654</v>
      </c>
      <c r="D31" s="73">
        <f t="shared" ref="D31:J31" si="3">AVERAGE(D9,D11)</f>
        <v>4761.0192453218169</v>
      </c>
      <c r="E31" s="73">
        <f t="shared" si="3"/>
        <v>7455.2263810606291</v>
      </c>
      <c r="F31" s="73">
        <f t="shared" si="3"/>
        <v>10021.734375122265</v>
      </c>
      <c r="G31" s="73">
        <f t="shared" si="3"/>
        <v>12672.033118094812</v>
      </c>
      <c r="H31" s="73">
        <f t="shared" si="3"/>
        <v>15337.123786293869</v>
      </c>
      <c r="I31" s="73">
        <f t="shared" si="3"/>
        <v>18051.224209436092</v>
      </c>
      <c r="J31" s="73">
        <f t="shared" si="3"/>
        <v>20773.332755154945</v>
      </c>
      <c r="K31" s="73"/>
      <c r="L31" s="73"/>
    </row>
    <row r="32" spans="1:19" x14ac:dyDescent="0.15">
      <c r="A32" s="30" t="s">
        <v>89</v>
      </c>
      <c r="B32" s="39">
        <f t="shared" si="0"/>
        <v>0</v>
      </c>
      <c r="C32" s="73">
        <f t="shared" ref="C32:J32" si="4">AVERAGE(C10,C12)</f>
        <v>876.70411818480761</v>
      </c>
      <c r="D32" s="73">
        <f t="shared" si="4"/>
        <v>1931.7113251007011</v>
      </c>
      <c r="E32" s="73">
        <f t="shared" si="4"/>
        <v>2936.2629428830214</v>
      </c>
      <c r="F32" s="73">
        <f t="shared" si="4"/>
        <v>4082.7611882579995</v>
      </c>
      <c r="G32" s="73">
        <f t="shared" si="4"/>
        <v>5109.5297621868667</v>
      </c>
      <c r="H32" s="73">
        <f t="shared" si="4"/>
        <v>6221.4747770864196</v>
      </c>
      <c r="I32" s="73">
        <f t="shared" si="4"/>
        <v>7365.7941004230643</v>
      </c>
      <c r="J32" s="73">
        <f t="shared" si="4"/>
        <v>8572.0284983661968</v>
      </c>
      <c r="K32" s="73"/>
      <c r="L32" s="73"/>
    </row>
    <row r="33" spans="1:12" x14ac:dyDescent="0.15">
      <c r="A33" s="30" t="s">
        <v>90</v>
      </c>
      <c r="B33" s="39">
        <f t="shared" si="0"/>
        <v>0</v>
      </c>
      <c r="C33" s="73">
        <f>AVERAGE(C14:C17)</f>
        <v>1451.0824753521188</v>
      </c>
      <c r="D33" s="73">
        <f t="shared" ref="D33:J33" si="5">AVERAGE(D14:D17)</f>
        <v>3059.3119330985987</v>
      </c>
      <c r="E33" s="73">
        <f t="shared" si="5"/>
        <v>4737.9530387323994</v>
      </c>
      <c r="F33" s="73">
        <f t="shared" si="5"/>
        <v>6393.0290387323985</v>
      </c>
      <c r="G33" s="73">
        <f t="shared" si="5"/>
        <v>8066.1089366197211</v>
      </c>
      <c r="H33" s="73">
        <f t="shared" si="5"/>
        <v>9762.7034894366225</v>
      </c>
      <c r="I33" s="73">
        <f t="shared" si="5"/>
        <v>11467.393774647893</v>
      </c>
      <c r="J33" s="73">
        <f t="shared" si="5"/>
        <v>13165.888774647887</v>
      </c>
      <c r="K33" s="73"/>
      <c r="L33" s="73"/>
    </row>
    <row r="34" spans="1:12" x14ac:dyDescent="0.15">
      <c r="A34" s="30" t="s">
        <v>91</v>
      </c>
      <c r="B34" s="39">
        <f t="shared" si="0"/>
        <v>0</v>
      </c>
      <c r="C34" s="73">
        <f>AVERAGE(C19,C21)</f>
        <v>3736.4007165083513</v>
      </c>
      <c r="D34" s="73">
        <f t="shared" ref="D34:J34" si="6">AVERAGE(D19,D21)</f>
        <v>7396.3069277759587</v>
      </c>
      <c r="E34" s="73">
        <f t="shared" si="6"/>
        <v>10961.852906321647</v>
      </c>
      <c r="F34" s="73">
        <f t="shared" si="6"/>
        <v>14332.0862315755</v>
      </c>
      <c r="G34" s="73">
        <f t="shared" si="6"/>
        <v>17625.104550933505</v>
      </c>
      <c r="H34" s="73">
        <f t="shared" si="6"/>
        <v>20861.643826072712</v>
      </c>
      <c r="I34" s="73">
        <f t="shared" si="6"/>
        <v>24036.103504421881</v>
      </c>
      <c r="J34" s="73">
        <f t="shared" si="6"/>
        <v>27130.562784146739</v>
      </c>
      <c r="K34" s="73"/>
      <c r="L34" s="73"/>
    </row>
    <row r="35" spans="1:12" x14ac:dyDescent="0.15">
      <c r="A35" s="30" t="s">
        <v>92</v>
      </c>
      <c r="B35" s="39">
        <f t="shared" si="0"/>
        <v>0</v>
      </c>
      <c r="C35" s="73">
        <f>AVERAGE(C20,C22)</f>
        <v>1835.5298327874268</v>
      </c>
      <c r="D35" s="73">
        <f t="shared" ref="D35:J35" si="7">AVERAGE(D20,D22)</f>
        <v>3722.7350440550322</v>
      </c>
      <c r="E35" s="73">
        <f t="shared" si="7"/>
        <v>5589.9094528332807</v>
      </c>
      <c r="F35" s="73">
        <f t="shared" si="7"/>
        <v>7349.0770571568992</v>
      </c>
      <c r="G35" s="73">
        <f t="shared" si="7"/>
        <v>9079.2193997707218</v>
      </c>
      <c r="H35" s="73">
        <f t="shared" si="7"/>
        <v>10778.433779561088</v>
      </c>
      <c r="I35" s="73">
        <f t="shared" si="7"/>
        <v>12453.425446282348</v>
      </c>
      <c r="J35" s="73">
        <f t="shared" si="7"/>
        <v>14085.372807402557</v>
      </c>
      <c r="K35" s="73"/>
      <c r="L35" s="73"/>
    </row>
  </sheetData>
  <sortState ref="L11:M18">
    <sortCondition ref="L1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raw data</vt:lpstr>
      <vt:lpstr>Calculations</vt:lpstr>
      <vt:lpstr>reduced</vt:lpstr>
      <vt:lpstr>Rosette A </vt:lpstr>
      <vt:lpstr>Rosette B</vt:lpstr>
      <vt:lpstr>Rosette C</vt:lpstr>
      <vt:lpstr>Rosette D</vt:lpstr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 Computah</dc:creator>
  <cp:lastModifiedBy>Gilbert, Henry Vernon</cp:lastModifiedBy>
  <dcterms:created xsi:type="dcterms:W3CDTF">2019-02-05T16:16:32Z</dcterms:created>
  <dcterms:modified xsi:type="dcterms:W3CDTF">2019-02-09T01:28:20Z</dcterms:modified>
</cp:coreProperties>
</file>